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135" yWindow="19710" windowWidth="15480" windowHeight="1185" tabRatio="506" firstSheet="1" activeTab="1"/>
  </bookViews>
  <sheets>
    <sheet name="дор.фонд на 01.01.22 (декабрь)" sheetId="14" state="hidden" r:id="rId1"/>
    <sheet name="Дорожный фонд" sheetId="20" r:id="rId2"/>
    <sheet name="Лист1" sheetId="27" r:id="rId3"/>
  </sheets>
  <definedNames>
    <definedName name="_xlnm.Print_Titles" localSheetId="0">'дор.фонд на 01.01.22 (декабрь)'!$3:$5</definedName>
    <definedName name="_xlnm.Print_Titles" localSheetId="1">'Дорожный фонд'!$M:$N,'Дорожный фонд'!$3:$4</definedName>
    <definedName name="_xlnm.Print_Area" localSheetId="1">'Дорожный фонд'!$M$1:$AZ$323</definedName>
  </definedNames>
  <calcPr calcId="145621"/>
</workbook>
</file>

<file path=xl/calcChain.xml><?xml version="1.0" encoding="utf-8"?>
<calcChain xmlns="http://schemas.openxmlformats.org/spreadsheetml/2006/main">
  <c r="AS320" i="20" l="1"/>
  <c r="AS321" i="20"/>
  <c r="AS322" i="20"/>
  <c r="AS323" i="20"/>
  <c r="AX320" i="20"/>
  <c r="AY320" i="20"/>
  <c r="AZ320" i="20"/>
  <c r="AW320" i="20"/>
  <c r="AY323" i="20"/>
  <c r="AZ323" i="20"/>
  <c r="AX323" i="20"/>
  <c r="AU323" i="20"/>
  <c r="AV323" i="20"/>
  <c r="AT323" i="20"/>
  <c r="AT309" i="20" l="1"/>
  <c r="CB252" i="14" l="1"/>
  <c r="BW252" i="14"/>
  <c r="BZ120" i="14"/>
  <c r="BU120" i="14"/>
  <c r="BZ162" i="14" l="1"/>
  <c r="BU162" i="14"/>
  <c r="CA173" i="14"/>
  <c r="BV173" i="14"/>
  <c r="CA219" i="14"/>
  <c r="BV219" i="14"/>
  <c r="CB82" i="14"/>
  <c r="BW82" i="14"/>
  <c r="BZ75" i="14"/>
  <c r="BU75" i="14"/>
  <c r="CA101" i="14"/>
  <c r="BV101" i="14"/>
  <c r="CA13" i="14"/>
  <c r="BV13" i="14"/>
  <c r="CA85" i="14" l="1"/>
  <c r="BV85" i="14"/>
  <c r="BU281" i="14"/>
  <c r="BU282" i="14"/>
  <c r="AQ261" i="20"/>
  <c r="CA229" i="14"/>
  <c r="BV229" i="14"/>
  <c r="CA50" i="14"/>
  <c r="BV50" i="14"/>
  <c r="AR7" i="20"/>
  <c r="CB89" i="14"/>
  <c r="BW89" i="14"/>
  <c r="CB175" i="14"/>
  <c r="BW175" i="14"/>
  <c r="CA77" i="14"/>
  <c r="BV77" i="14"/>
  <c r="CB40" i="14"/>
  <c r="BW40" i="14"/>
  <c r="BZ21" i="14"/>
  <c r="BU21" i="14"/>
  <c r="CA252" i="14"/>
  <c r="BV252" i="14"/>
  <c r="CA21" i="14"/>
  <c r="BV21" i="14"/>
  <c r="CA142" i="14"/>
  <c r="BV142" i="14"/>
  <c r="CB119" i="14" l="1"/>
  <c r="BW119" i="14"/>
  <c r="CA183" i="14"/>
  <c r="BV183" i="14"/>
  <c r="CB62" i="14"/>
  <c r="BW62" i="14"/>
  <c r="BR109" i="14"/>
  <c r="CA109" i="14"/>
  <c r="BV109" i="14"/>
  <c r="BM109" i="14"/>
  <c r="AM261" i="20"/>
  <c r="CA115" i="14"/>
  <c r="BV115" i="14"/>
  <c r="CA180" i="14"/>
  <c r="BV180" i="14"/>
  <c r="CA25" i="14" l="1"/>
  <c r="BV25" i="14"/>
  <c r="BR257" i="14"/>
  <c r="CA257" i="14"/>
  <c r="BV257" i="14"/>
  <c r="CA51" i="14" l="1"/>
  <c r="BV51" i="14"/>
  <c r="CB107" i="14"/>
  <c r="BW107" i="14"/>
  <c r="CA36" i="14"/>
  <c r="BV36" i="14"/>
  <c r="CA245" i="14"/>
  <c r="BV245" i="14"/>
  <c r="CB7" i="14"/>
  <c r="BW7" i="14"/>
  <c r="CB120" i="14"/>
  <c r="BW120" i="14"/>
  <c r="BS82" i="14"/>
  <c r="BN82" i="14"/>
  <c r="BQ75" i="14" l="1"/>
  <c r="BL75" i="14"/>
  <c r="BS119" i="14" l="1"/>
  <c r="BN119" i="14"/>
  <c r="BS62" i="14"/>
  <c r="BN62" i="14"/>
  <c r="BQ21" i="14"/>
  <c r="BL21" i="14"/>
  <c r="BS175" i="14" l="1"/>
  <c r="BN175" i="14"/>
  <c r="BS252" i="14"/>
  <c r="BN252" i="14"/>
  <c r="BR77" i="14"/>
  <c r="BM77" i="14"/>
  <c r="BS7" i="14" l="1"/>
  <c r="BN7" i="14"/>
  <c r="BQ162" i="14"/>
  <c r="BL162" i="14" l="1"/>
  <c r="BS120" i="14" l="1"/>
  <c r="BN120" i="14"/>
  <c r="BR173" i="14" l="1"/>
  <c r="BM173" i="14"/>
  <c r="BS89" i="14"/>
  <c r="BN89" i="14"/>
  <c r="BR85" i="14"/>
  <c r="BM85" i="14"/>
  <c r="BS40" i="14" l="1"/>
  <c r="BN40" i="14"/>
  <c r="BM257" i="14" l="1"/>
  <c r="BM115" i="14"/>
  <c r="BR51" i="14" l="1"/>
  <c r="BM51" i="14"/>
  <c r="BR25" i="14"/>
  <c r="BM25" i="14"/>
  <c r="CA110" i="14" l="1"/>
  <c r="BV110" i="14"/>
  <c r="BR180" i="14" l="1"/>
  <c r="BM180" i="14"/>
  <c r="BR115" i="14"/>
  <c r="CA207" i="14" l="1"/>
  <c r="BV207" i="14"/>
  <c r="BR101" i="14" l="1"/>
  <c r="BM101" i="14"/>
  <c r="BS107" i="14"/>
  <c r="BN107" i="14"/>
  <c r="BR142" i="14"/>
  <c r="BM142" i="14"/>
  <c r="BR36" i="14"/>
  <c r="BM36" i="14"/>
  <c r="CB202" i="14" l="1"/>
  <c r="BW202" i="14"/>
  <c r="CA49" i="14"/>
  <c r="BV49" i="14"/>
  <c r="CA82" i="14" l="1"/>
  <c r="BV82" i="14"/>
  <c r="CA88" i="14"/>
  <c r="BV88" i="14"/>
  <c r="BR50" i="14"/>
  <c r="BM50" i="14"/>
  <c r="BR21" i="14" l="1"/>
  <c r="BM21" i="14"/>
  <c r="BR219" i="14"/>
  <c r="BM219" i="14"/>
  <c r="BL281" i="14" l="1"/>
  <c r="BL282" i="14"/>
  <c r="BR110" i="14" l="1"/>
  <c r="BM110" i="14"/>
  <c r="CA89" i="14" l="1"/>
  <c r="BV89" i="14"/>
  <c r="BR89" i="14"/>
  <c r="BM89" i="14"/>
  <c r="CA56" i="14"/>
  <c r="BV56" i="14"/>
  <c r="CA54" i="14" l="1"/>
  <c r="BV54" i="14"/>
  <c r="CA14" i="14"/>
  <c r="BV14" i="14"/>
  <c r="CA105" i="14"/>
  <c r="BV105" i="14"/>
  <c r="CA186" i="14"/>
  <c r="BV186" i="14"/>
  <c r="CB184" i="14"/>
  <c r="BW184" i="14"/>
  <c r="CA182" i="14" l="1"/>
  <c r="BV182" i="14"/>
  <c r="CA168" i="14"/>
  <c r="BV168" i="14"/>
  <c r="BR245" i="14" l="1"/>
  <c r="BM245" i="14"/>
  <c r="BR49" i="14"/>
  <c r="BM49" i="14"/>
  <c r="BR13" i="14"/>
  <c r="BM13" i="14"/>
  <c r="BQ120" i="14" l="1"/>
  <c r="BL120" i="14"/>
  <c r="BR207" i="14" l="1"/>
  <c r="BM207" i="14"/>
  <c r="BR168" i="14"/>
  <c r="BM168" i="14"/>
  <c r="BR56" i="14" l="1"/>
  <c r="BM56" i="14"/>
  <c r="BR183" i="14"/>
  <c r="BM183" i="14"/>
  <c r="BR186" i="14" l="1"/>
  <c r="BM186" i="14"/>
  <c r="BS184" i="14"/>
  <c r="BN184" i="14"/>
  <c r="BR252" i="14" l="1"/>
  <c r="BM252" i="14"/>
  <c r="BR82" i="14" l="1"/>
  <c r="BM82" i="14"/>
  <c r="BR54" i="14" l="1"/>
  <c r="BM54" i="14"/>
  <c r="BR182" i="14" l="1"/>
  <c r="BM182" i="14"/>
  <c r="BR14" i="14"/>
  <c r="BM14" i="14"/>
  <c r="BR105" i="14" l="1"/>
  <c r="BM105" i="14"/>
  <c r="BR229" i="14" l="1"/>
  <c r="BM229" i="14"/>
  <c r="BS202" i="14" l="1"/>
  <c r="BN202" i="14"/>
  <c r="BR88" i="14" l="1"/>
  <c r="BM88" i="14"/>
  <c r="CA240" i="14" l="1"/>
  <c r="BV240" i="14"/>
  <c r="CA122" i="14"/>
  <c r="BV122" i="14"/>
  <c r="BV167" i="14"/>
  <c r="BM167" i="14"/>
  <c r="BV104" i="14"/>
  <c r="CA202" i="14"/>
  <c r="BV202" i="14"/>
  <c r="CA193" i="14"/>
  <c r="BV193" i="14"/>
  <c r="CA247" i="14"/>
  <c r="BV247" i="14"/>
  <c r="BR122" i="14"/>
  <c r="BM122" i="14"/>
  <c r="CA112" i="14"/>
  <c r="BV112" i="14"/>
  <c r="CA118" i="14"/>
  <c r="BV118" i="14"/>
  <c r="CA35" i="14" l="1"/>
  <c r="BV35" i="14"/>
  <c r="CA184" i="14"/>
  <c r="BV184" i="14"/>
  <c r="CA167" i="14" l="1"/>
  <c r="CB73" i="14" l="1"/>
  <c r="BW73" i="14"/>
  <c r="CB144" i="14"/>
  <c r="BW144" i="14"/>
  <c r="CA124" i="14"/>
  <c r="BV124" i="14"/>
  <c r="BR112" i="14" l="1"/>
  <c r="BM112" i="14"/>
  <c r="BR35" i="14" l="1"/>
  <c r="BM35" i="14"/>
  <c r="BR118" i="14" l="1"/>
  <c r="BM118" i="14"/>
  <c r="BR124" i="14" l="1"/>
  <c r="BM124" i="14"/>
  <c r="BR247" i="14" l="1"/>
  <c r="BM247" i="14"/>
  <c r="BS144" i="14"/>
  <c r="BN144" i="14"/>
  <c r="BR167" i="14" l="1"/>
  <c r="BR202" i="14" l="1"/>
  <c r="BM202" i="14"/>
  <c r="CA7" i="14" l="1"/>
  <c r="BM7" i="14"/>
  <c r="BV7" i="14"/>
  <c r="BM158" i="14" l="1"/>
  <c r="AQ7" i="20" l="1"/>
  <c r="CB111" i="14"/>
  <c r="BW111" i="14"/>
  <c r="CA221" i="14" l="1"/>
  <c r="BV221" i="14"/>
  <c r="CA125" i="14"/>
  <c r="BV125" i="14"/>
  <c r="CA209" i="14"/>
  <c r="BV209" i="14"/>
  <c r="BR193" i="14" l="1"/>
  <c r="BM193" i="14"/>
  <c r="CA189" i="14" l="1"/>
  <c r="BV189" i="14"/>
  <c r="CA19" i="14"/>
  <c r="BV19" i="14"/>
  <c r="CA188" i="14"/>
  <c r="BV188" i="14"/>
  <c r="CA135" i="14"/>
  <c r="BV135" i="14"/>
  <c r="CA108" i="14"/>
  <c r="BV108" i="14"/>
  <c r="CA226" i="14"/>
  <c r="BV226" i="14"/>
  <c r="CA246" i="14"/>
  <c r="BV246" i="14"/>
  <c r="CA104" i="14"/>
  <c r="CA234" i="14"/>
  <c r="BV234" i="14"/>
  <c r="CA223" i="14"/>
  <c r="BV223" i="14"/>
  <c r="CA131" i="14" l="1"/>
  <c r="BV131" i="14"/>
  <c r="BR240" i="14" l="1"/>
  <c r="BM240" i="14"/>
  <c r="BR7" i="14" l="1"/>
  <c r="BS73" i="14" l="1"/>
  <c r="BN73" i="14"/>
  <c r="BR125" i="14" l="1"/>
  <c r="BM125" i="14"/>
  <c r="BR135" i="14" l="1"/>
  <c r="BM135" i="14"/>
  <c r="BR209" i="14" l="1"/>
  <c r="BM209" i="14"/>
  <c r="BR246" i="14" l="1"/>
  <c r="BM246" i="14"/>
  <c r="BR184" i="14" l="1"/>
  <c r="BM184" i="14"/>
  <c r="BR189" i="14"/>
  <c r="BM189" i="14"/>
  <c r="BR188" i="14" l="1"/>
  <c r="BM188" i="14"/>
  <c r="BR131" i="14"/>
  <c r="BM131" i="14"/>
  <c r="BR226" i="14"/>
  <c r="BM226" i="14"/>
  <c r="BR223" i="14" l="1"/>
  <c r="BM223" i="14"/>
  <c r="BR19" i="14"/>
  <c r="BM19" i="14"/>
  <c r="BR234" i="14" l="1"/>
  <c r="BM234" i="14"/>
  <c r="BR221" i="14" l="1"/>
  <c r="BM221" i="14"/>
  <c r="BR108" i="14" l="1"/>
  <c r="BM108" i="14"/>
  <c r="BR104" i="14" l="1"/>
  <c r="BM104" i="14"/>
  <c r="BS111" i="14" l="1"/>
  <c r="BN111" i="14"/>
  <c r="AT319" i="20" l="1"/>
  <c r="AU319" i="20"/>
  <c r="AV319" i="20"/>
  <c r="AP319" i="20"/>
  <c r="AP323" i="20" s="1"/>
  <c r="AQ319" i="20"/>
  <c r="AQ323" i="20" s="1"/>
  <c r="AR319" i="20"/>
  <c r="AR323" i="20" s="1"/>
  <c r="AL319" i="20"/>
  <c r="AL323" i="20" s="1"/>
  <c r="AM319" i="20"/>
  <c r="AM323" i="20" s="1"/>
  <c r="AN319" i="20"/>
  <c r="AN323" i="20" s="1"/>
  <c r="X319" i="20"/>
  <c r="X323" i="20" s="1"/>
  <c r="Y319" i="20"/>
  <c r="Y323" i="20" s="1"/>
  <c r="Z319" i="20"/>
  <c r="Z323" i="20" s="1"/>
  <c r="P319" i="20"/>
  <c r="P323" i="20" s="1"/>
  <c r="Q319" i="20"/>
  <c r="Q323" i="20" s="1"/>
  <c r="R319" i="20"/>
  <c r="R323" i="20" s="1"/>
  <c r="Y260" i="20"/>
  <c r="Y259" i="20" s="1"/>
  <c r="Q260" i="20"/>
  <c r="Q259" i="20" s="1"/>
  <c r="Y261" i="20"/>
  <c r="P261" i="20"/>
  <c r="Q261" i="20"/>
  <c r="AV264" i="20"/>
  <c r="AT264" i="20"/>
  <c r="AT263" i="20" s="1"/>
  <c r="AR264" i="20"/>
  <c r="AP264" i="20"/>
  <c r="AN264" i="20"/>
  <c r="AL264" i="20"/>
  <c r="AD264" i="20"/>
  <c r="AC264" i="20"/>
  <c r="AB264" i="20"/>
  <c r="AB263" i="20" s="1"/>
  <c r="Z264" i="20"/>
  <c r="X264" i="20"/>
  <c r="V264" i="20"/>
  <c r="V263" i="20" s="1"/>
  <c r="U264" i="20"/>
  <c r="T264" i="20"/>
  <c r="R264" i="20"/>
  <c r="AI264" i="20"/>
  <c r="P264" i="20"/>
  <c r="AV263" i="20"/>
  <c r="AD263" i="20"/>
  <c r="AN263" i="20"/>
  <c r="Y263" i="20"/>
  <c r="Q263" i="20"/>
  <c r="AV262" i="20"/>
  <c r="AT262" i="20"/>
  <c r="AR262" i="20"/>
  <c r="AP262" i="20"/>
  <c r="AN262" i="20"/>
  <c r="AL262" i="20"/>
  <c r="AD262" i="20"/>
  <c r="AD261" i="20" s="1"/>
  <c r="AC262" i="20"/>
  <c r="AB262" i="20"/>
  <c r="Z262" i="20"/>
  <c r="Z261" i="20" s="1"/>
  <c r="X262" i="20"/>
  <c r="X261" i="20" s="1"/>
  <c r="V262" i="20"/>
  <c r="V261" i="20" s="1"/>
  <c r="U262" i="20"/>
  <c r="T262" i="20"/>
  <c r="T261" i="20" s="1"/>
  <c r="R262" i="20"/>
  <c r="R261" i="20" s="1"/>
  <c r="W323" i="20" l="1"/>
  <c r="O323" i="20"/>
  <c r="O319" i="20"/>
  <c r="W319" i="20"/>
  <c r="AK319" i="20"/>
  <c r="AO319" i="20"/>
  <c r="AS319" i="20"/>
  <c r="AK323" i="20"/>
  <c r="AO323" i="20"/>
  <c r="AH264" i="20"/>
  <c r="AP260" i="20"/>
  <c r="AP259" i="20" s="1"/>
  <c r="AU260" i="20"/>
  <c r="S264" i="20"/>
  <c r="AY264" i="20"/>
  <c r="Z260" i="20"/>
  <c r="AL260" i="20"/>
  <c r="AL259" i="20" s="1"/>
  <c r="AV260" i="20"/>
  <c r="AA264" i="20"/>
  <c r="AA263" i="20" s="1"/>
  <c r="AM260" i="20"/>
  <c r="AR260" i="20"/>
  <c r="X260" i="20"/>
  <c r="AN260" i="20"/>
  <c r="AQ260" i="20"/>
  <c r="AT260" i="20"/>
  <c r="Z263" i="20"/>
  <c r="AC263" i="20"/>
  <c r="AL263" i="20"/>
  <c r="AL261" i="20" s="1"/>
  <c r="AZ264" i="20"/>
  <c r="AQ263" i="20"/>
  <c r="AJ264" i="20"/>
  <c r="W264" i="20"/>
  <c r="AX264" i="20"/>
  <c r="AX263" i="20" s="1"/>
  <c r="AS264" i="20"/>
  <c r="X263" i="20"/>
  <c r="AP263" i="20"/>
  <c r="AP261" i="20" s="1"/>
  <c r="AU263" i="20"/>
  <c r="AU261" i="20" s="1"/>
  <c r="O264" i="20"/>
  <c r="T263" i="20"/>
  <c r="R260" i="20"/>
  <c r="R263" i="20"/>
  <c r="AM263" i="20"/>
  <c r="AR263" i="20"/>
  <c r="AR261" i="20" s="1"/>
  <c r="AY263" i="20"/>
  <c r="AK264" i="20"/>
  <c r="AO264" i="20"/>
  <c r="O262" i="20"/>
  <c r="P260" i="20"/>
  <c r="AI263" i="20"/>
  <c r="AH262" i="20"/>
  <c r="AH261" i="20" s="1"/>
  <c r="U261" i="20"/>
  <c r="S261" i="20" s="1"/>
  <c r="AY262" i="20"/>
  <c r="AY261" i="20" s="1"/>
  <c r="P263" i="20"/>
  <c r="U263" i="20"/>
  <c r="AH263" i="20"/>
  <c r="O261" i="20"/>
  <c r="AB261" i="20"/>
  <c r="AC261" i="20"/>
  <c r="AT261" i="20"/>
  <c r="AN261" i="20"/>
  <c r="AV261" i="20"/>
  <c r="AX262" i="20"/>
  <c r="AI262" i="20"/>
  <c r="AI260" i="20" s="1"/>
  <c r="AA262" i="20"/>
  <c r="AA261" i="20" s="1"/>
  <c r="AZ262" i="20"/>
  <c r="AJ262" i="20"/>
  <c r="W262" i="20"/>
  <c r="W261" i="20" s="1"/>
  <c r="AS262" i="20"/>
  <c r="S262" i="20"/>
  <c r="AK262" i="20"/>
  <c r="AO262" i="20"/>
  <c r="AY309" i="20"/>
  <c r="AZ309" i="20"/>
  <c r="AS309" i="20"/>
  <c r="AO309" i="20"/>
  <c r="AK309" i="20"/>
  <c r="AI309" i="20"/>
  <c r="AJ309" i="20"/>
  <c r="AH309" i="20"/>
  <c r="W309" i="20"/>
  <c r="O309" i="20"/>
  <c r="AY273" i="20"/>
  <c r="AY319" i="20" s="1"/>
  <c r="AZ273" i="20"/>
  <c r="AZ319" i="20" s="1"/>
  <c r="AX273" i="20"/>
  <c r="AS273" i="20"/>
  <c r="AO273" i="20"/>
  <c r="AK273" i="20"/>
  <c r="AI273" i="20"/>
  <c r="AI319" i="20" s="1"/>
  <c r="AI323" i="20" s="1"/>
  <c r="AJ273" i="20"/>
  <c r="AJ319" i="20" s="1"/>
  <c r="AJ323" i="20" s="1"/>
  <c r="AH273" i="20"/>
  <c r="AH319" i="20" s="1"/>
  <c r="W270" i="20"/>
  <c r="W271" i="20"/>
  <c r="W272" i="20"/>
  <c r="W273" i="20"/>
  <c r="O273" i="20"/>
  <c r="AG264" i="20" l="1"/>
  <c r="AH323" i="20"/>
  <c r="AG323" i="20" s="1"/>
  <c r="AG319" i="20"/>
  <c r="AN259" i="20"/>
  <c r="Z259" i="20"/>
  <c r="P259" i="20"/>
  <c r="X259" i="20"/>
  <c r="R259" i="20"/>
  <c r="AT259" i="20"/>
  <c r="AT322" i="20"/>
  <c r="AR259" i="20"/>
  <c r="AV259" i="20"/>
  <c r="AV322" i="20"/>
  <c r="AY260" i="20"/>
  <c r="AY259" i="20" s="1"/>
  <c r="AU259" i="20"/>
  <c r="AU322" i="20"/>
  <c r="AQ259" i="20"/>
  <c r="AM259" i="20"/>
  <c r="AI259" i="20"/>
  <c r="S263" i="20"/>
  <c r="AJ263" i="20"/>
  <c r="AG263" i="20" s="1"/>
  <c r="AW262" i="20"/>
  <c r="AX260" i="20"/>
  <c r="AX259" i="20" s="1"/>
  <c r="AH260" i="20"/>
  <c r="AW264" i="20"/>
  <c r="AZ260" i="20"/>
  <c r="AS261" i="20"/>
  <c r="AJ260" i="20"/>
  <c r="AE261" i="20"/>
  <c r="O263" i="20"/>
  <c r="AZ263" i="20"/>
  <c r="AZ261" i="20" s="1"/>
  <c r="AK261" i="20"/>
  <c r="AJ261" i="20"/>
  <c r="AK263" i="20"/>
  <c r="AO263" i="20"/>
  <c r="AI261" i="20"/>
  <c r="AG273" i="20"/>
  <c r="AO261" i="20"/>
  <c r="AS263" i="20"/>
  <c r="AF261" i="20"/>
  <c r="W263" i="20"/>
  <c r="AW273" i="20"/>
  <c r="AG309" i="20"/>
  <c r="AG262" i="20"/>
  <c r="AX261" i="20"/>
  <c r="AX309" i="20"/>
  <c r="AM269" i="20"/>
  <c r="AN269" i="20"/>
  <c r="AL269" i="20"/>
  <c r="AM268" i="20"/>
  <c r="AN268" i="20"/>
  <c r="AL268" i="20"/>
  <c r="AM276" i="20"/>
  <c r="AN276" i="20"/>
  <c r="AL276" i="20"/>
  <c r="AM275" i="20"/>
  <c r="AN275" i="20"/>
  <c r="AL275" i="20"/>
  <c r="AU269" i="20"/>
  <c r="AV269" i="20"/>
  <c r="AT269" i="20"/>
  <c r="AU268" i="20"/>
  <c r="AV268" i="20"/>
  <c r="AT268" i="20"/>
  <c r="AU276" i="20"/>
  <c r="AV276" i="20"/>
  <c r="AT276" i="20"/>
  <c r="AU275" i="20"/>
  <c r="AV275" i="20"/>
  <c r="AT275" i="20"/>
  <c r="AQ269" i="20"/>
  <c r="AY269" i="20" s="1"/>
  <c r="AR269" i="20"/>
  <c r="AP269" i="20"/>
  <c r="AX269" i="20" s="1"/>
  <c r="AQ268" i="20"/>
  <c r="AR268" i="20"/>
  <c r="AP268" i="20"/>
  <c r="AQ276" i="20"/>
  <c r="AR276" i="20"/>
  <c r="AP276" i="20"/>
  <c r="AQ275" i="20"/>
  <c r="AY275" i="20" s="1"/>
  <c r="AR275" i="20"/>
  <c r="AP275" i="20"/>
  <c r="Q268" i="20"/>
  <c r="R268" i="20"/>
  <c r="P268" i="20"/>
  <c r="O259" i="20" l="1"/>
  <c r="W259" i="20"/>
  <c r="AZ259" i="20"/>
  <c r="AJ259" i="20"/>
  <c r="AH259" i="20"/>
  <c r="AW309" i="20"/>
  <c r="AX319" i="20"/>
  <c r="AE263" i="20"/>
  <c r="AW261" i="20"/>
  <c r="AF263" i="20"/>
  <c r="AW263" i="20"/>
  <c r="AG261" i="20"/>
  <c r="AV274" i="20"/>
  <c r="AU267" i="20"/>
  <c r="AM267" i="20"/>
  <c r="AN312" i="20"/>
  <c r="AN322" i="20" s="1"/>
  <c r="AU274" i="20"/>
  <c r="AV267" i="20"/>
  <c r="AN267" i="20"/>
  <c r="AZ276" i="20"/>
  <c r="AR274" i="20"/>
  <c r="AY268" i="20"/>
  <c r="AY267" i="20" s="1"/>
  <c r="AQ267" i="20"/>
  <c r="AL311" i="20"/>
  <c r="AL274" i="20"/>
  <c r="AY276" i="20"/>
  <c r="AY274" i="20" s="1"/>
  <c r="AQ274" i="20"/>
  <c r="AN274" i="20"/>
  <c r="AP267" i="20"/>
  <c r="AT267" i="20"/>
  <c r="AM274" i="20"/>
  <c r="AL267" i="20"/>
  <c r="AX276" i="20"/>
  <c r="AP274" i="20"/>
  <c r="AZ268" i="20"/>
  <c r="AR267" i="20"/>
  <c r="AT274" i="20"/>
  <c r="AM312" i="20"/>
  <c r="AM322" i="20" s="1"/>
  <c r="AM311" i="20"/>
  <c r="AL312" i="20"/>
  <c r="AL322" i="20" s="1"/>
  <c r="AT312" i="20"/>
  <c r="AN311" i="20"/>
  <c r="AN310" i="20" s="1"/>
  <c r="AT311" i="20"/>
  <c r="AX268" i="20"/>
  <c r="AX267" i="20" s="1"/>
  <c r="AZ269" i="20"/>
  <c r="AP311" i="20"/>
  <c r="AX311" i="20" s="1"/>
  <c r="AX275" i="20"/>
  <c r="AP312" i="20"/>
  <c r="AZ275" i="20"/>
  <c r="AT310" i="20" l="1"/>
  <c r="AM310" i="20"/>
  <c r="AK322" i="20"/>
  <c r="AL310" i="20"/>
  <c r="AW323" i="20"/>
  <c r="AW319" i="20"/>
  <c r="AP322" i="20"/>
  <c r="AP310" i="20"/>
  <c r="AS274" i="20"/>
  <c r="AO274" i="20"/>
  <c r="AS267" i="20"/>
  <c r="AK267" i="20"/>
  <c r="AO267" i="20"/>
  <c r="AZ267" i="20"/>
  <c r="AW267" i="20" s="1"/>
  <c r="AX274" i="20"/>
  <c r="AK274" i="20"/>
  <c r="AZ274" i="20"/>
  <c r="AX312" i="20"/>
  <c r="AT244" i="20"/>
  <c r="AU244" i="20"/>
  <c r="AV244" i="20"/>
  <c r="AT245" i="20"/>
  <c r="AU245" i="20"/>
  <c r="AV245" i="20"/>
  <c r="AT246" i="20"/>
  <c r="AU246" i="20"/>
  <c r="AV246" i="20"/>
  <c r="AT247" i="20"/>
  <c r="AU247" i="20"/>
  <c r="AV247" i="20"/>
  <c r="AT248" i="20"/>
  <c r="AU248" i="20"/>
  <c r="AV248" i="20"/>
  <c r="AT249" i="20"/>
  <c r="AU249" i="20"/>
  <c r="AV249" i="20"/>
  <c r="AT250" i="20"/>
  <c r="AU250" i="20"/>
  <c r="AV250" i="20"/>
  <c r="AT251" i="20"/>
  <c r="AU251" i="20"/>
  <c r="AV251" i="20"/>
  <c r="AT252" i="20"/>
  <c r="AU252" i="20"/>
  <c r="AV252" i="20"/>
  <c r="AT253" i="20"/>
  <c r="AU253" i="20"/>
  <c r="AV253" i="20"/>
  <c r="AT254" i="20"/>
  <c r="AU254" i="20"/>
  <c r="AV254" i="20"/>
  <c r="AT255" i="20"/>
  <c r="AU255" i="20"/>
  <c r="AV255" i="20"/>
  <c r="AT256" i="20"/>
  <c r="AU256" i="20"/>
  <c r="AV256" i="20"/>
  <c r="AT257" i="20"/>
  <c r="AU257" i="20"/>
  <c r="AV257" i="20"/>
  <c r="AU243" i="20"/>
  <c r="AV243" i="20"/>
  <c r="AT243" i="20"/>
  <c r="AT232" i="20"/>
  <c r="AU232" i="20"/>
  <c r="AV232" i="20"/>
  <c r="AT233" i="20"/>
  <c r="AU233" i="20"/>
  <c r="AV233" i="20"/>
  <c r="AT234" i="20"/>
  <c r="AU234" i="20"/>
  <c r="AV234" i="20"/>
  <c r="AT235" i="20"/>
  <c r="AU235" i="20"/>
  <c r="AV235" i="20"/>
  <c r="AT236" i="20"/>
  <c r="AU236" i="20"/>
  <c r="AV236" i="20"/>
  <c r="AT237" i="20"/>
  <c r="AU237" i="20"/>
  <c r="AV237" i="20"/>
  <c r="AT238" i="20"/>
  <c r="AU238" i="20"/>
  <c r="AV238" i="20"/>
  <c r="AT239" i="20"/>
  <c r="AU239" i="20"/>
  <c r="AV239" i="20"/>
  <c r="AT240" i="20"/>
  <c r="AU240" i="20"/>
  <c r="AV240" i="20"/>
  <c r="AT241" i="20"/>
  <c r="AU241" i="20"/>
  <c r="AV241" i="20"/>
  <c r="AU231" i="20"/>
  <c r="AV231" i="20"/>
  <c r="AT231" i="20"/>
  <c r="AT222" i="20"/>
  <c r="AU222" i="20"/>
  <c r="AV222" i="20"/>
  <c r="AT223" i="20"/>
  <c r="AU223" i="20"/>
  <c r="AV223" i="20"/>
  <c r="AT224" i="20"/>
  <c r="AU224" i="20"/>
  <c r="AV224" i="20"/>
  <c r="AT225" i="20"/>
  <c r="AU225" i="20"/>
  <c r="AV225" i="20"/>
  <c r="AT226" i="20"/>
  <c r="AU226" i="20"/>
  <c r="AV226" i="20"/>
  <c r="AT227" i="20"/>
  <c r="AU227" i="20"/>
  <c r="AV227" i="20"/>
  <c r="AT228" i="20"/>
  <c r="AU228" i="20"/>
  <c r="AV228" i="20"/>
  <c r="AT229" i="20"/>
  <c r="AU229" i="20"/>
  <c r="AV229" i="20"/>
  <c r="AU221" i="20"/>
  <c r="AV221" i="20"/>
  <c r="AT221" i="20"/>
  <c r="AT205" i="20"/>
  <c r="AU205" i="20"/>
  <c r="AV205" i="20"/>
  <c r="AT206" i="20"/>
  <c r="AU206" i="20"/>
  <c r="AV206" i="20"/>
  <c r="AT207" i="20"/>
  <c r="AU207" i="20"/>
  <c r="AV207" i="20"/>
  <c r="AT208" i="20"/>
  <c r="AU208" i="20"/>
  <c r="AV208" i="20"/>
  <c r="AT209" i="20"/>
  <c r="AU209" i="20"/>
  <c r="AV209" i="20"/>
  <c r="AT210" i="20"/>
  <c r="AU210" i="20"/>
  <c r="AV210" i="20"/>
  <c r="AT211" i="20"/>
  <c r="AU211" i="20"/>
  <c r="AV211" i="20"/>
  <c r="AT212" i="20"/>
  <c r="AU212" i="20"/>
  <c r="AV212" i="20"/>
  <c r="AT213" i="20"/>
  <c r="AU213" i="20"/>
  <c r="AV213" i="20"/>
  <c r="AT214" i="20"/>
  <c r="AU214" i="20"/>
  <c r="AV214" i="20"/>
  <c r="AT215" i="20"/>
  <c r="AU215" i="20"/>
  <c r="AV215" i="20"/>
  <c r="AT216" i="20"/>
  <c r="AU216" i="20"/>
  <c r="AV216" i="20"/>
  <c r="AT217" i="20"/>
  <c r="AU217" i="20"/>
  <c r="AV217" i="20"/>
  <c r="AT218" i="20"/>
  <c r="AU218" i="20"/>
  <c r="AV218" i="20"/>
  <c r="AT219" i="20"/>
  <c r="AU219" i="20"/>
  <c r="AV219" i="20"/>
  <c r="AU204" i="20"/>
  <c r="AV204" i="20"/>
  <c r="AT204" i="20"/>
  <c r="AT197" i="20"/>
  <c r="AU197" i="20"/>
  <c r="AV197" i="20"/>
  <c r="AT198" i="20"/>
  <c r="AU198" i="20"/>
  <c r="AV198" i="20"/>
  <c r="AT199" i="20"/>
  <c r="AU199" i="20"/>
  <c r="AV199" i="20"/>
  <c r="AT200" i="20"/>
  <c r="AU200" i="20"/>
  <c r="AV200" i="20"/>
  <c r="AT201" i="20"/>
  <c r="AU201" i="20"/>
  <c r="AV201" i="20"/>
  <c r="AT202" i="20"/>
  <c r="AU202" i="20"/>
  <c r="AV202" i="20"/>
  <c r="AU196" i="20"/>
  <c r="AV196" i="20"/>
  <c r="AT196" i="20"/>
  <c r="AT179" i="20"/>
  <c r="AU179" i="20"/>
  <c r="AV179" i="20"/>
  <c r="AT180" i="20"/>
  <c r="AU180" i="20"/>
  <c r="AV180" i="20"/>
  <c r="AT181" i="20"/>
  <c r="AU181" i="20"/>
  <c r="AV181" i="20"/>
  <c r="AT182" i="20"/>
  <c r="AU182" i="20"/>
  <c r="AV182" i="20"/>
  <c r="AT183" i="20"/>
  <c r="AU183" i="20"/>
  <c r="AV183" i="20"/>
  <c r="AT184" i="20"/>
  <c r="AU184" i="20"/>
  <c r="AV184" i="20"/>
  <c r="AT185" i="20"/>
  <c r="AU185" i="20"/>
  <c r="AV185" i="20"/>
  <c r="AT186" i="20"/>
  <c r="AU186" i="20"/>
  <c r="AV186" i="20"/>
  <c r="AT187" i="20"/>
  <c r="AU187" i="20"/>
  <c r="AV187" i="20"/>
  <c r="AT188" i="20"/>
  <c r="AU188" i="20"/>
  <c r="AV188" i="20"/>
  <c r="AT189" i="20"/>
  <c r="AU189" i="20"/>
  <c r="AV189" i="20"/>
  <c r="AT190" i="20"/>
  <c r="AU190" i="20"/>
  <c r="AV190" i="20"/>
  <c r="AT191" i="20"/>
  <c r="AU191" i="20"/>
  <c r="AV191" i="20"/>
  <c r="AT192" i="20"/>
  <c r="AU192" i="20"/>
  <c r="AV192" i="20"/>
  <c r="AT193" i="20"/>
  <c r="AU193" i="20"/>
  <c r="AV193" i="20"/>
  <c r="AT194" i="20"/>
  <c r="AU194" i="20"/>
  <c r="AV194" i="20"/>
  <c r="AU178" i="20"/>
  <c r="AV178" i="20"/>
  <c r="AT178" i="20"/>
  <c r="AT161" i="20"/>
  <c r="AU161" i="20"/>
  <c r="AV161" i="20"/>
  <c r="AT162" i="20"/>
  <c r="AU162" i="20"/>
  <c r="AV162" i="20"/>
  <c r="AT163" i="20"/>
  <c r="AU163" i="20"/>
  <c r="AV163" i="20"/>
  <c r="AT164" i="20"/>
  <c r="AU164" i="20"/>
  <c r="AV164" i="20"/>
  <c r="AT165" i="20"/>
  <c r="AU165" i="20"/>
  <c r="AV165" i="20"/>
  <c r="AT166" i="20"/>
  <c r="AU166" i="20"/>
  <c r="AV166" i="20"/>
  <c r="AT167" i="20"/>
  <c r="AU167" i="20"/>
  <c r="AV167" i="20"/>
  <c r="AT168" i="20"/>
  <c r="AU168" i="20"/>
  <c r="AV168" i="20"/>
  <c r="AT169" i="20"/>
  <c r="AU169" i="20"/>
  <c r="AV169" i="20"/>
  <c r="AT170" i="20"/>
  <c r="AU170" i="20"/>
  <c r="AV170" i="20"/>
  <c r="AT171" i="20"/>
  <c r="AU171" i="20"/>
  <c r="AV171" i="20"/>
  <c r="AT172" i="20"/>
  <c r="AU172" i="20"/>
  <c r="AV172" i="20"/>
  <c r="AT173" i="20"/>
  <c r="AU173" i="20"/>
  <c r="AV173" i="20"/>
  <c r="AT174" i="20"/>
  <c r="AU174" i="20"/>
  <c r="AV174" i="20"/>
  <c r="AT175" i="20"/>
  <c r="AU175" i="20"/>
  <c r="AV175" i="20"/>
  <c r="AT176" i="20"/>
  <c r="AU176" i="20"/>
  <c r="AV176" i="20"/>
  <c r="AU160" i="20"/>
  <c r="AV160" i="20"/>
  <c r="AT160" i="20"/>
  <c r="AT153" i="20"/>
  <c r="AU153" i="20"/>
  <c r="AV153" i="20"/>
  <c r="AT154" i="20"/>
  <c r="AU154" i="20"/>
  <c r="AV154" i="20"/>
  <c r="AT155" i="20"/>
  <c r="AU155" i="20"/>
  <c r="AV155" i="20"/>
  <c r="AT156" i="20"/>
  <c r="AU156" i="20"/>
  <c r="AV156" i="20"/>
  <c r="AT157" i="20"/>
  <c r="AU157" i="20"/>
  <c r="AV157" i="20"/>
  <c r="AT158" i="20"/>
  <c r="AU158" i="20"/>
  <c r="AV158" i="20"/>
  <c r="AU152" i="20"/>
  <c r="AV152" i="20"/>
  <c r="AT152" i="20"/>
  <c r="AT139" i="20"/>
  <c r="AU139" i="20"/>
  <c r="AV139" i="20"/>
  <c r="AT140" i="20"/>
  <c r="AU140" i="20"/>
  <c r="AV140" i="20"/>
  <c r="AT141" i="20"/>
  <c r="AU141" i="20"/>
  <c r="AV141" i="20"/>
  <c r="AT142" i="20"/>
  <c r="AU142" i="20"/>
  <c r="AV142" i="20"/>
  <c r="AT143" i="20"/>
  <c r="AU143" i="20"/>
  <c r="AV143" i="20"/>
  <c r="AT144" i="20"/>
  <c r="AU144" i="20"/>
  <c r="AV144" i="20"/>
  <c r="AT145" i="20"/>
  <c r="AU145" i="20"/>
  <c r="AV145" i="20"/>
  <c r="AT146" i="20"/>
  <c r="AU146" i="20"/>
  <c r="AV146" i="20"/>
  <c r="AT147" i="20"/>
  <c r="AU147" i="20"/>
  <c r="AV147" i="20"/>
  <c r="AT148" i="20"/>
  <c r="AU148" i="20"/>
  <c r="AV148" i="20"/>
  <c r="AT149" i="20"/>
  <c r="AU149" i="20"/>
  <c r="AV149" i="20"/>
  <c r="AT150" i="20"/>
  <c r="AU150" i="20"/>
  <c r="AV150" i="20"/>
  <c r="AU138" i="20"/>
  <c r="AV138" i="20"/>
  <c r="AT138" i="20"/>
  <c r="AT130" i="20"/>
  <c r="AU130" i="20"/>
  <c r="AV130" i="20"/>
  <c r="AT131" i="20"/>
  <c r="AU131" i="20"/>
  <c r="AV131" i="20"/>
  <c r="AT132" i="20"/>
  <c r="AU132" i="20"/>
  <c r="AV132" i="20"/>
  <c r="AT133" i="20"/>
  <c r="AU133" i="20"/>
  <c r="AV133" i="20"/>
  <c r="AT134" i="20"/>
  <c r="AU134" i="20"/>
  <c r="AV134" i="20"/>
  <c r="AT135" i="20"/>
  <c r="AU135" i="20"/>
  <c r="AV135" i="20"/>
  <c r="AT136" i="20"/>
  <c r="AU136" i="20"/>
  <c r="AV136" i="20"/>
  <c r="AU129" i="20"/>
  <c r="AV129" i="20"/>
  <c r="AT129" i="20"/>
  <c r="AT116" i="20"/>
  <c r="AU116" i="20"/>
  <c r="AV116" i="20"/>
  <c r="AT117" i="20"/>
  <c r="AU117" i="20"/>
  <c r="AV117" i="20"/>
  <c r="AT118" i="20"/>
  <c r="AU118" i="20"/>
  <c r="AV118" i="20"/>
  <c r="AT119" i="20"/>
  <c r="AU119" i="20"/>
  <c r="AV119" i="20"/>
  <c r="AT120" i="20"/>
  <c r="AU120" i="20"/>
  <c r="AV120" i="20"/>
  <c r="AT121" i="20"/>
  <c r="AU121" i="20"/>
  <c r="AV121" i="20"/>
  <c r="AT122" i="20"/>
  <c r="AU122" i="20"/>
  <c r="AV122" i="20"/>
  <c r="AT123" i="20"/>
  <c r="AU123" i="20"/>
  <c r="AV123" i="20"/>
  <c r="AT124" i="20"/>
  <c r="AU124" i="20"/>
  <c r="AV124" i="20"/>
  <c r="AT125" i="20"/>
  <c r="AU125" i="20"/>
  <c r="AV125" i="20"/>
  <c r="AT126" i="20"/>
  <c r="AU126" i="20"/>
  <c r="AV126" i="20"/>
  <c r="AT127" i="20"/>
  <c r="AU127" i="20"/>
  <c r="AV127" i="20"/>
  <c r="AU115" i="20"/>
  <c r="AV115" i="20"/>
  <c r="AT115" i="20"/>
  <c r="AT96" i="20"/>
  <c r="AU96" i="20"/>
  <c r="AV96" i="20"/>
  <c r="AT97" i="20"/>
  <c r="AU97" i="20"/>
  <c r="AV97" i="20"/>
  <c r="AT98" i="20"/>
  <c r="AU98" i="20"/>
  <c r="AV98" i="20"/>
  <c r="AT99" i="20"/>
  <c r="AU99" i="20"/>
  <c r="AV99" i="20"/>
  <c r="AT100" i="20"/>
  <c r="AU100" i="20"/>
  <c r="AV100" i="20"/>
  <c r="AT101" i="20"/>
  <c r="AU101" i="20"/>
  <c r="AV101" i="20"/>
  <c r="AT102" i="20"/>
  <c r="AU102" i="20"/>
  <c r="AV102" i="20"/>
  <c r="AT103" i="20"/>
  <c r="AU103" i="20"/>
  <c r="AV103" i="20"/>
  <c r="AT104" i="20"/>
  <c r="AU104" i="20"/>
  <c r="AV104" i="20"/>
  <c r="AT105" i="20"/>
  <c r="AU105" i="20"/>
  <c r="AV105" i="20"/>
  <c r="AT106" i="20"/>
  <c r="AU106" i="20"/>
  <c r="AV106" i="20"/>
  <c r="AT107" i="20"/>
  <c r="AU107" i="20"/>
  <c r="AV107" i="20"/>
  <c r="AT108" i="20"/>
  <c r="AU108" i="20"/>
  <c r="AV108" i="20"/>
  <c r="AT109" i="20"/>
  <c r="AU109" i="20"/>
  <c r="AV109" i="20"/>
  <c r="AT110" i="20"/>
  <c r="AU110" i="20"/>
  <c r="AV110" i="20"/>
  <c r="AT111" i="20"/>
  <c r="AU111" i="20"/>
  <c r="AV111" i="20"/>
  <c r="AT112" i="20"/>
  <c r="AU112" i="20"/>
  <c r="AV112" i="20"/>
  <c r="AT113" i="20"/>
  <c r="AU113" i="20"/>
  <c r="AV113" i="20"/>
  <c r="AU95" i="20"/>
  <c r="AV95" i="20"/>
  <c r="AT95" i="20"/>
  <c r="AT81" i="20"/>
  <c r="AU81" i="20"/>
  <c r="AV81" i="20"/>
  <c r="AT82" i="20"/>
  <c r="AU82" i="20"/>
  <c r="AV82" i="20"/>
  <c r="AT83" i="20"/>
  <c r="AU83" i="20"/>
  <c r="AV83" i="20"/>
  <c r="AT84" i="20"/>
  <c r="AU84" i="20"/>
  <c r="AV84" i="20"/>
  <c r="AT85" i="20"/>
  <c r="AU85" i="20"/>
  <c r="AV85" i="20"/>
  <c r="AT86" i="20"/>
  <c r="AU86" i="20"/>
  <c r="AV86" i="20"/>
  <c r="AT87" i="20"/>
  <c r="AU87" i="20"/>
  <c r="AV87" i="20"/>
  <c r="AT88" i="20"/>
  <c r="AU88" i="20"/>
  <c r="AV88" i="20"/>
  <c r="AT89" i="20"/>
  <c r="AU89" i="20"/>
  <c r="AV89" i="20"/>
  <c r="AT90" i="20"/>
  <c r="AU90" i="20"/>
  <c r="AV90" i="20"/>
  <c r="AT91" i="20"/>
  <c r="AU91" i="20"/>
  <c r="AV91" i="20"/>
  <c r="AT92" i="20"/>
  <c r="AU92" i="20"/>
  <c r="AV92" i="20"/>
  <c r="AT93" i="20"/>
  <c r="AU93" i="20"/>
  <c r="AV93" i="20"/>
  <c r="AU80" i="20"/>
  <c r="AV80" i="20"/>
  <c r="AT80" i="20"/>
  <c r="AT59" i="20"/>
  <c r="AU59" i="20"/>
  <c r="AV59" i="20"/>
  <c r="AT60" i="20"/>
  <c r="AU60" i="20"/>
  <c r="AV60" i="20"/>
  <c r="AT61" i="20"/>
  <c r="AU61" i="20"/>
  <c r="AV61" i="20"/>
  <c r="AT62" i="20"/>
  <c r="AU62" i="20"/>
  <c r="AV62" i="20"/>
  <c r="AT63" i="20"/>
  <c r="AU63" i="20"/>
  <c r="AV63" i="20"/>
  <c r="AT64" i="20"/>
  <c r="AU64" i="20"/>
  <c r="AV64" i="20"/>
  <c r="AT65" i="20"/>
  <c r="AU65" i="20"/>
  <c r="AV65" i="20"/>
  <c r="AT66" i="20"/>
  <c r="AU66" i="20"/>
  <c r="AV66" i="20"/>
  <c r="AT67" i="20"/>
  <c r="AU67" i="20"/>
  <c r="AV67" i="20"/>
  <c r="AT68" i="20"/>
  <c r="AU68" i="20"/>
  <c r="AV68" i="20"/>
  <c r="AT69" i="20"/>
  <c r="AU69" i="20"/>
  <c r="AV69" i="20"/>
  <c r="AT70" i="20"/>
  <c r="AU70" i="20"/>
  <c r="AV70" i="20"/>
  <c r="AT71" i="20"/>
  <c r="AU71" i="20"/>
  <c r="AV71" i="20"/>
  <c r="AT72" i="20"/>
  <c r="AU72" i="20"/>
  <c r="AV72" i="20"/>
  <c r="AT73" i="20"/>
  <c r="AU73" i="20"/>
  <c r="AV73" i="20"/>
  <c r="AT74" i="20"/>
  <c r="AU74" i="20"/>
  <c r="AV74" i="20"/>
  <c r="AT75" i="20"/>
  <c r="AU75" i="20"/>
  <c r="AV75" i="20"/>
  <c r="AT76" i="20"/>
  <c r="AU76" i="20"/>
  <c r="AV76" i="20"/>
  <c r="AT77" i="20"/>
  <c r="AU77" i="20"/>
  <c r="AV77" i="20"/>
  <c r="AT78" i="20"/>
  <c r="AU78" i="20"/>
  <c r="AV78" i="20"/>
  <c r="AU58" i="20"/>
  <c r="AV58" i="20"/>
  <c r="AT58" i="20"/>
  <c r="AT41" i="20"/>
  <c r="AU41" i="20"/>
  <c r="AV41" i="20"/>
  <c r="AT42" i="20"/>
  <c r="AU42" i="20"/>
  <c r="AV42" i="20"/>
  <c r="AT43" i="20"/>
  <c r="AU43" i="20"/>
  <c r="AV43" i="20"/>
  <c r="AT44" i="20"/>
  <c r="AU44" i="20"/>
  <c r="AV44" i="20"/>
  <c r="AT45" i="20"/>
  <c r="AU45" i="20"/>
  <c r="AV45" i="20"/>
  <c r="AT46" i="20"/>
  <c r="AU46" i="20"/>
  <c r="AV46" i="20"/>
  <c r="AT47" i="20"/>
  <c r="AU47" i="20"/>
  <c r="AV47" i="20"/>
  <c r="AT48" i="20"/>
  <c r="AU48" i="20"/>
  <c r="AV48" i="20"/>
  <c r="AT49" i="20"/>
  <c r="AU49" i="20"/>
  <c r="AV49" i="20"/>
  <c r="AT50" i="20"/>
  <c r="AU50" i="20"/>
  <c r="AV50" i="20"/>
  <c r="AT51" i="20"/>
  <c r="AU51" i="20"/>
  <c r="AV51" i="20"/>
  <c r="AT52" i="20"/>
  <c r="AU52" i="20"/>
  <c r="AV52" i="20"/>
  <c r="AT53" i="20"/>
  <c r="AU53" i="20"/>
  <c r="AV53" i="20"/>
  <c r="AT54" i="20"/>
  <c r="AU54" i="20"/>
  <c r="AV54" i="20"/>
  <c r="AT55" i="20"/>
  <c r="AU55" i="20"/>
  <c r="AV55" i="20"/>
  <c r="AT56" i="20"/>
  <c r="AU56" i="20"/>
  <c r="AV56" i="20"/>
  <c r="AU40" i="20"/>
  <c r="AV40" i="20"/>
  <c r="AT40" i="20"/>
  <c r="AT22" i="20"/>
  <c r="AU22" i="20"/>
  <c r="AV22" i="20"/>
  <c r="AT23" i="20"/>
  <c r="AU23" i="20"/>
  <c r="AV23" i="20"/>
  <c r="AT24" i="20"/>
  <c r="AU24" i="20"/>
  <c r="AV24" i="20"/>
  <c r="AT25" i="20"/>
  <c r="AU25" i="20"/>
  <c r="AV25" i="20"/>
  <c r="AT26" i="20"/>
  <c r="AU26" i="20"/>
  <c r="AV26" i="20"/>
  <c r="AT27" i="20"/>
  <c r="AU27" i="20"/>
  <c r="AV27" i="20"/>
  <c r="AT28" i="20"/>
  <c r="AU28" i="20"/>
  <c r="AV28" i="20"/>
  <c r="AT29" i="20"/>
  <c r="AU29" i="20"/>
  <c r="AV29" i="20"/>
  <c r="AT30" i="20"/>
  <c r="AU30" i="20"/>
  <c r="AV30" i="20"/>
  <c r="AT31" i="20"/>
  <c r="AU31" i="20"/>
  <c r="AV31" i="20"/>
  <c r="AT32" i="20"/>
  <c r="AU32" i="20"/>
  <c r="AV32" i="20"/>
  <c r="AT33" i="20"/>
  <c r="AU33" i="20"/>
  <c r="AV33" i="20"/>
  <c r="AT34" i="20"/>
  <c r="AU34" i="20"/>
  <c r="AV34" i="20"/>
  <c r="AT35" i="20"/>
  <c r="AU35" i="20"/>
  <c r="AV35" i="20"/>
  <c r="AT36" i="20"/>
  <c r="AU36" i="20"/>
  <c r="AV36" i="20"/>
  <c r="AT37" i="20"/>
  <c r="AU37" i="20"/>
  <c r="AV37" i="20"/>
  <c r="AT38" i="20"/>
  <c r="AU38" i="20"/>
  <c r="AV38" i="20"/>
  <c r="AU21" i="20"/>
  <c r="AV21" i="20"/>
  <c r="AT21" i="20"/>
  <c r="AT10" i="20"/>
  <c r="AU10" i="20"/>
  <c r="AV10" i="20"/>
  <c r="AT11" i="20"/>
  <c r="AU11" i="20"/>
  <c r="AV11" i="20"/>
  <c r="AT12" i="20"/>
  <c r="AU12" i="20"/>
  <c r="AV12" i="20"/>
  <c r="AT13" i="20"/>
  <c r="AU13" i="20"/>
  <c r="AV13" i="20"/>
  <c r="AT14" i="20"/>
  <c r="AU14" i="20"/>
  <c r="AV14" i="20"/>
  <c r="AT15" i="20"/>
  <c r="AU15" i="20"/>
  <c r="AV15" i="20"/>
  <c r="AT16" i="20"/>
  <c r="AU16" i="20"/>
  <c r="AV16" i="20"/>
  <c r="AT17" i="20"/>
  <c r="AU17" i="20"/>
  <c r="AV17" i="20"/>
  <c r="AT18" i="20"/>
  <c r="AU18" i="20"/>
  <c r="AV18" i="20"/>
  <c r="AT19" i="20"/>
  <c r="AU19" i="20"/>
  <c r="AV19" i="20"/>
  <c r="AU9" i="20"/>
  <c r="AV9" i="20"/>
  <c r="AT9" i="20"/>
  <c r="AU7" i="20"/>
  <c r="AV7" i="20"/>
  <c r="AT7" i="20"/>
  <c r="AP244" i="20"/>
  <c r="AQ244" i="20"/>
  <c r="AR244" i="20"/>
  <c r="AZ244" i="20" s="1"/>
  <c r="AP245" i="20"/>
  <c r="AQ245" i="20"/>
  <c r="AR245" i="20"/>
  <c r="AP246" i="20"/>
  <c r="AX246" i="20" s="1"/>
  <c r="AQ246" i="20"/>
  <c r="AR246" i="20"/>
  <c r="AP247" i="20"/>
  <c r="AQ247" i="20"/>
  <c r="AY247" i="20" s="1"/>
  <c r="AR247" i="20"/>
  <c r="AP248" i="20"/>
  <c r="AQ248" i="20"/>
  <c r="AR248" i="20"/>
  <c r="AZ248" i="20" s="1"/>
  <c r="AP249" i="20"/>
  <c r="AQ249" i="20"/>
  <c r="AR249" i="20"/>
  <c r="AP250" i="20"/>
  <c r="AX250" i="20" s="1"/>
  <c r="AQ250" i="20"/>
  <c r="AR250" i="20"/>
  <c r="AP251" i="20"/>
  <c r="AQ251" i="20"/>
  <c r="AY251" i="20" s="1"/>
  <c r="AR251" i="20"/>
  <c r="AP252" i="20"/>
  <c r="AQ252" i="20"/>
  <c r="AR252" i="20"/>
  <c r="AZ252" i="20" s="1"/>
  <c r="AP253" i="20"/>
  <c r="AQ253" i="20"/>
  <c r="AR253" i="20"/>
  <c r="AP254" i="20"/>
  <c r="AX254" i="20" s="1"/>
  <c r="AQ254" i="20"/>
  <c r="AR254" i="20"/>
  <c r="AP255" i="20"/>
  <c r="AQ255" i="20"/>
  <c r="AY255" i="20" s="1"/>
  <c r="AR255" i="20"/>
  <c r="AP256" i="20"/>
  <c r="AQ256" i="20"/>
  <c r="AR256" i="20"/>
  <c r="AZ256" i="20" s="1"/>
  <c r="AP257" i="20"/>
  <c r="AQ257" i="20"/>
  <c r="AR257" i="20"/>
  <c r="AQ243" i="20"/>
  <c r="AY243" i="20" s="1"/>
  <c r="AR243" i="20"/>
  <c r="AP243" i="20"/>
  <c r="AP232" i="20"/>
  <c r="AQ232" i="20"/>
  <c r="AY232" i="20" s="1"/>
  <c r="AR232" i="20"/>
  <c r="AP233" i="20"/>
  <c r="AQ233" i="20"/>
  <c r="AR233" i="20"/>
  <c r="AZ233" i="20" s="1"/>
  <c r="AP234" i="20"/>
  <c r="AQ234" i="20"/>
  <c r="AR234" i="20"/>
  <c r="AP235" i="20"/>
  <c r="AX235" i="20" s="1"/>
  <c r="AQ235" i="20"/>
  <c r="AR235" i="20"/>
  <c r="AP236" i="20"/>
  <c r="AQ236" i="20"/>
  <c r="AY236" i="20" s="1"/>
  <c r="AR236" i="20"/>
  <c r="AP237" i="20"/>
  <c r="AQ237" i="20"/>
  <c r="AR237" i="20"/>
  <c r="AZ237" i="20" s="1"/>
  <c r="AP238" i="20"/>
  <c r="AQ238" i="20"/>
  <c r="AR238" i="20"/>
  <c r="AP239" i="20"/>
  <c r="AX239" i="20" s="1"/>
  <c r="AQ239" i="20"/>
  <c r="AR239" i="20"/>
  <c r="AP240" i="20"/>
  <c r="AQ240" i="20"/>
  <c r="AY240" i="20" s="1"/>
  <c r="AR240" i="20"/>
  <c r="AP241" i="20"/>
  <c r="AQ241" i="20"/>
  <c r="AR241" i="20"/>
  <c r="AZ241" i="20" s="1"/>
  <c r="AQ231" i="20"/>
  <c r="AR231" i="20"/>
  <c r="AP231" i="20"/>
  <c r="AP222" i="20"/>
  <c r="AX222" i="20" s="1"/>
  <c r="AQ222" i="20"/>
  <c r="AR222" i="20"/>
  <c r="AP223" i="20"/>
  <c r="AQ223" i="20"/>
  <c r="AY223" i="20" s="1"/>
  <c r="AR223" i="20"/>
  <c r="AP224" i="20"/>
  <c r="AQ224" i="20"/>
  <c r="AR224" i="20"/>
  <c r="AZ224" i="20" s="1"/>
  <c r="AP225" i="20"/>
  <c r="AQ225" i="20"/>
  <c r="AR225" i="20"/>
  <c r="AP226" i="20"/>
  <c r="AX226" i="20" s="1"/>
  <c r="AQ226" i="20"/>
  <c r="AR226" i="20"/>
  <c r="AP227" i="20"/>
  <c r="AQ227" i="20"/>
  <c r="AY227" i="20" s="1"/>
  <c r="AR227" i="20"/>
  <c r="AP228" i="20"/>
  <c r="AQ228" i="20"/>
  <c r="AR228" i="20"/>
  <c r="AZ228" i="20" s="1"/>
  <c r="AP229" i="20"/>
  <c r="AQ229" i="20"/>
  <c r="AR229" i="20"/>
  <c r="AQ221" i="20"/>
  <c r="AY221" i="20" s="1"/>
  <c r="AR221" i="20"/>
  <c r="AP221" i="20"/>
  <c r="AP205" i="20"/>
  <c r="AQ205" i="20"/>
  <c r="AY205" i="20" s="1"/>
  <c r="AR205" i="20"/>
  <c r="AP206" i="20"/>
  <c r="AQ206" i="20"/>
  <c r="AR206" i="20"/>
  <c r="AZ206" i="20" s="1"/>
  <c r="AP207" i="20"/>
  <c r="AQ207" i="20"/>
  <c r="AR207" i="20"/>
  <c r="AP208" i="20"/>
  <c r="AX208" i="20" s="1"/>
  <c r="AQ208" i="20"/>
  <c r="AR208" i="20"/>
  <c r="AP209" i="20"/>
  <c r="AQ209" i="20"/>
  <c r="AY209" i="20" s="1"/>
  <c r="AR209" i="20"/>
  <c r="AP210" i="20"/>
  <c r="AQ210" i="20"/>
  <c r="AR210" i="20"/>
  <c r="AZ210" i="20" s="1"/>
  <c r="AP211" i="20"/>
  <c r="AQ211" i="20"/>
  <c r="AR211" i="20"/>
  <c r="AP212" i="20"/>
  <c r="AX212" i="20" s="1"/>
  <c r="AQ212" i="20"/>
  <c r="AR212" i="20"/>
  <c r="AP213" i="20"/>
  <c r="AQ213" i="20"/>
  <c r="AY213" i="20" s="1"/>
  <c r="AR213" i="20"/>
  <c r="AP214" i="20"/>
  <c r="AQ214" i="20"/>
  <c r="AR214" i="20"/>
  <c r="AZ214" i="20" s="1"/>
  <c r="AP215" i="20"/>
  <c r="AQ215" i="20"/>
  <c r="AR215" i="20"/>
  <c r="AP216" i="20"/>
  <c r="AX216" i="20" s="1"/>
  <c r="AQ216" i="20"/>
  <c r="AR216" i="20"/>
  <c r="AP217" i="20"/>
  <c r="AQ217" i="20"/>
  <c r="AY217" i="20" s="1"/>
  <c r="AR217" i="20"/>
  <c r="AP218" i="20"/>
  <c r="AQ218" i="20"/>
  <c r="AR218" i="20"/>
  <c r="AZ218" i="20" s="1"/>
  <c r="AP219" i="20"/>
  <c r="AQ219" i="20"/>
  <c r="AR219" i="20"/>
  <c r="AQ204" i="20"/>
  <c r="AY204" i="20" s="1"/>
  <c r="AR204" i="20"/>
  <c r="AP204" i="20"/>
  <c r="AP197" i="20"/>
  <c r="AQ197" i="20"/>
  <c r="AY197" i="20" s="1"/>
  <c r="AR197" i="20"/>
  <c r="AP198" i="20"/>
  <c r="AQ198" i="20"/>
  <c r="AR198" i="20"/>
  <c r="AZ198" i="20" s="1"/>
  <c r="AP199" i="20"/>
  <c r="AQ199" i="20"/>
  <c r="AR199" i="20"/>
  <c r="AP200" i="20"/>
  <c r="AX200" i="20" s="1"/>
  <c r="AQ200" i="20"/>
  <c r="AR200" i="20"/>
  <c r="AP201" i="20"/>
  <c r="AQ201" i="20"/>
  <c r="AY201" i="20" s="1"/>
  <c r="AR201" i="20"/>
  <c r="AP202" i="20"/>
  <c r="AQ202" i="20"/>
  <c r="AR202" i="20"/>
  <c r="AZ202" i="20" s="1"/>
  <c r="AQ196" i="20"/>
  <c r="AR196" i="20"/>
  <c r="AP196" i="20"/>
  <c r="AP179" i="20"/>
  <c r="AX179" i="20" s="1"/>
  <c r="AQ179" i="20"/>
  <c r="AR179" i="20"/>
  <c r="AP180" i="20"/>
  <c r="AQ180" i="20"/>
  <c r="AY180" i="20" s="1"/>
  <c r="AR180" i="20"/>
  <c r="AP181" i="20"/>
  <c r="AQ181" i="20"/>
  <c r="AR181" i="20"/>
  <c r="AZ181" i="20" s="1"/>
  <c r="AP182" i="20"/>
  <c r="AQ182" i="20"/>
  <c r="AR182" i="20"/>
  <c r="AP183" i="20"/>
  <c r="AX183" i="20" s="1"/>
  <c r="AQ183" i="20"/>
  <c r="AR183" i="20"/>
  <c r="AP184" i="20"/>
  <c r="AQ184" i="20"/>
  <c r="AY184" i="20" s="1"/>
  <c r="AR184" i="20"/>
  <c r="AP185" i="20"/>
  <c r="AQ185" i="20"/>
  <c r="AR185" i="20"/>
  <c r="AZ185" i="20" s="1"/>
  <c r="AP186" i="20"/>
  <c r="AQ186" i="20"/>
  <c r="AR186" i="20"/>
  <c r="AP187" i="20"/>
  <c r="AX187" i="20" s="1"/>
  <c r="AQ187" i="20"/>
  <c r="AR187" i="20"/>
  <c r="AP188" i="20"/>
  <c r="AQ188" i="20"/>
  <c r="AY188" i="20" s="1"/>
  <c r="AR188" i="20"/>
  <c r="AP189" i="20"/>
  <c r="AQ189" i="20"/>
  <c r="AR189" i="20"/>
  <c r="AZ189" i="20" s="1"/>
  <c r="AP190" i="20"/>
  <c r="AQ190" i="20"/>
  <c r="AR190" i="20"/>
  <c r="AP191" i="20"/>
  <c r="AX191" i="20" s="1"/>
  <c r="AQ191" i="20"/>
  <c r="AR191" i="20"/>
  <c r="AP192" i="20"/>
  <c r="AQ192" i="20"/>
  <c r="AY192" i="20" s="1"/>
  <c r="AR192" i="20"/>
  <c r="AP193" i="20"/>
  <c r="AQ193" i="20"/>
  <c r="AR193" i="20"/>
  <c r="AZ193" i="20" s="1"/>
  <c r="AP194" i="20"/>
  <c r="AQ194" i="20"/>
  <c r="AR194" i="20"/>
  <c r="AQ178" i="20"/>
  <c r="AY178" i="20" s="1"/>
  <c r="AR178" i="20"/>
  <c r="AP178" i="20"/>
  <c r="AP161" i="20"/>
  <c r="AQ161" i="20"/>
  <c r="AY161" i="20" s="1"/>
  <c r="AR161" i="20"/>
  <c r="AP162" i="20"/>
  <c r="AQ162" i="20"/>
  <c r="AR162" i="20"/>
  <c r="AZ162" i="20" s="1"/>
  <c r="AP163" i="20"/>
  <c r="AQ163" i="20"/>
  <c r="AR163" i="20"/>
  <c r="AP164" i="20"/>
  <c r="AX164" i="20" s="1"/>
  <c r="AQ164" i="20"/>
  <c r="AR164" i="20"/>
  <c r="AP165" i="20"/>
  <c r="AQ165" i="20"/>
  <c r="AY165" i="20" s="1"/>
  <c r="AR165" i="20"/>
  <c r="AP166" i="20"/>
  <c r="AQ166" i="20"/>
  <c r="AR166" i="20"/>
  <c r="AZ166" i="20" s="1"/>
  <c r="AP167" i="20"/>
  <c r="AQ167" i="20"/>
  <c r="AR167" i="20"/>
  <c r="AP168" i="20"/>
  <c r="AX168" i="20" s="1"/>
  <c r="AQ168" i="20"/>
  <c r="AR168" i="20"/>
  <c r="AP169" i="20"/>
  <c r="AQ169" i="20"/>
  <c r="AY169" i="20" s="1"/>
  <c r="AR169" i="20"/>
  <c r="AP170" i="20"/>
  <c r="AQ170" i="20"/>
  <c r="AR170" i="20"/>
  <c r="AZ170" i="20" s="1"/>
  <c r="AP171" i="20"/>
  <c r="AQ171" i="20"/>
  <c r="AR171" i="20"/>
  <c r="AP172" i="20"/>
  <c r="AX172" i="20" s="1"/>
  <c r="AQ172" i="20"/>
  <c r="AR172" i="20"/>
  <c r="AP173" i="20"/>
  <c r="AQ173" i="20"/>
  <c r="AY173" i="20" s="1"/>
  <c r="AR173" i="20"/>
  <c r="AP174" i="20"/>
  <c r="AQ174" i="20"/>
  <c r="AR174" i="20"/>
  <c r="AZ174" i="20" s="1"/>
  <c r="AP175" i="20"/>
  <c r="AQ175" i="20"/>
  <c r="AR175" i="20"/>
  <c r="AP176" i="20"/>
  <c r="AX176" i="20" s="1"/>
  <c r="AQ176" i="20"/>
  <c r="AR176" i="20"/>
  <c r="AQ160" i="20"/>
  <c r="AR160" i="20"/>
  <c r="AZ160" i="20" s="1"/>
  <c r="AP160" i="20"/>
  <c r="AP153" i="20"/>
  <c r="AQ153" i="20"/>
  <c r="AR153" i="20"/>
  <c r="AZ153" i="20" s="1"/>
  <c r="AP154" i="20"/>
  <c r="AQ154" i="20"/>
  <c r="AR154" i="20"/>
  <c r="AP155" i="20"/>
  <c r="AX155" i="20" s="1"/>
  <c r="AQ155" i="20"/>
  <c r="AR155" i="20"/>
  <c r="AP156" i="20"/>
  <c r="AQ156" i="20"/>
  <c r="AY156" i="20" s="1"/>
  <c r="AR156" i="20"/>
  <c r="AP157" i="20"/>
  <c r="AQ157" i="20"/>
  <c r="AR157" i="20"/>
  <c r="AZ157" i="20" s="1"/>
  <c r="AP158" i="20"/>
  <c r="AQ158" i="20"/>
  <c r="AR158" i="20"/>
  <c r="AQ152" i="20"/>
  <c r="AY152" i="20" s="1"/>
  <c r="AR152" i="20"/>
  <c r="AP152" i="20"/>
  <c r="AP139" i="20"/>
  <c r="AQ139" i="20"/>
  <c r="AY139" i="20" s="1"/>
  <c r="AR139" i="20"/>
  <c r="AP140" i="20"/>
  <c r="AQ140" i="20"/>
  <c r="AR140" i="20"/>
  <c r="AZ140" i="20" s="1"/>
  <c r="AP141" i="20"/>
  <c r="AQ141" i="20"/>
  <c r="AR141" i="20"/>
  <c r="AP142" i="20"/>
  <c r="AX142" i="20" s="1"/>
  <c r="AQ142" i="20"/>
  <c r="AR142" i="20"/>
  <c r="AP143" i="20"/>
  <c r="AQ143" i="20"/>
  <c r="AY143" i="20" s="1"/>
  <c r="AR143" i="20"/>
  <c r="AP144" i="20"/>
  <c r="AQ144" i="20"/>
  <c r="AR144" i="20"/>
  <c r="AZ144" i="20" s="1"/>
  <c r="AP145" i="20"/>
  <c r="AQ145" i="20"/>
  <c r="AR145" i="20"/>
  <c r="AP146" i="20"/>
  <c r="AX146" i="20" s="1"/>
  <c r="AQ146" i="20"/>
  <c r="AR146" i="20"/>
  <c r="AP147" i="20"/>
  <c r="AQ147" i="20"/>
  <c r="AY147" i="20" s="1"/>
  <c r="AR147" i="20"/>
  <c r="AP148" i="20"/>
  <c r="AQ148" i="20"/>
  <c r="AR148" i="20"/>
  <c r="AZ148" i="20" s="1"/>
  <c r="AP149" i="20"/>
  <c r="AQ149" i="20"/>
  <c r="AR149" i="20"/>
  <c r="AP150" i="20"/>
  <c r="AX150" i="20" s="1"/>
  <c r="AQ150" i="20"/>
  <c r="AR150" i="20"/>
  <c r="AQ138" i="20"/>
  <c r="AR138" i="20"/>
  <c r="AZ138" i="20" s="1"/>
  <c r="AP138" i="20"/>
  <c r="AP130" i="20"/>
  <c r="AQ130" i="20"/>
  <c r="AR130" i="20"/>
  <c r="AZ130" i="20" s="1"/>
  <c r="AP131" i="20"/>
  <c r="AQ131" i="20"/>
  <c r="AR131" i="20"/>
  <c r="AP132" i="20"/>
  <c r="AX132" i="20" s="1"/>
  <c r="AQ132" i="20"/>
  <c r="AR132" i="20"/>
  <c r="AP133" i="20"/>
  <c r="AQ133" i="20"/>
  <c r="AY133" i="20" s="1"/>
  <c r="AR133" i="20"/>
  <c r="AP134" i="20"/>
  <c r="AQ134" i="20"/>
  <c r="AR134" i="20"/>
  <c r="AZ134" i="20" s="1"/>
  <c r="AP135" i="20"/>
  <c r="AQ135" i="20"/>
  <c r="AR135" i="20"/>
  <c r="AP136" i="20"/>
  <c r="AX136" i="20" s="1"/>
  <c r="AQ136" i="20"/>
  <c r="AR136" i="20"/>
  <c r="AQ129" i="20"/>
  <c r="AR129" i="20"/>
  <c r="AZ129" i="20" s="1"/>
  <c r="AP129" i="20"/>
  <c r="AP116" i="20"/>
  <c r="AQ116" i="20"/>
  <c r="AR116" i="20"/>
  <c r="AZ116" i="20" s="1"/>
  <c r="AP117" i="20"/>
  <c r="AQ117" i="20"/>
  <c r="AR117" i="20"/>
  <c r="AP118" i="20"/>
  <c r="AX118" i="20" s="1"/>
  <c r="AQ118" i="20"/>
  <c r="AR118" i="20"/>
  <c r="AP119" i="20"/>
  <c r="AQ119" i="20"/>
  <c r="AY119" i="20" s="1"/>
  <c r="AR119" i="20"/>
  <c r="AP120" i="20"/>
  <c r="AQ120" i="20"/>
  <c r="AR120" i="20"/>
  <c r="AZ120" i="20" s="1"/>
  <c r="AP121" i="20"/>
  <c r="AQ121" i="20"/>
  <c r="AR121" i="20"/>
  <c r="AP122" i="20"/>
  <c r="AX122" i="20" s="1"/>
  <c r="AQ122" i="20"/>
  <c r="AR122" i="20"/>
  <c r="AP123" i="20"/>
  <c r="AQ123" i="20"/>
  <c r="AY123" i="20" s="1"/>
  <c r="AR123" i="20"/>
  <c r="AP124" i="20"/>
  <c r="AQ124" i="20"/>
  <c r="AR124" i="20"/>
  <c r="AZ124" i="20" s="1"/>
  <c r="AP125" i="20"/>
  <c r="AQ125" i="20"/>
  <c r="AR125" i="20"/>
  <c r="AP126" i="20"/>
  <c r="AX126" i="20" s="1"/>
  <c r="AQ126" i="20"/>
  <c r="AR126" i="20"/>
  <c r="AP127" i="20"/>
  <c r="AQ127" i="20"/>
  <c r="AY127" i="20" s="1"/>
  <c r="AR127" i="20"/>
  <c r="AQ115" i="20"/>
  <c r="AR115" i="20"/>
  <c r="AP115" i="20"/>
  <c r="AX115" i="20" s="1"/>
  <c r="AP96" i="20"/>
  <c r="AQ96" i="20"/>
  <c r="AR96" i="20"/>
  <c r="AP97" i="20"/>
  <c r="AX97" i="20" s="1"/>
  <c r="AQ97" i="20"/>
  <c r="AR97" i="20"/>
  <c r="AP98" i="20"/>
  <c r="AQ98" i="20"/>
  <c r="AY98" i="20" s="1"/>
  <c r="AR98" i="20"/>
  <c r="AP99" i="20"/>
  <c r="AQ99" i="20"/>
  <c r="AR99" i="20"/>
  <c r="AZ99" i="20" s="1"/>
  <c r="AP100" i="20"/>
  <c r="AQ100" i="20"/>
  <c r="AR100" i="20"/>
  <c r="AP101" i="20"/>
  <c r="AX101" i="20" s="1"/>
  <c r="AQ101" i="20"/>
  <c r="AR101" i="20"/>
  <c r="AP102" i="20"/>
  <c r="AQ102" i="20"/>
  <c r="AY102" i="20" s="1"/>
  <c r="AR102" i="20"/>
  <c r="AP103" i="20"/>
  <c r="AQ103" i="20"/>
  <c r="AR103" i="20"/>
  <c r="AZ103" i="20" s="1"/>
  <c r="AP104" i="20"/>
  <c r="AQ104" i="20"/>
  <c r="AR104" i="20"/>
  <c r="AP105" i="20"/>
  <c r="AX105" i="20" s="1"/>
  <c r="AQ105" i="20"/>
  <c r="AR105" i="20"/>
  <c r="AP106" i="20"/>
  <c r="AQ106" i="20"/>
  <c r="AY106" i="20" s="1"/>
  <c r="AR106" i="20"/>
  <c r="AP107" i="20"/>
  <c r="AQ107" i="20"/>
  <c r="AR107" i="20"/>
  <c r="AZ107" i="20" s="1"/>
  <c r="AP108" i="20"/>
  <c r="AQ108" i="20"/>
  <c r="AR108" i="20"/>
  <c r="AP109" i="20"/>
  <c r="AX109" i="20" s="1"/>
  <c r="AQ109" i="20"/>
  <c r="AR109" i="20"/>
  <c r="AP110" i="20"/>
  <c r="AQ110" i="20"/>
  <c r="AY110" i="20" s="1"/>
  <c r="AR110" i="20"/>
  <c r="AP111" i="20"/>
  <c r="AQ111" i="20"/>
  <c r="AR111" i="20"/>
  <c r="AZ111" i="20" s="1"/>
  <c r="AP112" i="20"/>
  <c r="AQ112" i="20"/>
  <c r="AR112" i="20"/>
  <c r="AP113" i="20"/>
  <c r="AX113" i="20" s="1"/>
  <c r="AQ113" i="20"/>
  <c r="AR113" i="20"/>
  <c r="AQ95" i="20"/>
  <c r="AR95" i="20"/>
  <c r="AZ95" i="20" s="1"/>
  <c r="AP95" i="20"/>
  <c r="AP81" i="20"/>
  <c r="AQ81" i="20"/>
  <c r="AR81" i="20"/>
  <c r="AZ81" i="20" s="1"/>
  <c r="AP82" i="20"/>
  <c r="AQ82" i="20"/>
  <c r="AR82" i="20"/>
  <c r="AP83" i="20"/>
  <c r="AX83" i="20" s="1"/>
  <c r="AQ83" i="20"/>
  <c r="AR83" i="20"/>
  <c r="AP84" i="20"/>
  <c r="AQ84" i="20"/>
  <c r="AY84" i="20" s="1"/>
  <c r="AR84" i="20"/>
  <c r="AP85" i="20"/>
  <c r="AQ85" i="20"/>
  <c r="AR85" i="20"/>
  <c r="AZ85" i="20" s="1"/>
  <c r="AP86" i="20"/>
  <c r="AQ86" i="20"/>
  <c r="AR86" i="20"/>
  <c r="AP87" i="20"/>
  <c r="AX87" i="20" s="1"/>
  <c r="AQ87" i="20"/>
  <c r="AR87" i="20"/>
  <c r="AP88" i="20"/>
  <c r="AQ88" i="20"/>
  <c r="AY88" i="20" s="1"/>
  <c r="AR88" i="20"/>
  <c r="AP89" i="20"/>
  <c r="AQ89" i="20"/>
  <c r="AR89" i="20"/>
  <c r="AZ89" i="20" s="1"/>
  <c r="AP90" i="20"/>
  <c r="AQ90" i="20"/>
  <c r="AR90" i="20"/>
  <c r="AP91" i="20"/>
  <c r="AX91" i="20" s="1"/>
  <c r="AQ91" i="20"/>
  <c r="AR91" i="20"/>
  <c r="AP92" i="20"/>
  <c r="AQ92" i="20"/>
  <c r="AY92" i="20" s="1"/>
  <c r="AR92" i="20"/>
  <c r="AP93" i="20"/>
  <c r="AQ93" i="20"/>
  <c r="AR93" i="20"/>
  <c r="AZ93" i="20" s="1"/>
  <c r="AQ80" i="20"/>
  <c r="AR80" i="20"/>
  <c r="AP80" i="20"/>
  <c r="AP59" i="20"/>
  <c r="AX59" i="20" s="1"/>
  <c r="AQ59" i="20"/>
  <c r="AR59" i="20"/>
  <c r="AP60" i="20"/>
  <c r="AQ60" i="20"/>
  <c r="AY60" i="20" s="1"/>
  <c r="AR60" i="20"/>
  <c r="AP61" i="20"/>
  <c r="AQ61" i="20"/>
  <c r="AR61" i="20"/>
  <c r="AZ61" i="20" s="1"/>
  <c r="AP62" i="20"/>
  <c r="AQ62" i="20"/>
  <c r="AR62" i="20"/>
  <c r="AP63" i="20"/>
  <c r="AX63" i="20" s="1"/>
  <c r="AQ63" i="20"/>
  <c r="AR63" i="20"/>
  <c r="AP64" i="20"/>
  <c r="AQ64" i="20"/>
  <c r="AY64" i="20" s="1"/>
  <c r="AR64" i="20"/>
  <c r="AP65" i="20"/>
  <c r="AQ65" i="20"/>
  <c r="AR65" i="20"/>
  <c r="AZ65" i="20" s="1"/>
  <c r="AP66" i="20"/>
  <c r="AQ66" i="20"/>
  <c r="AR66" i="20"/>
  <c r="AP67" i="20"/>
  <c r="AX67" i="20" s="1"/>
  <c r="AQ67" i="20"/>
  <c r="AR67" i="20"/>
  <c r="AP68" i="20"/>
  <c r="AQ68" i="20"/>
  <c r="AY68" i="20" s="1"/>
  <c r="AR68" i="20"/>
  <c r="AP69" i="20"/>
  <c r="AQ69" i="20"/>
  <c r="AR69" i="20"/>
  <c r="AZ69" i="20" s="1"/>
  <c r="AP70" i="20"/>
  <c r="AQ70" i="20"/>
  <c r="AR70" i="20"/>
  <c r="AP71" i="20"/>
  <c r="AX71" i="20" s="1"/>
  <c r="AQ71" i="20"/>
  <c r="AR71" i="20"/>
  <c r="AP72" i="20"/>
  <c r="AQ72" i="20"/>
  <c r="AY72" i="20" s="1"/>
  <c r="AR72" i="20"/>
  <c r="AP73" i="20"/>
  <c r="AQ73" i="20"/>
  <c r="AR73" i="20"/>
  <c r="AZ73" i="20" s="1"/>
  <c r="AP74" i="20"/>
  <c r="AQ74" i="20"/>
  <c r="AR74" i="20"/>
  <c r="AP75" i="20"/>
  <c r="AQ75" i="20"/>
  <c r="AR75" i="20"/>
  <c r="AP76" i="20"/>
  <c r="AQ76" i="20"/>
  <c r="AY76" i="20" s="1"/>
  <c r="AR76" i="20"/>
  <c r="AP77" i="20"/>
  <c r="AQ77" i="20"/>
  <c r="AR77" i="20"/>
  <c r="AZ77" i="20" s="1"/>
  <c r="AP78" i="20"/>
  <c r="AQ78" i="20"/>
  <c r="AR78" i="20"/>
  <c r="AQ58" i="20"/>
  <c r="AY58" i="20" s="1"/>
  <c r="AR58" i="20"/>
  <c r="AP58" i="20"/>
  <c r="AP41" i="20"/>
  <c r="AQ41" i="20"/>
  <c r="AY41" i="20" s="1"/>
  <c r="AR41" i="20"/>
  <c r="AP42" i="20"/>
  <c r="AQ42" i="20"/>
  <c r="AR42" i="20"/>
  <c r="AZ42" i="20" s="1"/>
  <c r="AP43" i="20"/>
  <c r="AQ43" i="20"/>
  <c r="AR43" i="20"/>
  <c r="AP44" i="20"/>
  <c r="AX44" i="20" s="1"/>
  <c r="AQ44" i="20"/>
  <c r="AR44" i="20"/>
  <c r="AP45" i="20"/>
  <c r="AQ45" i="20"/>
  <c r="AY45" i="20" s="1"/>
  <c r="AR45" i="20"/>
  <c r="AP46" i="20"/>
  <c r="AQ46" i="20"/>
  <c r="AR46" i="20"/>
  <c r="AZ46" i="20" s="1"/>
  <c r="AP47" i="20"/>
  <c r="AQ47" i="20"/>
  <c r="AR47" i="20"/>
  <c r="AP48" i="20"/>
  <c r="AX48" i="20" s="1"/>
  <c r="AQ48" i="20"/>
  <c r="AR48" i="20"/>
  <c r="AP49" i="20"/>
  <c r="AQ49" i="20"/>
  <c r="AY49" i="20" s="1"/>
  <c r="AR49" i="20"/>
  <c r="AP50" i="20"/>
  <c r="AQ50" i="20"/>
  <c r="AR50" i="20"/>
  <c r="AZ50" i="20" s="1"/>
  <c r="AP51" i="20"/>
  <c r="AQ51" i="20"/>
  <c r="AR51" i="20"/>
  <c r="AP52" i="20"/>
  <c r="AX52" i="20" s="1"/>
  <c r="AQ52" i="20"/>
  <c r="AR52" i="20"/>
  <c r="AP53" i="20"/>
  <c r="AQ53" i="20"/>
  <c r="AY53" i="20" s="1"/>
  <c r="AR53" i="20"/>
  <c r="AP54" i="20"/>
  <c r="AQ54" i="20"/>
  <c r="AR54" i="20"/>
  <c r="AZ54" i="20" s="1"/>
  <c r="AP55" i="20"/>
  <c r="AQ55" i="20"/>
  <c r="AR55" i="20"/>
  <c r="AP56" i="20"/>
  <c r="AX56" i="20" s="1"/>
  <c r="AQ56" i="20"/>
  <c r="AR56" i="20"/>
  <c r="AQ40" i="20"/>
  <c r="AR40" i="20"/>
  <c r="AZ40" i="20" s="1"/>
  <c r="AP40" i="20"/>
  <c r="AP22" i="20"/>
  <c r="AQ22" i="20"/>
  <c r="AR22" i="20"/>
  <c r="AZ22" i="20" s="1"/>
  <c r="AP23" i="20"/>
  <c r="AQ23" i="20"/>
  <c r="AR23" i="20"/>
  <c r="AP24" i="20"/>
  <c r="AX24" i="20" s="1"/>
  <c r="AQ24" i="20"/>
  <c r="AR24" i="20"/>
  <c r="AP25" i="20"/>
  <c r="AQ25" i="20"/>
  <c r="AY25" i="20" s="1"/>
  <c r="AR25" i="20"/>
  <c r="AP26" i="20"/>
  <c r="AQ26" i="20"/>
  <c r="AR26" i="20"/>
  <c r="AZ26" i="20" s="1"/>
  <c r="AP27" i="20"/>
  <c r="AQ27" i="20"/>
  <c r="AR27" i="20"/>
  <c r="AP28" i="20"/>
  <c r="AX28" i="20" s="1"/>
  <c r="AQ28" i="20"/>
  <c r="AR28" i="20"/>
  <c r="AZ28" i="20" s="1"/>
  <c r="AP29" i="20"/>
  <c r="AQ29" i="20"/>
  <c r="AY29" i="20" s="1"/>
  <c r="AR29" i="20"/>
  <c r="AP30" i="20"/>
  <c r="AX30" i="20" s="1"/>
  <c r="AQ30" i="20"/>
  <c r="AR30" i="20"/>
  <c r="AZ30" i="20" s="1"/>
  <c r="AP31" i="20"/>
  <c r="AQ31" i="20"/>
  <c r="AY31" i="20" s="1"/>
  <c r="AR31" i="20"/>
  <c r="AP32" i="20"/>
  <c r="AX32" i="20" s="1"/>
  <c r="AQ32" i="20"/>
  <c r="AR32" i="20"/>
  <c r="AZ32" i="20" s="1"/>
  <c r="AP33" i="20"/>
  <c r="AQ33" i="20"/>
  <c r="AY33" i="20" s="1"/>
  <c r="AR33" i="20"/>
  <c r="AP34" i="20"/>
  <c r="AX34" i="20" s="1"/>
  <c r="AQ34" i="20"/>
  <c r="AR34" i="20"/>
  <c r="AZ34" i="20" s="1"/>
  <c r="AP35" i="20"/>
  <c r="AQ35" i="20"/>
  <c r="AR35" i="20"/>
  <c r="AP36" i="20"/>
  <c r="AX36" i="20" s="1"/>
  <c r="AQ36" i="20"/>
  <c r="AR36" i="20"/>
  <c r="AZ36" i="20" s="1"/>
  <c r="AQ21" i="20"/>
  <c r="AY21" i="20" s="1"/>
  <c r="AR21" i="20"/>
  <c r="AZ21" i="20" s="1"/>
  <c r="AP21" i="20"/>
  <c r="AX21" i="20" s="1"/>
  <c r="AQ10" i="20"/>
  <c r="AQ11" i="20"/>
  <c r="AY11" i="20" s="1"/>
  <c r="AQ12" i="20"/>
  <c r="AQ13" i="20"/>
  <c r="AY13" i="20" s="1"/>
  <c r="AQ14" i="20"/>
  <c r="AQ15" i="20"/>
  <c r="AY15" i="20" s="1"/>
  <c r="AQ16" i="20"/>
  <c r="AQ17" i="20"/>
  <c r="AY17" i="20" s="1"/>
  <c r="AQ18" i="20"/>
  <c r="AQ19" i="20"/>
  <c r="AY19" i="20" s="1"/>
  <c r="AP10" i="20"/>
  <c r="AX10" i="20" s="1"/>
  <c r="AP11" i="20"/>
  <c r="AX11" i="20" s="1"/>
  <c r="AP12" i="20"/>
  <c r="AX12" i="20" s="1"/>
  <c r="AP13" i="20"/>
  <c r="AX13" i="20" s="1"/>
  <c r="AP14" i="20"/>
  <c r="AX14" i="20" s="1"/>
  <c r="AP15" i="20"/>
  <c r="AX15" i="20" s="1"/>
  <c r="AP16" i="20"/>
  <c r="AX16" i="20" s="1"/>
  <c r="AP17" i="20"/>
  <c r="AX17" i="20" s="1"/>
  <c r="AP18" i="20"/>
  <c r="AX18" i="20" s="1"/>
  <c r="AP19" i="20"/>
  <c r="AX19" i="20" s="1"/>
  <c r="AP9" i="20"/>
  <c r="AX9" i="20" s="1"/>
  <c r="AQ9" i="20"/>
  <c r="AY9" i="20" s="1"/>
  <c r="AR10" i="20"/>
  <c r="AZ10" i="20" s="1"/>
  <c r="AR11" i="20"/>
  <c r="AR12" i="20"/>
  <c r="AZ12" i="20" s="1"/>
  <c r="AR13" i="20"/>
  <c r="AR14" i="20"/>
  <c r="AZ14" i="20" s="1"/>
  <c r="AR15" i="20"/>
  <c r="AR16" i="20"/>
  <c r="AZ16" i="20" s="1"/>
  <c r="AR17" i="20"/>
  <c r="AR18" i="20"/>
  <c r="AZ18" i="20" s="1"/>
  <c r="AR19" i="20"/>
  <c r="AR9" i="20"/>
  <c r="AY7" i="20"/>
  <c r="AZ7" i="20"/>
  <c r="AP7" i="20"/>
  <c r="AX7" i="20" s="1"/>
  <c r="AX310" i="20" l="1"/>
  <c r="AX322" i="20"/>
  <c r="AY18" i="20"/>
  <c r="AY14" i="20"/>
  <c r="AY10" i="20"/>
  <c r="AZ19" i="20"/>
  <c r="AZ15" i="20"/>
  <c r="AZ11" i="20"/>
  <c r="AY36" i="20"/>
  <c r="AX35" i="20"/>
  <c r="AZ33" i="20"/>
  <c r="AY32" i="20"/>
  <c r="AX31" i="20"/>
  <c r="AZ29" i="20"/>
  <c r="AY28" i="20"/>
  <c r="AX27" i="20"/>
  <c r="AZ25" i="20"/>
  <c r="AY24" i="20"/>
  <c r="AX23" i="20"/>
  <c r="AX40" i="20"/>
  <c r="AY56" i="20"/>
  <c r="AX55" i="20"/>
  <c r="AZ53" i="20"/>
  <c r="AY52" i="20"/>
  <c r="AX51" i="20"/>
  <c r="AZ49" i="20"/>
  <c r="AY48" i="20"/>
  <c r="AX47" i="20"/>
  <c r="AZ45" i="20"/>
  <c r="AY44" i="20"/>
  <c r="AX43" i="20"/>
  <c r="AZ41" i="20"/>
  <c r="AZ58" i="20"/>
  <c r="AX78" i="20"/>
  <c r="AZ76" i="20"/>
  <c r="AY75" i="20"/>
  <c r="AX74" i="20"/>
  <c r="AZ72" i="20"/>
  <c r="AY71" i="20"/>
  <c r="AX70" i="20"/>
  <c r="AZ68" i="20"/>
  <c r="AY67" i="20"/>
  <c r="AX66" i="20"/>
  <c r="AZ64" i="20"/>
  <c r="AY63" i="20"/>
  <c r="AX62" i="20"/>
  <c r="AZ60" i="20"/>
  <c r="AY59" i="20"/>
  <c r="AY80" i="20"/>
  <c r="AZ92" i="20"/>
  <c r="AY91" i="20"/>
  <c r="AX90" i="20"/>
  <c r="AZ88" i="20"/>
  <c r="AY87" i="20"/>
  <c r="AX86" i="20"/>
  <c r="AZ84" i="20"/>
  <c r="AY83" i="20"/>
  <c r="AX82" i="20"/>
  <c r="AX95" i="20"/>
  <c r="AY113" i="20"/>
  <c r="AX112" i="20"/>
  <c r="AZ110" i="20"/>
  <c r="AY109" i="20"/>
  <c r="AX108" i="20"/>
  <c r="AZ106" i="20"/>
  <c r="AY105" i="20"/>
  <c r="AX104" i="20"/>
  <c r="AZ102" i="20"/>
  <c r="AY101" i="20"/>
  <c r="AX100" i="20"/>
  <c r="AZ98" i="20"/>
  <c r="AY97" i="20"/>
  <c r="AX96" i="20"/>
  <c r="AY16" i="20"/>
  <c r="AY12" i="20"/>
  <c r="AZ17" i="20"/>
  <c r="AZ35" i="20"/>
  <c r="AX33" i="20"/>
  <c r="AY30" i="20"/>
  <c r="AZ27" i="20"/>
  <c r="AX25" i="20"/>
  <c r="AZ23" i="20"/>
  <c r="AY22" i="20"/>
  <c r="AZ55" i="20"/>
  <c r="AY54" i="20"/>
  <c r="AX53" i="20"/>
  <c r="AZ51" i="20"/>
  <c r="AY50" i="20"/>
  <c r="AX49" i="20"/>
  <c r="AZ47" i="20"/>
  <c r="AY46" i="20"/>
  <c r="AX45" i="20"/>
  <c r="AZ43" i="20"/>
  <c r="AY42" i="20"/>
  <c r="AX41" i="20"/>
  <c r="AZ78" i="20"/>
  <c r="AY77" i="20"/>
  <c r="AX76" i="20"/>
  <c r="AZ74" i="20"/>
  <c r="AY73" i="20"/>
  <c r="AX72" i="20"/>
  <c r="AZ70" i="20"/>
  <c r="AY69" i="20"/>
  <c r="AX68" i="20"/>
  <c r="AZ66" i="20"/>
  <c r="AY65" i="20"/>
  <c r="AX64" i="20"/>
  <c r="AZ62" i="20"/>
  <c r="AY61" i="20"/>
  <c r="AX60" i="20"/>
  <c r="AX80" i="20"/>
  <c r="AY93" i="20"/>
  <c r="AX92" i="20"/>
  <c r="AZ90" i="20"/>
  <c r="AY89" i="20"/>
  <c r="AX88" i="20"/>
  <c r="AZ86" i="20"/>
  <c r="AY85" i="20"/>
  <c r="AX84" i="20"/>
  <c r="AZ82" i="20"/>
  <c r="AY81" i="20"/>
  <c r="AY95" i="20"/>
  <c r="AZ112" i="20"/>
  <c r="AY111" i="20"/>
  <c r="AX110" i="20"/>
  <c r="AZ108" i="20"/>
  <c r="AY107" i="20"/>
  <c r="AX106" i="20"/>
  <c r="AZ104" i="20"/>
  <c r="AY103" i="20"/>
  <c r="AX102" i="20"/>
  <c r="AZ100" i="20"/>
  <c r="AY99" i="20"/>
  <c r="AX98" i="20"/>
  <c r="AZ96" i="20"/>
  <c r="AZ115" i="20"/>
  <c r="AX127" i="20"/>
  <c r="AZ125" i="20"/>
  <c r="AY124" i="20"/>
  <c r="AX123" i="20"/>
  <c r="AZ121" i="20"/>
  <c r="AY120" i="20"/>
  <c r="AX119" i="20"/>
  <c r="AZ117" i="20"/>
  <c r="AY116" i="20"/>
  <c r="AY129" i="20"/>
  <c r="AZ135" i="20"/>
  <c r="AY134" i="20"/>
  <c r="AX133" i="20"/>
  <c r="AZ131" i="20"/>
  <c r="AZ13" i="20"/>
  <c r="AY34" i="20"/>
  <c r="AZ31" i="20"/>
  <c r="AX29" i="20"/>
  <c r="AY26" i="20"/>
  <c r="AY40" i="20"/>
  <c r="AZ9" i="20"/>
  <c r="AY130" i="20"/>
  <c r="AY138" i="20"/>
  <c r="AZ149" i="20"/>
  <c r="AY148" i="20"/>
  <c r="AX147" i="20"/>
  <c r="AZ145" i="20"/>
  <c r="AY144" i="20"/>
  <c r="AX143" i="20"/>
  <c r="AZ141" i="20"/>
  <c r="AY140" i="20"/>
  <c r="AX139" i="20"/>
  <c r="AZ158" i="20"/>
  <c r="AY157" i="20"/>
  <c r="AX156" i="20"/>
  <c r="AZ154" i="20"/>
  <c r="AY153" i="20"/>
  <c r="AY160" i="20"/>
  <c r="AZ175" i="20"/>
  <c r="AY174" i="20"/>
  <c r="AX173" i="20"/>
  <c r="AZ171" i="20"/>
  <c r="AY170" i="20"/>
  <c r="AX169" i="20"/>
  <c r="AZ167" i="20"/>
  <c r="AY166" i="20"/>
  <c r="AX165" i="20"/>
  <c r="AZ163" i="20"/>
  <c r="AY162" i="20"/>
  <c r="AX161" i="20"/>
  <c r="AZ194" i="20"/>
  <c r="AY193" i="20"/>
  <c r="AX192" i="20"/>
  <c r="AZ190" i="20"/>
  <c r="AY189" i="20"/>
  <c r="AX188" i="20"/>
  <c r="AZ186" i="20"/>
  <c r="AY185" i="20"/>
  <c r="AX184" i="20"/>
  <c r="AZ182" i="20"/>
  <c r="AY181" i="20"/>
  <c r="AX180" i="20"/>
  <c r="AX196" i="20"/>
  <c r="AY202" i="20"/>
  <c r="AX201" i="20"/>
  <c r="AZ199" i="20"/>
  <c r="AY198" i="20"/>
  <c r="AX197" i="20"/>
  <c r="AZ219" i="20"/>
  <c r="AY218" i="20"/>
  <c r="AX217" i="20"/>
  <c r="AZ215" i="20"/>
  <c r="AY214" i="20"/>
  <c r="AX213" i="20"/>
  <c r="AZ211" i="20"/>
  <c r="AY210" i="20"/>
  <c r="AX209" i="20"/>
  <c r="AZ207" i="20"/>
  <c r="AY206" i="20"/>
  <c r="AX205" i="20"/>
  <c r="AZ229" i="20"/>
  <c r="AY228" i="20"/>
  <c r="AX227" i="20"/>
  <c r="AZ225" i="20"/>
  <c r="AY224" i="20"/>
  <c r="AX223" i="20"/>
  <c r="AX231" i="20"/>
  <c r="AY241" i="20"/>
  <c r="AX240" i="20"/>
  <c r="AZ238" i="20"/>
  <c r="AY237" i="20"/>
  <c r="AX236" i="20"/>
  <c r="AZ234" i="20"/>
  <c r="AY233" i="20"/>
  <c r="AX232" i="20"/>
  <c r="AZ257" i="20"/>
  <c r="AY256" i="20"/>
  <c r="AX255" i="20"/>
  <c r="AZ253" i="20"/>
  <c r="AY252" i="20"/>
  <c r="AX251" i="20"/>
  <c r="AZ249" i="20"/>
  <c r="AY248" i="20"/>
  <c r="AX247" i="20"/>
  <c r="AZ245" i="20"/>
  <c r="AY244" i="20"/>
  <c r="AY27" i="20"/>
  <c r="AX26" i="20"/>
  <c r="AZ24" i="20"/>
  <c r="AY23" i="20"/>
  <c r="AX22" i="20"/>
  <c r="AZ56" i="20"/>
  <c r="AY55" i="20"/>
  <c r="AX54" i="20"/>
  <c r="AZ52" i="20"/>
  <c r="AY51" i="20"/>
  <c r="AX50" i="20"/>
  <c r="AZ48" i="20"/>
  <c r="AY47" i="20"/>
  <c r="AX46" i="20"/>
  <c r="AZ44" i="20"/>
  <c r="AY43" i="20"/>
  <c r="AX42" i="20"/>
  <c r="AX58" i="20"/>
  <c r="AY78" i="20"/>
  <c r="AX77" i="20"/>
  <c r="AZ75" i="20"/>
  <c r="AY74" i="20"/>
  <c r="AX73" i="20"/>
  <c r="AZ71" i="20"/>
  <c r="AY70" i="20"/>
  <c r="AX69" i="20"/>
  <c r="AZ67" i="20"/>
  <c r="AY66" i="20"/>
  <c r="AX65" i="20"/>
  <c r="AZ63" i="20"/>
  <c r="AY62" i="20"/>
  <c r="AX61" i="20"/>
  <c r="AZ59" i="20"/>
  <c r="AZ80" i="20"/>
  <c r="AX93" i="20"/>
  <c r="AZ91" i="20"/>
  <c r="AY90" i="20"/>
  <c r="AX89" i="20"/>
  <c r="AZ87" i="20"/>
  <c r="AY86" i="20"/>
  <c r="AX85" i="20"/>
  <c r="AZ83" i="20"/>
  <c r="AY82" i="20"/>
  <c r="AX81" i="20"/>
  <c r="AZ113" i="20"/>
  <c r="AY112" i="20"/>
  <c r="AX111" i="20"/>
  <c r="AZ109" i="20"/>
  <c r="AY108" i="20"/>
  <c r="AX107" i="20"/>
  <c r="AZ105" i="20"/>
  <c r="AY104" i="20"/>
  <c r="AX103" i="20"/>
  <c r="AZ101" i="20"/>
  <c r="AY100" i="20"/>
  <c r="AX99" i="20"/>
  <c r="AZ97" i="20"/>
  <c r="AY96" i="20"/>
  <c r="AY115" i="20"/>
  <c r="AZ126" i="20"/>
  <c r="AY125" i="20"/>
  <c r="AX124" i="20"/>
  <c r="AZ122" i="20"/>
  <c r="AY121" i="20"/>
  <c r="AZ118" i="20"/>
  <c r="AY117" i="20"/>
  <c r="AX116" i="20"/>
  <c r="AZ136" i="20"/>
  <c r="AY135" i="20"/>
  <c r="AX134" i="20"/>
  <c r="AZ132" i="20"/>
  <c r="AY131" i="20"/>
  <c r="AX130" i="20"/>
  <c r="AZ150" i="20"/>
  <c r="AY149" i="20"/>
  <c r="AX148" i="20"/>
  <c r="AZ146" i="20"/>
  <c r="AY145" i="20"/>
  <c r="AX144" i="20"/>
  <c r="AZ142" i="20"/>
  <c r="AY141" i="20"/>
  <c r="AX140" i="20"/>
  <c r="AX152" i="20"/>
  <c r="AY158" i="20"/>
  <c r="AX157" i="20"/>
  <c r="AZ155" i="20"/>
  <c r="AY154" i="20"/>
  <c r="AX153" i="20"/>
  <c r="AZ176" i="20"/>
  <c r="AY175" i="20"/>
  <c r="AX174" i="20"/>
  <c r="AZ172" i="20"/>
  <c r="AY171" i="20"/>
  <c r="AX170" i="20"/>
  <c r="AZ168" i="20"/>
  <c r="AY167" i="20"/>
  <c r="AX166" i="20"/>
  <c r="AZ164" i="20"/>
  <c r="AY163" i="20"/>
  <c r="AX162" i="20"/>
  <c r="AX178" i="20"/>
  <c r="AY194" i="20"/>
  <c r="AX193" i="20"/>
  <c r="AZ191" i="20"/>
  <c r="AY190" i="20"/>
  <c r="AX189" i="20"/>
  <c r="AZ187" i="20"/>
  <c r="AX185" i="20"/>
  <c r="AZ183" i="20"/>
  <c r="AY182" i="20"/>
  <c r="AX181" i="20"/>
  <c r="AZ179" i="20"/>
  <c r="AZ196" i="20"/>
  <c r="AX202" i="20"/>
  <c r="AZ200" i="20"/>
  <c r="AY199" i="20"/>
  <c r="AX198" i="20"/>
  <c r="AX204" i="20"/>
  <c r="AY219" i="20"/>
  <c r="AX218" i="20"/>
  <c r="AZ216" i="20"/>
  <c r="AY215" i="20"/>
  <c r="AX214" i="20"/>
  <c r="AZ212" i="20"/>
  <c r="AY211" i="20"/>
  <c r="AX210" i="20"/>
  <c r="AZ208" i="20"/>
  <c r="AY207" i="20"/>
  <c r="AX206" i="20"/>
  <c r="AX221" i="20"/>
  <c r="AY229" i="20"/>
  <c r="AX228" i="20"/>
  <c r="AZ226" i="20"/>
  <c r="AY225" i="20"/>
  <c r="AX224" i="20"/>
  <c r="AZ222" i="20"/>
  <c r="AZ231" i="20"/>
  <c r="AX241" i="20"/>
  <c r="AZ239" i="20"/>
  <c r="AY238" i="20"/>
  <c r="AX237" i="20"/>
  <c r="AZ235" i="20"/>
  <c r="AY234" i="20"/>
  <c r="AX233" i="20"/>
  <c r="AX243" i="20"/>
  <c r="AY257" i="20"/>
  <c r="AX256" i="20"/>
  <c r="AZ254" i="20"/>
  <c r="AY253" i="20"/>
  <c r="AX252" i="20"/>
  <c r="AZ250" i="20"/>
  <c r="AY249" i="20"/>
  <c r="AX248" i="20"/>
  <c r="AZ246" i="20"/>
  <c r="AY245" i="20"/>
  <c r="AX244" i="20"/>
  <c r="AW274" i="20"/>
  <c r="AX120" i="20"/>
  <c r="AZ127" i="20"/>
  <c r="AY126" i="20"/>
  <c r="AX125" i="20"/>
  <c r="AZ123" i="20"/>
  <c r="AY122" i="20"/>
  <c r="AX121" i="20"/>
  <c r="AZ119" i="20"/>
  <c r="AY118" i="20"/>
  <c r="AX117" i="20"/>
  <c r="AX129" i="20"/>
  <c r="AY136" i="20"/>
  <c r="AX135" i="20"/>
  <c r="AZ133" i="20"/>
  <c r="AY132" i="20"/>
  <c r="AX131" i="20"/>
  <c r="AX138" i="20"/>
  <c r="AY150" i="20"/>
  <c r="AX149" i="20"/>
  <c r="AZ147" i="20"/>
  <c r="AY146" i="20"/>
  <c r="AX145" i="20"/>
  <c r="AZ143" i="20"/>
  <c r="AY142" i="20"/>
  <c r="AX141" i="20"/>
  <c r="AZ139" i="20"/>
  <c r="AZ152" i="20"/>
  <c r="AX158" i="20"/>
  <c r="AZ156" i="20"/>
  <c r="AY155" i="20"/>
  <c r="AX154" i="20"/>
  <c r="AX160" i="20"/>
  <c r="AY176" i="20"/>
  <c r="AX175" i="20"/>
  <c r="AZ173" i="20"/>
  <c r="AY172" i="20"/>
  <c r="AX171" i="20"/>
  <c r="AZ169" i="20"/>
  <c r="AY168" i="20"/>
  <c r="AX167" i="20"/>
  <c r="AZ165" i="20"/>
  <c r="AY164" i="20"/>
  <c r="AX163" i="20"/>
  <c r="AZ161" i="20"/>
  <c r="AZ178" i="20"/>
  <c r="AX194" i="20"/>
  <c r="AZ192" i="20"/>
  <c r="AY191" i="20"/>
  <c r="AX190" i="20"/>
  <c r="AZ188" i="20"/>
  <c r="AY187" i="20"/>
  <c r="AX186" i="20"/>
  <c r="AZ184" i="20"/>
  <c r="AY183" i="20"/>
  <c r="AX182" i="20"/>
  <c r="AZ180" i="20"/>
  <c r="AY179" i="20"/>
  <c r="AY196" i="20"/>
  <c r="AZ201" i="20"/>
  <c r="AY200" i="20"/>
  <c r="AX199" i="20"/>
  <c r="AZ197" i="20"/>
  <c r="AZ204" i="20"/>
  <c r="AX219" i="20"/>
  <c r="AZ217" i="20"/>
  <c r="AY216" i="20"/>
  <c r="AX215" i="20"/>
  <c r="AZ213" i="20"/>
  <c r="AY212" i="20"/>
  <c r="AX211" i="20"/>
  <c r="AZ209" i="20"/>
  <c r="AY208" i="20"/>
  <c r="AX207" i="20"/>
  <c r="AZ205" i="20"/>
  <c r="AZ221" i="20"/>
  <c r="AX229" i="20"/>
  <c r="AZ227" i="20"/>
  <c r="AY226" i="20"/>
  <c r="AX225" i="20"/>
  <c r="AZ223" i="20"/>
  <c r="AY222" i="20"/>
  <c r="AY231" i="20"/>
  <c r="AZ240" i="20"/>
  <c r="AY239" i="20"/>
  <c r="AX238" i="20"/>
  <c r="AZ236" i="20"/>
  <c r="AY235" i="20"/>
  <c r="AX234" i="20"/>
  <c r="AZ232" i="20"/>
  <c r="AZ243" i="20"/>
  <c r="AX257" i="20"/>
  <c r="AZ255" i="20"/>
  <c r="AY254" i="20"/>
  <c r="AX253" i="20"/>
  <c r="AZ251" i="20"/>
  <c r="AY250" i="20"/>
  <c r="AX249" i="20"/>
  <c r="AZ247" i="20"/>
  <c r="AY246" i="20"/>
  <c r="AX245" i="20"/>
  <c r="AX75" i="20"/>
  <c r="AY35" i="20"/>
  <c r="AY186" i="20"/>
  <c r="CA99" i="14"/>
  <c r="BV99" i="14"/>
  <c r="BR99" i="14" l="1"/>
  <c r="BM99" i="14"/>
  <c r="EA75" i="14"/>
  <c r="DV75" i="14"/>
  <c r="EB99" i="14"/>
  <c r="DW99" i="14"/>
  <c r="AK269" i="20" l="1"/>
  <c r="AK268" i="20"/>
  <c r="AL244" i="20" l="1"/>
  <c r="AM244" i="20"/>
  <c r="AN244" i="20"/>
  <c r="AL245" i="20"/>
  <c r="AM245" i="20"/>
  <c r="AN245" i="20"/>
  <c r="AL246" i="20"/>
  <c r="AM246" i="20"/>
  <c r="AN246" i="20"/>
  <c r="AL247" i="20"/>
  <c r="AM247" i="20"/>
  <c r="AN247" i="20"/>
  <c r="AL248" i="20"/>
  <c r="AM248" i="20"/>
  <c r="AN248" i="20"/>
  <c r="AL249" i="20"/>
  <c r="AM249" i="20"/>
  <c r="AN249" i="20"/>
  <c r="AL250" i="20"/>
  <c r="AM250" i="20"/>
  <c r="AN250" i="20"/>
  <c r="AL251" i="20"/>
  <c r="AM251" i="20"/>
  <c r="AN251" i="20"/>
  <c r="AL252" i="20"/>
  <c r="AM252" i="20"/>
  <c r="AN252" i="20"/>
  <c r="AL253" i="20"/>
  <c r="AM253" i="20"/>
  <c r="AN253" i="20"/>
  <c r="AL254" i="20"/>
  <c r="AM254" i="20"/>
  <c r="AN254" i="20"/>
  <c r="AL255" i="20"/>
  <c r="AM255" i="20"/>
  <c r="AN255" i="20"/>
  <c r="AL256" i="20"/>
  <c r="AM256" i="20"/>
  <c r="AN256" i="20"/>
  <c r="AL257" i="20"/>
  <c r="AM257" i="20"/>
  <c r="AN257" i="20"/>
  <c r="AL243" i="20"/>
  <c r="AM243" i="20"/>
  <c r="AN243" i="20"/>
  <c r="AL232" i="20"/>
  <c r="AM232" i="20"/>
  <c r="AN232" i="20"/>
  <c r="AL233" i="20"/>
  <c r="AM233" i="20"/>
  <c r="AN233" i="20"/>
  <c r="AL234" i="20"/>
  <c r="AM234" i="20"/>
  <c r="AN234" i="20"/>
  <c r="AL235" i="20"/>
  <c r="AM235" i="20"/>
  <c r="AN235" i="20"/>
  <c r="AL236" i="20"/>
  <c r="AM236" i="20"/>
  <c r="AN236" i="20"/>
  <c r="AL237" i="20"/>
  <c r="AM237" i="20"/>
  <c r="AN237" i="20"/>
  <c r="AL238" i="20"/>
  <c r="AM238" i="20"/>
  <c r="AN238" i="20"/>
  <c r="AL239" i="20"/>
  <c r="AM239" i="20"/>
  <c r="AN239" i="20"/>
  <c r="AL240" i="20"/>
  <c r="AM240" i="20"/>
  <c r="AN240" i="20"/>
  <c r="AL241" i="20"/>
  <c r="AM241" i="20"/>
  <c r="AN241" i="20"/>
  <c r="AL231" i="20"/>
  <c r="AM231" i="20"/>
  <c r="AN231" i="20"/>
  <c r="AL222" i="20"/>
  <c r="AM222" i="20"/>
  <c r="AN222" i="20"/>
  <c r="AL223" i="20"/>
  <c r="AM223" i="20"/>
  <c r="AN223" i="20"/>
  <c r="AL224" i="20"/>
  <c r="AM224" i="20"/>
  <c r="AN224" i="20"/>
  <c r="AL225" i="20"/>
  <c r="AM225" i="20"/>
  <c r="AN225" i="20"/>
  <c r="AL226" i="20"/>
  <c r="AM226" i="20"/>
  <c r="AN226" i="20"/>
  <c r="AL227" i="20"/>
  <c r="AM227" i="20"/>
  <c r="AN227" i="20"/>
  <c r="AL228" i="20"/>
  <c r="AM228" i="20"/>
  <c r="AN228" i="20"/>
  <c r="AL229" i="20"/>
  <c r="AM229" i="20"/>
  <c r="AN229" i="20"/>
  <c r="AL221" i="20"/>
  <c r="AM221" i="20"/>
  <c r="AN221" i="20"/>
  <c r="AL205" i="20"/>
  <c r="AM205" i="20"/>
  <c r="AN205" i="20"/>
  <c r="AL206" i="20"/>
  <c r="AM206" i="20"/>
  <c r="AN206" i="20"/>
  <c r="AL207" i="20"/>
  <c r="AM207" i="20"/>
  <c r="AN207" i="20"/>
  <c r="AL208" i="20"/>
  <c r="AM208" i="20"/>
  <c r="AN208" i="20"/>
  <c r="AL209" i="20"/>
  <c r="AM209" i="20"/>
  <c r="AN209" i="20"/>
  <c r="AL210" i="20"/>
  <c r="AM210" i="20"/>
  <c r="AN210" i="20"/>
  <c r="AL211" i="20"/>
  <c r="AM211" i="20"/>
  <c r="AN211" i="20"/>
  <c r="AL212" i="20"/>
  <c r="AM212" i="20"/>
  <c r="AN212" i="20"/>
  <c r="AL213" i="20"/>
  <c r="AM213" i="20"/>
  <c r="AN213" i="20"/>
  <c r="AL214" i="20"/>
  <c r="AM214" i="20"/>
  <c r="AN214" i="20"/>
  <c r="AL215" i="20"/>
  <c r="AM215" i="20"/>
  <c r="AN215" i="20"/>
  <c r="AL216" i="20"/>
  <c r="AM216" i="20"/>
  <c r="AN216" i="20"/>
  <c r="AL217" i="20"/>
  <c r="AM217" i="20"/>
  <c r="AN217" i="20"/>
  <c r="AL218" i="20"/>
  <c r="AM218" i="20"/>
  <c r="AN218" i="20"/>
  <c r="AL219" i="20"/>
  <c r="AM219" i="20"/>
  <c r="AN219" i="20"/>
  <c r="AL204" i="20"/>
  <c r="AM204" i="20"/>
  <c r="AN204" i="20"/>
  <c r="AL197" i="20"/>
  <c r="AM197" i="20"/>
  <c r="AN197" i="20"/>
  <c r="AL198" i="20"/>
  <c r="AM198" i="20"/>
  <c r="AN198" i="20"/>
  <c r="AL199" i="20"/>
  <c r="AM199" i="20"/>
  <c r="AN199" i="20"/>
  <c r="AL200" i="20"/>
  <c r="AM200" i="20"/>
  <c r="AN200" i="20"/>
  <c r="AL201" i="20"/>
  <c r="AM201" i="20"/>
  <c r="AN201" i="20"/>
  <c r="AL202" i="20"/>
  <c r="AM202" i="20"/>
  <c r="AN202" i="20"/>
  <c r="AL196" i="20"/>
  <c r="AM196" i="20"/>
  <c r="AN196" i="20"/>
  <c r="AL179" i="20"/>
  <c r="AM179" i="20"/>
  <c r="AN179" i="20"/>
  <c r="AL180" i="20"/>
  <c r="AM180" i="20"/>
  <c r="AN180" i="20"/>
  <c r="AL181" i="20"/>
  <c r="AM181" i="20"/>
  <c r="AN181" i="20"/>
  <c r="AL182" i="20"/>
  <c r="AM182" i="20"/>
  <c r="AN182" i="20"/>
  <c r="AL183" i="20"/>
  <c r="AM183" i="20"/>
  <c r="AN183" i="20"/>
  <c r="AL184" i="20"/>
  <c r="AM184" i="20"/>
  <c r="AN184" i="20"/>
  <c r="AL185" i="20"/>
  <c r="AM185" i="20"/>
  <c r="AN185" i="20"/>
  <c r="AL186" i="20"/>
  <c r="AM186" i="20"/>
  <c r="AN186" i="20"/>
  <c r="AL187" i="20"/>
  <c r="AM187" i="20"/>
  <c r="AN187" i="20"/>
  <c r="AL188" i="20"/>
  <c r="AM188" i="20"/>
  <c r="AN188" i="20"/>
  <c r="AL189" i="20"/>
  <c r="AM189" i="20"/>
  <c r="AN189" i="20"/>
  <c r="AL190" i="20"/>
  <c r="AM190" i="20"/>
  <c r="AN190" i="20"/>
  <c r="AL191" i="20"/>
  <c r="AM191" i="20"/>
  <c r="AN191" i="20"/>
  <c r="AL192" i="20"/>
  <c r="AM192" i="20"/>
  <c r="AN192" i="20"/>
  <c r="AL193" i="20"/>
  <c r="AM193" i="20"/>
  <c r="AN193" i="20"/>
  <c r="AL194" i="20"/>
  <c r="AM194" i="20"/>
  <c r="AN194" i="20"/>
  <c r="AL178" i="20"/>
  <c r="AM178" i="20"/>
  <c r="AN178" i="20"/>
  <c r="AL161" i="20"/>
  <c r="AM161" i="20"/>
  <c r="AN161" i="20"/>
  <c r="AL162" i="20"/>
  <c r="AM162" i="20"/>
  <c r="AN162" i="20"/>
  <c r="AL163" i="20"/>
  <c r="AM163" i="20"/>
  <c r="AN163" i="20"/>
  <c r="AL164" i="20"/>
  <c r="AM164" i="20"/>
  <c r="AN164" i="20"/>
  <c r="AL165" i="20"/>
  <c r="AM165" i="20"/>
  <c r="AN165" i="20"/>
  <c r="AL166" i="20"/>
  <c r="AM166" i="20"/>
  <c r="AN166" i="20"/>
  <c r="AL167" i="20"/>
  <c r="AM167" i="20"/>
  <c r="AN167" i="20"/>
  <c r="AL168" i="20"/>
  <c r="AM168" i="20"/>
  <c r="AN168" i="20"/>
  <c r="AL169" i="20"/>
  <c r="AM169" i="20"/>
  <c r="AN169" i="20"/>
  <c r="AL170" i="20"/>
  <c r="AM170" i="20"/>
  <c r="AN170" i="20"/>
  <c r="AL171" i="20"/>
  <c r="AM171" i="20"/>
  <c r="AN171" i="20"/>
  <c r="AL172" i="20"/>
  <c r="AM172" i="20"/>
  <c r="AN172" i="20"/>
  <c r="AL173" i="20"/>
  <c r="AM173" i="20"/>
  <c r="AN173" i="20"/>
  <c r="AL174" i="20"/>
  <c r="AM174" i="20"/>
  <c r="AN174" i="20"/>
  <c r="AL175" i="20"/>
  <c r="AM175" i="20"/>
  <c r="AN175" i="20"/>
  <c r="AL176" i="20"/>
  <c r="AM176" i="20"/>
  <c r="AN176" i="20"/>
  <c r="AL160" i="20"/>
  <c r="AM160" i="20"/>
  <c r="AN160" i="20"/>
  <c r="AL153" i="20"/>
  <c r="AM153" i="20"/>
  <c r="AN153" i="20"/>
  <c r="AL154" i="20"/>
  <c r="AM154" i="20"/>
  <c r="AN154" i="20"/>
  <c r="AL155" i="20"/>
  <c r="AM155" i="20"/>
  <c r="AN155" i="20"/>
  <c r="AL156" i="20"/>
  <c r="AM156" i="20"/>
  <c r="AN156" i="20"/>
  <c r="AL157" i="20"/>
  <c r="AM157" i="20"/>
  <c r="AN157" i="20"/>
  <c r="AL158" i="20"/>
  <c r="AM158" i="20"/>
  <c r="AN158" i="20"/>
  <c r="AL152" i="20"/>
  <c r="AM152" i="20"/>
  <c r="AN152" i="20"/>
  <c r="AL139" i="20"/>
  <c r="AM139" i="20"/>
  <c r="AN139" i="20"/>
  <c r="AL140" i="20"/>
  <c r="AM140" i="20"/>
  <c r="AN140" i="20"/>
  <c r="AL141" i="20"/>
  <c r="AM141" i="20"/>
  <c r="AN141" i="20"/>
  <c r="AL142" i="20"/>
  <c r="AM142" i="20"/>
  <c r="AN142" i="20"/>
  <c r="AL143" i="20"/>
  <c r="AM143" i="20"/>
  <c r="AN143" i="20"/>
  <c r="AL144" i="20"/>
  <c r="AM144" i="20"/>
  <c r="AN144" i="20"/>
  <c r="AL145" i="20"/>
  <c r="AM145" i="20"/>
  <c r="AN145" i="20"/>
  <c r="AL146" i="20"/>
  <c r="AM146" i="20"/>
  <c r="AN146" i="20"/>
  <c r="AL147" i="20"/>
  <c r="AM147" i="20"/>
  <c r="AN147" i="20"/>
  <c r="AL148" i="20"/>
  <c r="AM148" i="20"/>
  <c r="AN148" i="20"/>
  <c r="AL149" i="20"/>
  <c r="AM149" i="20"/>
  <c r="AN149" i="20"/>
  <c r="AL150" i="20"/>
  <c r="AM150" i="20"/>
  <c r="AN150" i="20"/>
  <c r="AL138" i="20"/>
  <c r="AM138" i="20"/>
  <c r="AN138" i="20"/>
  <c r="AL130" i="20"/>
  <c r="AM130" i="20"/>
  <c r="AN130" i="20"/>
  <c r="AL131" i="20"/>
  <c r="AM131" i="20"/>
  <c r="AN131" i="20"/>
  <c r="AL132" i="20"/>
  <c r="AM132" i="20"/>
  <c r="AN132" i="20"/>
  <c r="AL133" i="20"/>
  <c r="AM133" i="20"/>
  <c r="AN133" i="20"/>
  <c r="AL134" i="20"/>
  <c r="AM134" i="20"/>
  <c r="AN134" i="20"/>
  <c r="AL135" i="20"/>
  <c r="AM135" i="20"/>
  <c r="AN135" i="20"/>
  <c r="AL136" i="20"/>
  <c r="AM136" i="20"/>
  <c r="AN136" i="20"/>
  <c r="AL129" i="20"/>
  <c r="AM129" i="20"/>
  <c r="AN129" i="20"/>
  <c r="AL116" i="20"/>
  <c r="AM116" i="20"/>
  <c r="AN116" i="20"/>
  <c r="AL117" i="20"/>
  <c r="AM117" i="20"/>
  <c r="AN117" i="20"/>
  <c r="AL118" i="20"/>
  <c r="AM118" i="20"/>
  <c r="AN118" i="20"/>
  <c r="AL119" i="20"/>
  <c r="AM119" i="20"/>
  <c r="AN119" i="20"/>
  <c r="AL120" i="20"/>
  <c r="AM120" i="20"/>
  <c r="AN120" i="20"/>
  <c r="AL121" i="20"/>
  <c r="AM121" i="20"/>
  <c r="AN121" i="20"/>
  <c r="AL122" i="20"/>
  <c r="AM122" i="20"/>
  <c r="AN122" i="20"/>
  <c r="AL123" i="20"/>
  <c r="AM123" i="20"/>
  <c r="AN123" i="20"/>
  <c r="AL124" i="20"/>
  <c r="AM124" i="20"/>
  <c r="AN124" i="20"/>
  <c r="AL125" i="20"/>
  <c r="AM125" i="20"/>
  <c r="AN125" i="20"/>
  <c r="AL126" i="20"/>
  <c r="AM126" i="20"/>
  <c r="AN126" i="20"/>
  <c r="AL127" i="20"/>
  <c r="AM127" i="20"/>
  <c r="AN127" i="20"/>
  <c r="AL115" i="20"/>
  <c r="AM115" i="20"/>
  <c r="AN115" i="20"/>
  <c r="AL96" i="20"/>
  <c r="AM96" i="20"/>
  <c r="AN96" i="20"/>
  <c r="AL97" i="20"/>
  <c r="AM97" i="20"/>
  <c r="AN97" i="20"/>
  <c r="AL98" i="20"/>
  <c r="AM98" i="20"/>
  <c r="AN98" i="20"/>
  <c r="AL99" i="20"/>
  <c r="AM99" i="20"/>
  <c r="AN99" i="20"/>
  <c r="AL100" i="20"/>
  <c r="AM100" i="20"/>
  <c r="AN100" i="20"/>
  <c r="AL101" i="20"/>
  <c r="AM101" i="20"/>
  <c r="AN101" i="20"/>
  <c r="AL102" i="20"/>
  <c r="AM102" i="20"/>
  <c r="AN102" i="20"/>
  <c r="AL103" i="20"/>
  <c r="AM103" i="20"/>
  <c r="AN103" i="20"/>
  <c r="AL104" i="20"/>
  <c r="AM104" i="20"/>
  <c r="AN104" i="20"/>
  <c r="AL105" i="20"/>
  <c r="AM105" i="20"/>
  <c r="AN105" i="20"/>
  <c r="AL106" i="20"/>
  <c r="AM106" i="20"/>
  <c r="AN106" i="20"/>
  <c r="AL107" i="20"/>
  <c r="AM107" i="20"/>
  <c r="AN107" i="20"/>
  <c r="AL108" i="20"/>
  <c r="AM108" i="20"/>
  <c r="AN108" i="20"/>
  <c r="AL109" i="20"/>
  <c r="AM109" i="20"/>
  <c r="AN109" i="20"/>
  <c r="AL110" i="20"/>
  <c r="AM110" i="20"/>
  <c r="AN110" i="20"/>
  <c r="AL111" i="20"/>
  <c r="AM111" i="20"/>
  <c r="AN111" i="20"/>
  <c r="AL112" i="20"/>
  <c r="AM112" i="20"/>
  <c r="AN112" i="20"/>
  <c r="AL113" i="20"/>
  <c r="AM113" i="20"/>
  <c r="AN113" i="20"/>
  <c r="AL95" i="20"/>
  <c r="AM95" i="20"/>
  <c r="AN95" i="20"/>
  <c r="AL81" i="20"/>
  <c r="AL82" i="20"/>
  <c r="AL83" i="20"/>
  <c r="AL84" i="20"/>
  <c r="AL85" i="20"/>
  <c r="AL86" i="20"/>
  <c r="AL87" i="20"/>
  <c r="AL88" i="20"/>
  <c r="AL89" i="20"/>
  <c r="AL90" i="20"/>
  <c r="AL91" i="20"/>
  <c r="AL92" i="20"/>
  <c r="AL93" i="20"/>
  <c r="AM81" i="20"/>
  <c r="AM82" i="20"/>
  <c r="AM83" i="20"/>
  <c r="AM84" i="20"/>
  <c r="AM85" i="20"/>
  <c r="AM86" i="20"/>
  <c r="AM87" i="20"/>
  <c r="AM88" i="20"/>
  <c r="AM89" i="20"/>
  <c r="AM90" i="20"/>
  <c r="AM91" i="20"/>
  <c r="AM92" i="20"/>
  <c r="AM93" i="20"/>
  <c r="AL80" i="20"/>
  <c r="AM80" i="20"/>
  <c r="AN81" i="20"/>
  <c r="AN82" i="20"/>
  <c r="AN83" i="20"/>
  <c r="AN84" i="20"/>
  <c r="AN85" i="20"/>
  <c r="AN86" i="20"/>
  <c r="AN87" i="20"/>
  <c r="AN88" i="20"/>
  <c r="AN89" i="20"/>
  <c r="AN90" i="20"/>
  <c r="AN91" i="20"/>
  <c r="AN92" i="20"/>
  <c r="AN93" i="20"/>
  <c r="AN80" i="20"/>
  <c r="AL59" i="20"/>
  <c r="AM59" i="20"/>
  <c r="AN59" i="20"/>
  <c r="AL60" i="20"/>
  <c r="AM60" i="20"/>
  <c r="AN60" i="20"/>
  <c r="AL61" i="20"/>
  <c r="AM61" i="20"/>
  <c r="AN61" i="20"/>
  <c r="AL62" i="20"/>
  <c r="AM62" i="20"/>
  <c r="AN62" i="20"/>
  <c r="AL63" i="20"/>
  <c r="AM63" i="20"/>
  <c r="AN63" i="20"/>
  <c r="AL64" i="20"/>
  <c r="AM64" i="20"/>
  <c r="AN64" i="20"/>
  <c r="AL65" i="20"/>
  <c r="AM65" i="20"/>
  <c r="AN65" i="20"/>
  <c r="AL66" i="20"/>
  <c r="AM66" i="20"/>
  <c r="AN66" i="20"/>
  <c r="AL67" i="20"/>
  <c r="AM67" i="20"/>
  <c r="AN67" i="20"/>
  <c r="AL68" i="20"/>
  <c r="AM68" i="20"/>
  <c r="AN68" i="20"/>
  <c r="AL69" i="20"/>
  <c r="AM69" i="20"/>
  <c r="AN69" i="20"/>
  <c r="AL70" i="20"/>
  <c r="AM70" i="20"/>
  <c r="AN70" i="20"/>
  <c r="AL71" i="20"/>
  <c r="AM71" i="20"/>
  <c r="AN71" i="20"/>
  <c r="AL72" i="20"/>
  <c r="AM72" i="20"/>
  <c r="AN72" i="20"/>
  <c r="AL73" i="20"/>
  <c r="AM73" i="20"/>
  <c r="AN73" i="20"/>
  <c r="AL74" i="20"/>
  <c r="AM74" i="20"/>
  <c r="AN74" i="20"/>
  <c r="AL75" i="20"/>
  <c r="AM75" i="20"/>
  <c r="AN75" i="20"/>
  <c r="AL76" i="20"/>
  <c r="AM76" i="20"/>
  <c r="AN76" i="20"/>
  <c r="AL77" i="20"/>
  <c r="AM77" i="20"/>
  <c r="AN77" i="20"/>
  <c r="AL78" i="20"/>
  <c r="AM78" i="20"/>
  <c r="AN78" i="20"/>
  <c r="AL58" i="20"/>
  <c r="AM58" i="20"/>
  <c r="AN58" i="20"/>
  <c r="AL41" i="20"/>
  <c r="AM41" i="20"/>
  <c r="AN41" i="20"/>
  <c r="AL42" i="20"/>
  <c r="AM42" i="20"/>
  <c r="AN42" i="20"/>
  <c r="AL43" i="20"/>
  <c r="AM43" i="20"/>
  <c r="AN43" i="20"/>
  <c r="AL44" i="20"/>
  <c r="AM44" i="20"/>
  <c r="AN44" i="20"/>
  <c r="AL45" i="20"/>
  <c r="AM45" i="20"/>
  <c r="AN45" i="20"/>
  <c r="AL46" i="20"/>
  <c r="AM46" i="20"/>
  <c r="AN46" i="20"/>
  <c r="AL47" i="20"/>
  <c r="AM47" i="20"/>
  <c r="AN47" i="20"/>
  <c r="AL48" i="20"/>
  <c r="AM48" i="20"/>
  <c r="AN48" i="20"/>
  <c r="AL49" i="20"/>
  <c r="AM49" i="20"/>
  <c r="AN49" i="20"/>
  <c r="AL50" i="20"/>
  <c r="AM50" i="20"/>
  <c r="AN50" i="20"/>
  <c r="AL51" i="20"/>
  <c r="AM51" i="20"/>
  <c r="AN51" i="20"/>
  <c r="AL52" i="20"/>
  <c r="AM52" i="20"/>
  <c r="AN52" i="20"/>
  <c r="AL53" i="20"/>
  <c r="AM53" i="20"/>
  <c r="AN53" i="20"/>
  <c r="AL54" i="20"/>
  <c r="AM54" i="20"/>
  <c r="AN54" i="20"/>
  <c r="AL55" i="20"/>
  <c r="AM55" i="20"/>
  <c r="AN55" i="20"/>
  <c r="AL56" i="20"/>
  <c r="AM56" i="20"/>
  <c r="AN56" i="20"/>
  <c r="AL40" i="20"/>
  <c r="AM40" i="20"/>
  <c r="AN40" i="20"/>
  <c r="AL22" i="20"/>
  <c r="AM22" i="20"/>
  <c r="AN22" i="20"/>
  <c r="AL23" i="20"/>
  <c r="AM23" i="20"/>
  <c r="AN23" i="20"/>
  <c r="AL24" i="20"/>
  <c r="AM24" i="20"/>
  <c r="AN24" i="20"/>
  <c r="AL25" i="20"/>
  <c r="AM25" i="20"/>
  <c r="AN25" i="20"/>
  <c r="AL26" i="20"/>
  <c r="AM26" i="20"/>
  <c r="AN26" i="20"/>
  <c r="AL27" i="20"/>
  <c r="AM27" i="20"/>
  <c r="AN27" i="20"/>
  <c r="AL28" i="20"/>
  <c r="AM28" i="20"/>
  <c r="AN28" i="20"/>
  <c r="AL29" i="20"/>
  <c r="AM29" i="20"/>
  <c r="AN29" i="20"/>
  <c r="AL30" i="20"/>
  <c r="AM30" i="20"/>
  <c r="AN30" i="20"/>
  <c r="AL31" i="20"/>
  <c r="AM31" i="20"/>
  <c r="AN31" i="20"/>
  <c r="AL32" i="20"/>
  <c r="AM32" i="20"/>
  <c r="AN32" i="20"/>
  <c r="AL33" i="20"/>
  <c r="AM33" i="20"/>
  <c r="AN33" i="20"/>
  <c r="AL34" i="20"/>
  <c r="AM34" i="20"/>
  <c r="AN34" i="20"/>
  <c r="AL35" i="20"/>
  <c r="AM35" i="20"/>
  <c r="AN35" i="20"/>
  <c r="AL36" i="20"/>
  <c r="AM36" i="20"/>
  <c r="AN36" i="20"/>
  <c r="AL21" i="20"/>
  <c r="AM21" i="20"/>
  <c r="AN21" i="20"/>
  <c r="AL10" i="20"/>
  <c r="AL11" i="20"/>
  <c r="AL12" i="20"/>
  <c r="AL13" i="20"/>
  <c r="AL14" i="20"/>
  <c r="AL15" i="20"/>
  <c r="AL16" i="20"/>
  <c r="AL17" i="20"/>
  <c r="AL18" i="20"/>
  <c r="AL19" i="20"/>
  <c r="AM10" i="20"/>
  <c r="AM11" i="20"/>
  <c r="AM12" i="20"/>
  <c r="AM13" i="20"/>
  <c r="AM14" i="20"/>
  <c r="AM15" i="20"/>
  <c r="AM16" i="20"/>
  <c r="AM17" i="20"/>
  <c r="AM18" i="20"/>
  <c r="AM19" i="20"/>
  <c r="AL9" i="20"/>
  <c r="AM9" i="20"/>
  <c r="AN10" i="20"/>
  <c r="AN11" i="20"/>
  <c r="AN12" i="20"/>
  <c r="AN13" i="20"/>
  <c r="AN14" i="20"/>
  <c r="AN15" i="20"/>
  <c r="AN16" i="20"/>
  <c r="AN17" i="20"/>
  <c r="AN18" i="20"/>
  <c r="AN19" i="20"/>
  <c r="AN9" i="20"/>
  <c r="AL7" i="20"/>
  <c r="AM7" i="20"/>
  <c r="AN7" i="20"/>
  <c r="AZ307" i="20"/>
  <c r="AY307" i="20"/>
  <c r="AX307" i="20"/>
  <c r="AW306" i="20"/>
  <c r="AW307" i="20" s="1"/>
  <c r="AZ304" i="20"/>
  <c r="AY304" i="20"/>
  <c r="AX304" i="20"/>
  <c r="AW304" i="20"/>
  <c r="AZ301" i="20"/>
  <c r="AY301" i="20"/>
  <c r="AX301" i="20"/>
  <c r="AW301" i="20"/>
  <c r="AZ300" i="20"/>
  <c r="AY300" i="20"/>
  <c r="AX300" i="20"/>
  <c r="AW300" i="20"/>
  <c r="AZ298" i="20"/>
  <c r="AX298" i="20"/>
  <c r="AZ297" i="20"/>
  <c r="AX297" i="20"/>
  <c r="AZ296" i="20"/>
  <c r="AX296" i="20"/>
  <c r="AY292" i="20"/>
  <c r="AW292" i="20"/>
  <c r="AY289" i="20"/>
  <c r="AW289" i="20"/>
  <c r="AY288" i="20"/>
  <c r="AY298" i="20" s="1"/>
  <c r="AW288" i="20"/>
  <c r="AY287" i="20"/>
  <c r="AY297" i="20" s="1"/>
  <c r="AW287" i="20"/>
  <c r="AY286" i="20"/>
  <c r="AY296" i="20" s="1"/>
  <c r="AW286" i="20"/>
  <c r="AW296" i="20" s="1"/>
  <c r="AW285" i="20"/>
  <c r="AW284" i="20"/>
  <c r="AX283" i="20"/>
  <c r="AW282" i="20"/>
  <c r="AW281" i="20"/>
  <c r="AX280" i="20"/>
  <c r="AW279" i="20"/>
  <c r="AW278" i="20"/>
  <c r="AX277" i="20"/>
  <c r="AW38" i="20"/>
  <c r="AW37" i="20"/>
  <c r="AX6" i="20"/>
  <c r="AV307" i="20"/>
  <c r="AU307" i="20"/>
  <c r="AT307" i="20"/>
  <c r="AS306" i="20"/>
  <c r="AS307" i="20" s="1"/>
  <c r="AV304" i="20"/>
  <c r="AU304" i="20"/>
  <c r="AT304" i="20"/>
  <c r="AS304" i="20"/>
  <c r="AV301" i="20"/>
  <c r="AU301" i="20"/>
  <c r="AT301" i="20"/>
  <c r="AS301" i="20"/>
  <c r="AV300" i="20"/>
  <c r="AU300" i="20"/>
  <c r="AT300" i="20"/>
  <c r="AS300" i="20"/>
  <c r="AV298" i="20"/>
  <c r="AT298" i="20"/>
  <c r="AV297" i="20"/>
  <c r="AT297" i="20"/>
  <c r="AV296" i="20"/>
  <c r="AT296" i="20"/>
  <c r="AU292" i="20"/>
  <c r="AS292" i="20"/>
  <c r="AU289" i="20"/>
  <c r="AS289" i="20"/>
  <c r="AU288" i="20"/>
  <c r="AU298" i="20" s="1"/>
  <c r="AS288" i="20"/>
  <c r="AU287" i="20"/>
  <c r="AU297" i="20" s="1"/>
  <c r="AS287" i="20"/>
  <c r="AU286" i="20"/>
  <c r="AU296" i="20" s="1"/>
  <c r="AS286" i="20"/>
  <c r="AS296" i="20" s="1"/>
  <c r="AS285" i="20"/>
  <c r="AS284" i="20"/>
  <c r="AT283" i="20"/>
  <c r="AS282" i="20"/>
  <c r="AS281" i="20"/>
  <c r="AT280" i="20"/>
  <c r="AS279" i="20"/>
  <c r="AS278" i="20"/>
  <c r="AT277" i="20"/>
  <c r="AS257" i="20"/>
  <c r="AS256" i="20"/>
  <c r="AS255" i="20"/>
  <c r="AS254" i="20"/>
  <c r="AS253" i="20"/>
  <c r="AS251" i="20"/>
  <c r="AS250" i="20"/>
  <c r="AS249" i="20"/>
  <c r="AS248" i="20"/>
  <c r="AS247" i="20"/>
  <c r="AS246" i="20"/>
  <c r="AS241" i="20"/>
  <c r="AS240" i="20"/>
  <c r="AS239" i="20"/>
  <c r="AS238" i="20"/>
  <c r="AS237" i="20"/>
  <c r="AS236" i="20"/>
  <c r="AS235" i="20"/>
  <c r="AS234" i="20"/>
  <c r="AS229" i="20"/>
  <c r="AS228" i="20"/>
  <c r="AS227" i="20"/>
  <c r="AS226" i="20"/>
  <c r="AS225" i="20"/>
  <c r="AS224" i="20"/>
  <c r="AS219" i="20"/>
  <c r="AS218" i="20"/>
  <c r="AS217" i="20"/>
  <c r="AS216" i="20"/>
  <c r="AS215" i="20"/>
  <c r="AS214" i="20"/>
  <c r="AS213" i="20"/>
  <c r="AS212" i="20"/>
  <c r="AS211" i="20"/>
  <c r="AS210" i="20"/>
  <c r="AS209" i="20"/>
  <c r="AS208" i="20"/>
  <c r="AS207" i="20"/>
  <c r="AS202" i="20"/>
  <c r="AS201" i="20"/>
  <c r="AS200" i="20"/>
  <c r="AS199" i="20"/>
  <c r="AS194" i="20"/>
  <c r="AS193" i="20"/>
  <c r="AS192" i="20"/>
  <c r="AS191" i="20"/>
  <c r="AS190" i="20"/>
  <c r="AS189" i="20"/>
  <c r="AS188" i="20"/>
  <c r="AS187" i="20"/>
  <c r="AS185" i="20"/>
  <c r="AS184" i="20"/>
  <c r="AS183" i="20"/>
  <c r="AS182" i="20"/>
  <c r="AS181" i="20"/>
  <c r="AS175" i="20"/>
  <c r="AS174" i="20"/>
  <c r="AS173" i="20"/>
  <c r="AS172" i="20"/>
  <c r="AS171" i="20"/>
  <c r="AS170" i="20"/>
  <c r="AS169" i="20"/>
  <c r="AS168" i="20"/>
  <c r="AS167" i="20"/>
  <c r="AS166" i="20"/>
  <c r="AS165" i="20"/>
  <c r="AS164" i="20"/>
  <c r="AS163" i="20"/>
  <c r="AS158" i="20"/>
  <c r="AS157" i="20"/>
  <c r="AS156" i="20"/>
  <c r="AS155" i="20"/>
  <c r="AS150" i="20"/>
  <c r="AS149" i="20"/>
  <c r="AS148" i="20"/>
  <c r="AS147" i="20"/>
  <c r="AS146" i="20"/>
  <c r="AS145" i="20"/>
  <c r="AS144" i="20"/>
  <c r="AS143" i="20"/>
  <c r="AS142" i="20"/>
  <c r="AS141" i="20"/>
  <c r="AS136" i="20"/>
  <c r="AS135" i="20"/>
  <c r="AS134" i="20"/>
  <c r="AS133" i="20"/>
  <c r="AS132" i="20"/>
  <c r="AS127" i="20"/>
  <c r="AS126" i="20"/>
  <c r="AS125" i="20"/>
  <c r="AS124" i="20"/>
  <c r="AS123" i="20"/>
  <c r="AS122" i="20"/>
  <c r="AS121" i="20"/>
  <c r="AS120" i="20"/>
  <c r="AS119" i="20"/>
  <c r="AS118" i="20"/>
  <c r="AS113" i="20"/>
  <c r="AS112" i="20"/>
  <c r="AS111" i="20"/>
  <c r="AS110" i="20"/>
  <c r="AS108" i="20"/>
  <c r="AS107" i="20"/>
  <c r="AS106" i="20"/>
  <c r="AS105" i="20"/>
  <c r="AS104" i="20"/>
  <c r="AS103" i="20"/>
  <c r="AS102" i="20"/>
  <c r="AS101" i="20"/>
  <c r="AS100" i="20"/>
  <c r="AS99" i="20"/>
  <c r="AS98" i="20"/>
  <c r="AS93" i="20"/>
  <c r="AS92" i="20"/>
  <c r="AS91" i="20"/>
  <c r="AS90" i="20"/>
  <c r="AS89" i="20"/>
  <c r="AS88" i="20"/>
  <c r="AS87" i="20"/>
  <c r="AS86" i="20"/>
  <c r="AS84" i="20"/>
  <c r="AS83" i="20"/>
  <c r="AS78" i="20"/>
  <c r="AS77" i="20"/>
  <c r="AS76" i="20"/>
  <c r="AS74" i="20"/>
  <c r="AS73" i="20"/>
  <c r="AS72" i="20"/>
  <c r="AS71" i="20"/>
  <c r="AS70" i="20"/>
  <c r="AS68" i="20"/>
  <c r="AS67" i="20"/>
  <c r="AS66" i="20"/>
  <c r="AS65" i="20"/>
  <c r="AS64" i="20"/>
  <c r="AS63" i="20"/>
  <c r="AS62" i="20"/>
  <c r="AS61" i="20"/>
  <c r="AS56" i="20"/>
  <c r="AS55" i="20"/>
  <c r="AS54" i="20"/>
  <c r="AS53" i="20"/>
  <c r="AS52" i="20"/>
  <c r="AS51" i="20"/>
  <c r="AS50" i="20"/>
  <c r="AS49" i="20"/>
  <c r="AS48" i="20"/>
  <c r="AS47" i="20"/>
  <c r="AS46" i="20"/>
  <c r="AS45" i="20"/>
  <c r="AS44" i="20"/>
  <c r="AS43" i="20"/>
  <c r="AS38" i="20"/>
  <c r="AS37" i="20"/>
  <c r="AS34" i="20"/>
  <c r="AS33" i="20"/>
  <c r="AS32" i="20"/>
  <c r="AS31" i="20"/>
  <c r="AS30" i="20"/>
  <c r="AS29" i="20"/>
  <c r="AS28" i="20"/>
  <c r="AS27" i="20"/>
  <c r="AS26" i="20"/>
  <c r="AS25" i="20"/>
  <c r="AS24" i="20"/>
  <c r="AS19" i="20"/>
  <c r="AS18" i="20"/>
  <c r="AS17" i="20"/>
  <c r="AS16" i="20"/>
  <c r="AS15" i="20"/>
  <c r="AS14" i="20"/>
  <c r="AS13" i="20"/>
  <c r="AS12" i="20"/>
  <c r="AS7" i="20"/>
  <c r="AV6" i="20"/>
  <c r="AU6" i="20"/>
  <c r="AT6" i="20"/>
  <c r="AR307" i="20"/>
  <c r="AQ307" i="20"/>
  <c r="AP307" i="20"/>
  <c r="AO306" i="20"/>
  <c r="AO307" i="20" s="1"/>
  <c r="AR304" i="20"/>
  <c r="AQ304" i="20"/>
  <c r="AP304" i="20"/>
  <c r="AO304" i="20"/>
  <c r="AR301" i="20"/>
  <c r="AQ301" i="20"/>
  <c r="AP301" i="20"/>
  <c r="AO301" i="20"/>
  <c r="AR300" i="20"/>
  <c r="AQ300" i="20"/>
  <c r="AP300" i="20"/>
  <c r="AO300" i="20"/>
  <c r="AR298" i="20"/>
  <c r="AP298" i="20"/>
  <c r="AR297" i="20"/>
  <c r="AP297" i="20"/>
  <c r="AR296" i="20"/>
  <c r="AP296" i="20"/>
  <c r="AQ292" i="20"/>
  <c r="AO292" i="20"/>
  <c r="AQ289" i="20"/>
  <c r="AO289" i="20"/>
  <c r="AQ288" i="20"/>
  <c r="AQ298" i="20" s="1"/>
  <c r="AO288" i="20"/>
  <c r="AQ287" i="20"/>
  <c r="AQ297" i="20" s="1"/>
  <c r="AO287" i="20"/>
  <c r="AQ286" i="20"/>
  <c r="AQ296" i="20" s="1"/>
  <c r="AO286" i="20"/>
  <c r="AO296" i="20" s="1"/>
  <c r="AO285" i="20"/>
  <c r="AO284" i="20"/>
  <c r="AP283" i="20"/>
  <c r="AO282" i="20"/>
  <c r="AO281" i="20"/>
  <c r="AP280" i="20"/>
  <c r="AO279" i="20"/>
  <c r="AO278" i="20"/>
  <c r="AP277" i="20"/>
  <c r="AO254" i="20"/>
  <c r="AO250" i="20"/>
  <c r="AO246" i="20"/>
  <c r="AR242" i="20"/>
  <c r="AO238" i="20"/>
  <c r="AO234" i="20"/>
  <c r="AR230" i="20"/>
  <c r="AO226" i="20"/>
  <c r="AP220" i="20"/>
  <c r="AO218" i="20"/>
  <c r="AO214" i="20"/>
  <c r="AO210" i="20"/>
  <c r="AO206" i="20"/>
  <c r="AQ203" i="20"/>
  <c r="AP203" i="20"/>
  <c r="AO202" i="20"/>
  <c r="AP195" i="20"/>
  <c r="AO194" i="20"/>
  <c r="AO190" i="20"/>
  <c r="AO189" i="20"/>
  <c r="AO188" i="20"/>
  <c r="AO187" i="20"/>
  <c r="AO185" i="20"/>
  <c r="AO184" i="20"/>
  <c r="AO183" i="20"/>
  <c r="AO182" i="20"/>
  <c r="AO181" i="20"/>
  <c r="AR177" i="20"/>
  <c r="AO175" i="20"/>
  <c r="AO174" i="20"/>
  <c r="AO173" i="20"/>
  <c r="AO172" i="20"/>
  <c r="AO171" i="20"/>
  <c r="AO170" i="20"/>
  <c r="AO169" i="20"/>
  <c r="AO168" i="20"/>
  <c r="AO167" i="20"/>
  <c r="AO166" i="20"/>
  <c r="AO165" i="20"/>
  <c r="AO164" i="20"/>
  <c r="AO163" i="20"/>
  <c r="AO158" i="20"/>
  <c r="AO157" i="20"/>
  <c r="AO156" i="20"/>
  <c r="AO155" i="20"/>
  <c r="AQ151" i="20"/>
  <c r="AP151" i="20"/>
  <c r="AR151" i="20"/>
  <c r="AO150" i="20"/>
  <c r="AO149" i="20"/>
  <c r="AO148" i="20"/>
  <c r="AO147" i="20"/>
  <c r="AO146" i="20"/>
  <c r="AO145" i="20"/>
  <c r="AO144" i="20"/>
  <c r="AO143" i="20"/>
  <c r="AO142" i="20"/>
  <c r="AO141" i="20"/>
  <c r="AO138" i="20"/>
  <c r="AP137" i="20"/>
  <c r="AO136" i="20"/>
  <c r="AO135" i="20"/>
  <c r="AO134" i="20"/>
  <c r="AO133" i="20"/>
  <c r="AO132" i="20"/>
  <c r="AO130" i="20"/>
  <c r="AQ128" i="20"/>
  <c r="AP128" i="20"/>
  <c r="AO127" i="20"/>
  <c r="AO126" i="20"/>
  <c r="AO125" i="20"/>
  <c r="AO124" i="20"/>
  <c r="AO123" i="20"/>
  <c r="AO122" i="20"/>
  <c r="AO121" i="20"/>
  <c r="AO120" i="20"/>
  <c r="AO119" i="20"/>
  <c r="AO118" i="20"/>
  <c r="AQ114" i="20"/>
  <c r="AR114" i="20"/>
  <c r="AO113" i="20"/>
  <c r="AO112" i="20"/>
  <c r="AO111" i="20"/>
  <c r="AO110" i="20"/>
  <c r="AO108" i="20"/>
  <c r="AO107" i="20"/>
  <c r="AO106" i="20"/>
  <c r="AO105" i="20"/>
  <c r="AO104" i="20"/>
  <c r="AO103" i="20"/>
  <c r="AO102" i="20"/>
  <c r="AO101" i="20"/>
  <c r="AO100" i="20"/>
  <c r="AO98" i="20"/>
  <c r="AR94" i="20"/>
  <c r="AO93" i="20"/>
  <c r="AO92" i="20"/>
  <c r="AO91" i="20"/>
  <c r="AO90" i="20"/>
  <c r="AO89" i="20"/>
  <c r="AO88" i="20"/>
  <c r="AO87" i="20"/>
  <c r="AO86" i="20"/>
  <c r="AO84" i="20"/>
  <c r="AO83" i="20"/>
  <c r="AO80" i="20"/>
  <c r="AP79" i="20"/>
  <c r="AO78" i="20"/>
  <c r="AO77" i="20"/>
  <c r="AO76" i="20"/>
  <c r="AO74" i="20"/>
  <c r="AO73" i="20"/>
  <c r="AO72" i="20"/>
  <c r="AO71" i="20"/>
  <c r="AO70" i="20"/>
  <c r="AO68" i="20"/>
  <c r="AO67" i="20"/>
  <c r="AO66" i="20"/>
  <c r="AO65" i="20"/>
  <c r="AO64" i="20"/>
  <c r="AO63" i="20"/>
  <c r="AO62" i="20"/>
  <c r="AO61" i="20"/>
  <c r="AQ57" i="20"/>
  <c r="AO56" i="20"/>
  <c r="AO55" i="20"/>
  <c r="AO54" i="20"/>
  <c r="AO53" i="20"/>
  <c r="AO52" i="20"/>
  <c r="AO51" i="20"/>
  <c r="AO50" i="20"/>
  <c r="AO49" i="20"/>
  <c r="AO48" i="20"/>
  <c r="AO47" i="20"/>
  <c r="AO46" i="20"/>
  <c r="AO45" i="20"/>
  <c r="AO44" i="20"/>
  <c r="AO43" i="20"/>
  <c r="AQ39" i="20"/>
  <c r="AP39" i="20"/>
  <c r="AR39" i="20"/>
  <c r="AO38" i="20"/>
  <c r="AO37" i="20"/>
  <c r="AO34" i="20"/>
  <c r="AO30" i="20"/>
  <c r="AO26" i="20"/>
  <c r="AO21" i="20"/>
  <c r="AO19" i="20"/>
  <c r="AO18" i="20"/>
  <c r="AO17" i="20"/>
  <c r="AO16" i="20"/>
  <c r="AO15" i="20"/>
  <c r="AO14" i="20"/>
  <c r="AO13" i="20"/>
  <c r="AO12" i="20"/>
  <c r="AO11" i="20"/>
  <c r="AQ8" i="20"/>
  <c r="AR6" i="20"/>
  <c r="AQ6" i="20"/>
  <c r="AP6" i="20"/>
  <c r="AF308" i="20"/>
  <c r="AE308" i="20"/>
  <c r="AN307" i="20"/>
  <c r="AM307" i="20"/>
  <c r="AL307" i="20"/>
  <c r="AJ307" i="20"/>
  <c r="AI307" i="20"/>
  <c r="AH307" i="20"/>
  <c r="AD307" i="20"/>
  <c r="AC307" i="20"/>
  <c r="AB307" i="20"/>
  <c r="Z307" i="20"/>
  <c r="Y307" i="20"/>
  <c r="X307" i="20"/>
  <c r="V307" i="20"/>
  <c r="U307" i="20"/>
  <c r="T307" i="20"/>
  <c r="R307" i="20"/>
  <c r="Q307" i="20"/>
  <c r="P307" i="20"/>
  <c r="AK306" i="20"/>
  <c r="AK307" i="20" s="1"/>
  <c r="AG306" i="20"/>
  <c r="AG307" i="20" s="1"/>
  <c r="AA306" i="20"/>
  <c r="AA307" i="20" s="1"/>
  <c r="W306" i="20"/>
  <c r="W307" i="20" s="1"/>
  <c r="S306" i="20"/>
  <c r="S307" i="20" s="1"/>
  <c r="AF305" i="20"/>
  <c r="AE305" i="20"/>
  <c r="AN304" i="20"/>
  <c r="AM304" i="20"/>
  <c r="AL304" i="20"/>
  <c r="AK304" i="20"/>
  <c r="AJ304" i="20"/>
  <c r="AI304" i="20"/>
  <c r="AH304" i="20"/>
  <c r="AG304" i="20"/>
  <c r="AF304" i="20"/>
  <c r="Z304" i="20"/>
  <c r="Y304" i="20"/>
  <c r="X304" i="20"/>
  <c r="W304" i="20"/>
  <c r="AE304" i="20" s="1"/>
  <c r="AF303" i="20"/>
  <c r="AE303" i="20"/>
  <c r="AF302" i="20"/>
  <c r="AN301" i="20"/>
  <c r="AM301" i="20"/>
  <c r="AL301" i="20"/>
  <c r="AK301" i="20"/>
  <c r="AJ301" i="20"/>
  <c r="AI301" i="20"/>
  <c r="AH301" i="20"/>
  <c r="AG301" i="20"/>
  <c r="AF301" i="20"/>
  <c r="Z301" i="20"/>
  <c r="Y301" i="20"/>
  <c r="X301" i="20"/>
  <c r="W301" i="20"/>
  <c r="AE301" i="20" s="1"/>
  <c r="AN300" i="20"/>
  <c r="AM300" i="20"/>
  <c r="AL300" i="20"/>
  <c r="AK300" i="20"/>
  <c r="AJ300" i="20"/>
  <c r="AI300" i="20"/>
  <c r="AH300" i="20"/>
  <c r="AG300" i="20"/>
  <c r="AF300" i="20"/>
  <c r="Z300" i="20"/>
  <c r="Y300" i="20"/>
  <c r="X300" i="20"/>
  <c r="W300" i="20"/>
  <c r="AE300" i="20" s="1"/>
  <c r="AF299" i="20"/>
  <c r="AE299" i="20"/>
  <c r="AN298" i="20"/>
  <c r="AL298" i="20"/>
  <c r="AJ298" i="20"/>
  <c r="AH298" i="20"/>
  <c r="AD298" i="20"/>
  <c r="AB298" i="20"/>
  <c r="Z298" i="20"/>
  <c r="X298" i="20"/>
  <c r="V298" i="20"/>
  <c r="T298" i="20"/>
  <c r="R298" i="20"/>
  <c r="P298" i="20"/>
  <c r="AN297" i="20"/>
  <c r="AL297" i="20"/>
  <c r="AJ297" i="20"/>
  <c r="AH297" i="20"/>
  <c r="AD297" i="20"/>
  <c r="AB297" i="20"/>
  <c r="Z297" i="20"/>
  <c r="X297" i="20"/>
  <c r="V297" i="20"/>
  <c r="T297" i="20"/>
  <c r="R297" i="20"/>
  <c r="P297" i="20"/>
  <c r="AN296" i="20"/>
  <c r="AL296" i="20"/>
  <c r="AJ296" i="20"/>
  <c r="AH296" i="20"/>
  <c r="AD296" i="20"/>
  <c r="AD299" i="20" s="1"/>
  <c r="AB296" i="20"/>
  <c r="AB299" i="20" s="1"/>
  <c r="Z296" i="20"/>
  <c r="X296" i="20"/>
  <c r="V296" i="20"/>
  <c r="T296" i="20"/>
  <c r="R296" i="20"/>
  <c r="P296" i="20"/>
  <c r="AF295" i="20"/>
  <c r="AE295" i="20"/>
  <c r="AF294" i="20"/>
  <c r="AE294" i="20"/>
  <c r="AF293" i="20"/>
  <c r="AE293" i="20"/>
  <c r="AM292" i="20"/>
  <c r="AK292" i="20"/>
  <c r="AI292" i="20"/>
  <c r="AG292" i="20"/>
  <c r="AC292" i="20"/>
  <c r="AA292" i="20"/>
  <c r="Y292" i="20"/>
  <c r="W292" i="20"/>
  <c r="U292" i="20"/>
  <c r="S292" i="20"/>
  <c r="Q292" i="20"/>
  <c r="O292" i="20"/>
  <c r="AF291" i="20"/>
  <c r="AE291" i="20"/>
  <c r="AF290" i="20"/>
  <c r="AE290" i="20"/>
  <c r="AM289" i="20"/>
  <c r="AK289" i="20"/>
  <c r="AI289" i="20"/>
  <c r="AG289" i="20"/>
  <c r="AC289" i="20"/>
  <c r="AA289" i="20"/>
  <c r="Y289" i="20"/>
  <c r="W289" i="20"/>
  <c r="U289" i="20"/>
  <c r="S289" i="20"/>
  <c r="Q289" i="20"/>
  <c r="O289" i="20"/>
  <c r="AM288" i="20"/>
  <c r="AM298" i="20" s="1"/>
  <c r="AK288" i="20"/>
  <c r="AI288" i="20"/>
  <c r="AI298" i="20" s="1"/>
  <c r="AG288" i="20"/>
  <c r="AC288" i="20"/>
  <c r="AC298" i="20" s="1"/>
  <c r="AA288" i="20"/>
  <c r="Y288" i="20"/>
  <c r="Y298" i="20" s="1"/>
  <c r="W288" i="20"/>
  <c r="U288" i="20"/>
  <c r="U298" i="20" s="1"/>
  <c r="S288" i="20"/>
  <c r="Q288" i="20"/>
  <c r="Q298" i="20" s="1"/>
  <c r="O288" i="20"/>
  <c r="LCA287" i="20"/>
  <c r="LBY287" i="20"/>
  <c r="LBW287" i="20"/>
  <c r="LBU287" i="20"/>
  <c r="LBS287" i="20"/>
  <c r="LBQ287" i="20"/>
  <c r="LBO287" i="20"/>
  <c r="LBM287" i="20"/>
  <c r="LBK287" i="20"/>
  <c r="LBI287" i="20"/>
  <c r="LBG287" i="20"/>
  <c r="LBE287" i="20"/>
  <c r="LBC287" i="20"/>
  <c r="LBA287" i="20"/>
  <c r="LAY287" i="20"/>
  <c r="LAW287" i="20"/>
  <c r="LAU287" i="20"/>
  <c r="LAS287" i="20"/>
  <c r="LAQ287" i="20"/>
  <c r="LAO287" i="20"/>
  <c r="LAM287" i="20"/>
  <c r="LAK287" i="20"/>
  <c r="LAI287" i="20"/>
  <c r="LAG287" i="20"/>
  <c r="LAE287" i="20"/>
  <c r="LAC287" i="20"/>
  <c r="LAA287" i="20"/>
  <c r="KZY287" i="20"/>
  <c r="KZW287" i="20"/>
  <c r="KZU287" i="20"/>
  <c r="KZS287" i="20"/>
  <c r="KZQ287" i="20"/>
  <c r="KZO287" i="20"/>
  <c r="KZM287" i="20"/>
  <c r="KZK287" i="20"/>
  <c r="KZI287" i="20"/>
  <c r="KZG287" i="20"/>
  <c r="KZE287" i="20"/>
  <c r="KZC287" i="20"/>
  <c r="KZA287" i="20"/>
  <c r="KYY287" i="20"/>
  <c r="KYW287" i="20"/>
  <c r="KYU287" i="20"/>
  <c r="KYS287" i="20"/>
  <c r="KYQ287" i="20"/>
  <c r="KYO287" i="20"/>
  <c r="KYM287" i="20"/>
  <c r="KYK287" i="20"/>
  <c r="KYI287" i="20"/>
  <c r="KYG287" i="20"/>
  <c r="KYE287" i="20"/>
  <c r="KYC287" i="20"/>
  <c r="KYA287" i="20"/>
  <c r="KXY287" i="20"/>
  <c r="KXW287" i="20"/>
  <c r="KXU287" i="20"/>
  <c r="KXS287" i="20"/>
  <c r="KXQ287" i="20"/>
  <c r="KXO287" i="20"/>
  <c r="KXM287" i="20"/>
  <c r="KXK287" i="20"/>
  <c r="KXI287" i="20"/>
  <c r="KXG287" i="20"/>
  <c r="KXE287" i="20"/>
  <c r="KXC287" i="20"/>
  <c r="KXA287" i="20"/>
  <c r="KWY287" i="20"/>
  <c r="KWW287" i="20"/>
  <c r="KWU287" i="20"/>
  <c r="KWS287" i="20"/>
  <c r="KWQ287" i="20"/>
  <c r="KWO287" i="20"/>
  <c r="KWM287" i="20"/>
  <c r="KWK287" i="20"/>
  <c r="KWI287" i="20"/>
  <c r="KWG287" i="20"/>
  <c r="KWE287" i="20"/>
  <c r="KWC287" i="20"/>
  <c r="KWA287" i="20"/>
  <c r="KVY287" i="20"/>
  <c r="KVW287" i="20"/>
  <c r="KVU287" i="20"/>
  <c r="KVS287" i="20"/>
  <c r="KVQ287" i="20"/>
  <c r="KVO287" i="20"/>
  <c r="KVM287" i="20"/>
  <c r="KVK287" i="20"/>
  <c r="KVI287" i="20"/>
  <c r="KVG287" i="20"/>
  <c r="KVE287" i="20"/>
  <c r="KVC287" i="20"/>
  <c r="KVA287" i="20"/>
  <c r="KUY287" i="20"/>
  <c r="KUW287" i="20"/>
  <c r="KUU287" i="20"/>
  <c r="KUS287" i="20"/>
  <c r="KUQ287" i="20"/>
  <c r="KUO287" i="20"/>
  <c r="KUM287" i="20"/>
  <c r="KUK287" i="20"/>
  <c r="KUI287" i="20"/>
  <c r="KUG287" i="20"/>
  <c r="KUE287" i="20"/>
  <c r="KUC287" i="20"/>
  <c r="KUA287" i="20"/>
  <c r="KTY287" i="20"/>
  <c r="KTW287" i="20"/>
  <c r="KTU287" i="20"/>
  <c r="KTS287" i="20"/>
  <c r="KTQ287" i="20"/>
  <c r="KTO287" i="20"/>
  <c r="KTM287" i="20"/>
  <c r="KTK287" i="20"/>
  <c r="KTI287" i="20"/>
  <c r="KTG287" i="20"/>
  <c r="KTE287" i="20"/>
  <c r="KTC287" i="20"/>
  <c r="KTA287" i="20"/>
  <c r="KSY287" i="20"/>
  <c r="KSW287" i="20"/>
  <c r="KSU287" i="20"/>
  <c r="KSS287" i="20"/>
  <c r="KSQ287" i="20"/>
  <c r="KSO287" i="20"/>
  <c r="KSM287" i="20"/>
  <c r="KSK287" i="20"/>
  <c r="KSI287" i="20"/>
  <c r="KSG287" i="20"/>
  <c r="KSE287" i="20"/>
  <c r="KSC287" i="20"/>
  <c r="KSA287" i="20"/>
  <c r="KRY287" i="20"/>
  <c r="KRW287" i="20"/>
  <c r="KRU287" i="20"/>
  <c r="KRS287" i="20"/>
  <c r="KRQ287" i="20"/>
  <c r="KRO287" i="20"/>
  <c r="KRM287" i="20"/>
  <c r="KRK287" i="20"/>
  <c r="KRI287" i="20"/>
  <c r="KRG287" i="20"/>
  <c r="KRE287" i="20"/>
  <c r="KRC287" i="20"/>
  <c r="KRA287" i="20"/>
  <c r="KQY287" i="20"/>
  <c r="KQW287" i="20"/>
  <c r="KQU287" i="20"/>
  <c r="KQS287" i="20"/>
  <c r="KQQ287" i="20"/>
  <c r="KQO287" i="20"/>
  <c r="KQM287" i="20"/>
  <c r="KQK287" i="20"/>
  <c r="KQI287" i="20"/>
  <c r="KQG287" i="20"/>
  <c r="KQE287" i="20"/>
  <c r="KQC287" i="20"/>
  <c r="KQA287" i="20"/>
  <c r="KPY287" i="20"/>
  <c r="KPW287" i="20"/>
  <c r="KPU287" i="20"/>
  <c r="KPS287" i="20"/>
  <c r="KPQ287" i="20"/>
  <c r="KPO287" i="20"/>
  <c r="KPM287" i="20"/>
  <c r="KPK287" i="20"/>
  <c r="KPI287" i="20"/>
  <c r="KPG287" i="20"/>
  <c r="KPE287" i="20"/>
  <c r="KPC287" i="20"/>
  <c r="KPA287" i="20"/>
  <c r="KOY287" i="20"/>
  <c r="KOW287" i="20"/>
  <c r="KOU287" i="20"/>
  <c r="KOS287" i="20"/>
  <c r="KOQ287" i="20"/>
  <c r="KOO287" i="20"/>
  <c r="KOM287" i="20"/>
  <c r="KOK287" i="20"/>
  <c r="KOI287" i="20"/>
  <c r="KOG287" i="20"/>
  <c r="KOE287" i="20"/>
  <c r="KOC287" i="20"/>
  <c r="KOA287" i="20"/>
  <c r="KNY287" i="20"/>
  <c r="KNW287" i="20"/>
  <c r="KNU287" i="20"/>
  <c r="KNS287" i="20"/>
  <c r="KNQ287" i="20"/>
  <c r="KNO287" i="20"/>
  <c r="KNM287" i="20"/>
  <c r="KNK287" i="20"/>
  <c r="KNI287" i="20"/>
  <c r="KNG287" i="20"/>
  <c r="KNE287" i="20"/>
  <c r="KNC287" i="20"/>
  <c r="KNA287" i="20"/>
  <c r="KMY287" i="20"/>
  <c r="KMW287" i="20"/>
  <c r="KMU287" i="20"/>
  <c r="KMS287" i="20"/>
  <c r="KMQ287" i="20"/>
  <c r="KMO287" i="20"/>
  <c r="KMM287" i="20"/>
  <c r="KMK287" i="20"/>
  <c r="KMI287" i="20"/>
  <c r="KMG287" i="20"/>
  <c r="KME287" i="20"/>
  <c r="KMC287" i="20"/>
  <c r="KMA287" i="20"/>
  <c r="KLY287" i="20"/>
  <c r="KLW287" i="20"/>
  <c r="KLU287" i="20"/>
  <c r="KLS287" i="20"/>
  <c r="KLQ287" i="20"/>
  <c r="KLO287" i="20"/>
  <c r="KLM287" i="20"/>
  <c r="KLK287" i="20"/>
  <c r="KLI287" i="20"/>
  <c r="KLG287" i="20"/>
  <c r="KLE287" i="20"/>
  <c r="KLC287" i="20"/>
  <c r="KLA287" i="20"/>
  <c r="KKY287" i="20"/>
  <c r="KKW287" i="20"/>
  <c r="KKU287" i="20"/>
  <c r="KKS287" i="20"/>
  <c r="KKQ287" i="20"/>
  <c r="KKO287" i="20"/>
  <c r="KKM287" i="20"/>
  <c r="KKK287" i="20"/>
  <c r="KKI287" i="20"/>
  <c r="KKG287" i="20"/>
  <c r="KKE287" i="20"/>
  <c r="KKC287" i="20"/>
  <c r="KKA287" i="20"/>
  <c r="KJY287" i="20"/>
  <c r="KJW287" i="20"/>
  <c r="KJU287" i="20"/>
  <c r="KJS287" i="20"/>
  <c r="KJQ287" i="20"/>
  <c r="KJO287" i="20"/>
  <c r="KJM287" i="20"/>
  <c r="KJK287" i="20"/>
  <c r="KJI287" i="20"/>
  <c r="KJG287" i="20"/>
  <c r="KJE287" i="20"/>
  <c r="KJC287" i="20"/>
  <c r="KJA287" i="20"/>
  <c r="KIY287" i="20"/>
  <c r="KIW287" i="20"/>
  <c r="KIU287" i="20"/>
  <c r="KIS287" i="20"/>
  <c r="KIQ287" i="20"/>
  <c r="KIO287" i="20"/>
  <c r="KIM287" i="20"/>
  <c r="KIK287" i="20"/>
  <c r="KII287" i="20"/>
  <c r="KIG287" i="20"/>
  <c r="KIE287" i="20"/>
  <c r="KIC287" i="20"/>
  <c r="KIA287" i="20"/>
  <c r="KHY287" i="20"/>
  <c r="KHW287" i="20"/>
  <c r="KHU287" i="20"/>
  <c r="KHS287" i="20"/>
  <c r="KHQ287" i="20"/>
  <c r="KHO287" i="20"/>
  <c r="KHM287" i="20"/>
  <c r="KHK287" i="20"/>
  <c r="KHI287" i="20"/>
  <c r="KHG287" i="20"/>
  <c r="KHE287" i="20"/>
  <c r="KHC287" i="20"/>
  <c r="KHA287" i="20"/>
  <c r="KGY287" i="20"/>
  <c r="KGW287" i="20"/>
  <c r="KGU287" i="20"/>
  <c r="KGS287" i="20"/>
  <c r="KGQ287" i="20"/>
  <c r="KGO287" i="20"/>
  <c r="KGM287" i="20"/>
  <c r="KGK287" i="20"/>
  <c r="KGI287" i="20"/>
  <c r="KGG287" i="20"/>
  <c r="KGE287" i="20"/>
  <c r="KGC287" i="20"/>
  <c r="KGA287" i="20"/>
  <c r="KFY287" i="20"/>
  <c r="KFW287" i="20"/>
  <c r="KFU287" i="20"/>
  <c r="KFS287" i="20"/>
  <c r="KFQ287" i="20"/>
  <c r="KFO287" i="20"/>
  <c r="KFM287" i="20"/>
  <c r="KFK287" i="20"/>
  <c r="KFI287" i="20"/>
  <c r="KFG287" i="20"/>
  <c r="KFE287" i="20"/>
  <c r="KFC287" i="20"/>
  <c r="KFA287" i="20"/>
  <c r="KEY287" i="20"/>
  <c r="KEW287" i="20"/>
  <c r="KEU287" i="20"/>
  <c r="KES287" i="20"/>
  <c r="KEQ287" i="20"/>
  <c r="KEO287" i="20"/>
  <c r="KEM287" i="20"/>
  <c r="KEK287" i="20"/>
  <c r="KEI287" i="20"/>
  <c r="KEG287" i="20"/>
  <c r="KEE287" i="20"/>
  <c r="KEC287" i="20"/>
  <c r="KEA287" i="20"/>
  <c r="KDY287" i="20"/>
  <c r="KDW287" i="20"/>
  <c r="KDU287" i="20"/>
  <c r="KDS287" i="20"/>
  <c r="KDQ287" i="20"/>
  <c r="KDO287" i="20"/>
  <c r="KDM287" i="20"/>
  <c r="KDK287" i="20"/>
  <c r="KDI287" i="20"/>
  <c r="KDG287" i="20"/>
  <c r="KDE287" i="20"/>
  <c r="KDC287" i="20"/>
  <c r="KDA287" i="20"/>
  <c r="KCY287" i="20"/>
  <c r="KCW287" i="20"/>
  <c r="KCU287" i="20"/>
  <c r="KCS287" i="20"/>
  <c r="KCQ287" i="20"/>
  <c r="KCO287" i="20"/>
  <c r="KCM287" i="20"/>
  <c r="KCK287" i="20"/>
  <c r="KCI287" i="20"/>
  <c r="KCG287" i="20"/>
  <c r="KCE287" i="20"/>
  <c r="KCC287" i="20"/>
  <c r="KCA287" i="20"/>
  <c r="KBY287" i="20"/>
  <c r="KBW287" i="20"/>
  <c r="KBU287" i="20"/>
  <c r="KBS287" i="20"/>
  <c r="KBQ287" i="20"/>
  <c r="KBO287" i="20"/>
  <c r="KBM287" i="20"/>
  <c r="KBK287" i="20"/>
  <c r="KBI287" i="20"/>
  <c r="KBG287" i="20"/>
  <c r="KBE287" i="20"/>
  <c r="KBC287" i="20"/>
  <c r="KBA287" i="20"/>
  <c r="KAY287" i="20"/>
  <c r="KAW287" i="20"/>
  <c r="KAU287" i="20"/>
  <c r="KAS287" i="20"/>
  <c r="KAQ287" i="20"/>
  <c r="KAO287" i="20"/>
  <c r="KAM287" i="20"/>
  <c r="KAK287" i="20"/>
  <c r="KAI287" i="20"/>
  <c r="KAG287" i="20"/>
  <c r="KAE287" i="20"/>
  <c r="KAC287" i="20"/>
  <c r="KAA287" i="20"/>
  <c r="JZY287" i="20"/>
  <c r="JZW287" i="20"/>
  <c r="JZU287" i="20"/>
  <c r="JZS287" i="20"/>
  <c r="JZQ287" i="20"/>
  <c r="JZO287" i="20"/>
  <c r="JZM287" i="20"/>
  <c r="JZK287" i="20"/>
  <c r="JZI287" i="20"/>
  <c r="JZG287" i="20"/>
  <c r="JZE287" i="20"/>
  <c r="JZC287" i="20"/>
  <c r="JZA287" i="20"/>
  <c r="JYY287" i="20"/>
  <c r="JYW287" i="20"/>
  <c r="JYU287" i="20"/>
  <c r="JYS287" i="20"/>
  <c r="JYQ287" i="20"/>
  <c r="JYO287" i="20"/>
  <c r="JYM287" i="20"/>
  <c r="JYK287" i="20"/>
  <c r="JYI287" i="20"/>
  <c r="JYG287" i="20"/>
  <c r="JYE287" i="20"/>
  <c r="JYC287" i="20"/>
  <c r="JYA287" i="20"/>
  <c r="JXY287" i="20"/>
  <c r="JXW287" i="20"/>
  <c r="JXU287" i="20"/>
  <c r="JXS287" i="20"/>
  <c r="JXQ287" i="20"/>
  <c r="JXO287" i="20"/>
  <c r="JXM287" i="20"/>
  <c r="JXK287" i="20"/>
  <c r="JXI287" i="20"/>
  <c r="JXG287" i="20"/>
  <c r="JXE287" i="20"/>
  <c r="JXC287" i="20"/>
  <c r="JXA287" i="20"/>
  <c r="JWY287" i="20"/>
  <c r="JWW287" i="20"/>
  <c r="JWU287" i="20"/>
  <c r="JWS287" i="20"/>
  <c r="JWQ287" i="20"/>
  <c r="JWO287" i="20"/>
  <c r="JWM287" i="20"/>
  <c r="JWK287" i="20"/>
  <c r="JWI287" i="20"/>
  <c r="JWG287" i="20"/>
  <c r="JWE287" i="20"/>
  <c r="JWC287" i="20"/>
  <c r="JWA287" i="20"/>
  <c r="JVY287" i="20"/>
  <c r="JVW287" i="20"/>
  <c r="JVU287" i="20"/>
  <c r="JVS287" i="20"/>
  <c r="JVQ287" i="20"/>
  <c r="JVO287" i="20"/>
  <c r="JVM287" i="20"/>
  <c r="JVK287" i="20"/>
  <c r="JVI287" i="20"/>
  <c r="JVG287" i="20"/>
  <c r="JVE287" i="20"/>
  <c r="JVC287" i="20"/>
  <c r="JVA287" i="20"/>
  <c r="JUY287" i="20"/>
  <c r="JUW287" i="20"/>
  <c r="JUU287" i="20"/>
  <c r="JUS287" i="20"/>
  <c r="JUQ287" i="20"/>
  <c r="JUO287" i="20"/>
  <c r="JUM287" i="20"/>
  <c r="JUK287" i="20"/>
  <c r="JUI287" i="20"/>
  <c r="JUG287" i="20"/>
  <c r="JUE287" i="20"/>
  <c r="JUC287" i="20"/>
  <c r="JUA287" i="20"/>
  <c r="JTY287" i="20"/>
  <c r="JTW287" i="20"/>
  <c r="JTU287" i="20"/>
  <c r="JTS287" i="20"/>
  <c r="JTQ287" i="20"/>
  <c r="JTO287" i="20"/>
  <c r="JTM287" i="20"/>
  <c r="JTK287" i="20"/>
  <c r="JTI287" i="20"/>
  <c r="JTG287" i="20"/>
  <c r="JTE287" i="20"/>
  <c r="JTC287" i="20"/>
  <c r="JTA287" i="20"/>
  <c r="JSY287" i="20"/>
  <c r="JSW287" i="20"/>
  <c r="JSU287" i="20"/>
  <c r="JSS287" i="20"/>
  <c r="JSQ287" i="20"/>
  <c r="JSO287" i="20"/>
  <c r="JSM287" i="20"/>
  <c r="JSK287" i="20"/>
  <c r="JSI287" i="20"/>
  <c r="JSG287" i="20"/>
  <c r="JSE287" i="20"/>
  <c r="JSC287" i="20"/>
  <c r="JSA287" i="20"/>
  <c r="JRY287" i="20"/>
  <c r="JRW287" i="20"/>
  <c r="JRU287" i="20"/>
  <c r="JRS287" i="20"/>
  <c r="JRQ287" i="20"/>
  <c r="JRO287" i="20"/>
  <c r="JRM287" i="20"/>
  <c r="JRK287" i="20"/>
  <c r="JRI287" i="20"/>
  <c r="JRG287" i="20"/>
  <c r="JRE287" i="20"/>
  <c r="JRC287" i="20"/>
  <c r="JRA287" i="20"/>
  <c r="JQY287" i="20"/>
  <c r="JQW287" i="20"/>
  <c r="JQU287" i="20"/>
  <c r="JQS287" i="20"/>
  <c r="JQQ287" i="20"/>
  <c r="JQO287" i="20"/>
  <c r="JQM287" i="20"/>
  <c r="JQK287" i="20"/>
  <c r="JQI287" i="20"/>
  <c r="JQG287" i="20"/>
  <c r="JQE287" i="20"/>
  <c r="JQC287" i="20"/>
  <c r="JQA287" i="20"/>
  <c r="JPY287" i="20"/>
  <c r="JPW287" i="20"/>
  <c r="JPU287" i="20"/>
  <c r="JPS287" i="20"/>
  <c r="JPQ287" i="20"/>
  <c r="JPO287" i="20"/>
  <c r="JPM287" i="20"/>
  <c r="JPK287" i="20"/>
  <c r="JPI287" i="20"/>
  <c r="JPG287" i="20"/>
  <c r="JPE287" i="20"/>
  <c r="JPC287" i="20"/>
  <c r="JPA287" i="20"/>
  <c r="JOY287" i="20"/>
  <c r="JOW287" i="20"/>
  <c r="JOU287" i="20"/>
  <c r="JOS287" i="20"/>
  <c r="JOQ287" i="20"/>
  <c r="JOO287" i="20"/>
  <c r="JOM287" i="20"/>
  <c r="JOK287" i="20"/>
  <c r="JOI287" i="20"/>
  <c r="JOG287" i="20"/>
  <c r="JOE287" i="20"/>
  <c r="JOC287" i="20"/>
  <c r="JOA287" i="20"/>
  <c r="JNY287" i="20"/>
  <c r="JNW287" i="20"/>
  <c r="JNU287" i="20"/>
  <c r="JNS287" i="20"/>
  <c r="JNQ287" i="20"/>
  <c r="JNO287" i="20"/>
  <c r="JNM287" i="20"/>
  <c r="JNK287" i="20"/>
  <c r="JNI287" i="20"/>
  <c r="JNG287" i="20"/>
  <c r="JNE287" i="20"/>
  <c r="JNC287" i="20"/>
  <c r="JNA287" i="20"/>
  <c r="JMY287" i="20"/>
  <c r="JMW287" i="20"/>
  <c r="JMU287" i="20"/>
  <c r="JMS287" i="20"/>
  <c r="JMQ287" i="20"/>
  <c r="JMO287" i="20"/>
  <c r="JMM287" i="20"/>
  <c r="JMK287" i="20"/>
  <c r="JMI287" i="20"/>
  <c r="JMG287" i="20"/>
  <c r="JME287" i="20"/>
  <c r="JMC287" i="20"/>
  <c r="JMA287" i="20"/>
  <c r="JLY287" i="20"/>
  <c r="JLW287" i="20"/>
  <c r="JLU287" i="20"/>
  <c r="JLS287" i="20"/>
  <c r="JLQ287" i="20"/>
  <c r="JLO287" i="20"/>
  <c r="JLM287" i="20"/>
  <c r="JLK287" i="20"/>
  <c r="JLI287" i="20"/>
  <c r="JLG287" i="20"/>
  <c r="JLE287" i="20"/>
  <c r="JLC287" i="20"/>
  <c r="JLA287" i="20"/>
  <c r="JKY287" i="20"/>
  <c r="JKW287" i="20"/>
  <c r="JKU287" i="20"/>
  <c r="JKS287" i="20"/>
  <c r="JKQ287" i="20"/>
  <c r="JKO287" i="20"/>
  <c r="JKM287" i="20"/>
  <c r="JKK287" i="20"/>
  <c r="JKI287" i="20"/>
  <c r="JKG287" i="20"/>
  <c r="JKE287" i="20"/>
  <c r="JKC287" i="20"/>
  <c r="JKA287" i="20"/>
  <c r="JJY287" i="20"/>
  <c r="JJW287" i="20"/>
  <c r="JJU287" i="20"/>
  <c r="JJS287" i="20"/>
  <c r="JJQ287" i="20"/>
  <c r="JJO287" i="20"/>
  <c r="JJM287" i="20"/>
  <c r="JJK287" i="20"/>
  <c r="JJI287" i="20"/>
  <c r="JJG287" i="20"/>
  <c r="JJE287" i="20"/>
  <c r="JJC287" i="20"/>
  <c r="JJA287" i="20"/>
  <c r="JIY287" i="20"/>
  <c r="JIW287" i="20"/>
  <c r="JIU287" i="20"/>
  <c r="JIS287" i="20"/>
  <c r="JIQ287" i="20"/>
  <c r="JIO287" i="20"/>
  <c r="JIM287" i="20"/>
  <c r="JIK287" i="20"/>
  <c r="JII287" i="20"/>
  <c r="JIG287" i="20"/>
  <c r="JIE287" i="20"/>
  <c r="JIC287" i="20"/>
  <c r="JIA287" i="20"/>
  <c r="JHY287" i="20"/>
  <c r="JHW287" i="20"/>
  <c r="JHU287" i="20"/>
  <c r="JHS287" i="20"/>
  <c r="JHQ287" i="20"/>
  <c r="JHO287" i="20"/>
  <c r="JHM287" i="20"/>
  <c r="JHK287" i="20"/>
  <c r="JHI287" i="20"/>
  <c r="JHG287" i="20"/>
  <c r="JHE287" i="20"/>
  <c r="JHC287" i="20"/>
  <c r="JHA287" i="20"/>
  <c r="JGY287" i="20"/>
  <c r="JGW287" i="20"/>
  <c r="JGU287" i="20"/>
  <c r="JGS287" i="20"/>
  <c r="JGQ287" i="20"/>
  <c r="JGO287" i="20"/>
  <c r="JGM287" i="20"/>
  <c r="JGK287" i="20"/>
  <c r="JGI287" i="20"/>
  <c r="JGG287" i="20"/>
  <c r="JGE287" i="20"/>
  <c r="JGC287" i="20"/>
  <c r="JGA287" i="20"/>
  <c r="JFY287" i="20"/>
  <c r="JFW287" i="20"/>
  <c r="JFU287" i="20"/>
  <c r="JFS287" i="20"/>
  <c r="JFQ287" i="20"/>
  <c r="JFO287" i="20"/>
  <c r="JFM287" i="20"/>
  <c r="JFK287" i="20"/>
  <c r="JFI287" i="20"/>
  <c r="JFG287" i="20"/>
  <c r="JFE287" i="20"/>
  <c r="JFC287" i="20"/>
  <c r="JFA287" i="20"/>
  <c r="JEY287" i="20"/>
  <c r="JEW287" i="20"/>
  <c r="JEU287" i="20"/>
  <c r="JES287" i="20"/>
  <c r="JEQ287" i="20"/>
  <c r="JEO287" i="20"/>
  <c r="JEM287" i="20"/>
  <c r="JEK287" i="20"/>
  <c r="JEI287" i="20"/>
  <c r="JEG287" i="20"/>
  <c r="JEE287" i="20"/>
  <c r="JEC287" i="20"/>
  <c r="JEA287" i="20"/>
  <c r="JDY287" i="20"/>
  <c r="JDW287" i="20"/>
  <c r="JDU287" i="20"/>
  <c r="JDS287" i="20"/>
  <c r="JDQ287" i="20"/>
  <c r="JDO287" i="20"/>
  <c r="JDM287" i="20"/>
  <c r="JDK287" i="20"/>
  <c r="JDI287" i="20"/>
  <c r="JDG287" i="20"/>
  <c r="JDE287" i="20"/>
  <c r="JDC287" i="20"/>
  <c r="JDA287" i="20"/>
  <c r="JCY287" i="20"/>
  <c r="JCW287" i="20"/>
  <c r="JCU287" i="20"/>
  <c r="JCS287" i="20"/>
  <c r="JCQ287" i="20"/>
  <c r="JCO287" i="20"/>
  <c r="JCM287" i="20"/>
  <c r="JCK287" i="20"/>
  <c r="JCI287" i="20"/>
  <c r="JCG287" i="20"/>
  <c r="JCE287" i="20"/>
  <c r="JCC287" i="20"/>
  <c r="JCA287" i="20"/>
  <c r="JBY287" i="20"/>
  <c r="JBW287" i="20"/>
  <c r="JBU287" i="20"/>
  <c r="JBS287" i="20"/>
  <c r="JBQ287" i="20"/>
  <c r="JBO287" i="20"/>
  <c r="JBM287" i="20"/>
  <c r="JBK287" i="20"/>
  <c r="JBI287" i="20"/>
  <c r="JBG287" i="20"/>
  <c r="JBE287" i="20"/>
  <c r="JBC287" i="20"/>
  <c r="JBA287" i="20"/>
  <c r="JAY287" i="20"/>
  <c r="JAW287" i="20"/>
  <c r="JAU287" i="20"/>
  <c r="JAS287" i="20"/>
  <c r="JAQ287" i="20"/>
  <c r="JAO287" i="20"/>
  <c r="JAM287" i="20"/>
  <c r="JAK287" i="20"/>
  <c r="JAI287" i="20"/>
  <c r="JAG287" i="20"/>
  <c r="JAE287" i="20"/>
  <c r="JAC287" i="20"/>
  <c r="JAA287" i="20"/>
  <c r="IZY287" i="20"/>
  <c r="IZW287" i="20"/>
  <c r="IZU287" i="20"/>
  <c r="IZS287" i="20"/>
  <c r="IZQ287" i="20"/>
  <c r="IZO287" i="20"/>
  <c r="IZM287" i="20"/>
  <c r="IZK287" i="20"/>
  <c r="IZI287" i="20"/>
  <c r="IZG287" i="20"/>
  <c r="IZE287" i="20"/>
  <c r="IZC287" i="20"/>
  <c r="IZA287" i="20"/>
  <c r="IYY287" i="20"/>
  <c r="IYW287" i="20"/>
  <c r="IYU287" i="20"/>
  <c r="IYS287" i="20"/>
  <c r="IYQ287" i="20"/>
  <c r="IYO287" i="20"/>
  <c r="IYM287" i="20"/>
  <c r="IYK287" i="20"/>
  <c r="IYI287" i="20"/>
  <c r="IYG287" i="20"/>
  <c r="IYE287" i="20"/>
  <c r="IYC287" i="20"/>
  <c r="IYA287" i="20"/>
  <c r="IXY287" i="20"/>
  <c r="IXW287" i="20"/>
  <c r="IXU287" i="20"/>
  <c r="IXS287" i="20"/>
  <c r="IXQ287" i="20"/>
  <c r="IXO287" i="20"/>
  <c r="IXM287" i="20"/>
  <c r="IXK287" i="20"/>
  <c r="IXI287" i="20"/>
  <c r="IXG287" i="20"/>
  <c r="IXE287" i="20"/>
  <c r="IXC287" i="20"/>
  <c r="IXA287" i="20"/>
  <c r="IWY287" i="20"/>
  <c r="IWW287" i="20"/>
  <c r="IWU287" i="20"/>
  <c r="IWS287" i="20"/>
  <c r="IWQ287" i="20"/>
  <c r="IWO287" i="20"/>
  <c r="IWM287" i="20"/>
  <c r="IWK287" i="20"/>
  <c r="IWI287" i="20"/>
  <c r="IWG287" i="20"/>
  <c r="IWE287" i="20"/>
  <c r="IWC287" i="20"/>
  <c r="IWA287" i="20"/>
  <c r="IVY287" i="20"/>
  <c r="IVW287" i="20"/>
  <c r="IVU287" i="20"/>
  <c r="IVS287" i="20"/>
  <c r="IVQ287" i="20"/>
  <c r="IVO287" i="20"/>
  <c r="IVM287" i="20"/>
  <c r="IVK287" i="20"/>
  <c r="IVI287" i="20"/>
  <c r="IVG287" i="20"/>
  <c r="IVE287" i="20"/>
  <c r="IVC287" i="20"/>
  <c r="IVA287" i="20"/>
  <c r="IUY287" i="20"/>
  <c r="IUW287" i="20"/>
  <c r="IUU287" i="20"/>
  <c r="IUS287" i="20"/>
  <c r="IUQ287" i="20"/>
  <c r="IUO287" i="20"/>
  <c r="IUM287" i="20"/>
  <c r="IUK287" i="20"/>
  <c r="IUI287" i="20"/>
  <c r="IUG287" i="20"/>
  <c r="IUE287" i="20"/>
  <c r="IUC287" i="20"/>
  <c r="IUA287" i="20"/>
  <c r="ITY287" i="20"/>
  <c r="ITW287" i="20"/>
  <c r="ITU287" i="20"/>
  <c r="ITS287" i="20"/>
  <c r="ITQ287" i="20"/>
  <c r="ITO287" i="20"/>
  <c r="ITM287" i="20"/>
  <c r="ITK287" i="20"/>
  <c r="ITI287" i="20"/>
  <c r="ITG287" i="20"/>
  <c r="ITE287" i="20"/>
  <c r="ITC287" i="20"/>
  <c r="ITA287" i="20"/>
  <c r="ISY287" i="20"/>
  <c r="ISW287" i="20"/>
  <c r="ISU287" i="20"/>
  <c r="ISS287" i="20"/>
  <c r="ISQ287" i="20"/>
  <c r="ISO287" i="20"/>
  <c r="ISM287" i="20"/>
  <c r="ISK287" i="20"/>
  <c r="ISI287" i="20"/>
  <c r="ISG287" i="20"/>
  <c r="ISE287" i="20"/>
  <c r="ISC287" i="20"/>
  <c r="ISA287" i="20"/>
  <c r="IRY287" i="20"/>
  <c r="IRW287" i="20"/>
  <c r="IRU287" i="20"/>
  <c r="IRS287" i="20"/>
  <c r="IRQ287" i="20"/>
  <c r="IRO287" i="20"/>
  <c r="IRM287" i="20"/>
  <c r="IRK287" i="20"/>
  <c r="IRI287" i="20"/>
  <c r="IRG287" i="20"/>
  <c r="IRE287" i="20"/>
  <c r="IRC287" i="20"/>
  <c r="IRA287" i="20"/>
  <c r="IQY287" i="20"/>
  <c r="IQW287" i="20"/>
  <c r="IQU287" i="20"/>
  <c r="IQS287" i="20"/>
  <c r="IQQ287" i="20"/>
  <c r="IQO287" i="20"/>
  <c r="IQM287" i="20"/>
  <c r="IQK287" i="20"/>
  <c r="IQI287" i="20"/>
  <c r="IQG287" i="20"/>
  <c r="IQE287" i="20"/>
  <c r="IQC287" i="20"/>
  <c r="IQA287" i="20"/>
  <c r="IPY287" i="20"/>
  <c r="IPW287" i="20"/>
  <c r="IPU287" i="20"/>
  <c r="IPS287" i="20"/>
  <c r="IPQ287" i="20"/>
  <c r="IPO287" i="20"/>
  <c r="IPM287" i="20"/>
  <c r="IPK287" i="20"/>
  <c r="IPI287" i="20"/>
  <c r="IPG287" i="20"/>
  <c r="IPE287" i="20"/>
  <c r="IPC287" i="20"/>
  <c r="IPA287" i="20"/>
  <c r="IOY287" i="20"/>
  <c r="IOW287" i="20"/>
  <c r="IOU287" i="20"/>
  <c r="IOS287" i="20"/>
  <c r="IOQ287" i="20"/>
  <c r="IOO287" i="20"/>
  <c r="IOM287" i="20"/>
  <c r="IOK287" i="20"/>
  <c r="IOI287" i="20"/>
  <c r="IOG287" i="20"/>
  <c r="IOE287" i="20"/>
  <c r="IOC287" i="20"/>
  <c r="IOA287" i="20"/>
  <c r="INY287" i="20"/>
  <c r="INW287" i="20"/>
  <c r="INU287" i="20"/>
  <c r="INS287" i="20"/>
  <c r="INQ287" i="20"/>
  <c r="INO287" i="20"/>
  <c r="INM287" i="20"/>
  <c r="INK287" i="20"/>
  <c r="INI287" i="20"/>
  <c r="ING287" i="20"/>
  <c r="INE287" i="20"/>
  <c r="INC287" i="20"/>
  <c r="INA287" i="20"/>
  <c r="IMY287" i="20"/>
  <c r="IMW287" i="20"/>
  <c r="IMU287" i="20"/>
  <c r="IMS287" i="20"/>
  <c r="IMQ287" i="20"/>
  <c r="IMO287" i="20"/>
  <c r="IMM287" i="20"/>
  <c r="IMK287" i="20"/>
  <c r="IMI287" i="20"/>
  <c r="IMG287" i="20"/>
  <c r="IME287" i="20"/>
  <c r="IMC287" i="20"/>
  <c r="IMA287" i="20"/>
  <c r="ILY287" i="20"/>
  <c r="ILW287" i="20"/>
  <c r="ILU287" i="20"/>
  <c r="ILS287" i="20"/>
  <c r="ILQ287" i="20"/>
  <c r="ILO287" i="20"/>
  <c r="ILM287" i="20"/>
  <c r="ILK287" i="20"/>
  <c r="ILI287" i="20"/>
  <c r="ILG287" i="20"/>
  <c r="ILE287" i="20"/>
  <c r="ILC287" i="20"/>
  <c r="ILA287" i="20"/>
  <c r="IKY287" i="20"/>
  <c r="IKW287" i="20"/>
  <c r="IKU287" i="20"/>
  <c r="IKS287" i="20"/>
  <c r="IKQ287" i="20"/>
  <c r="IKO287" i="20"/>
  <c r="IKM287" i="20"/>
  <c r="IKK287" i="20"/>
  <c r="IKI287" i="20"/>
  <c r="IKG287" i="20"/>
  <c r="IKE287" i="20"/>
  <c r="IKC287" i="20"/>
  <c r="IKA287" i="20"/>
  <c r="IJY287" i="20"/>
  <c r="IJW287" i="20"/>
  <c r="IJU287" i="20"/>
  <c r="IJS287" i="20"/>
  <c r="IJQ287" i="20"/>
  <c r="IJO287" i="20"/>
  <c r="IJM287" i="20"/>
  <c r="IJK287" i="20"/>
  <c r="IJI287" i="20"/>
  <c r="IJG287" i="20"/>
  <c r="IJE287" i="20"/>
  <c r="IJC287" i="20"/>
  <c r="IJA287" i="20"/>
  <c r="IIY287" i="20"/>
  <c r="IIW287" i="20"/>
  <c r="IIU287" i="20"/>
  <c r="IIS287" i="20"/>
  <c r="IIQ287" i="20"/>
  <c r="IIO287" i="20"/>
  <c r="IIM287" i="20"/>
  <c r="IIK287" i="20"/>
  <c r="III287" i="20"/>
  <c r="IIG287" i="20"/>
  <c r="IIE287" i="20"/>
  <c r="IIC287" i="20"/>
  <c r="IIA287" i="20"/>
  <c r="IHY287" i="20"/>
  <c r="IHW287" i="20"/>
  <c r="IHU287" i="20"/>
  <c r="IHS287" i="20"/>
  <c r="IHQ287" i="20"/>
  <c r="IHO287" i="20"/>
  <c r="IHM287" i="20"/>
  <c r="IHK287" i="20"/>
  <c r="IHI287" i="20"/>
  <c r="IHG287" i="20"/>
  <c r="IHE287" i="20"/>
  <c r="IHC287" i="20"/>
  <c r="IHA287" i="20"/>
  <c r="IGY287" i="20"/>
  <c r="IGW287" i="20"/>
  <c r="IGU287" i="20"/>
  <c r="IGS287" i="20"/>
  <c r="IGQ287" i="20"/>
  <c r="IGO287" i="20"/>
  <c r="IGM287" i="20"/>
  <c r="IGK287" i="20"/>
  <c r="IGI287" i="20"/>
  <c r="IGG287" i="20"/>
  <c r="IGE287" i="20"/>
  <c r="IGC287" i="20"/>
  <c r="IGA287" i="20"/>
  <c r="IFY287" i="20"/>
  <c r="IFW287" i="20"/>
  <c r="IFU287" i="20"/>
  <c r="IFS287" i="20"/>
  <c r="IFQ287" i="20"/>
  <c r="IFO287" i="20"/>
  <c r="IFM287" i="20"/>
  <c r="IFK287" i="20"/>
  <c r="IFI287" i="20"/>
  <c r="IFG287" i="20"/>
  <c r="IFE287" i="20"/>
  <c r="IFC287" i="20"/>
  <c r="IFA287" i="20"/>
  <c r="IEY287" i="20"/>
  <c r="IEW287" i="20"/>
  <c r="IEU287" i="20"/>
  <c r="IES287" i="20"/>
  <c r="IEQ287" i="20"/>
  <c r="IEO287" i="20"/>
  <c r="IEM287" i="20"/>
  <c r="IEK287" i="20"/>
  <c r="IEI287" i="20"/>
  <c r="IEG287" i="20"/>
  <c r="IEE287" i="20"/>
  <c r="IEC287" i="20"/>
  <c r="IEA287" i="20"/>
  <c r="IDY287" i="20"/>
  <c r="IDW287" i="20"/>
  <c r="IDU287" i="20"/>
  <c r="IDS287" i="20"/>
  <c r="IDQ287" i="20"/>
  <c r="IDO287" i="20"/>
  <c r="IDM287" i="20"/>
  <c r="IDK287" i="20"/>
  <c r="IDI287" i="20"/>
  <c r="IDG287" i="20"/>
  <c r="IDE287" i="20"/>
  <c r="IDC287" i="20"/>
  <c r="IDA287" i="20"/>
  <c r="ICY287" i="20"/>
  <c r="ICW287" i="20"/>
  <c r="ICU287" i="20"/>
  <c r="ICS287" i="20"/>
  <c r="ICQ287" i="20"/>
  <c r="ICO287" i="20"/>
  <c r="ICM287" i="20"/>
  <c r="ICK287" i="20"/>
  <c r="ICI287" i="20"/>
  <c r="ICG287" i="20"/>
  <c r="ICE287" i="20"/>
  <c r="ICC287" i="20"/>
  <c r="ICA287" i="20"/>
  <c r="IBY287" i="20"/>
  <c r="IBW287" i="20"/>
  <c r="IBU287" i="20"/>
  <c r="IBS287" i="20"/>
  <c r="IBQ287" i="20"/>
  <c r="IBO287" i="20"/>
  <c r="IBM287" i="20"/>
  <c r="IBK287" i="20"/>
  <c r="IBI287" i="20"/>
  <c r="IBG287" i="20"/>
  <c r="IBE287" i="20"/>
  <c r="IBC287" i="20"/>
  <c r="IBA287" i="20"/>
  <c r="IAY287" i="20"/>
  <c r="IAW287" i="20"/>
  <c r="IAU287" i="20"/>
  <c r="IAS287" i="20"/>
  <c r="IAQ287" i="20"/>
  <c r="IAO287" i="20"/>
  <c r="IAM287" i="20"/>
  <c r="IAK287" i="20"/>
  <c r="IAI287" i="20"/>
  <c r="IAG287" i="20"/>
  <c r="IAE287" i="20"/>
  <c r="IAC287" i="20"/>
  <c r="IAA287" i="20"/>
  <c r="HZY287" i="20"/>
  <c r="HZW287" i="20"/>
  <c r="HZU287" i="20"/>
  <c r="HZS287" i="20"/>
  <c r="HZQ287" i="20"/>
  <c r="HZO287" i="20"/>
  <c r="HZM287" i="20"/>
  <c r="HZK287" i="20"/>
  <c r="HZI287" i="20"/>
  <c r="HZG287" i="20"/>
  <c r="HZE287" i="20"/>
  <c r="HZC287" i="20"/>
  <c r="HZA287" i="20"/>
  <c r="HYY287" i="20"/>
  <c r="HYW287" i="20"/>
  <c r="HYU287" i="20"/>
  <c r="HYS287" i="20"/>
  <c r="HYQ287" i="20"/>
  <c r="HYO287" i="20"/>
  <c r="HYM287" i="20"/>
  <c r="HYK287" i="20"/>
  <c r="HYI287" i="20"/>
  <c r="HYG287" i="20"/>
  <c r="HYE287" i="20"/>
  <c r="HYC287" i="20"/>
  <c r="HYA287" i="20"/>
  <c r="HXY287" i="20"/>
  <c r="HXW287" i="20"/>
  <c r="HXU287" i="20"/>
  <c r="HXS287" i="20"/>
  <c r="HXQ287" i="20"/>
  <c r="HXO287" i="20"/>
  <c r="HXM287" i="20"/>
  <c r="HXK287" i="20"/>
  <c r="HXI287" i="20"/>
  <c r="HXG287" i="20"/>
  <c r="HXE287" i="20"/>
  <c r="HXC287" i="20"/>
  <c r="HXA287" i="20"/>
  <c r="HWY287" i="20"/>
  <c r="HWW287" i="20"/>
  <c r="HWU287" i="20"/>
  <c r="HWS287" i="20"/>
  <c r="HWQ287" i="20"/>
  <c r="HWO287" i="20"/>
  <c r="HWM287" i="20"/>
  <c r="HWK287" i="20"/>
  <c r="HWI287" i="20"/>
  <c r="HWG287" i="20"/>
  <c r="HWE287" i="20"/>
  <c r="HWC287" i="20"/>
  <c r="HWA287" i="20"/>
  <c r="HVY287" i="20"/>
  <c r="HVW287" i="20"/>
  <c r="HVU287" i="20"/>
  <c r="HVS287" i="20"/>
  <c r="HVQ287" i="20"/>
  <c r="HVO287" i="20"/>
  <c r="HVM287" i="20"/>
  <c r="HVK287" i="20"/>
  <c r="HVI287" i="20"/>
  <c r="HVG287" i="20"/>
  <c r="HVE287" i="20"/>
  <c r="HVC287" i="20"/>
  <c r="HVA287" i="20"/>
  <c r="HUY287" i="20"/>
  <c r="HUW287" i="20"/>
  <c r="HUU287" i="20"/>
  <c r="HUS287" i="20"/>
  <c r="HUQ287" i="20"/>
  <c r="HUO287" i="20"/>
  <c r="HUM287" i="20"/>
  <c r="HUK287" i="20"/>
  <c r="HUI287" i="20"/>
  <c r="HUG287" i="20"/>
  <c r="HUE287" i="20"/>
  <c r="HUC287" i="20"/>
  <c r="HUA287" i="20"/>
  <c r="HTY287" i="20"/>
  <c r="HTW287" i="20"/>
  <c r="HTU287" i="20"/>
  <c r="HTS287" i="20"/>
  <c r="HTQ287" i="20"/>
  <c r="HTO287" i="20"/>
  <c r="HTM287" i="20"/>
  <c r="HTK287" i="20"/>
  <c r="HTI287" i="20"/>
  <c r="HTG287" i="20"/>
  <c r="HTE287" i="20"/>
  <c r="HTC287" i="20"/>
  <c r="HTA287" i="20"/>
  <c r="HSY287" i="20"/>
  <c r="HSW287" i="20"/>
  <c r="HSU287" i="20"/>
  <c r="HSS287" i="20"/>
  <c r="HSQ287" i="20"/>
  <c r="HSO287" i="20"/>
  <c r="HSM287" i="20"/>
  <c r="HSK287" i="20"/>
  <c r="HSI287" i="20"/>
  <c r="HSG287" i="20"/>
  <c r="HSE287" i="20"/>
  <c r="HSC287" i="20"/>
  <c r="HSA287" i="20"/>
  <c r="HRY287" i="20"/>
  <c r="HRW287" i="20"/>
  <c r="HRU287" i="20"/>
  <c r="HRS287" i="20"/>
  <c r="HRQ287" i="20"/>
  <c r="HRO287" i="20"/>
  <c r="HRM287" i="20"/>
  <c r="HRK287" i="20"/>
  <c r="HRI287" i="20"/>
  <c r="HRG287" i="20"/>
  <c r="HRE287" i="20"/>
  <c r="HRC287" i="20"/>
  <c r="HRA287" i="20"/>
  <c r="HQY287" i="20"/>
  <c r="HQW287" i="20"/>
  <c r="HQU287" i="20"/>
  <c r="HQS287" i="20"/>
  <c r="HQQ287" i="20"/>
  <c r="HQO287" i="20"/>
  <c r="HQM287" i="20"/>
  <c r="HQK287" i="20"/>
  <c r="HQI287" i="20"/>
  <c r="HQG287" i="20"/>
  <c r="HQE287" i="20"/>
  <c r="HQC287" i="20"/>
  <c r="HQA287" i="20"/>
  <c r="HPY287" i="20"/>
  <c r="HPW287" i="20"/>
  <c r="HPU287" i="20"/>
  <c r="HPS287" i="20"/>
  <c r="HPQ287" i="20"/>
  <c r="HPO287" i="20"/>
  <c r="HPM287" i="20"/>
  <c r="HPK287" i="20"/>
  <c r="HPI287" i="20"/>
  <c r="HPG287" i="20"/>
  <c r="HPE287" i="20"/>
  <c r="HPC287" i="20"/>
  <c r="HPA287" i="20"/>
  <c r="HOY287" i="20"/>
  <c r="HOW287" i="20"/>
  <c r="HOU287" i="20"/>
  <c r="HOS287" i="20"/>
  <c r="HOQ287" i="20"/>
  <c r="HOO287" i="20"/>
  <c r="HOM287" i="20"/>
  <c r="HOK287" i="20"/>
  <c r="HOI287" i="20"/>
  <c r="HOG287" i="20"/>
  <c r="HOE287" i="20"/>
  <c r="HOC287" i="20"/>
  <c r="HOA287" i="20"/>
  <c r="HNY287" i="20"/>
  <c r="HNW287" i="20"/>
  <c r="HNU287" i="20"/>
  <c r="HNS287" i="20"/>
  <c r="HNQ287" i="20"/>
  <c r="HNO287" i="20"/>
  <c r="HNM287" i="20"/>
  <c r="HNK287" i="20"/>
  <c r="HNI287" i="20"/>
  <c r="HNG287" i="20"/>
  <c r="HNE287" i="20"/>
  <c r="HNC287" i="20"/>
  <c r="HNA287" i="20"/>
  <c r="HMY287" i="20"/>
  <c r="HMW287" i="20"/>
  <c r="HMU287" i="20"/>
  <c r="HMS287" i="20"/>
  <c r="HMQ287" i="20"/>
  <c r="HMO287" i="20"/>
  <c r="HMM287" i="20"/>
  <c r="HMK287" i="20"/>
  <c r="HMI287" i="20"/>
  <c r="HMG287" i="20"/>
  <c r="HME287" i="20"/>
  <c r="HMC287" i="20"/>
  <c r="HMA287" i="20"/>
  <c r="HLY287" i="20"/>
  <c r="HLW287" i="20"/>
  <c r="HLU287" i="20"/>
  <c r="HLS287" i="20"/>
  <c r="HLQ287" i="20"/>
  <c r="HLO287" i="20"/>
  <c r="HLM287" i="20"/>
  <c r="HLK287" i="20"/>
  <c r="HLI287" i="20"/>
  <c r="HLG287" i="20"/>
  <c r="HLE287" i="20"/>
  <c r="HLC287" i="20"/>
  <c r="HLA287" i="20"/>
  <c r="HKY287" i="20"/>
  <c r="HKW287" i="20"/>
  <c r="HKU287" i="20"/>
  <c r="HKS287" i="20"/>
  <c r="HKQ287" i="20"/>
  <c r="HKO287" i="20"/>
  <c r="HKM287" i="20"/>
  <c r="HKK287" i="20"/>
  <c r="HKI287" i="20"/>
  <c r="HKG287" i="20"/>
  <c r="HKE287" i="20"/>
  <c r="HKC287" i="20"/>
  <c r="HKA287" i="20"/>
  <c r="HJY287" i="20"/>
  <c r="HJW287" i="20"/>
  <c r="HJU287" i="20"/>
  <c r="HJS287" i="20"/>
  <c r="HJQ287" i="20"/>
  <c r="HJO287" i="20"/>
  <c r="HJM287" i="20"/>
  <c r="HJK287" i="20"/>
  <c r="HJI287" i="20"/>
  <c r="HJG287" i="20"/>
  <c r="HJE287" i="20"/>
  <c r="HJC287" i="20"/>
  <c r="HJA287" i="20"/>
  <c r="HIY287" i="20"/>
  <c r="HIW287" i="20"/>
  <c r="HIU287" i="20"/>
  <c r="HIS287" i="20"/>
  <c r="HIQ287" i="20"/>
  <c r="HIO287" i="20"/>
  <c r="HIM287" i="20"/>
  <c r="HIK287" i="20"/>
  <c r="HII287" i="20"/>
  <c r="HIG287" i="20"/>
  <c r="HIE287" i="20"/>
  <c r="HIC287" i="20"/>
  <c r="HIA287" i="20"/>
  <c r="HHY287" i="20"/>
  <c r="HHW287" i="20"/>
  <c r="HHU287" i="20"/>
  <c r="HHS287" i="20"/>
  <c r="HHQ287" i="20"/>
  <c r="HHO287" i="20"/>
  <c r="HHM287" i="20"/>
  <c r="HHK287" i="20"/>
  <c r="HHI287" i="20"/>
  <c r="HHG287" i="20"/>
  <c r="HHE287" i="20"/>
  <c r="HHC287" i="20"/>
  <c r="HHA287" i="20"/>
  <c r="HGY287" i="20"/>
  <c r="HGW287" i="20"/>
  <c r="HGU287" i="20"/>
  <c r="HGS287" i="20"/>
  <c r="HGQ287" i="20"/>
  <c r="HGO287" i="20"/>
  <c r="HGM287" i="20"/>
  <c r="HGK287" i="20"/>
  <c r="HGI287" i="20"/>
  <c r="HGG287" i="20"/>
  <c r="HGE287" i="20"/>
  <c r="HGC287" i="20"/>
  <c r="HGA287" i="20"/>
  <c r="HFY287" i="20"/>
  <c r="HFW287" i="20"/>
  <c r="HFU287" i="20"/>
  <c r="HFS287" i="20"/>
  <c r="HFQ287" i="20"/>
  <c r="HFO287" i="20"/>
  <c r="HFM287" i="20"/>
  <c r="HFK287" i="20"/>
  <c r="HFI287" i="20"/>
  <c r="HFG287" i="20"/>
  <c r="HFE287" i="20"/>
  <c r="HFC287" i="20"/>
  <c r="HFA287" i="20"/>
  <c r="HEY287" i="20"/>
  <c r="HEW287" i="20"/>
  <c r="HEU287" i="20"/>
  <c r="HES287" i="20"/>
  <c r="HEQ287" i="20"/>
  <c r="HEO287" i="20"/>
  <c r="HEM287" i="20"/>
  <c r="HEK287" i="20"/>
  <c r="HEI287" i="20"/>
  <c r="HEG287" i="20"/>
  <c r="HEE287" i="20"/>
  <c r="HEC287" i="20"/>
  <c r="HEA287" i="20"/>
  <c r="HDY287" i="20"/>
  <c r="HDW287" i="20"/>
  <c r="HDU287" i="20"/>
  <c r="HDS287" i="20"/>
  <c r="HDQ287" i="20"/>
  <c r="HDO287" i="20"/>
  <c r="HDM287" i="20"/>
  <c r="HDK287" i="20"/>
  <c r="HDI287" i="20"/>
  <c r="HDG287" i="20"/>
  <c r="HDE287" i="20"/>
  <c r="HDC287" i="20"/>
  <c r="HDA287" i="20"/>
  <c r="HCY287" i="20"/>
  <c r="HCW287" i="20"/>
  <c r="HCU287" i="20"/>
  <c r="HCS287" i="20"/>
  <c r="HCQ287" i="20"/>
  <c r="HCO287" i="20"/>
  <c r="HCM287" i="20"/>
  <c r="HCK287" i="20"/>
  <c r="HCI287" i="20"/>
  <c r="HCG287" i="20"/>
  <c r="HCE287" i="20"/>
  <c r="HCC287" i="20"/>
  <c r="HCA287" i="20"/>
  <c r="HBY287" i="20"/>
  <c r="HBW287" i="20"/>
  <c r="HBU287" i="20"/>
  <c r="HBS287" i="20"/>
  <c r="HBQ287" i="20"/>
  <c r="HBO287" i="20"/>
  <c r="HBM287" i="20"/>
  <c r="HBK287" i="20"/>
  <c r="HBI287" i="20"/>
  <c r="HBG287" i="20"/>
  <c r="HBE287" i="20"/>
  <c r="HBC287" i="20"/>
  <c r="HBA287" i="20"/>
  <c r="HAY287" i="20"/>
  <c r="HAW287" i="20"/>
  <c r="HAU287" i="20"/>
  <c r="HAS287" i="20"/>
  <c r="HAQ287" i="20"/>
  <c r="HAO287" i="20"/>
  <c r="HAM287" i="20"/>
  <c r="HAK287" i="20"/>
  <c r="HAI287" i="20"/>
  <c r="HAG287" i="20"/>
  <c r="HAE287" i="20"/>
  <c r="HAC287" i="20"/>
  <c r="HAA287" i="20"/>
  <c r="GZY287" i="20"/>
  <c r="GZW287" i="20"/>
  <c r="GZU287" i="20"/>
  <c r="GZS287" i="20"/>
  <c r="GZQ287" i="20"/>
  <c r="GZO287" i="20"/>
  <c r="GZM287" i="20"/>
  <c r="GZK287" i="20"/>
  <c r="GZI287" i="20"/>
  <c r="GZG287" i="20"/>
  <c r="GZE287" i="20"/>
  <c r="GZC287" i="20"/>
  <c r="GZA287" i="20"/>
  <c r="GYY287" i="20"/>
  <c r="GYW287" i="20"/>
  <c r="GYU287" i="20"/>
  <c r="GYS287" i="20"/>
  <c r="GYQ287" i="20"/>
  <c r="GYO287" i="20"/>
  <c r="GYM287" i="20"/>
  <c r="GYK287" i="20"/>
  <c r="GYI287" i="20"/>
  <c r="GYG287" i="20"/>
  <c r="GYE287" i="20"/>
  <c r="GYC287" i="20"/>
  <c r="GYA287" i="20"/>
  <c r="GXY287" i="20"/>
  <c r="GXW287" i="20"/>
  <c r="GXU287" i="20"/>
  <c r="GXS287" i="20"/>
  <c r="GXQ287" i="20"/>
  <c r="GXO287" i="20"/>
  <c r="GXM287" i="20"/>
  <c r="GXK287" i="20"/>
  <c r="GXI287" i="20"/>
  <c r="GXG287" i="20"/>
  <c r="GXE287" i="20"/>
  <c r="GXC287" i="20"/>
  <c r="GXA287" i="20"/>
  <c r="GWY287" i="20"/>
  <c r="GWW287" i="20"/>
  <c r="GWU287" i="20"/>
  <c r="GWS287" i="20"/>
  <c r="GWQ287" i="20"/>
  <c r="GWO287" i="20"/>
  <c r="GWM287" i="20"/>
  <c r="GWK287" i="20"/>
  <c r="GWI287" i="20"/>
  <c r="GWG287" i="20"/>
  <c r="GWE287" i="20"/>
  <c r="GWC287" i="20"/>
  <c r="GWA287" i="20"/>
  <c r="GVY287" i="20"/>
  <c r="GVW287" i="20"/>
  <c r="GVU287" i="20"/>
  <c r="GVS287" i="20"/>
  <c r="GVQ287" i="20"/>
  <c r="GVO287" i="20"/>
  <c r="GVM287" i="20"/>
  <c r="GVK287" i="20"/>
  <c r="GVI287" i="20"/>
  <c r="GVG287" i="20"/>
  <c r="GVE287" i="20"/>
  <c r="GVC287" i="20"/>
  <c r="GVA287" i="20"/>
  <c r="GUY287" i="20"/>
  <c r="GUW287" i="20"/>
  <c r="GUU287" i="20"/>
  <c r="GUS287" i="20"/>
  <c r="GUQ287" i="20"/>
  <c r="GUO287" i="20"/>
  <c r="GUM287" i="20"/>
  <c r="GUK287" i="20"/>
  <c r="GUI287" i="20"/>
  <c r="GUG287" i="20"/>
  <c r="GUE287" i="20"/>
  <c r="GUC287" i="20"/>
  <c r="GUA287" i="20"/>
  <c r="GTY287" i="20"/>
  <c r="GTW287" i="20"/>
  <c r="GTU287" i="20"/>
  <c r="GTS287" i="20"/>
  <c r="GTQ287" i="20"/>
  <c r="GTO287" i="20"/>
  <c r="GTM287" i="20"/>
  <c r="GTK287" i="20"/>
  <c r="GTI287" i="20"/>
  <c r="GTG287" i="20"/>
  <c r="GTE287" i="20"/>
  <c r="GTC287" i="20"/>
  <c r="GTA287" i="20"/>
  <c r="GSY287" i="20"/>
  <c r="GSW287" i="20"/>
  <c r="GSU287" i="20"/>
  <c r="GSS287" i="20"/>
  <c r="GSQ287" i="20"/>
  <c r="GSO287" i="20"/>
  <c r="GSM287" i="20"/>
  <c r="GSK287" i="20"/>
  <c r="GSI287" i="20"/>
  <c r="GSG287" i="20"/>
  <c r="GSE287" i="20"/>
  <c r="GSC287" i="20"/>
  <c r="GSA287" i="20"/>
  <c r="GRY287" i="20"/>
  <c r="GRW287" i="20"/>
  <c r="GRU287" i="20"/>
  <c r="GRS287" i="20"/>
  <c r="GRQ287" i="20"/>
  <c r="GRO287" i="20"/>
  <c r="GRM287" i="20"/>
  <c r="GRK287" i="20"/>
  <c r="GRI287" i="20"/>
  <c r="GRG287" i="20"/>
  <c r="GRE287" i="20"/>
  <c r="GRC287" i="20"/>
  <c r="GRA287" i="20"/>
  <c r="GQY287" i="20"/>
  <c r="GQW287" i="20"/>
  <c r="GQU287" i="20"/>
  <c r="GQS287" i="20"/>
  <c r="GQQ287" i="20"/>
  <c r="GQO287" i="20"/>
  <c r="GQM287" i="20"/>
  <c r="GQK287" i="20"/>
  <c r="GQI287" i="20"/>
  <c r="GQG287" i="20"/>
  <c r="GQE287" i="20"/>
  <c r="GQC287" i="20"/>
  <c r="GQA287" i="20"/>
  <c r="GPY287" i="20"/>
  <c r="GPW287" i="20"/>
  <c r="GPU287" i="20"/>
  <c r="GPS287" i="20"/>
  <c r="GPQ287" i="20"/>
  <c r="GPO287" i="20"/>
  <c r="GPM287" i="20"/>
  <c r="GPK287" i="20"/>
  <c r="GPI287" i="20"/>
  <c r="GPG287" i="20"/>
  <c r="GPE287" i="20"/>
  <c r="GPC287" i="20"/>
  <c r="GPA287" i="20"/>
  <c r="GOY287" i="20"/>
  <c r="GOW287" i="20"/>
  <c r="GOU287" i="20"/>
  <c r="GOS287" i="20"/>
  <c r="GOQ287" i="20"/>
  <c r="GOO287" i="20"/>
  <c r="GOM287" i="20"/>
  <c r="GOK287" i="20"/>
  <c r="GOI287" i="20"/>
  <c r="GOG287" i="20"/>
  <c r="GOE287" i="20"/>
  <c r="GOC287" i="20"/>
  <c r="GOA287" i="20"/>
  <c r="GNY287" i="20"/>
  <c r="GNW287" i="20"/>
  <c r="GNU287" i="20"/>
  <c r="GNS287" i="20"/>
  <c r="GNQ287" i="20"/>
  <c r="GNO287" i="20"/>
  <c r="GNM287" i="20"/>
  <c r="GNK287" i="20"/>
  <c r="GNI287" i="20"/>
  <c r="GNG287" i="20"/>
  <c r="GNE287" i="20"/>
  <c r="GNC287" i="20"/>
  <c r="GNA287" i="20"/>
  <c r="GMY287" i="20"/>
  <c r="GMW287" i="20"/>
  <c r="GMU287" i="20"/>
  <c r="GMS287" i="20"/>
  <c r="GMQ287" i="20"/>
  <c r="GMO287" i="20"/>
  <c r="GMM287" i="20"/>
  <c r="GMK287" i="20"/>
  <c r="GMI287" i="20"/>
  <c r="GMG287" i="20"/>
  <c r="GME287" i="20"/>
  <c r="GMC287" i="20"/>
  <c r="GMA287" i="20"/>
  <c r="GLY287" i="20"/>
  <c r="GLW287" i="20"/>
  <c r="GLU287" i="20"/>
  <c r="GLS287" i="20"/>
  <c r="GLQ287" i="20"/>
  <c r="GLO287" i="20"/>
  <c r="GLM287" i="20"/>
  <c r="GLK287" i="20"/>
  <c r="GLI287" i="20"/>
  <c r="GLG287" i="20"/>
  <c r="GLE287" i="20"/>
  <c r="GLC287" i="20"/>
  <c r="GLA287" i="20"/>
  <c r="GKY287" i="20"/>
  <c r="GKW287" i="20"/>
  <c r="GKU287" i="20"/>
  <c r="GKS287" i="20"/>
  <c r="GKQ287" i="20"/>
  <c r="GKO287" i="20"/>
  <c r="GKM287" i="20"/>
  <c r="GKK287" i="20"/>
  <c r="GKI287" i="20"/>
  <c r="GKG287" i="20"/>
  <c r="GKE287" i="20"/>
  <c r="GKC287" i="20"/>
  <c r="GKA287" i="20"/>
  <c r="GJY287" i="20"/>
  <c r="GJW287" i="20"/>
  <c r="GJU287" i="20"/>
  <c r="GJS287" i="20"/>
  <c r="GJQ287" i="20"/>
  <c r="GJO287" i="20"/>
  <c r="GJM287" i="20"/>
  <c r="GJK287" i="20"/>
  <c r="GJI287" i="20"/>
  <c r="GJG287" i="20"/>
  <c r="GJE287" i="20"/>
  <c r="GJC287" i="20"/>
  <c r="GJA287" i="20"/>
  <c r="GIY287" i="20"/>
  <c r="GIW287" i="20"/>
  <c r="GIU287" i="20"/>
  <c r="GIS287" i="20"/>
  <c r="GIQ287" i="20"/>
  <c r="GIO287" i="20"/>
  <c r="GIM287" i="20"/>
  <c r="GIK287" i="20"/>
  <c r="GII287" i="20"/>
  <c r="GIG287" i="20"/>
  <c r="GIE287" i="20"/>
  <c r="GIC287" i="20"/>
  <c r="GIA287" i="20"/>
  <c r="GHY287" i="20"/>
  <c r="GHW287" i="20"/>
  <c r="GHU287" i="20"/>
  <c r="GHS287" i="20"/>
  <c r="GHQ287" i="20"/>
  <c r="GHO287" i="20"/>
  <c r="GHM287" i="20"/>
  <c r="GHK287" i="20"/>
  <c r="GHI287" i="20"/>
  <c r="GHG287" i="20"/>
  <c r="GHE287" i="20"/>
  <c r="GHC287" i="20"/>
  <c r="GHA287" i="20"/>
  <c r="GGY287" i="20"/>
  <c r="GGW287" i="20"/>
  <c r="GGU287" i="20"/>
  <c r="GGS287" i="20"/>
  <c r="GGQ287" i="20"/>
  <c r="GGO287" i="20"/>
  <c r="GGM287" i="20"/>
  <c r="GGK287" i="20"/>
  <c r="GGI287" i="20"/>
  <c r="GGG287" i="20"/>
  <c r="GGE287" i="20"/>
  <c r="GGC287" i="20"/>
  <c r="GGA287" i="20"/>
  <c r="GFY287" i="20"/>
  <c r="GFW287" i="20"/>
  <c r="GFU287" i="20"/>
  <c r="GFS287" i="20"/>
  <c r="GFQ287" i="20"/>
  <c r="GFO287" i="20"/>
  <c r="GFM287" i="20"/>
  <c r="GFK287" i="20"/>
  <c r="GFI287" i="20"/>
  <c r="GFG287" i="20"/>
  <c r="GFE287" i="20"/>
  <c r="GFC287" i="20"/>
  <c r="GFA287" i="20"/>
  <c r="GEY287" i="20"/>
  <c r="GEW287" i="20"/>
  <c r="GEU287" i="20"/>
  <c r="GES287" i="20"/>
  <c r="GEQ287" i="20"/>
  <c r="GEO287" i="20"/>
  <c r="GEM287" i="20"/>
  <c r="GEK287" i="20"/>
  <c r="GEI287" i="20"/>
  <c r="GEG287" i="20"/>
  <c r="GEE287" i="20"/>
  <c r="GEC287" i="20"/>
  <c r="GEA287" i="20"/>
  <c r="GDY287" i="20"/>
  <c r="GDW287" i="20"/>
  <c r="GDU287" i="20"/>
  <c r="GDS287" i="20"/>
  <c r="GDQ287" i="20"/>
  <c r="GDO287" i="20"/>
  <c r="GDM287" i="20"/>
  <c r="GDK287" i="20"/>
  <c r="GDI287" i="20"/>
  <c r="GDG287" i="20"/>
  <c r="GDE287" i="20"/>
  <c r="GDC287" i="20"/>
  <c r="GDA287" i="20"/>
  <c r="GCY287" i="20"/>
  <c r="GCW287" i="20"/>
  <c r="GCU287" i="20"/>
  <c r="GCS287" i="20"/>
  <c r="GCQ287" i="20"/>
  <c r="GCO287" i="20"/>
  <c r="GCM287" i="20"/>
  <c r="GCK287" i="20"/>
  <c r="GCI287" i="20"/>
  <c r="GCG287" i="20"/>
  <c r="GCE287" i="20"/>
  <c r="GCC287" i="20"/>
  <c r="GCA287" i="20"/>
  <c r="GBY287" i="20"/>
  <c r="GBW287" i="20"/>
  <c r="GBU287" i="20"/>
  <c r="GBS287" i="20"/>
  <c r="GBQ287" i="20"/>
  <c r="GBO287" i="20"/>
  <c r="GBM287" i="20"/>
  <c r="GBK287" i="20"/>
  <c r="GBI287" i="20"/>
  <c r="GBG287" i="20"/>
  <c r="GBE287" i="20"/>
  <c r="GBC287" i="20"/>
  <c r="GBA287" i="20"/>
  <c r="GAY287" i="20"/>
  <c r="GAW287" i="20"/>
  <c r="GAU287" i="20"/>
  <c r="GAS287" i="20"/>
  <c r="GAQ287" i="20"/>
  <c r="GAO287" i="20"/>
  <c r="GAM287" i="20"/>
  <c r="GAK287" i="20"/>
  <c r="GAI287" i="20"/>
  <c r="GAG287" i="20"/>
  <c r="GAE287" i="20"/>
  <c r="GAC287" i="20"/>
  <c r="GAA287" i="20"/>
  <c r="FZY287" i="20"/>
  <c r="FZW287" i="20"/>
  <c r="FZU287" i="20"/>
  <c r="FZS287" i="20"/>
  <c r="FZQ287" i="20"/>
  <c r="FZO287" i="20"/>
  <c r="FZM287" i="20"/>
  <c r="FZK287" i="20"/>
  <c r="FZI287" i="20"/>
  <c r="FZG287" i="20"/>
  <c r="FZE287" i="20"/>
  <c r="FZC287" i="20"/>
  <c r="FZA287" i="20"/>
  <c r="FYY287" i="20"/>
  <c r="FYW287" i="20"/>
  <c r="FYU287" i="20"/>
  <c r="FYS287" i="20"/>
  <c r="FYQ287" i="20"/>
  <c r="FYO287" i="20"/>
  <c r="FYM287" i="20"/>
  <c r="FYK287" i="20"/>
  <c r="FYI287" i="20"/>
  <c r="FYG287" i="20"/>
  <c r="FYE287" i="20"/>
  <c r="FYC287" i="20"/>
  <c r="FYA287" i="20"/>
  <c r="FXY287" i="20"/>
  <c r="FXW287" i="20"/>
  <c r="FXU287" i="20"/>
  <c r="FXS287" i="20"/>
  <c r="FXQ287" i="20"/>
  <c r="FXO287" i="20"/>
  <c r="FXM287" i="20"/>
  <c r="FXK287" i="20"/>
  <c r="FXI287" i="20"/>
  <c r="FXG287" i="20"/>
  <c r="FXE287" i="20"/>
  <c r="FXC287" i="20"/>
  <c r="FXA287" i="20"/>
  <c r="FWY287" i="20"/>
  <c r="FWW287" i="20"/>
  <c r="FWU287" i="20"/>
  <c r="FWS287" i="20"/>
  <c r="FWQ287" i="20"/>
  <c r="FWO287" i="20"/>
  <c r="FWM287" i="20"/>
  <c r="FWK287" i="20"/>
  <c r="FWI287" i="20"/>
  <c r="FWG287" i="20"/>
  <c r="FWE287" i="20"/>
  <c r="FWC287" i="20"/>
  <c r="FWA287" i="20"/>
  <c r="FVY287" i="20"/>
  <c r="FVW287" i="20"/>
  <c r="FVU287" i="20"/>
  <c r="FVS287" i="20"/>
  <c r="FVQ287" i="20"/>
  <c r="FVO287" i="20"/>
  <c r="FVM287" i="20"/>
  <c r="FVK287" i="20"/>
  <c r="FVI287" i="20"/>
  <c r="FVG287" i="20"/>
  <c r="FVE287" i="20"/>
  <c r="FVC287" i="20"/>
  <c r="FVA287" i="20"/>
  <c r="FUY287" i="20"/>
  <c r="FUW287" i="20"/>
  <c r="FUU287" i="20"/>
  <c r="FUS287" i="20"/>
  <c r="FUQ287" i="20"/>
  <c r="FUO287" i="20"/>
  <c r="FUM287" i="20"/>
  <c r="FUK287" i="20"/>
  <c r="FUI287" i="20"/>
  <c r="FUG287" i="20"/>
  <c r="FUE287" i="20"/>
  <c r="FUC287" i="20"/>
  <c r="FUA287" i="20"/>
  <c r="FTY287" i="20"/>
  <c r="FTW287" i="20"/>
  <c r="FTU287" i="20"/>
  <c r="FTS287" i="20"/>
  <c r="FTQ287" i="20"/>
  <c r="FTO287" i="20"/>
  <c r="FTM287" i="20"/>
  <c r="FTK287" i="20"/>
  <c r="FTI287" i="20"/>
  <c r="FTG287" i="20"/>
  <c r="FTE287" i="20"/>
  <c r="FTC287" i="20"/>
  <c r="FTA287" i="20"/>
  <c r="FSY287" i="20"/>
  <c r="FSW287" i="20"/>
  <c r="FSU287" i="20"/>
  <c r="FSS287" i="20"/>
  <c r="FSQ287" i="20"/>
  <c r="FSO287" i="20"/>
  <c r="FSM287" i="20"/>
  <c r="FSK287" i="20"/>
  <c r="FSI287" i="20"/>
  <c r="FSG287" i="20"/>
  <c r="FSE287" i="20"/>
  <c r="FSC287" i="20"/>
  <c r="FSA287" i="20"/>
  <c r="FRY287" i="20"/>
  <c r="FRW287" i="20"/>
  <c r="FRU287" i="20"/>
  <c r="FRS287" i="20"/>
  <c r="FRQ287" i="20"/>
  <c r="FRO287" i="20"/>
  <c r="FRM287" i="20"/>
  <c r="FRK287" i="20"/>
  <c r="FRI287" i="20"/>
  <c r="FRG287" i="20"/>
  <c r="FRE287" i="20"/>
  <c r="FRC287" i="20"/>
  <c r="FRA287" i="20"/>
  <c r="FQY287" i="20"/>
  <c r="FQW287" i="20"/>
  <c r="FQU287" i="20"/>
  <c r="FQS287" i="20"/>
  <c r="FQQ287" i="20"/>
  <c r="FQO287" i="20"/>
  <c r="FQM287" i="20"/>
  <c r="FQK287" i="20"/>
  <c r="FQI287" i="20"/>
  <c r="FQG287" i="20"/>
  <c r="FQE287" i="20"/>
  <c r="FQC287" i="20"/>
  <c r="FQA287" i="20"/>
  <c r="FPY287" i="20"/>
  <c r="FPW287" i="20"/>
  <c r="FPU287" i="20"/>
  <c r="FPS287" i="20"/>
  <c r="FPQ287" i="20"/>
  <c r="FPO287" i="20"/>
  <c r="FPM287" i="20"/>
  <c r="FPK287" i="20"/>
  <c r="FPI287" i="20"/>
  <c r="FPG287" i="20"/>
  <c r="FPE287" i="20"/>
  <c r="FPC287" i="20"/>
  <c r="FPA287" i="20"/>
  <c r="FOY287" i="20"/>
  <c r="FOW287" i="20"/>
  <c r="FOU287" i="20"/>
  <c r="FOS287" i="20"/>
  <c r="FOQ287" i="20"/>
  <c r="FOO287" i="20"/>
  <c r="FOM287" i="20"/>
  <c r="FOK287" i="20"/>
  <c r="FOI287" i="20"/>
  <c r="FOG287" i="20"/>
  <c r="FOE287" i="20"/>
  <c r="FOC287" i="20"/>
  <c r="FOA287" i="20"/>
  <c r="FNY287" i="20"/>
  <c r="FNW287" i="20"/>
  <c r="FNU287" i="20"/>
  <c r="FNS287" i="20"/>
  <c r="FNQ287" i="20"/>
  <c r="FNO287" i="20"/>
  <c r="FNM287" i="20"/>
  <c r="FNK287" i="20"/>
  <c r="FNI287" i="20"/>
  <c r="FNG287" i="20"/>
  <c r="FNE287" i="20"/>
  <c r="FNC287" i="20"/>
  <c r="FNA287" i="20"/>
  <c r="FMY287" i="20"/>
  <c r="FMW287" i="20"/>
  <c r="FMU287" i="20"/>
  <c r="FMS287" i="20"/>
  <c r="FMQ287" i="20"/>
  <c r="FMO287" i="20"/>
  <c r="FMM287" i="20"/>
  <c r="FMK287" i="20"/>
  <c r="FMI287" i="20"/>
  <c r="FMG287" i="20"/>
  <c r="FME287" i="20"/>
  <c r="FMC287" i="20"/>
  <c r="FMA287" i="20"/>
  <c r="FLY287" i="20"/>
  <c r="FLW287" i="20"/>
  <c r="FLU287" i="20"/>
  <c r="FLS287" i="20"/>
  <c r="FLQ287" i="20"/>
  <c r="FLO287" i="20"/>
  <c r="FLM287" i="20"/>
  <c r="FLK287" i="20"/>
  <c r="FLI287" i="20"/>
  <c r="FLG287" i="20"/>
  <c r="FLE287" i="20"/>
  <c r="FLC287" i="20"/>
  <c r="FLA287" i="20"/>
  <c r="FKY287" i="20"/>
  <c r="FKW287" i="20"/>
  <c r="FKU287" i="20"/>
  <c r="FKS287" i="20"/>
  <c r="FKQ287" i="20"/>
  <c r="FKO287" i="20"/>
  <c r="FKM287" i="20"/>
  <c r="FKK287" i="20"/>
  <c r="FKI287" i="20"/>
  <c r="FKG287" i="20"/>
  <c r="FKE287" i="20"/>
  <c r="FKC287" i="20"/>
  <c r="FKA287" i="20"/>
  <c r="FJY287" i="20"/>
  <c r="FJW287" i="20"/>
  <c r="FJU287" i="20"/>
  <c r="FJS287" i="20"/>
  <c r="FJQ287" i="20"/>
  <c r="FJO287" i="20"/>
  <c r="FJM287" i="20"/>
  <c r="FJK287" i="20"/>
  <c r="FJI287" i="20"/>
  <c r="FJG287" i="20"/>
  <c r="FJE287" i="20"/>
  <c r="FJC287" i="20"/>
  <c r="FJA287" i="20"/>
  <c r="FIY287" i="20"/>
  <c r="FIW287" i="20"/>
  <c r="FIU287" i="20"/>
  <c r="FIS287" i="20"/>
  <c r="FIQ287" i="20"/>
  <c r="FIO287" i="20"/>
  <c r="FIM287" i="20"/>
  <c r="FIK287" i="20"/>
  <c r="FII287" i="20"/>
  <c r="FIG287" i="20"/>
  <c r="FIE287" i="20"/>
  <c r="FIC287" i="20"/>
  <c r="FIA287" i="20"/>
  <c r="FHY287" i="20"/>
  <c r="FHW287" i="20"/>
  <c r="FHU287" i="20"/>
  <c r="FHS287" i="20"/>
  <c r="FHQ287" i="20"/>
  <c r="FHO287" i="20"/>
  <c r="FHM287" i="20"/>
  <c r="FHK287" i="20"/>
  <c r="FHI287" i="20"/>
  <c r="FHG287" i="20"/>
  <c r="FHE287" i="20"/>
  <c r="FHC287" i="20"/>
  <c r="FHA287" i="20"/>
  <c r="FGY287" i="20"/>
  <c r="FGW287" i="20"/>
  <c r="FGU287" i="20"/>
  <c r="FGS287" i="20"/>
  <c r="FGQ287" i="20"/>
  <c r="FGO287" i="20"/>
  <c r="FGM287" i="20"/>
  <c r="FGK287" i="20"/>
  <c r="FGI287" i="20"/>
  <c r="FGG287" i="20"/>
  <c r="FGE287" i="20"/>
  <c r="FGC287" i="20"/>
  <c r="FGA287" i="20"/>
  <c r="FFY287" i="20"/>
  <c r="FFW287" i="20"/>
  <c r="FFU287" i="20"/>
  <c r="FFS287" i="20"/>
  <c r="FFQ287" i="20"/>
  <c r="FFO287" i="20"/>
  <c r="FFM287" i="20"/>
  <c r="FFK287" i="20"/>
  <c r="FFI287" i="20"/>
  <c r="FFG287" i="20"/>
  <c r="FFE287" i="20"/>
  <c r="FFC287" i="20"/>
  <c r="FFA287" i="20"/>
  <c r="FEY287" i="20"/>
  <c r="FEW287" i="20"/>
  <c r="FEU287" i="20"/>
  <c r="FES287" i="20"/>
  <c r="FEQ287" i="20"/>
  <c r="FEO287" i="20"/>
  <c r="FEM287" i="20"/>
  <c r="FEK287" i="20"/>
  <c r="FEI287" i="20"/>
  <c r="FEG287" i="20"/>
  <c r="FEE287" i="20"/>
  <c r="FEC287" i="20"/>
  <c r="FEA287" i="20"/>
  <c r="FDY287" i="20"/>
  <c r="FDW287" i="20"/>
  <c r="FDU287" i="20"/>
  <c r="FDS287" i="20"/>
  <c r="FDQ287" i="20"/>
  <c r="FDO287" i="20"/>
  <c r="FDM287" i="20"/>
  <c r="FDK287" i="20"/>
  <c r="FDI287" i="20"/>
  <c r="FDG287" i="20"/>
  <c r="FDE287" i="20"/>
  <c r="FDC287" i="20"/>
  <c r="FDA287" i="20"/>
  <c r="FCY287" i="20"/>
  <c r="FCW287" i="20"/>
  <c r="FCU287" i="20"/>
  <c r="FCS287" i="20"/>
  <c r="FCQ287" i="20"/>
  <c r="FCO287" i="20"/>
  <c r="FCM287" i="20"/>
  <c r="FCK287" i="20"/>
  <c r="FCI287" i="20"/>
  <c r="FCG287" i="20"/>
  <c r="FCE287" i="20"/>
  <c r="FCC287" i="20"/>
  <c r="FCA287" i="20"/>
  <c r="FBY287" i="20"/>
  <c r="FBW287" i="20"/>
  <c r="FBU287" i="20"/>
  <c r="FBS287" i="20"/>
  <c r="FBQ287" i="20"/>
  <c r="FBO287" i="20"/>
  <c r="FBM287" i="20"/>
  <c r="FBK287" i="20"/>
  <c r="FBI287" i="20"/>
  <c r="FBG287" i="20"/>
  <c r="FBE287" i="20"/>
  <c r="FBC287" i="20"/>
  <c r="FBA287" i="20"/>
  <c r="FAY287" i="20"/>
  <c r="FAW287" i="20"/>
  <c r="FAU287" i="20"/>
  <c r="FAS287" i="20"/>
  <c r="FAQ287" i="20"/>
  <c r="FAO287" i="20"/>
  <c r="FAM287" i="20"/>
  <c r="FAK287" i="20"/>
  <c r="FAI287" i="20"/>
  <c r="FAG287" i="20"/>
  <c r="FAE287" i="20"/>
  <c r="FAC287" i="20"/>
  <c r="FAA287" i="20"/>
  <c r="EZY287" i="20"/>
  <c r="EZW287" i="20"/>
  <c r="EZU287" i="20"/>
  <c r="EZS287" i="20"/>
  <c r="EZQ287" i="20"/>
  <c r="EZO287" i="20"/>
  <c r="EZM287" i="20"/>
  <c r="EZK287" i="20"/>
  <c r="EZI287" i="20"/>
  <c r="EZG287" i="20"/>
  <c r="EZE287" i="20"/>
  <c r="EZC287" i="20"/>
  <c r="EZA287" i="20"/>
  <c r="EYY287" i="20"/>
  <c r="EYW287" i="20"/>
  <c r="EYU287" i="20"/>
  <c r="EYS287" i="20"/>
  <c r="EYQ287" i="20"/>
  <c r="EYO287" i="20"/>
  <c r="EYM287" i="20"/>
  <c r="EYK287" i="20"/>
  <c r="EYI287" i="20"/>
  <c r="EYG287" i="20"/>
  <c r="EYE287" i="20"/>
  <c r="EYC287" i="20"/>
  <c r="EYA287" i="20"/>
  <c r="EXY287" i="20"/>
  <c r="EXW287" i="20"/>
  <c r="EXU287" i="20"/>
  <c r="EXS287" i="20"/>
  <c r="EXQ287" i="20"/>
  <c r="EXO287" i="20"/>
  <c r="EXM287" i="20"/>
  <c r="EXK287" i="20"/>
  <c r="EXI287" i="20"/>
  <c r="EXG287" i="20"/>
  <c r="EXE287" i="20"/>
  <c r="EXC287" i="20"/>
  <c r="EXA287" i="20"/>
  <c r="EWY287" i="20"/>
  <c r="EWW287" i="20"/>
  <c r="EWU287" i="20"/>
  <c r="EWS287" i="20"/>
  <c r="EWQ287" i="20"/>
  <c r="EWO287" i="20"/>
  <c r="EWM287" i="20"/>
  <c r="EWK287" i="20"/>
  <c r="EWI287" i="20"/>
  <c r="EWG287" i="20"/>
  <c r="EWE287" i="20"/>
  <c r="EWC287" i="20"/>
  <c r="EWA287" i="20"/>
  <c r="EVY287" i="20"/>
  <c r="EVW287" i="20"/>
  <c r="EVU287" i="20"/>
  <c r="EVS287" i="20"/>
  <c r="EVQ287" i="20"/>
  <c r="EVO287" i="20"/>
  <c r="EVM287" i="20"/>
  <c r="EVK287" i="20"/>
  <c r="EVI287" i="20"/>
  <c r="EVG287" i="20"/>
  <c r="EVE287" i="20"/>
  <c r="EVC287" i="20"/>
  <c r="EVA287" i="20"/>
  <c r="EUY287" i="20"/>
  <c r="EUW287" i="20"/>
  <c r="EUU287" i="20"/>
  <c r="EUS287" i="20"/>
  <c r="EUQ287" i="20"/>
  <c r="EUO287" i="20"/>
  <c r="EUM287" i="20"/>
  <c r="EUK287" i="20"/>
  <c r="EUI287" i="20"/>
  <c r="EUG287" i="20"/>
  <c r="EUE287" i="20"/>
  <c r="EUC287" i="20"/>
  <c r="EUA287" i="20"/>
  <c r="ETY287" i="20"/>
  <c r="ETW287" i="20"/>
  <c r="ETU287" i="20"/>
  <c r="ETS287" i="20"/>
  <c r="ETQ287" i="20"/>
  <c r="ETO287" i="20"/>
  <c r="ETM287" i="20"/>
  <c r="ETK287" i="20"/>
  <c r="ETI287" i="20"/>
  <c r="ETG287" i="20"/>
  <c r="ETE287" i="20"/>
  <c r="ETC287" i="20"/>
  <c r="ETA287" i="20"/>
  <c r="ESY287" i="20"/>
  <c r="ESW287" i="20"/>
  <c r="ESU287" i="20"/>
  <c r="ESS287" i="20"/>
  <c r="ESQ287" i="20"/>
  <c r="ESO287" i="20"/>
  <c r="ESM287" i="20"/>
  <c r="ESK287" i="20"/>
  <c r="ESI287" i="20"/>
  <c r="ESG287" i="20"/>
  <c r="ESE287" i="20"/>
  <c r="ESC287" i="20"/>
  <c r="ESA287" i="20"/>
  <c r="ERY287" i="20"/>
  <c r="ERW287" i="20"/>
  <c r="ERU287" i="20"/>
  <c r="ERS287" i="20"/>
  <c r="ERQ287" i="20"/>
  <c r="ERO287" i="20"/>
  <c r="ERM287" i="20"/>
  <c r="ERK287" i="20"/>
  <c r="ERI287" i="20"/>
  <c r="ERG287" i="20"/>
  <c r="ERE287" i="20"/>
  <c r="ERC287" i="20"/>
  <c r="ERA287" i="20"/>
  <c r="EQY287" i="20"/>
  <c r="EQW287" i="20"/>
  <c r="EQU287" i="20"/>
  <c r="EQS287" i="20"/>
  <c r="EQQ287" i="20"/>
  <c r="EQO287" i="20"/>
  <c r="EQM287" i="20"/>
  <c r="EQK287" i="20"/>
  <c r="EQI287" i="20"/>
  <c r="EQG287" i="20"/>
  <c r="EQE287" i="20"/>
  <c r="EQC287" i="20"/>
  <c r="EQA287" i="20"/>
  <c r="EPY287" i="20"/>
  <c r="EPW287" i="20"/>
  <c r="EPU287" i="20"/>
  <c r="EPS287" i="20"/>
  <c r="EPQ287" i="20"/>
  <c r="EPO287" i="20"/>
  <c r="EPM287" i="20"/>
  <c r="EPK287" i="20"/>
  <c r="EPI287" i="20"/>
  <c r="EPG287" i="20"/>
  <c r="EPE287" i="20"/>
  <c r="EPC287" i="20"/>
  <c r="EPA287" i="20"/>
  <c r="EOY287" i="20"/>
  <c r="EOW287" i="20"/>
  <c r="EOU287" i="20"/>
  <c r="EOS287" i="20"/>
  <c r="EOQ287" i="20"/>
  <c r="EOO287" i="20"/>
  <c r="EOM287" i="20"/>
  <c r="EOK287" i="20"/>
  <c r="EOI287" i="20"/>
  <c r="EOG287" i="20"/>
  <c r="EOE287" i="20"/>
  <c r="EOC287" i="20"/>
  <c r="EOA287" i="20"/>
  <c r="ENY287" i="20"/>
  <c r="ENW287" i="20"/>
  <c r="ENU287" i="20"/>
  <c r="ENS287" i="20"/>
  <c r="ENQ287" i="20"/>
  <c r="ENO287" i="20"/>
  <c r="ENM287" i="20"/>
  <c r="ENK287" i="20"/>
  <c r="ENI287" i="20"/>
  <c r="ENG287" i="20"/>
  <c r="ENE287" i="20"/>
  <c r="ENC287" i="20"/>
  <c r="ENA287" i="20"/>
  <c r="EMY287" i="20"/>
  <c r="EMW287" i="20"/>
  <c r="EMU287" i="20"/>
  <c r="EMS287" i="20"/>
  <c r="EMQ287" i="20"/>
  <c r="EMO287" i="20"/>
  <c r="EMM287" i="20"/>
  <c r="EMK287" i="20"/>
  <c r="EMI287" i="20"/>
  <c r="EMG287" i="20"/>
  <c r="EME287" i="20"/>
  <c r="EMC287" i="20"/>
  <c r="EMA287" i="20"/>
  <c r="ELY287" i="20"/>
  <c r="ELW287" i="20"/>
  <c r="ELU287" i="20"/>
  <c r="ELS287" i="20"/>
  <c r="ELQ287" i="20"/>
  <c r="ELO287" i="20"/>
  <c r="ELM287" i="20"/>
  <c r="ELK287" i="20"/>
  <c r="ELI287" i="20"/>
  <c r="ELG287" i="20"/>
  <c r="ELE287" i="20"/>
  <c r="ELC287" i="20"/>
  <c r="ELA287" i="20"/>
  <c r="EKY287" i="20"/>
  <c r="EKW287" i="20"/>
  <c r="EKU287" i="20"/>
  <c r="EKS287" i="20"/>
  <c r="EKQ287" i="20"/>
  <c r="EKO287" i="20"/>
  <c r="EKM287" i="20"/>
  <c r="EKK287" i="20"/>
  <c r="EKI287" i="20"/>
  <c r="EKG287" i="20"/>
  <c r="EKE287" i="20"/>
  <c r="EKC287" i="20"/>
  <c r="EKA287" i="20"/>
  <c r="EJY287" i="20"/>
  <c r="EJW287" i="20"/>
  <c r="EJU287" i="20"/>
  <c r="EJS287" i="20"/>
  <c r="EJQ287" i="20"/>
  <c r="EJO287" i="20"/>
  <c r="EJM287" i="20"/>
  <c r="EJK287" i="20"/>
  <c r="EJI287" i="20"/>
  <c r="EJG287" i="20"/>
  <c r="EJE287" i="20"/>
  <c r="EJC287" i="20"/>
  <c r="EJA287" i="20"/>
  <c r="EIY287" i="20"/>
  <c r="EIW287" i="20"/>
  <c r="EIU287" i="20"/>
  <c r="EIS287" i="20"/>
  <c r="EIQ287" i="20"/>
  <c r="EIO287" i="20"/>
  <c r="EIM287" i="20"/>
  <c r="EIK287" i="20"/>
  <c r="EII287" i="20"/>
  <c r="EIG287" i="20"/>
  <c r="EIE287" i="20"/>
  <c r="EIC287" i="20"/>
  <c r="EIA287" i="20"/>
  <c r="EHY287" i="20"/>
  <c r="EHW287" i="20"/>
  <c r="EHU287" i="20"/>
  <c r="EHS287" i="20"/>
  <c r="EHQ287" i="20"/>
  <c r="EHO287" i="20"/>
  <c r="EHM287" i="20"/>
  <c r="EHK287" i="20"/>
  <c r="EHI287" i="20"/>
  <c r="EHG287" i="20"/>
  <c r="EHE287" i="20"/>
  <c r="EHC287" i="20"/>
  <c r="EHA287" i="20"/>
  <c r="EGY287" i="20"/>
  <c r="EGW287" i="20"/>
  <c r="EGU287" i="20"/>
  <c r="EGS287" i="20"/>
  <c r="EGQ287" i="20"/>
  <c r="EGO287" i="20"/>
  <c r="EGM287" i="20"/>
  <c r="EGK287" i="20"/>
  <c r="EGI287" i="20"/>
  <c r="EGG287" i="20"/>
  <c r="EGE287" i="20"/>
  <c r="EGC287" i="20"/>
  <c r="EGA287" i="20"/>
  <c r="EFY287" i="20"/>
  <c r="EFW287" i="20"/>
  <c r="EFU287" i="20"/>
  <c r="EFS287" i="20"/>
  <c r="EFQ287" i="20"/>
  <c r="EFO287" i="20"/>
  <c r="EFM287" i="20"/>
  <c r="EFK287" i="20"/>
  <c r="EFI287" i="20"/>
  <c r="EFG287" i="20"/>
  <c r="EFE287" i="20"/>
  <c r="EFC287" i="20"/>
  <c r="EFA287" i="20"/>
  <c r="EEY287" i="20"/>
  <c r="EEW287" i="20"/>
  <c r="EEU287" i="20"/>
  <c r="EES287" i="20"/>
  <c r="EEQ287" i="20"/>
  <c r="EEO287" i="20"/>
  <c r="EEM287" i="20"/>
  <c r="EEK287" i="20"/>
  <c r="EEI287" i="20"/>
  <c r="EEG287" i="20"/>
  <c r="EEE287" i="20"/>
  <c r="EEC287" i="20"/>
  <c r="EEA287" i="20"/>
  <c r="EDY287" i="20"/>
  <c r="EDW287" i="20"/>
  <c r="EDU287" i="20"/>
  <c r="EDS287" i="20"/>
  <c r="EDQ287" i="20"/>
  <c r="EDO287" i="20"/>
  <c r="EDM287" i="20"/>
  <c r="EDK287" i="20"/>
  <c r="EDI287" i="20"/>
  <c r="EDG287" i="20"/>
  <c r="EDE287" i="20"/>
  <c r="EDC287" i="20"/>
  <c r="EDA287" i="20"/>
  <c r="ECY287" i="20"/>
  <c r="ECW287" i="20"/>
  <c r="ECU287" i="20"/>
  <c r="ECS287" i="20"/>
  <c r="ECQ287" i="20"/>
  <c r="ECO287" i="20"/>
  <c r="ECM287" i="20"/>
  <c r="ECK287" i="20"/>
  <c r="ECI287" i="20"/>
  <c r="ECG287" i="20"/>
  <c r="ECE287" i="20"/>
  <c r="ECC287" i="20"/>
  <c r="ECA287" i="20"/>
  <c r="EBY287" i="20"/>
  <c r="EBW287" i="20"/>
  <c r="EBU287" i="20"/>
  <c r="EBS287" i="20"/>
  <c r="EBQ287" i="20"/>
  <c r="EBO287" i="20"/>
  <c r="EBM287" i="20"/>
  <c r="EBK287" i="20"/>
  <c r="EBI287" i="20"/>
  <c r="EBG287" i="20"/>
  <c r="EBE287" i="20"/>
  <c r="EBC287" i="20"/>
  <c r="EBA287" i="20"/>
  <c r="EAY287" i="20"/>
  <c r="EAW287" i="20"/>
  <c r="EAU287" i="20"/>
  <c r="EAS287" i="20"/>
  <c r="EAQ287" i="20"/>
  <c r="EAO287" i="20"/>
  <c r="EAM287" i="20"/>
  <c r="EAK287" i="20"/>
  <c r="EAI287" i="20"/>
  <c r="EAG287" i="20"/>
  <c r="EAE287" i="20"/>
  <c r="EAC287" i="20"/>
  <c r="EAA287" i="20"/>
  <c r="DZY287" i="20"/>
  <c r="DZW287" i="20"/>
  <c r="DZU287" i="20"/>
  <c r="DZS287" i="20"/>
  <c r="DZQ287" i="20"/>
  <c r="DZO287" i="20"/>
  <c r="DZM287" i="20"/>
  <c r="DZK287" i="20"/>
  <c r="DZI287" i="20"/>
  <c r="DZG287" i="20"/>
  <c r="DZE287" i="20"/>
  <c r="DZC287" i="20"/>
  <c r="DZA287" i="20"/>
  <c r="DYY287" i="20"/>
  <c r="DYW287" i="20"/>
  <c r="DYU287" i="20"/>
  <c r="DYS287" i="20"/>
  <c r="DYQ287" i="20"/>
  <c r="DYO287" i="20"/>
  <c r="DYM287" i="20"/>
  <c r="DYK287" i="20"/>
  <c r="DYI287" i="20"/>
  <c r="DYG287" i="20"/>
  <c r="DYE287" i="20"/>
  <c r="DYC287" i="20"/>
  <c r="DYA287" i="20"/>
  <c r="DXY287" i="20"/>
  <c r="DXW287" i="20"/>
  <c r="DXU287" i="20"/>
  <c r="DXS287" i="20"/>
  <c r="DXQ287" i="20"/>
  <c r="DXO287" i="20"/>
  <c r="DXM287" i="20"/>
  <c r="DXK287" i="20"/>
  <c r="DXI287" i="20"/>
  <c r="DXG287" i="20"/>
  <c r="DXE287" i="20"/>
  <c r="DXC287" i="20"/>
  <c r="DXA287" i="20"/>
  <c r="DWY287" i="20"/>
  <c r="DWW287" i="20"/>
  <c r="DWU287" i="20"/>
  <c r="DWS287" i="20"/>
  <c r="DWQ287" i="20"/>
  <c r="DWO287" i="20"/>
  <c r="DWM287" i="20"/>
  <c r="DWK287" i="20"/>
  <c r="DWI287" i="20"/>
  <c r="DWG287" i="20"/>
  <c r="DWE287" i="20"/>
  <c r="DWC287" i="20"/>
  <c r="DWA287" i="20"/>
  <c r="DVY287" i="20"/>
  <c r="DVW287" i="20"/>
  <c r="DVU287" i="20"/>
  <c r="DVS287" i="20"/>
  <c r="DVQ287" i="20"/>
  <c r="DVO287" i="20"/>
  <c r="DVM287" i="20"/>
  <c r="DVK287" i="20"/>
  <c r="DVI287" i="20"/>
  <c r="DVG287" i="20"/>
  <c r="DVE287" i="20"/>
  <c r="DVC287" i="20"/>
  <c r="DVA287" i="20"/>
  <c r="DUY287" i="20"/>
  <c r="DUW287" i="20"/>
  <c r="DUU287" i="20"/>
  <c r="DUS287" i="20"/>
  <c r="DUQ287" i="20"/>
  <c r="DUO287" i="20"/>
  <c r="DUM287" i="20"/>
  <c r="DUK287" i="20"/>
  <c r="DUI287" i="20"/>
  <c r="DUG287" i="20"/>
  <c r="DUE287" i="20"/>
  <c r="DUC287" i="20"/>
  <c r="DUA287" i="20"/>
  <c r="DTY287" i="20"/>
  <c r="DTW287" i="20"/>
  <c r="DTU287" i="20"/>
  <c r="DTS287" i="20"/>
  <c r="DTQ287" i="20"/>
  <c r="DTO287" i="20"/>
  <c r="DTM287" i="20"/>
  <c r="DTK287" i="20"/>
  <c r="DTI287" i="20"/>
  <c r="DTG287" i="20"/>
  <c r="DTE287" i="20"/>
  <c r="DTC287" i="20"/>
  <c r="DTA287" i="20"/>
  <c r="DSY287" i="20"/>
  <c r="DSW287" i="20"/>
  <c r="DSU287" i="20"/>
  <c r="DSS287" i="20"/>
  <c r="DSQ287" i="20"/>
  <c r="DSO287" i="20"/>
  <c r="DSM287" i="20"/>
  <c r="DSK287" i="20"/>
  <c r="DSI287" i="20"/>
  <c r="DSG287" i="20"/>
  <c r="DSE287" i="20"/>
  <c r="DSC287" i="20"/>
  <c r="DSA287" i="20"/>
  <c r="DRY287" i="20"/>
  <c r="DRW287" i="20"/>
  <c r="DRU287" i="20"/>
  <c r="DRS287" i="20"/>
  <c r="DRQ287" i="20"/>
  <c r="DRO287" i="20"/>
  <c r="DRM287" i="20"/>
  <c r="DRK287" i="20"/>
  <c r="DRI287" i="20"/>
  <c r="DRG287" i="20"/>
  <c r="DRE287" i="20"/>
  <c r="DRC287" i="20"/>
  <c r="DRA287" i="20"/>
  <c r="DQY287" i="20"/>
  <c r="DQW287" i="20"/>
  <c r="DQU287" i="20"/>
  <c r="DQS287" i="20"/>
  <c r="DQQ287" i="20"/>
  <c r="DQO287" i="20"/>
  <c r="DQM287" i="20"/>
  <c r="DQK287" i="20"/>
  <c r="DQI287" i="20"/>
  <c r="DQG287" i="20"/>
  <c r="DQE287" i="20"/>
  <c r="DQC287" i="20"/>
  <c r="DQA287" i="20"/>
  <c r="DPY287" i="20"/>
  <c r="DPW287" i="20"/>
  <c r="DPU287" i="20"/>
  <c r="DPS287" i="20"/>
  <c r="DPQ287" i="20"/>
  <c r="DPO287" i="20"/>
  <c r="DPM287" i="20"/>
  <c r="DPK287" i="20"/>
  <c r="DPI287" i="20"/>
  <c r="DPG287" i="20"/>
  <c r="DPE287" i="20"/>
  <c r="DPC287" i="20"/>
  <c r="DPA287" i="20"/>
  <c r="DOY287" i="20"/>
  <c r="DOW287" i="20"/>
  <c r="DOU287" i="20"/>
  <c r="DOS287" i="20"/>
  <c r="DOQ287" i="20"/>
  <c r="DOO287" i="20"/>
  <c r="DOM287" i="20"/>
  <c r="DOK287" i="20"/>
  <c r="DOI287" i="20"/>
  <c r="DOG287" i="20"/>
  <c r="DOE287" i="20"/>
  <c r="DOC287" i="20"/>
  <c r="DOA287" i="20"/>
  <c r="DNY287" i="20"/>
  <c r="DNW287" i="20"/>
  <c r="DNU287" i="20"/>
  <c r="DNS287" i="20"/>
  <c r="DNQ287" i="20"/>
  <c r="DNO287" i="20"/>
  <c r="DNM287" i="20"/>
  <c r="DNK287" i="20"/>
  <c r="DNI287" i="20"/>
  <c r="DNG287" i="20"/>
  <c r="DNE287" i="20"/>
  <c r="DNC287" i="20"/>
  <c r="DNA287" i="20"/>
  <c r="DMY287" i="20"/>
  <c r="DMW287" i="20"/>
  <c r="DMU287" i="20"/>
  <c r="DMS287" i="20"/>
  <c r="DMQ287" i="20"/>
  <c r="DMO287" i="20"/>
  <c r="DMM287" i="20"/>
  <c r="DMK287" i="20"/>
  <c r="DMI287" i="20"/>
  <c r="DMG287" i="20"/>
  <c r="DME287" i="20"/>
  <c r="DMC287" i="20"/>
  <c r="DMA287" i="20"/>
  <c r="DLY287" i="20"/>
  <c r="DLW287" i="20"/>
  <c r="DLU287" i="20"/>
  <c r="DLS287" i="20"/>
  <c r="DLQ287" i="20"/>
  <c r="DLO287" i="20"/>
  <c r="DLM287" i="20"/>
  <c r="DLK287" i="20"/>
  <c r="DLI287" i="20"/>
  <c r="DLG287" i="20"/>
  <c r="DLE287" i="20"/>
  <c r="DLC287" i="20"/>
  <c r="DLA287" i="20"/>
  <c r="DKY287" i="20"/>
  <c r="DKW287" i="20"/>
  <c r="DKU287" i="20"/>
  <c r="DKS287" i="20"/>
  <c r="DKQ287" i="20"/>
  <c r="DKO287" i="20"/>
  <c r="DKM287" i="20"/>
  <c r="DKK287" i="20"/>
  <c r="DKI287" i="20"/>
  <c r="DKG287" i="20"/>
  <c r="DKE287" i="20"/>
  <c r="DKC287" i="20"/>
  <c r="DKA287" i="20"/>
  <c r="DJY287" i="20"/>
  <c r="DJW287" i="20"/>
  <c r="DJU287" i="20"/>
  <c r="DJS287" i="20"/>
  <c r="DJQ287" i="20"/>
  <c r="DJO287" i="20"/>
  <c r="DJM287" i="20"/>
  <c r="DJK287" i="20"/>
  <c r="DJI287" i="20"/>
  <c r="DJG287" i="20"/>
  <c r="DJE287" i="20"/>
  <c r="DJC287" i="20"/>
  <c r="DJA287" i="20"/>
  <c r="DIY287" i="20"/>
  <c r="DIW287" i="20"/>
  <c r="DIU287" i="20"/>
  <c r="DIS287" i="20"/>
  <c r="DIQ287" i="20"/>
  <c r="DIO287" i="20"/>
  <c r="DIM287" i="20"/>
  <c r="DIK287" i="20"/>
  <c r="DII287" i="20"/>
  <c r="DIG287" i="20"/>
  <c r="DIE287" i="20"/>
  <c r="DIC287" i="20"/>
  <c r="DIA287" i="20"/>
  <c r="DHY287" i="20"/>
  <c r="DHW287" i="20"/>
  <c r="DHU287" i="20"/>
  <c r="DHS287" i="20"/>
  <c r="DHQ287" i="20"/>
  <c r="DHO287" i="20"/>
  <c r="DHM287" i="20"/>
  <c r="DHK287" i="20"/>
  <c r="DHI287" i="20"/>
  <c r="DHG287" i="20"/>
  <c r="DHE287" i="20"/>
  <c r="DHC287" i="20"/>
  <c r="DHA287" i="20"/>
  <c r="DGY287" i="20"/>
  <c r="DGW287" i="20"/>
  <c r="DGU287" i="20"/>
  <c r="DGS287" i="20"/>
  <c r="DGQ287" i="20"/>
  <c r="DGO287" i="20"/>
  <c r="DGM287" i="20"/>
  <c r="DGK287" i="20"/>
  <c r="DGI287" i="20"/>
  <c r="DGG287" i="20"/>
  <c r="DGE287" i="20"/>
  <c r="DGC287" i="20"/>
  <c r="DGA287" i="20"/>
  <c r="DFY287" i="20"/>
  <c r="DFW287" i="20"/>
  <c r="DFU287" i="20"/>
  <c r="DFS287" i="20"/>
  <c r="DFQ287" i="20"/>
  <c r="DFO287" i="20"/>
  <c r="DFM287" i="20"/>
  <c r="DFK287" i="20"/>
  <c r="DFI287" i="20"/>
  <c r="DFG287" i="20"/>
  <c r="DFE287" i="20"/>
  <c r="DFC287" i="20"/>
  <c r="DFA287" i="20"/>
  <c r="DEY287" i="20"/>
  <c r="DEW287" i="20"/>
  <c r="DEU287" i="20"/>
  <c r="DES287" i="20"/>
  <c r="DEQ287" i="20"/>
  <c r="DEO287" i="20"/>
  <c r="DEM287" i="20"/>
  <c r="DEK287" i="20"/>
  <c r="DEI287" i="20"/>
  <c r="DEG287" i="20"/>
  <c r="DEE287" i="20"/>
  <c r="DEC287" i="20"/>
  <c r="DEA287" i="20"/>
  <c r="DDY287" i="20"/>
  <c r="DDW287" i="20"/>
  <c r="DDU287" i="20"/>
  <c r="DDS287" i="20"/>
  <c r="DDQ287" i="20"/>
  <c r="DDO287" i="20"/>
  <c r="DDM287" i="20"/>
  <c r="DDK287" i="20"/>
  <c r="DDI287" i="20"/>
  <c r="DDG287" i="20"/>
  <c r="DDE287" i="20"/>
  <c r="DDC287" i="20"/>
  <c r="DDA287" i="20"/>
  <c r="DCY287" i="20"/>
  <c r="DCW287" i="20"/>
  <c r="DCU287" i="20"/>
  <c r="DCS287" i="20"/>
  <c r="DCQ287" i="20"/>
  <c r="DCO287" i="20"/>
  <c r="DCM287" i="20"/>
  <c r="DCK287" i="20"/>
  <c r="DCI287" i="20"/>
  <c r="DCG287" i="20"/>
  <c r="DCE287" i="20"/>
  <c r="DCC287" i="20"/>
  <c r="DCA287" i="20"/>
  <c r="DBY287" i="20"/>
  <c r="DBW287" i="20"/>
  <c r="DBU287" i="20"/>
  <c r="DBS287" i="20"/>
  <c r="DBQ287" i="20"/>
  <c r="DBO287" i="20"/>
  <c r="DBM287" i="20"/>
  <c r="DBK287" i="20"/>
  <c r="DBI287" i="20"/>
  <c r="DBG287" i="20"/>
  <c r="DBE287" i="20"/>
  <c r="DBC287" i="20"/>
  <c r="DBA287" i="20"/>
  <c r="DAY287" i="20"/>
  <c r="DAW287" i="20"/>
  <c r="DAU287" i="20"/>
  <c r="DAS287" i="20"/>
  <c r="DAQ287" i="20"/>
  <c r="DAO287" i="20"/>
  <c r="DAM287" i="20"/>
  <c r="DAK287" i="20"/>
  <c r="DAI287" i="20"/>
  <c r="DAG287" i="20"/>
  <c r="DAE287" i="20"/>
  <c r="DAC287" i="20"/>
  <c r="DAA287" i="20"/>
  <c r="CZY287" i="20"/>
  <c r="CZW287" i="20"/>
  <c r="CZU287" i="20"/>
  <c r="CZS287" i="20"/>
  <c r="CZQ287" i="20"/>
  <c r="CZO287" i="20"/>
  <c r="CZM287" i="20"/>
  <c r="CZK287" i="20"/>
  <c r="CZI287" i="20"/>
  <c r="CZG287" i="20"/>
  <c r="CZE287" i="20"/>
  <c r="CZC287" i="20"/>
  <c r="CZA287" i="20"/>
  <c r="CYY287" i="20"/>
  <c r="CYW287" i="20"/>
  <c r="CYU287" i="20"/>
  <c r="CYS287" i="20"/>
  <c r="CYQ287" i="20"/>
  <c r="CYO287" i="20"/>
  <c r="CYM287" i="20"/>
  <c r="CYK287" i="20"/>
  <c r="CYI287" i="20"/>
  <c r="CYG287" i="20"/>
  <c r="CYE287" i="20"/>
  <c r="CYC287" i="20"/>
  <c r="CYA287" i="20"/>
  <c r="CXY287" i="20"/>
  <c r="CXW287" i="20"/>
  <c r="CXU287" i="20"/>
  <c r="CXS287" i="20"/>
  <c r="CXQ287" i="20"/>
  <c r="CXO287" i="20"/>
  <c r="CXM287" i="20"/>
  <c r="CXK287" i="20"/>
  <c r="CXI287" i="20"/>
  <c r="CXG287" i="20"/>
  <c r="CXE287" i="20"/>
  <c r="CXC287" i="20"/>
  <c r="CXA287" i="20"/>
  <c r="CWY287" i="20"/>
  <c r="CWW287" i="20"/>
  <c r="CWU287" i="20"/>
  <c r="CWS287" i="20"/>
  <c r="CWQ287" i="20"/>
  <c r="CWO287" i="20"/>
  <c r="CWM287" i="20"/>
  <c r="CWK287" i="20"/>
  <c r="CWI287" i="20"/>
  <c r="CWG287" i="20"/>
  <c r="CWE287" i="20"/>
  <c r="CWC287" i="20"/>
  <c r="CWA287" i="20"/>
  <c r="CVY287" i="20"/>
  <c r="CVW287" i="20"/>
  <c r="CVU287" i="20"/>
  <c r="CVS287" i="20"/>
  <c r="CVQ287" i="20"/>
  <c r="CVO287" i="20"/>
  <c r="CVM287" i="20"/>
  <c r="CVK287" i="20"/>
  <c r="CVI287" i="20"/>
  <c r="CVG287" i="20"/>
  <c r="CVE287" i="20"/>
  <c r="CVC287" i="20"/>
  <c r="CVA287" i="20"/>
  <c r="CUY287" i="20"/>
  <c r="CUW287" i="20"/>
  <c r="CUU287" i="20"/>
  <c r="CUS287" i="20"/>
  <c r="CUQ287" i="20"/>
  <c r="CUO287" i="20"/>
  <c r="CUM287" i="20"/>
  <c r="CUK287" i="20"/>
  <c r="CUI287" i="20"/>
  <c r="CUG287" i="20"/>
  <c r="CUE287" i="20"/>
  <c r="CUC287" i="20"/>
  <c r="CUA287" i="20"/>
  <c r="CTY287" i="20"/>
  <c r="CTW287" i="20"/>
  <c r="CTU287" i="20"/>
  <c r="CTS287" i="20"/>
  <c r="CTQ287" i="20"/>
  <c r="CTO287" i="20"/>
  <c r="CTM287" i="20"/>
  <c r="CTK287" i="20"/>
  <c r="CTI287" i="20"/>
  <c r="CTG287" i="20"/>
  <c r="CTE287" i="20"/>
  <c r="CTC287" i="20"/>
  <c r="CTA287" i="20"/>
  <c r="CSY287" i="20"/>
  <c r="CSW287" i="20"/>
  <c r="CSU287" i="20"/>
  <c r="CSS287" i="20"/>
  <c r="CSQ287" i="20"/>
  <c r="CSO287" i="20"/>
  <c r="CSM287" i="20"/>
  <c r="CSK287" i="20"/>
  <c r="CSI287" i="20"/>
  <c r="CSG287" i="20"/>
  <c r="CSE287" i="20"/>
  <c r="CSC287" i="20"/>
  <c r="CSA287" i="20"/>
  <c r="CRY287" i="20"/>
  <c r="CRW287" i="20"/>
  <c r="CRU287" i="20"/>
  <c r="CRS287" i="20"/>
  <c r="CRQ287" i="20"/>
  <c r="CRO287" i="20"/>
  <c r="CRM287" i="20"/>
  <c r="CRK287" i="20"/>
  <c r="CRI287" i="20"/>
  <c r="CRG287" i="20"/>
  <c r="CRE287" i="20"/>
  <c r="CRC287" i="20"/>
  <c r="CRA287" i="20"/>
  <c r="CQY287" i="20"/>
  <c r="CQW287" i="20"/>
  <c r="CQU287" i="20"/>
  <c r="CQS287" i="20"/>
  <c r="CQQ287" i="20"/>
  <c r="CQO287" i="20"/>
  <c r="CQM287" i="20"/>
  <c r="CQK287" i="20"/>
  <c r="CQI287" i="20"/>
  <c r="CQG287" i="20"/>
  <c r="CQE287" i="20"/>
  <c r="CQC287" i="20"/>
  <c r="CQA287" i="20"/>
  <c r="CPY287" i="20"/>
  <c r="CPW287" i="20"/>
  <c r="CPU287" i="20"/>
  <c r="CPS287" i="20"/>
  <c r="CPQ287" i="20"/>
  <c r="CPO287" i="20"/>
  <c r="CPM287" i="20"/>
  <c r="CPK287" i="20"/>
  <c r="CPI287" i="20"/>
  <c r="CPG287" i="20"/>
  <c r="CPE287" i="20"/>
  <c r="CPC287" i="20"/>
  <c r="CPA287" i="20"/>
  <c r="COY287" i="20"/>
  <c r="COW287" i="20"/>
  <c r="COU287" i="20"/>
  <c r="COS287" i="20"/>
  <c r="COQ287" i="20"/>
  <c r="COO287" i="20"/>
  <c r="COM287" i="20"/>
  <c r="COK287" i="20"/>
  <c r="COI287" i="20"/>
  <c r="COG287" i="20"/>
  <c r="COE287" i="20"/>
  <c r="COC287" i="20"/>
  <c r="COA287" i="20"/>
  <c r="CNY287" i="20"/>
  <c r="CNW287" i="20"/>
  <c r="CNU287" i="20"/>
  <c r="CNS287" i="20"/>
  <c r="CNQ287" i="20"/>
  <c r="CNO287" i="20"/>
  <c r="CNM287" i="20"/>
  <c r="CNK287" i="20"/>
  <c r="CNI287" i="20"/>
  <c r="CNG287" i="20"/>
  <c r="CNE287" i="20"/>
  <c r="CNC287" i="20"/>
  <c r="CNA287" i="20"/>
  <c r="CMY287" i="20"/>
  <c r="CMW287" i="20"/>
  <c r="CMU287" i="20"/>
  <c r="CMS287" i="20"/>
  <c r="CMQ287" i="20"/>
  <c r="CMO287" i="20"/>
  <c r="CMM287" i="20"/>
  <c r="CMK287" i="20"/>
  <c r="CMI287" i="20"/>
  <c r="CMG287" i="20"/>
  <c r="CME287" i="20"/>
  <c r="CMC287" i="20"/>
  <c r="CMA287" i="20"/>
  <c r="CLY287" i="20"/>
  <c r="CLW287" i="20"/>
  <c r="CLU287" i="20"/>
  <c r="CLS287" i="20"/>
  <c r="CLQ287" i="20"/>
  <c r="CLO287" i="20"/>
  <c r="CLM287" i="20"/>
  <c r="CLK287" i="20"/>
  <c r="CLI287" i="20"/>
  <c r="CLG287" i="20"/>
  <c r="CLE287" i="20"/>
  <c r="CLC287" i="20"/>
  <c r="CLA287" i="20"/>
  <c r="CKY287" i="20"/>
  <c r="CKW287" i="20"/>
  <c r="CKU287" i="20"/>
  <c r="CKS287" i="20"/>
  <c r="CKQ287" i="20"/>
  <c r="CKO287" i="20"/>
  <c r="CKM287" i="20"/>
  <c r="CKK287" i="20"/>
  <c r="CKI287" i="20"/>
  <c r="CKG287" i="20"/>
  <c r="CKE287" i="20"/>
  <c r="CKC287" i="20"/>
  <c r="CKA287" i="20"/>
  <c r="CJY287" i="20"/>
  <c r="CJW287" i="20"/>
  <c r="CJU287" i="20"/>
  <c r="CJS287" i="20"/>
  <c r="CJQ287" i="20"/>
  <c r="CJO287" i="20"/>
  <c r="CJM287" i="20"/>
  <c r="CJK287" i="20"/>
  <c r="CJI287" i="20"/>
  <c r="CJG287" i="20"/>
  <c r="CJE287" i="20"/>
  <c r="CJC287" i="20"/>
  <c r="CJA287" i="20"/>
  <c r="CIY287" i="20"/>
  <c r="CIW287" i="20"/>
  <c r="CIU287" i="20"/>
  <c r="CIS287" i="20"/>
  <c r="CIQ287" i="20"/>
  <c r="CIO287" i="20"/>
  <c r="CIM287" i="20"/>
  <c r="CIK287" i="20"/>
  <c r="CII287" i="20"/>
  <c r="CIG287" i="20"/>
  <c r="CIE287" i="20"/>
  <c r="CIC287" i="20"/>
  <c r="CIA287" i="20"/>
  <c r="CHY287" i="20"/>
  <c r="CHW287" i="20"/>
  <c r="CHU287" i="20"/>
  <c r="CHS287" i="20"/>
  <c r="CHQ287" i="20"/>
  <c r="CHO287" i="20"/>
  <c r="CHM287" i="20"/>
  <c r="CHK287" i="20"/>
  <c r="CHI287" i="20"/>
  <c r="CHG287" i="20"/>
  <c r="CHE287" i="20"/>
  <c r="CHC287" i="20"/>
  <c r="CHA287" i="20"/>
  <c r="CGY287" i="20"/>
  <c r="CGW287" i="20"/>
  <c r="CGU287" i="20"/>
  <c r="CGS287" i="20"/>
  <c r="CGQ287" i="20"/>
  <c r="CGO287" i="20"/>
  <c r="CGM287" i="20"/>
  <c r="CGK287" i="20"/>
  <c r="CGI287" i="20"/>
  <c r="CGG287" i="20"/>
  <c r="CGE287" i="20"/>
  <c r="CGC287" i="20"/>
  <c r="CGA287" i="20"/>
  <c r="CFY287" i="20"/>
  <c r="CFW287" i="20"/>
  <c r="CFU287" i="20"/>
  <c r="CFS287" i="20"/>
  <c r="CFQ287" i="20"/>
  <c r="CFO287" i="20"/>
  <c r="CFM287" i="20"/>
  <c r="CFK287" i="20"/>
  <c r="CFI287" i="20"/>
  <c r="CFG287" i="20"/>
  <c r="CFE287" i="20"/>
  <c r="CFC287" i="20"/>
  <c r="CFA287" i="20"/>
  <c r="CEY287" i="20"/>
  <c r="CEW287" i="20"/>
  <c r="CEU287" i="20"/>
  <c r="CES287" i="20"/>
  <c r="CEQ287" i="20"/>
  <c r="CEO287" i="20"/>
  <c r="CEM287" i="20"/>
  <c r="CEK287" i="20"/>
  <c r="CEI287" i="20"/>
  <c r="CEG287" i="20"/>
  <c r="CEE287" i="20"/>
  <c r="CEC287" i="20"/>
  <c r="CEA287" i="20"/>
  <c r="CDY287" i="20"/>
  <c r="CDW287" i="20"/>
  <c r="CDU287" i="20"/>
  <c r="CDS287" i="20"/>
  <c r="CDQ287" i="20"/>
  <c r="CDO287" i="20"/>
  <c r="CDM287" i="20"/>
  <c r="CDK287" i="20"/>
  <c r="CDI287" i="20"/>
  <c r="CDG287" i="20"/>
  <c r="CDE287" i="20"/>
  <c r="CDC287" i="20"/>
  <c r="CDA287" i="20"/>
  <c r="CCY287" i="20"/>
  <c r="CCW287" i="20"/>
  <c r="CCU287" i="20"/>
  <c r="CCS287" i="20"/>
  <c r="CCQ287" i="20"/>
  <c r="CCO287" i="20"/>
  <c r="CCM287" i="20"/>
  <c r="CCK287" i="20"/>
  <c r="CCI287" i="20"/>
  <c r="CCG287" i="20"/>
  <c r="CCE287" i="20"/>
  <c r="CCC287" i="20"/>
  <c r="CCA287" i="20"/>
  <c r="CBY287" i="20"/>
  <c r="CBW287" i="20"/>
  <c r="CBU287" i="20"/>
  <c r="CBS287" i="20"/>
  <c r="CBQ287" i="20"/>
  <c r="CBO287" i="20"/>
  <c r="CBM287" i="20"/>
  <c r="CBK287" i="20"/>
  <c r="CBI287" i="20"/>
  <c r="CBG287" i="20"/>
  <c r="CBE287" i="20"/>
  <c r="CBC287" i="20"/>
  <c r="CBA287" i="20"/>
  <c r="CAY287" i="20"/>
  <c r="CAW287" i="20"/>
  <c r="CAU287" i="20"/>
  <c r="CAS287" i="20"/>
  <c r="CAQ287" i="20"/>
  <c r="CAO287" i="20"/>
  <c r="CAM287" i="20"/>
  <c r="CAK287" i="20"/>
  <c r="CAI287" i="20"/>
  <c r="CAG287" i="20"/>
  <c r="CAE287" i="20"/>
  <c r="CAC287" i="20"/>
  <c r="CAA287" i="20"/>
  <c r="BZY287" i="20"/>
  <c r="BZW287" i="20"/>
  <c r="BZU287" i="20"/>
  <c r="BZS287" i="20"/>
  <c r="BZQ287" i="20"/>
  <c r="BZO287" i="20"/>
  <c r="BZM287" i="20"/>
  <c r="BZK287" i="20"/>
  <c r="BZI287" i="20"/>
  <c r="BZG287" i="20"/>
  <c r="BZE287" i="20"/>
  <c r="BZC287" i="20"/>
  <c r="BZA287" i="20"/>
  <c r="BYY287" i="20"/>
  <c r="BYW287" i="20"/>
  <c r="BYU287" i="20"/>
  <c r="BYS287" i="20"/>
  <c r="BYQ287" i="20"/>
  <c r="BYO287" i="20"/>
  <c r="BYM287" i="20"/>
  <c r="BYK287" i="20"/>
  <c r="BYI287" i="20"/>
  <c r="BYG287" i="20"/>
  <c r="BYE287" i="20"/>
  <c r="BYC287" i="20"/>
  <c r="BYA287" i="20"/>
  <c r="BXY287" i="20"/>
  <c r="BXW287" i="20"/>
  <c r="BXU287" i="20"/>
  <c r="BXS287" i="20"/>
  <c r="BXQ287" i="20"/>
  <c r="BXO287" i="20"/>
  <c r="BXM287" i="20"/>
  <c r="BXK287" i="20"/>
  <c r="BXI287" i="20"/>
  <c r="BXG287" i="20"/>
  <c r="BXE287" i="20"/>
  <c r="BXC287" i="20"/>
  <c r="BXA287" i="20"/>
  <c r="BWY287" i="20"/>
  <c r="BWW287" i="20"/>
  <c r="BWU287" i="20"/>
  <c r="BWS287" i="20"/>
  <c r="BWQ287" i="20"/>
  <c r="BWO287" i="20"/>
  <c r="BWM287" i="20"/>
  <c r="BWK287" i="20"/>
  <c r="BWI287" i="20"/>
  <c r="BWG287" i="20"/>
  <c r="BWE287" i="20"/>
  <c r="BWC287" i="20"/>
  <c r="BWA287" i="20"/>
  <c r="BVY287" i="20"/>
  <c r="BVW287" i="20"/>
  <c r="BVU287" i="20"/>
  <c r="BVS287" i="20"/>
  <c r="BVQ287" i="20"/>
  <c r="BVO287" i="20"/>
  <c r="BVM287" i="20"/>
  <c r="BVK287" i="20"/>
  <c r="BVI287" i="20"/>
  <c r="BVG287" i="20"/>
  <c r="BVE287" i="20"/>
  <c r="BVC287" i="20"/>
  <c r="BVA287" i="20"/>
  <c r="BUY287" i="20"/>
  <c r="BUW287" i="20"/>
  <c r="BUU287" i="20"/>
  <c r="BUS287" i="20"/>
  <c r="BUQ287" i="20"/>
  <c r="BUO287" i="20"/>
  <c r="BUM287" i="20"/>
  <c r="BUK287" i="20"/>
  <c r="BUI287" i="20"/>
  <c r="BUG287" i="20"/>
  <c r="BUE287" i="20"/>
  <c r="BUC287" i="20"/>
  <c r="BUA287" i="20"/>
  <c r="BTY287" i="20"/>
  <c r="BTW287" i="20"/>
  <c r="BTU287" i="20"/>
  <c r="BTS287" i="20"/>
  <c r="BTQ287" i="20"/>
  <c r="BTO287" i="20"/>
  <c r="BTM287" i="20"/>
  <c r="BTK287" i="20"/>
  <c r="BTI287" i="20"/>
  <c r="BTG287" i="20"/>
  <c r="BTE287" i="20"/>
  <c r="BTC287" i="20"/>
  <c r="BTA287" i="20"/>
  <c r="BSY287" i="20"/>
  <c r="BSW287" i="20"/>
  <c r="BSU287" i="20"/>
  <c r="BSS287" i="20"/>
  <c r="BSQ287" i="20"/>
  <c r="BSO287" i="20"/>
  <c r="BSM287" i="20"/>
  <c r="BSK287" i="20"/>
  <c r="BSI287" i="20"/>
  <c r="BSG287" i="20"/>
  <c r="BSE287" i="20"/>
  <c r="BSC287" i="20"/>
  <c r="BSA287" i="20"/>
  <c r="BRY287" i="20"/>
  <c r="BRW287" i="20"/>
  <c r="BRU287" i="20"/>
  <c r="BRS287" i="20"/>
  <c r="BRQ287" i="20"/>
  <c r="BRO287" i="20"/>
  <c r="BRM287" i="20"/>
  <c r="BRK287" i="20"/>
  <c r="BRI287" i="20"/>
  <c r="BRG287" i="20"/>
  <c r="BRE287" i="20"/>
  <c r="BRC287" i="20"/>
  <c r="BRA287" i="20"/>
  <c r="BQY287" i="20"/>
  <c r="BQW287" i="20"/>
  <c r="BQU287" i="20"/>
  <c r="BQS287" i="20"/>
  <c r="BQQ287" i="20"/>
  <c r="BQO287" i="20"/>
  <c r="BQM287" i="20"/>
  <c r="BQK287" i="20"/>
  <c r="BQI287" i="20"/>
  <c r="BQG287" i="20"/>
  <c r="BQE287" i="20"/>
  <c r="BQC287" i="20"/>
  <c r="BQA287" i="20"/>
  <c r="BPY287" i="20"/>
  <c r="BPW287" i="20"/>
  <c r="BPU287" i="20"/>
  <c r="BPS287" i="20"/>
  <c r="BPQ287" i="20"/>
  <c r="BPO287" i="20"/>
  <c r="BPM287" i="20"/>
  <c r="BPK287" i="20"/>
  <c r="BPI287" i="20"/>
  <c r="BPG287" i="20"/>
  <c r="BPE287" i="20"/>
  <c r="BPC287" i="20"/>
  <c r="BPA287" i="20"/>
  <c r="BOY287" i="20"/>
  <c r="BOW287" i="20"/>
  <c r="BOU287" i="20"/>
  <c r="BOS287" i="20"/>
  <c r="BOQ287" i="20"/>
  <c r="BOO287" i="20"/>
  <c r="BOM287" i="20"/>
  <c r="BOK287" i="20"/>
  <c r="BOI287" i="20"/>
  <c r="BOG287" i="20"/>
  <c r="BOE287" i="20"/>
  <c r="BOC287" i="20"/>
  <c r="BOA287" i="20"/>
  <c r="BNY287" i="20"/>
  <c r="BNW287" i="20"/>
  <c r="BNU287" i="20"/>
  <c r="BNS287" i="20"/>
  <c r="BNQ287" i="20"/>
  <c r="BNO287" i="20"/>
  <c r="BNM287" i="20"/>
  <c r="BNK287" i="20"/>
  <c r="BNI287" i="20"/>
  <c r="BNG287" i="20"/>
  <c r="BNE287" i="20"/>
  <c r="BNC287" i="20"/>
  <c r="BNA287" i="20"/>
  <c r="BMY287" i="20"/>
  <c r="BMW287" i="20"/>
  <c r="BMU287" i="20"/>
  <c r="BMS287" i="20"/>
  <c r="BMQ287" i="20"/>
  <c r="BMO287" i="20"/>
  <c r="BMM287" i="20"/>
  <c r="BMK287" i="20"/>
  <c r="BMI287" i="20"/>
  <c r="BMG287" i="20"/>
  <c r="BME287" i="20"/>
  <c r="BMC287" i="20"/>
  <c r="BMA287" i="20"/>
  <c r="BLY287" i="20"/>
  <c r="BLW287" i="20"/>
  <c r="BLU287" i="20"/>
  <c r="BLS287" i="20"/>
  <c r="BLQ287" i="20"/>
  <c r="BLO287" i="20"/>
  <c r="BLM287" i="20"/>
  <c r="BLK287" i="20"/>
  <c r="BLI287" i="20"/>
  <c r="BLG287" i="20"/>
  <c r="BLE287" i="20"/>
  <c r="BLC287" i="20"/>
  <c r="BLA287" i="20"/>
  <c r="BKY287" i="20"/>
  <c r="BKW287" i="20"/>
  <c r="BKU287" i="20"/>
  <c r="BKS287" i="20"/>
  <c r="BKQ287" i="20"/>
  <c r="BKO287" i="20"/>
  <c r="BKM287" i="20"/>
  <c r="BKK287" i="20"/>
  <c r="BKI287" i="20"/>
  <c r="BKG287" i="20"/>
  <c r="BKE287" i="20"/>
  <c r="BKC287" i="20"/>
  <c r="BKA287" i="20"/>
  <c r="BJY287" i="20"/>
  <c r="BJW287" i="20"/>
  <c r="BJU287" i="20"/>
  <c r="BJS287" i="20"/>
  <c r="BJQ287" i="20"/>
  <c r="BJO287" i="20"/>
  <c r="BJM287" i="20"/>
  <c r="BJK287" i="20"/>
  <c r="BJI287" i="20"/>
  <c r="BJG287" i="20"/>
  <c r="BJE287" i="20"/>
  <c r="BJC287" i="20"/>
  <c r="BJA287" i="20"/>
  <c r="BIY287" i="20"/>
  <c r="BIW287" i="20"/>
  <c r="BIU287" i="20"/>
  <c r="BIS287" i="20"/>
  <c r="BIQ287" i="20"/>
  <c r="BIO287" i="20"/>
  <c r="BIM287" i="20"/>
  <c r="BIK287" i="20"/>
  <c r="BII287" i="20"/>
  <c r="BIG287" i="20"/>
  <c r="BIE287" i="20"/>
  <c r="BIC287" i="20"/>
  <c r="BIA287" i="20"/>
  <c r="BHY287" i="20"/>
  <c r="BHW287" i="20"/>
  <c r="BHU287" i="20"/>
  <c r="BHS287" i="20"/>
  <c r="BHQ287" i="20"/>
  <c r="BHO287" i="20"/>
  <c r="BHM287" i="20"/>
  <c r="BHK287" i="20"/>
  <c r="BHI287" i="20"/>
  <c r="BHG287" i="20"/>
  <c r="BHE287" i="20"/>
  <c r="BHC287" i="20"/>
  <c r="BHA287" i="20"/>
  <c r="BGY287" i="20"/>
  <c r="BGW287" i="20"/>
  <c r="BGU287" i="20"/>
  <c r="BGS287" i="20"/>
  <c r="BGQ287" i="20"/>
  <c r="BGO287" i="20"/>
  <c r="BGM287" i="20"/>
  <c r="BGK287" i="20"/>
  <c r="BGI287" i="20"/>
  <c r="BGG287" i="20"/>
  <c r="BGE287" i="20"/>
  <c r="BGC287" i="20"/>
  <c r="BGA287" i="20"/>
  <c r="BFY287" i="20"/>
  <c r="BFW287" i="20"/>
  <c r="BFU287" i="20"/>
  <c r="BFS287" i="20"/>
  <c r="BFQ287" i="20"/>
  <c r="BFO287" i="20"/>
  <c r="BFM287" i="20"/>
  <c r="BFK287" i="20"/>
  <c r="BFI287" i="20"/>
  <c r="BFG287" i="20"/>
  <c r="BFE287" i="20"/>
  <c r="BFC287" i="20"/>
  <c r="BFA287" i="20"/>
  <c r="BEY287" i="20"/>
  <c r="BEW287" i="20"/>
  <c r="BEU287" i="20"/>
  <c r="BES287" i="20"/>
  <c r="BEQ287" i="20"/>
  <c r="BEO287" i="20"/>
  <c r="BEM287" i="20"/>
  <c r="BEK287" i="20"/>
  <c r="BEI287" i="20"/>
  <c r="BEG287" i="20"/>
  <c r="BEE287" i="20"/>
  <c r="BEC287" i="20"/>
  <c r="BEA287" i="20"/>
  <c r="BDY287" i="20"/>
  <c r="BDW287" i="20"/>
  <c r="BDU287" i="20"/>
  <c r="BDS287" i="20"/>
  <c r="BDQ287" i="20"/>
  <c r="BDO287" i="20"/>
  <c r="BDM287" i="20"/>
  <c r="BDK287" i="20"/>
  <c r="BDI287" i="20"/>
  <c r="BDG287" i="20"/>
  <c r="BDE287" i="20"/>
  <c r="BDC287" i="20"/>
  <c r="BDA287" i="20"/>
  <c r="BCY287" i="20"/>
  <c r="BCW287" i="20"/>
  <c r="BCU287" i="20"/>
  <c r="BCS287" i="20"/>
  <c r="BCQ287" i="20"/>
  <c r="BCO287" i="20"/>
  <c r="BCM287" i="20"/>
  <c r="BCK287" i="20"/>
  <c r="BCI287" i="20"/>
  <c r="BCG287" i="20"/>
  <c r="BCE287" i="20"/>
  <c r="BCC287" i="20"/>
  <c r="BCA287" i="20"/>
  <c r="BBY287" i="20"/>
  <c r="BBW287" i="20"/>
  <c r="BBU287" i="20"/>
  <c r="BBS287" i="20"/>
  <c r="BBQ287" i="20"/>
  <c r="BBO287" i="20"/>
  <c r="BBM287" i="20"/>
  <c r="BBK287" i="20"/>
  <c r="BBI287" i="20"/>
  <c r="BBG287" i="20"/>
  <c r="BBE287" i="20"/>
  <c r="BBC287" i="20"/>
  <c r="BBA287" i="20"/>
  <c r="BAY287" i="20"/>
  <c r="BAW287" i="20"/>
  <c r="BAU287" i="20"/>
  <c r="BAS287" i="20"/>
  <c r="BAQ287" i="20"/>
  <c r="BAO287" i="20"/>
  <c r="BAM287" i="20"/>
  <c r="BAK287" i="20"/>
  <c r="BAI287" i="20"/>
  <c r="BAG287" i="20"/>
  <c r="BAE287" i="20"/>
  <c r="BAC287" i="20"/>
  <c r="BAA287" i="20"/>
  <c r="AZY287" i="20"/>
  <c r="AZW287" i="20"/>
  <c r="AZU287" i="20"/>
  <c r="AZS287" i="20"/>
  <c r="AZQ287" i="20"/>
  <c r="AZO287" i="20"/>
  <c r="AZM287" i="20"/>
  <c r="AZK287" i="20"/>
  <c r="AZI287" i="20"/>
  <c r="AZG287" i="20"/>
  <c r="AZE287" i="20"/>
  <c r="AZC287" i="20"/>
  <c r="AZA287" i="20"/>
  <c r="AYY287" i="20"/>
  <c r="AYW287" i="20"/>
  <c r="AYU287" i="20"/>
  <c r="AYS287" i="20"/>
  <c r="AYQ287" i="20"/>
  <c r="AYO287" i="20"/>
  <c r="AYM287" i="20"/>
  <c r="AYK287" i="20"/>
  <c r="AYI287" i="20"/>
  <c r="AYG287" i="20"/>
  <c r="AYE287" i="20"/>
  <c r="AYC287" i="20"/>
  <c r="AYA287" i="20"/>
  <c r="AXY287" i="20"/>
  <c r="AXW287" i="20"/>
  <c r="AXU287" i="20"/>
  <c r="AXS287" i="20"/>
  <c r="AXQ287" i="20"/>
  <c r="AXO287" i="20"/>
  <c r="AXM287" i="20"/>
  <c r="AXK287" i="20"/>
  <c r="AXI287" i="20"/>
  <c r="AXG287" i="20"/>
  <c r="AXE287" i="20"/>
  <c r="AXC287" i="20"/>
  <c r="AXA287" i="20"/>
  <c r="AWY287" i="20"/>
  <c r="AWW287" i="20"/>
  <c r="AWU287" i="20"/>
  <c r="AWS287" i="20"/>
  <c r="AWQ287" i="20"/>
  <c r="AWO287" i="20"/>
  <c r="AWM287" i="20"/>
  <c r="AWK287" i="20"/>
  <c r="AWI287" i="20"/>
  <c r="AWG287" i="20"/>
  <c r="AWE287" i="20"/>
  <c r="AWC287" i="20"/>
  <c r="AWA287" i="20"/>
  <c r="AVY287" i="20"/>
  <c r="AVW287" i="20"/>
  <c r="AVU287" i="20"/>
  <c r="AVS287" i="20"/>
  <c r="AVQ287" i="20"/>
  <c r="AVO287" i="20"/>
  <c r="AVM287" i="20"/>
  <c r="AVK287" i="20"/>
  <c r="AVI287" i="20"/>
  <c r="AVG287" i="20"/>
  <c r="AVE287" i="20"/>
  <c r="AVC287" i="20"/>
  <c r="AVA287" i="20"/>
  <c r="AUY287" i="20"/>
  <c r="AUW287" i="20"/>
  <c r="AUU287" i="20"/>
  <c r="AUS287" i="20"/>
  <c r="AUQ287" i="20"/>
  <c r="AUO287" i="20"/>
  <c r="AUM287" i="20"/>
  <c r="AUK287" i="20"/>
  <c r="AUI287" i="20"/>
  <c r="AUG287" i="20"/>
  <c r="AUE287" i="20"/>
  <c r="AUC287" i="20"/>
  <c r="AUA287" i="20"/>
  <c r="ATY287" i="20"/>
  <c r="ATW287" i="20"/>
  <c r="ATU287" i="20"/>
  <c r="ATS287" i="20"/>
  <c r="ATQ287" i="20"/>
  <c r="ATO287" i="20"/>
  <c r="ATM287" i="20"/>
  <c r="ATK287" i="20"/>
  <c r="ATI287" i="20"/>
  <c r="ATG287" i="20"/>
  <c r="ATE287" i="20"/>
  <c r="ATC287" i="20"/>
  <c r="ATA287" i="20"/>
  <c r="ASY287" i="20"/>
  <c r="ASW287" i="20"/>
  <c r="ASU287" i="20"/>
  <c r="ASS287" i="20"/>
  <c r="ASQ287" i="20"/>
  <c r="ASO287" i="20"/>
  <c r="ASM287" i="20"/>
  <c r="ASK287" i="20"/>
  <c r="ASI287" i="20"/>
  <c r="ASG287" i="20"/>
  <c r="ASE287" i="20"/>
  <c r="ASC287" i="20"/>
  <c r="ASA287" i="20"/>
  <c r="ARY287" i="20"/>
  <c r="ARW287" i="20"/>
  <c r="ARU287" i="20"/>
  <c r="ARS287" i="20"/>
  <c r="ARQ287" i="20"/>
  <c r="ARO287" i="20"/>
  <c r="ARM287" i="20"/>
  <c r="ARK287" i="20"/>
  <c r="ARI287" i="20"/>
  <c r="ARG287" i="20"/>
  <c r="ARE287" i="20"/>
  <c r="ARC287" i="20"/>
  <c r="ARA287" i="20"/>
  <c r="AQY287" i="20"/>
  <c r="AQW287" i="20"/>
  <c r="AQU287" i="20"/>
  <c r="AQS287" i="20"/>
  <c r="AQQ287" i="20"/>
  <c r="AQO287" i="20"/>
  <c r="AQM287" i="20"/>
  <c r="AQK287" i="20"/>
  <c r="AQI287" i="20"/>
  <c r="AQG287" i="20"/>
  <c r="AQE287" i="20"/>
  <c r="AQC287" i="20"/>
  <c r="AQA287" i="20"/>
  <c r="APY287" i="20"/>
  <c r="APW287" i="20"/>
  <c r="APU287" i="20"/>
  <c r="APS287" i="20"/>
  <c r="APQ287" i="20"/>
  <c r="APO287" i="20"/>
  <c r="APM287" i="20"/>
  <c r="APK287" i="20"/>
  <c r="API287" i="20"/>
  <c r="APG287" i="20"/>
  <c r="APE287" i="20"/>
  <c r="APC287" i="20"/>
  <c r="APA287" i="20"/>
  <c r="AOY287" i="20"/>
  <c r="AOW287" i="20"/>
  <c r="AOU287" i="20"/>
  <c r="AOS287" i="20"/>
  <c r="AOQ287" i="20"/>
  <c r="AOO287" i="20"/>
  <c r="AOM287" i="20"/>
  <c r="AOK287" i="20"/>
  <c r="AOI287" i="20"/>
  <c r="AOG287" i="20"/>
  <c r="AOE287" i="20"/>
  <c r="AOC287" i="20"/>
  <c r="AOA287" i="20"/>
  <c r="ANY287" i="20"/>
  <c r="ANW287" i="20"/>
  <c r="ANU287" i="20"/>
  <c r="ANS287" i="20"/>
  <c r="ANQ287" i="20"/>
  <c r="ANO287" i="20"/>
  <c r="ANM287" i="20"/>
  <c r="ANK287" i="20"/>
  <c r="ANI287" i="20"/>
  <c r="ANG287" i="20"/>
  <c r="ANE287" i="20"/>
  <c r="ANC287" i="20"/>
  <c r="ANA287" i="20"/>
  <c r="AMY287" i="20"/>
  <c r="AMW287" i="20"/>
  <c r="AMU287" i="20"/>
  <c r="AMS287" i="20"/>
  <c r="AMQ287" i="20"/>
  <c r="AMO287" i="20"/>
  <c r="AMM287" i="20"/>
  <c r="AMK287" i="20"/>
  <c r="AMI287" i="20"/>
  <c r="AMG287" i="20"/>
  <c r="AME287" i="20"/>
  <c r="AMC287" i="20"/>
  <c r="AMA287" i="20"/>
  <c r="ALY287" i="20"/>
  <c r="ALW287" i="20"/>
  <c r="ALU287" i="20"/>
  <c r="ALS287" i="20"/>
  <c r="ALQ287" i="20"/>
  <c r="ALO287" i="20"/>
  <c r="ALM287" i="20"/>
  <c r="ALK287" i="20"/>
  <c r="ALI287" i="20"/>
  <c r="ALG287" i="20"/>
  <c r="ALE287" i="20"/>
  <c r="ALC287" i="20"/>
  <c r="ALA287" i="20"/>
  <c r="AKY287" i="20"/>
  <c r="AKW287" i="20"/>
  <c r="AKU287" i="20"/>
  <c r="AKS287" i="20"/>
  <c r="AKQ287" i="20"/>
  <c r="AKO287" i="20"/>
  <c r="AKM287" i="20"/>
  <c r="AKK287" i="20"/>
  <c r="AKI287" i="20"/>
  <c r="AKG287" i="20"/>
  <c r="AKE287" i="20"/>
  <c r="AKC287" i="20"/>
  <c r="AKA287" i="20"/>
  <c r="AJY287" i="20"/>
  <c r="AJW287" i="20"/>
  <c r="AJU287" i="20"/>
  <c r="AJS287" i="20"/>
  <c r="AJQ287" i="20"/>
  <c r="AJO287" i="20"/>
  <c r="AJM287" i="20"/>
  <c r="AJK287" i="20"/>
  <c r="AJI287" i="20"/>
  <c r="AJG287" i="20"/>
  <c r="AJE287" i="20"/>
  <c r="AJC287" i="20"/>
  <c r="AJA287" i="20"/>
  <c r="AIY287" i="20"/>
  <c r="AIW287" i="20"/>
  <c r="AIU287" i="20"/>
  <c r="AIS287" i="20"/>
  <c r="AIQ287" i="20"/>
  <c r="AIO287" i="20"/>
  <c r="AIM287" i="20"/>
  <c r="AIK287" i="20"/>
  <c r="AII287" i="20"/>
  <c r="AIG287" i="20"/>
  <c r="AIE287" i="20"/>
  <c r="AIC287" i="20"/>
  <c r="AIA287" i="20"/>
  <c r="AHY287" i="20"/>
  <c r="AHW287" i="20"/>
  <c r="AHU287" i="20"/>
  <c r="AHS287" i="20"/>
  <c r="AHQ287" i="20"/>
  <c r="AHO287" i="20"/>
  <c r="AHM287" i="20"/>
  <c r="AHK287" i="20"/>
  <c r="AHI287" i="20"/>
  <c r="AHG287" i="20"/>
  <c r="AHE287" i="20"/>
  <c r="AHC287" i="20"/>
  <c r="AHA287" i="20"/>
  <c r="AGY287" i="20"/>
  <c r="AGW287" i="20"/>
  <c r="AGU287" i="20"/>
  <c r="AGS287" i="20"/>
  <c r="AGQ287" i="20"/>
  <c r="AGO287" i="20"/>
  <c r="AGM287" i="20"/>
  <c r="AGK287" i="20"/>
  <c r="AGI287" i="20"/>
  <c r="AGG287" i="20"/>
  <c r="AGE287" i="20"/>
  <c r="AGC287" i="20"/>
  <c r="AGA287" i="20"/>
  <c r="AFY287" i="20"/>
  <c r="AFW287" i="20"/>
  <c r="AFU287" i="20"/>
  <c r="AFS287" i="20"/>
  <c r="AFQ287" i="20"/>
  <c r="AFO287" i="20"/>
  <c r="AFM287" i="20"/>
  <c r="AFK287" i="20"/>
  <c r="AFI287" i="20"/>
  <c r="AFG287" i="20"/>
  <c r="AFE287" i="20"/>
  <c r="AFC287" i="20"/>
  <c r="AFA287" i="20"/>
  <c r="AEY287" i="20"/>
  <c r="AEW287" i="20"/>
  <c r="AEU287" i="20"/>
  <c r="AES287" i="20"/>
  <c r="AEQ287" i="20"/>
  <c r="AEO287" i="20"/>
  <c r="AEM287" i="20"/>
  <c r="AEK287" i="20"/>
  <c r="AEI287" i="20"/>
  <c r="AEG287" i="20"/>
  <c r="AEE287" i="20"/>
  <c r="AEC287" i="20"/>
  <c r="AEA287" i="20"/>
  <c r="ADY287" i="20"/>
  <c r="ADW287" i="20"/>
  <c r="ADU287" i="20"/>
  <c r="ADS287" i="20"/>
  <c r="ADQ287" i="20"/>
  <c r="ADO287" i="20"/>
  <c r="ADM287" i="20"/>
  <c r="ADK287" i="20"/>
  <c r="ADI287" i="20"/>
  <c r="ADG287" i="20"/>
  <c r="ADE287" i="20"/>
  <c r="ADC287" i="20"/>
  <c r="ADA287" i="20"/>
  <c r="ACY287" i="20"/>
  <c r="ACW287" i="20"/>
  <c r="ACU287" i="20"/>
  <c r="ACS287" i="20"/>
  <c r="ACQ287" i="20"/>
  <c r="ACO287" i="20"/>
  <c r="ACM287" i="20"/>
  <c r="ACK287" i="20"/>
  <c r="ACI287" i="20"/>
  <c r="ACG287" i="20"/>
  <c r="ACE287" i="20"/>
  <c r="ACC287" i="20"/>
  <c r="ACA287" i="20"/>
  <c r="ABY287" i="20"/>
  <c r="ABW287" i="20"/>
  <c r="ABU287" i="20"/>
  <c r="ABS287" i="20"/>
  <c r="ABQ287" i="20"/>
  <c r="ABO287" i="20"/>
  <c r="ABM287" i="20"/>
  <c r="ABK287" i="20"/>
  <c r="ABI287" i="20"/>
  <c r="ABG287" i="20"/>
  <c r="ABE287" i="20"/>
  <c r="ABC287" i="20"/>
  <c r="ABA287" i="20"/>
  <c r="AAY287" i="20"/>
  <c r="AAW287" i="20"/>
  <c r="AAU287" i="20"/>
  <c r="AAS287" i="20"/>
  <c r="AAQ287" i="20"/>
  <c r="AAO287" i="20"/>
  <c r="AAM287" i="20"/>
  <c r="AAK287" i="20"/>
  <c r="AAI287" i="20"/>
  <c r="AAG287" i="20"/>
  <c r="AAE287" i="20"/>
  <c r="AAC287" i="20"/>
  <c r="AAA287" i="20"/>
  <c r="ZY287" i="20"/>
  <c r="ZW287" i="20"/>
  <c r="ZU287" i="20"/>
  <c r="ZS287" i="20"/>
  <c r="ZQ287" i="20"/>
  <c r="ZO287" i="20"/>
  <c r="ZM287" i="20"/>
  <c r="ZK287" i="20"/>
  <c r="ZI287" i="20"/>
  <c r="ZG287" i="20"/>
  <c r="ZE287" i="20"/>
  <c r="ZC287" i="20"/>
  <c r="ZA287" i="20"/>
  <c r="YY287" i="20"/>
  <c r="YW287" i="20"/>
  <c r="YU287" i="20"/>
  <c r="YS287" i="20"/>
  <c r="YQ287" i="20"/>
  <c r="YO287" i="20"/>
  <c r="YM287" i="20"/>
  <c r="YK287" i="20"/>
  <c r="YI287" i="20"/>
  <c r="YG287" i="20"/>
  <c r="YE287" i="20"/>
  <c r="YC287" i="20"/>
  <c r="YA287" i="20"/>
  <c r="XY287" i="20"/>
  <c r="XW287" i="20"/>
  <c r="XU287" i="20"/>
  <c r="XS287" i="20"/>
  <c r="XQ287" i="20"/>
  <c r="XO287" i="20"/>
  <c r="XM287" i="20"/>
  <c r="XK287" i="20"/>
  <c r="XI287" i="20"/>
  <c r="XG287" i="20"/>
  <c r="XE287" i="20"/>
  <c r="XC287" i="20"/>
  <c r="XA287" i="20"/>
  <c r="WY287" i="20"/>
  <c r="WW287" i="20"/>
  <c r="WU287" i="20"/>
  <c r="WS287" i="20"/>
  <c r="WQ287" i="20"/>
  <c r="WO287" i="20"/>
  <c r="WM287" i="20"/>
  <c r="WK287" i="20"/>
  <c r="WI287" i="20"/>
  <c r="WG287" i="20"/>
  <c r="WE287" i="20"/>
  <c r="WC287" i="20"/>
  <c r="WA287" i="20"/>
  <c r="VY287" i="20"/>
  <c r="VW287" i="20"/>
  <c r="VU287" i="20"/>
  <c r="VS287" i="20"/>
  <c r="VQ287" i="20"/>
  <c r="VO287" i="20"/>
  <c r="VM287" i="20"/>
  <c r="VK287" i="20"/>
  <c r="VI287" i="20"/>
  <c r="VG287" i="20"/>
  <c r="VE287" i="20"/>
  <c r="VC287" i="20"/>
  <c r="VA287" i="20"/>
  <c r="UY287" i="20"/>
  <c r="UW287" i="20"/>
  <c r="UU287" i="20"/>
  <c r="US287" i="20"/>
  <c r="UQ287" i="20"/>
  <c r="UO287" i="20"/>
  <c r="UM287" i="20"/>
  <c r="UK287" i="20"/>
  <c r="UI287" i="20"/>
  <c r="UG287" i="20"/>
  <c r="UE287" i="20"/>
  <c r="UC287" i="20"/>
  <c r="UA287" i="20"/>
  <c r="TY287" i="20"/>
  <c r="TW287" i="20"/>
  <c r="TU287" i="20"/>
  <c r="TS287" i="20"/>
  <c r="TQ287" i="20"/>
  <c r="TO287" i="20"/>
  <c r="TM287" i="20"/>
  <c r="TK287" i="20"/>
  <c r="TI287" i="20"/>
  <c r="TG287" i="20"/>
  <c r="TE287" i="20"/>
  <c r="TC287" i="20"/>
  <c r="TA287" i="20"/>
  <c r="SY287" i="20"/>
  <c r="SW287" i="20"/>
  <c r="SU287" i="20"/>
  <c r="SS287" i="20"/>
  <c r="SQ287" i="20"/>
  <c r="SO287" i="20"/>
  <c r="SM287" i="20"/>
  <c r="SK287" i="20"/>
  <c r="SI287" i="20"/>
  <c r="SG287" i="20"/>
  <c r="SE287" i="20"/>
  <c r="SC287" i="20"/>
  <c r="SA287" i="20"/>
  <c r="RY287" i="20"/>
  <c r="RW287" i="20"/>
  <c r="RU287" i="20"/>
  <c r="RS287" i="20"/>
  <c r="RQ287" i="20"/>
  <c r="RO287" i="20"/>
  <c r="RM287" i="20"/>
  <c r="RK287" i="20"/>
  <c r="RI287" i="20"/>
  <c r="RG287" i="20"/>
  <c r="RE287" i="20"/>
  <c r="RC287" i="20"/>
  <c r="RA287" i="20"/>
  <c r="QY287" i="20"/>
  <c r="QW287" i="20"/>
  <c r="QU287" i="20"/>
  <c r="QS287" i="20"/>
  <c r="QQ287" i="20"/>
  <c r="QO287" i="20"/>
  <c r="QM287" i="20"/>
  <c r="QK287" i="20"/>
  <c r="QI287" i="20"/>
  <c r="QG287" i="20"/>
  <c r="QE287" i="20"/>
  <c r="QC287" i="20"/>
  <c r="QA287" i="20"/>
  <c r="PY287" i="20"/>
  <c r="PW287" i="20"/>
  <c r="PU287" i="20"/>
  <c r="PS287" i="20"/>
  <c r="PQ287" i="20"/>
  <c r="PO287" i="20"/>
  <c r="PM287" i="20"/>
  <c r="PK287" i="20"/>
  <c r="PI287" i="20"/>
  <c r="PG287" i="20"/>
  <c r="PE287" i="20"/>
  <c r="PC287" i="20"/>
  <c r="PA287" i="20"/>
  <c r="OY287" i="20"/>
  <c r="OW287" i="20"/>
  <c r="OU287" i="20"/>
  <c r="OS287" i="20"/>
  <c r="OQ287" i="20"/>
  <c r="OO287" i="20"/>
  <c r="OM287" i="20"/>
  <c r="OK287" i="20"/>
  <c r="OI287" i="20"/>
  <c r="OG287" i="20"/>
  <c r="OE287" i="20"/>
  <c r="OC287" i="20"/>
  <c r="OA287" i="20"/>
  <c r="NY287" i="20"/>
  <c r="NW287" i="20"/>
  <c r="NU287" i="20"/>
  <c r="NS287" i="20"/>
  <c r="NQ287" i="20"/>
  <c r="NO287" i="20"/>
  <c r="NM287" i="20"/>
  <c r="NK287" i="20"/>
  <c r="NI287" i="20"/>
  <c r="NG287" i="20"/>
  <c r="NE287" i="20"/>
  <c r="NC287" i="20"/>
  <c r="NA287" i="20"/>
  <c r="MY287" i="20"/>
  <c r="MW287" i="20"/>
  <c r="MU287" i="20"/>
  <c r="MS287" i="20"/>
  <c r="MQ287" i="20"/>
  <c r="MO287" i="20"/>
  <c r="MM287" i="20"/>
  <c r="MK287" i="20"/>
  <c r="MI287" i="20"/>
  <c r="MG287" i="20"/>
  <c r="ME287" i="20"/>
  <c r="MC287" i="20"/>
  <c r="MA287" i="20"/>
  <c r="LY287" i="20"/>
  <c r="LW287" i="20"/>
  <c r="LU287" i="20"/>
  <c r="LS287" i="20"/>
  <c r="LQ287" i="20"/>
  <c r="LO287" i="20"/>
  <c r="LM287" i="20"/>
  <c r="LK287" i="20"/>
  <c r="LI287" i="20"/>
  <c r="LG287" i="20"/>
  <c r="LE287" i="20"/>
  <c r="LC287" i="20"/>
  <c r="LA287" i="20"/>
  <c r="KY287" i="20"/>
  <c r="KW287" i="20"/>
  <c r="KU287" i="20"/>
  <c r="KS287" i="20"/>
  <c r="KQ287" i="20"/>
  <c r="KO287" i="20"/>
  <c r="KM287" i="20"/>
  <c r="KK287" i="20"/>
  <c r="KI287" i="20"/>
  <c r="KG287" i="20"/>
  <c r="KE287" i="20"/>
  <c r="KC287" i="20"/>
  <c r="KA287" i="20"/>
  <c r="JY287" i="20"/>
  <c r="JW287" i="20"/>
  <c r="JU287" i="20"/>
  <c r="JS287" i="20"/>
  <c r="JQ287" i="20"/>
  <c r="JO287" i="20"/>
  <c r="JM287" i="20"/>
  <c r="JK287" i="20"/>
  <c r="JI287" i="20"/>
  <c r="JG287" i="20"/>
  <c r="JE287" i="20"/>
  <c r="JC287" i="20"/>
  <c r="JA287" i="20"/>
  <c r="IY287" i="20"/>
  <c r="IW287" i="20"/>
  <c r="IU287" i="20"/>
  <c r="IS287" i="20"/>
  <c r="IQ287" i="20"/>
  <c r="IO287" i="20"/>
  <c r="IM287" i="20"/>
  <c r="IK287" i="20"/>
  <c r="II287" i="20"/>
  <c r="IG287" i="20"/>
  <c r="IE287" i="20"/>
  <c r="IC287" i="20"/>
  <c r="IA287" i="20"/>
  <c r="HY287" i="20"/>
  <c r="HW287" i="20"/>
  <c r="HU287" i="20"/>
  <c r="HS287" i="20"/>
  <c r="HQ287" i="20"/>
  <c r="HO287" i="20"/>
  <c r="HM287" i="20"/>
  <c r="HK287" i="20"/>
  <c r="HI287" i="20"/>
  <c r="HG287" i="20"/>
  <c r="HE287" i="20"/>
  <c r="HC287" i="20"/>
  <c r="HA287" i="20"/>
  <c r="GY287" i="20"/>
  <c r="GW287" i="20"/>
  <c r="GU287" i="20"/>
  <c r="GS287" i="20"/>
  <c r="GQ287" i="20"/>
  <c r="GO287" i="20"/>
  <c r="GM287" i="20"/>
  <c r="GK287" i="20"/>
  <c r="GI287" i="20"/>
  <c r="GG287" i="20"/>
  <c r="GE287" i="20"/>
  <c r="GC287" i="20"/>
  <c r="GA287" i="20"/>
  <c r="FY287" i="20"/>
  <c r="FW287" i="20"/>
  <c r="FU287" i="20"/>
  <c r="FS287" i="20"/>
  <c r="FQ287" i="20"/>
  <c r="FO287" i="20"/>
  <c r="FM287" i="20"/>
  <c r="FK287" i="20"/>
  <c r="FI287" i="20"/>
  <c r="FG287" i="20"/>
  <c r="FE287" i="20"/>
  <c r="FC287" i="20"/>
  <c r="FA287" i="20"/>
  <c r="EY287" i="20"/>
  <c r="EW287" i="20"/>
  <c r="EU287" i="20"/>
  <c r="ES287" i="20"/>
  <c r="EQ287" i="20"/>
  <c r="EO287" i="20"/>
  <c r="EM287" i="20"/>
  <c r="EK287" i="20"/>
  <c r="EI287" i="20"/>
  <c r="EG287" i="20"/>
  <c r="EE287" i="20"/>
  <c r="EC287" i="20"/>
  <c r="EA287" i="20"/>
  <c r="DY287" i="20"/>
  <c r="DW287" i="20"/>
  <c r="DU287" i="20"/>
  <c r="DS287" i="20"/>
  <c r="DQ287" i="20"/>
  <c r="DO287" i="20"/>
  <c r="DM287" i="20"/>
  <c r="DK287" i="20"/>
  <c r="DI287" i="20"/>
  <c r="DG287" i="20"/>
  <c r="DE287" i="20"/>
  <c r="DC287" i="20"/>
  <c r="DA287" i="20"/>
  <c r="CY287" i="20"/>
  <c r="CW287" i="20"/>
  <c r="CU287" i="20"/>
  <c r="CS287" i="20"/>
  <c r="CQ287" i="20"/>
  <c r="CO287" i="20"/>
  <c r="CM287" i="20"/>
  <c r="CK287" i="20"/>
  <c r="CI287" i="20"/>
  <c r="CG287" i="20"/>
  <c r="CE287" i="20"/>
  <c r="CC287" i="20"/>
  <c r="CA287" i="20"/>
  <c r="BY287" i="20"/>
  <c r="BW287" i="20"/>
  <c r="BU287" i="20"/>
  <c r="BS287" i="20"/>
  <c r="BQ287" i="20"/>
  <c r="BO287" i="20"/>
  <c r="BM287" i="20"/>
  <c r="BK287" i="20"/>
  <c r="BI287" i="20"/>
  <c r="BG287" i="20"/>
  <c r="BE287" i="20"/>
  <c r="AM287" i="20"/>
  <c r="AM297" i="20" s="1"/>
  <c r="AK287" i="20"/>
  <c r="AI287" i="20"/>
  <c r="AI297" i="20" s="1"/>
  <c r="AC287" i="20"/>
  <c r="AC297" i="20" s="1"/>
  <c r="AA287" i="20"/>
  <c r="Y287" i="20"/>
  <c r="Y297" i="20" s="1"/>
  <c r="W287" i="20"/>
  <c r="U287" i="20"/>
  <c r="U297" i="20" s="1"/>
  <c r="S287" i="20"/>
  <c r="Q287" i="20"/>
  <c r="Q297" i="20" s="1"/>
  <c r="O287" i="20"/>
  <c r="K287" i="20"/>
  <c r="I287" i="20"/>
  <c r="G287" i="20"/>
  <c r="E287" i="20"/>
  <c r="C287" i="20"/>
  <c r="A287" i="20"/>
  <c r="XFC286" i="20"/>
  <c r="XFA286" i="20"/>
  <c r="XEY286" i="20"/>
  <c r="XEW286" i="20"/>
  <c r="XEU286" i="20"/>
  <c r="XES286" i="20"/>
  <c r="XEQ286" i="20"/>
  <c r="XEO286" i="20"/>
  <c r="XEM286" i="20"/>
  <c r="XEK286" i="20"/>
  <c r="XEI286" i="20"/>
  <c r="XEG286" i="20"/>
  <c r="XEE286" i="20"/>
  <c r="XEC286" i="20"/>
  <c r="XEA286" i="20"/>
  <c r="XDY286" i="20"/>
  <c r="XDW286" i="20"/>
  <c r="XDU286" i="20"/>
  <c r="XDS286" i="20"/>
  <c r="XDQ286" i="20"/>
  <c r="XDO286" i="20"/>
  <c r="XDM286" i="20"/>
  <c r="XDK286" i="20"/>
  <c r="XDI286" i="20"/>
  <c r="XDG286" i="20"/>
  <c r="XDE286" i="20"/>
  <c r="XDC286" i="20"/>
  <c r="XDA286" i="20"/>
  <c r="XCY286" i="20"/>
  <c r="XCW286" i="20"/>
  <c r="XCU286" i="20"/>
  <c r="XCS286" i="20"/>
  <c r="XCQ286" i="20"/>
  <c r="XCO286" i="20"/>
  <c r="XCM286" i="20"/>
  <c r="XCK286" i="20"/>
  <c r="XCI286" i="20"/>
  <c r="XCG286" i="20"/>
  <c r="XCE286" i="20"/>
  <c r="XCC286" i="20"/>
  <c r="XCA286" i="20"/>
  <c r="XBY286" i="20"/>
  <c r="XBW286" i="20"/>
  <c r="XBU286" i="20"/>
  <c r="XBS286" i="20"/>
  <c r="XBQ286" i="20"/>
  <c r="XBO286" i="20"/>
  <c r="XBM286" i="20"/>
  <c r="XBK286" i="20"/>
  <c r="XBI286" i="20"/>
  <c r="XBG286" i="20"/>
  <c r="XBE286" i="20"/>
  <c r="XBC286" i="20"/>
  <c r="XBA286" i="20"/>
  <c r="XAY286" i="20"/>
  <c r="XAW286" i="20"/>
  <c r="XAU286" i="20"/>
  <c r="XAS286" i="20"/>
  <c r="XAQ286" i="20"/>
  <c r="XAO286" i="20"/>
  <c r="XAM286" i="20"/>
  <c r="XAK286" i="20"/>
  <c r="XAI286" i="20"/>
  <c r="XAG286" i="20"/>
  <c r="XAE286" i="20"/>
  <c r="XAC286" i="20"/>
  <c r="XAA286" i="20"/>
  <c r="WZY286" i="20"/>
  <c r="WZW286" i="20"/>
  <c r="WZU286" i="20"/>
  <c r="WZS286" i="20"/>
  <c r="WZQ286" i="20"/>
  <c r="WZO286" i="20"/>
  <c r="WZM286" i="20"/>
  <c r="WZK286" i="20"/>
  <c r="WZI286" i="20"/>
  <c r="WZG286" i="20"/>
  <c r="WZE286" i="20"/>
  <c r="WZC286" i="20"/>
  <c r="WZA286" i="20"/>
  <c r="WYY286" i="20"/>
  <c r="WYW286" i="20"/>
  <c r="WYU286" i="20"/>
  <c r="WYS286" i="20"/>
  <c r="WYQ286" i="20"/>
  <c r="WYO286" i="20"/>
  <c r="WYM286" i="20"/>
  <c r="WYK286" i="20"/>
  <c r="WYI286" i="20"/>
  <c r="WYG286" i="20"/>
  <c r="WYE286" i="20"/>
  <c r="WYC286" i="20"/>
  <c r="WYA286" i="20"/>
  <c r="WXY286" i="20"/>
  <c r="WXW286" i="20"/>
  <c r="WXU286" i="20"/>
  <c r="WXS286" i="20"/>
  <c r="WXQ286" i="20"/>
  <c r="WXO286" i="20"/>
  <c r="WXM286" i="20"/>
  <c r="WXK286" i="20"/>
  <c r="WXI286" i="20"/>
  <c r="WXG286" i="20"/>
  <c r="WXE286" i="20"/>
  <c r="WXC286" i="20"/>
  <c r="WXA286" i="20"/>
  <c r="WWY286" i="20"/>
  <c r="WWW286" i="20"/>
  <c r="WWU286" i="20"/>
  <c r="WWS286" i="20"/>
  <c r="WWQ286" i="20"/>
  <c r="WWO286" i="20"/>
  <c r="WWM286" i="20"/>
  <c r="WWK286" i="20"/>
  <c r="WWI286" i="20"/>
  <c r="WWG286" i="20"/>
  <c r="WWE286" i="20"/>
  <c r="WWC286" i="20"/>
  <c r="WWA286" i="20"/>
  <c r="WVY286" i="20"/>
  <c r="WVW286" i="20"/>
  <c r="WVU286" i="20"/>
  <c r="WVS286" i="20"/>
  <c r="WVQ286" i="20"/>
  <c r="WVO286" i="20"/>
  <c r="WVM286" i="20"/>
  <c r="WVK286" i="20"/>
  <c r="WVI286" i="20"/>
  <c r="WVG286" i="20"/>
  <c r="WVE286" i="20"/>
  <c r="WVC286" i="20"/>
  <c r="WVA286" i="20"/>
  <c r="WUY286" i="20"/>
  <c r="WUW286" i="20"/>
  <c r="WUU286" i="20"/>
  <c r="WUS286" i="20"/>
  <c r="WUQ286" i="20"/>
  <c r="WUO286" i="20"/>
  <c r="WUM286" i="20"/>
  <c r="WUK286" i="20"/>
  <c r="WUI286" i="20"/>
  <c r="WUG286" i="20"/>
  <c r="WUE286" i="20"/>
  <c r="WUC286" i="20"/>
  <c r="WUA286" i="20"/>
  <c r="WTY286" i="20"/>
  <c r="WTW286" i="20"/>
  <c r="WTU286" i="20"/>
  <c r="WTS286" i="20"/>
  <c r="WTQ286" i="20"/>
  <c r="WTO286" i="20"/>
  <c r="WTM286" i="20"/>
  <c r="WTK286" i="20"/>
  <c r="WTI286" i="20"/>
  <c r="WTG286" i="20"/>
  <c r="WTE286" i="20"/>
  <c r="WTC286" i="20"/>
  <c r="WTA286" i="20"/>
  <c r="WSY286" i="20"/>
  <c r="WSW286" i="20"/>
  <c r="WSU286" i="20"/>
  <c r="WSS286" i="20"/>
  <c r="WSQ286" i="20"/>
  <c r="WSO286" i="20"/>
  <c r="WSM286" i="20"/>
  <c r="WSK286" i="20"/>
  <c r="WSI286" i="20"/>
  <c r="WSG286" i="20"/>
  <c r="WSE286" i="20"/>
  <c r="WSC286" i="20"/>
  <c r="WSA286" i="20"/>
  <c r="WRY286" i="20"/>
  <c r="WRW286" i="20"/>
  <c r="WRU286" i="20"/>
  <c r="WRS286" i="20"/>
  <c r="WRQ286" i="20"/>
  <c r="WRO286" i="20"/>
  <c r="WRM286" i="20"/>
  <c r="WRK286" i="20"/>
  <c r="WRI286" i="20"/>
  <c r="WRG286" i="20"/>
  <c r="WRE286" i="20"/>
  <c r="WRC286" i="20"/>
  <c r="WRA286" i="20"/>
  <c r="WQY286" i="20"/>
  <c r="WQW286" i="20"/>
  <c r="WQU286" i="20"/>
  <c r="WQS286" i="20"/>
  <c r="WQQ286" i="20"/>
  <c r="WQO286" i="20"/>
  <c r="WQM286" i="20"/>
  <c r="WQK286" i="20"/>
  <c r="WQI286" i="20"/>
  <c r="WQG286" i="20"/>
  <c r="WQE286" i="20"/>
  <c r="WQC286" i="20"/>
  <c r="WQA286" i="20"/>
  <c r="WPY286" i="20"/>
  <c r="WPW286" i="20"/>
  <c r="WPU286" i="20"/>
  <c r="WPS286" i="20"/>
  <c r="WPQ286" i="20"/>
  <c r="WPO286" i="20"/>
  <c r="WPM286" i="20"/>
  <c r="WPK286" i="20"/>
  <c r="WPI286" i="20"/>
  <c r="WPG286" i="20"/>
  <c r="WPE286" i="20"/>
  <c r="WPC286" i="20"/>
  <c r="WPA286" i="20"/>
  <c r="WOY286" i="20"/>
  <c r="WOW286" i="20"/>
  <c r="WOU286" i="20"/>
  <c r="WOS286" i="20"/>
  <c r="WOQ286" i="20"/>
  <c r="WOO286" i="20"/>
  <c r="WOM286" i="20"/>
  <c r="WOK286" i="20"/>
  <c r="WOI286" i="20"/>
  <c r="WOG286" i="20"/>
  <c r="WOE286" i="20"/>
  <c r="WOC286" i="20"/>
  <c r="WOA286" i="20"/>
  <c r="WNY286" i="20"/>
  <c r="WNW286" i="20"/>
  <c r="WNU286" i="20"/>
  <c r="WNS286" i="20"/>
  <c r="WNQ286" i="20"/>
  <c r="WNO286" i="20"/>
  <c r="WNM286" i="20"/>
  <c r="WNK286" i="20"/>
  <c r="WNI286" i="20"/>
  <c r="WNG286" i="20"/>
  <c r="WNE286" i="20"/>
  <c r="WNC286" i="20"/>
  <c r="WNA286" i="20"/>
  <c r="WMY286" i="20"/>
  <c r="WMW286" i="20"/>
  <c r="WMU286" i="20"/>
  <c r="WMS286" i="20"/>
  <c r="WMQ286" i="20"/>
  <c r="WMO286" i="20"/>
  <c r="WMM286" i="20"/>
  <c r="WMK286" i="20"/>
  <c r="WMI286" i="20"/>
  <c r="WMG286" i="20"/>
  <c r="WME286" i="20"/>
  <c r="WMC286" i="20"/>
  <c r="WMA286" i="20"/>
  <c r="WLY286" i="20"/>
  <c r="WLW286" i="20"/>
  <c r="WLU286" i="20"/>
  <c r="WLS286" i="20"/>
  <c r="WLQ286" i="20"/>
  <c r="WLO286" i="20"/>
  <c r="WLM286" i="20"/>
  <c r="WLK286" i="20"/>
  <c r="WLI286" i="20"/>
  <c r="WLG286" i="20"/>
  <c r="WLE286" i="20"/>
  <c r="WLC286" i="20"/>
  <c r="WLA286" i="20"/>
  <c r="WKY286" i="20"/>
  <c r="WKW286" i="20"/>
  <c r="WKU286" i="20"/>
  <c r="WKS286" i="20"/>
  <c r="WKQ286" i="20"/>
  <c r="WKO286" i="20"/>
  <c r="WKM286" i="20"/>
  <c r="WKK286" i="20"/>
  <c r="WKI286" i="20"/>
  <c r="WKG286" i="20"/>
  <c r="WKE286" i="20"/>
  <c r="WKC286" i="20"/>
  <c r="WKA286" i="20"/>
  <c r="WJY286" i="20"/>
  <c r="WJW286" i="20"/>
  <c r="WJU286" i="20"/>
  <c r="WJS286" i="20"/>
  <c r="WJQ286" i="20"/>
  <c r="WJO286" i="20"/>
  <c r="WJM286" i="20"/>
  <c r="WJK286" i="20"/>
  <c r="WJI286" i="20"/>
  <c r="WJG286" i="20"/>
  <c r="WJE286" i="20"/>
  <c r="WJC286" i="20"/>
  <c r="WJA286" i="20"/>
  <c r="WIY286" i="20"/>
  <c r="WIW286" i="20"/>
  <c r="WIU286" i="20"/>
  <c r="WIS286" i="20"/>
  <c r="WIQ286" i="20"/>
  <c r="WIO286" i="20"/>
  <c r="WIM286" i="20"/>
  <c r="WIK286" i="20"/>
  <c r="WII286" i="20"/>
  <c r="WIG286" i="20"/>
  <c r="WIE286" i="20"/>
  <c r="WIC286" i="20"/>
  <c r="WIA286" i="20"/>
  <c r="WHY286" i="20"/>
  <c r="WHW286" i="20"/>
  <c r="WHU286" i="20"/>
  <c r="WHS286" i="20"/>
  <c r="WHQ286" i="20"/>
  <c r="WHO286" i="20"/>
  <c r="WHM286" i="20"/>
  <c r="WHK286" i="20"/>
  <c r="WHI286" i="20"/>
  <c r="WHG286" i="20"/>
  <c r="WHE286" i="20"/>
  <c r="WHC286" i="20"/>
  <c r="WHA286" i="20"/>
  <c r="WGY286" i="20"/>
  <c r="WGW286" i="20"/>
  <c r="WGU286" i="20"/>
  <c r="WGS286" i="20"/>
  <c r="WGQ286" i="20"/>
  <c r="WGO286" i="20"/>
  <c r="WGM286" i="20"/>
  <c r="WGK286" i="20"/>
  <c r="WGI286" i="20"/>
  <c r="WGG286" i="20"/>
  <c r="WGE286" i="20"/>
  <c r="WGC286" i="20"/>
  <c r="WGA286" i="20"/>
  <c r="WFY286" i="20"/>
  <c r="WFW286" i="20"/>
  <c r="WFU286" i="20"/>
  <c r="WFS286" i="20"/>
  <c r="WFQ286" i="20"/>
  <c r="WFO286" i="20"/>
  <c r="WFM286" i="20"/>
  <c r="WFK286" i="20"/>
  <c r="WFI286" i="20"/>
  <c r="WFG286" i="20"/>
  <c r="WFE286" i="20"/>
  <c r="WFC286" i="20"/>
  <c r="WFA286" i="20"/>
  <c r="WEY286" i="20"/>
  <c r="WEW286" i="20"/>
  <c r="WEU286" i="20"/>
  <c r="WES286" i="20"/>
  <c r="WEQ286" i="20"/>
  <c r="WEO286" i="20"/>
  <c r="WEM286" i="20"/>
  <c r="WEK286" i="20"/>
  <c r="WEI286" i="20"/>
  <c r="WEG286" i="20"/>
  <c r="WEE286" i="20"/>
  <c r="WEC286" i="20"/>
  <c r="WEA286" i="20"/>
  <c r="WDY286" i="20"/>
  <c r="WDW286" i="20"/>
  <c r="WDU286" i="20"/>
  <c r="WDS286" i="20"/>
  <c r="WDQ286" i="20"/>
  <c r="WDO286" i="20"/>
  <c r="WDM286" i="20"/>
  <c r="WDK286" i="20"/>
  <c r="WDI286" i="20"/>
  <c r="WDG286" i="20"/>
  <c r="WDE286" i="20"/>
  <c r="WDC286" i="20"/>
  <c r="WDA286" i="20"/>
  <c r="WCY286" i="20"/>
  <c r="WCW286" i="20"/>
  <c r="WCU286" i="20"/>
  <c r="WCS286" i="20"/>
  <c r="WCQ286" i="20"/>
  <c r="WCO286" i="20"/>
  <c r="WCM286" i="20"/>
  <c r="WCK286" i="20"/>
  <c r="WCI286" i="20"/>
  <c r="WCG286" i="20"/>
  <c r="WCE286" i="20"/>
  <c r="WCC286" i="20"/>
  <c r="WCA286" i="20"/>
  <c r="WBY286" i="20"/>
  <c r="WBW286" i="20"/>
  <c r="WBU286" i="20"/>
  <c r="WBS286" i="20"/>
  <c r="WBQ286" i="20"/>
  <c r="WBO286" i="20"/>
  <c r="WBM286" i="20"/>
  <c r="WBK286" i="20"/>
  <c r="WBI286" i="20"/>
  <c r="WBG286" i="20"/>
  <c r="WBE286" i="20"/>
  <c r="WBC286" i="20"/>
  <c r="WBA286" i="20"/>
  <c r="WAY286" i="20"/>
  <c r="WAW286" i="20"/>
  <c r="WAU286" i="20"/>
  <c r="WAS286" i="20"/>
  <c r="WAQ286" i="20"/>
  <c r="WAO286" i="20"/>
  <c r="WAM286" i="20"/>
  <c r="WAK286" i="20"/>
  <c r="WAI286" i="20"/>
  <c r="WAG286" i="20"/>
  <c r="WAE286" i="20"/>
  <c r="WAC286" i="20"/>
  <c r="WAA286" i="20"/>
  <c r="VZY286" i="20"/>
  <c r="VZW286" i="20"/>
  <c r="VZU286" i="20"/>
  <c r="VZS286" i="20"/>
  <c r="VZQ286" i="20"/>
  <c r="VZO286" i="20"/>
  <c r="VZM286" i="20"/>
  <c r="VZK286" i="20"/>
  <c r="VZI286" i="20"/>
  <c r="VZG286" i="20"/>
  <c r="VZE286" i="20"/>
  <c r="VZC286" i="20"/>
  <c r="VZA286" i="20"/>
  <c r="VYY286" i="20"/>
  <c r="VYW286" i="20"/>
  <c r="VYU286" i="20"/>
  <c r="VYS286" i="20"/>
  <c r="VYQ286" i="20"/>
  <c r="VYO286" i="20"/>
  <c r="VYM286" i="20"/>
  <c r="VYK286" i="20"/>
  <c r="VYI286" i="20"/>
  <c r="VYG286" i="20"/>
  <c r="VYE286" i="20"/>
  <c r="VYC286" i="20"/>
  <c r="VYA286" i="20"/>
  <c r="VXY286" i="20"/>
  <c r="VXW286" i="20"/>
  <c r="VXU286" i="20"/>
  <c r="VXS286" i="20"/>
  <c r="VXQ286" i="20"/>
  <c r="VXO286" i="20"/>
  <c r="VXM286" i="20"/>
  <c r="VXK286" i="20"/>
  <c r="VXI286" i="20"/>
  <c r="VXG286" i="20"/>
  <c r="VXE286" i="20"/>
  <c r="VXC286" i="20"/>
  <c r="VXA286" i="20"/>
  <c r="VWY286" i="20"/>
  <c r="VWW286" i="20"/>
  <c r="VWU286" i="20"/>
  <c r="VWS286" i="20"/>
  <c r="VWQ286" i="20"/>
  <c r="VWO286" i="20"/>
  <c r="VWM286" i="20"/>
  <c r="VWK286" i="20"/>
  <c r="VWI286" i="20"/>
  <c r="VWG286" i="20"/>
  <c r="VWE286" i="20"/>
  <c r="VWC286" i="20"/>
  <c r="VWA286" i="20"/>
  <c r="VVY286" i="20"/>
  <c r="VVW286" i="20"/>
  <c r="VVU286" i="20"/>
  <c r="VVS286" i="20"/>
  <c r="VVQ286" i="20"/>
  <c r="VVO286" i="20"/>
  <c r="VVM286" i="20"/>
  <c r="VVK286" i="20"/>
  <c r="VVI286" i="20"/>
  <c r="VVG286" i="20"/>
  <c r="VVE286" i="20"/>
  <c r="VVC286" i="20"/>
  <c r="VVA286" i="20"/>
  <c r="VUY286" i="20"/>
  <c r="VUW286" i="20"/>
  <c r="VUU286" i="20"/>
  <c r="VUS286" i="20"/>
  <c r="VUQ286" i="20"/>
  <c r="VUO286" i="20"/>
  <c r="VUM286" i="20"/>
  <c r="VUK286" i="20"/>
  <c r="VUI286" i="20"/>
  <c r="VUG286" i="20"/>
  <c r="VUE286" i="20"/>
  <c r="VUC286" i="20"/>
  <c r="VUA286" i="20"/>
  <c r="VTY286" i="20"/>
  <c r="VTW286" i="20"/>
  <c r="VTU286" i="20"/>
  <c r="VTS286" i="20"/>
  <c r="VTQ286" i="20"/>
  <c r="VTO286" i="20"/>
  <c r="VTM286" i="20"/>
  <c r="VTK286" i="20"/>
  <c r="VTI286" i="20"/>
  <c r="VTG286" i="20"/>
  <c r="VTE286" i="20"/>
  <c r="VTC286" i="20"/>
  <c r="VTA286" i="20"/>
  <c r="VSY286" i="20"/>
  <c r="VSW286" i="20"/>
  <c r="VSU286" i="20"/>
  <c r="VSS286" i="20"/>
  <c r="VSQ286" i="20"/>
  <c r="VSO286" i="20"/>
  <c r="VSM286" i="20"/>
  <c r="VSK286" i="20"/>
  <c r="VSI286" i="20"/>
  <c r="VSG286" i="20"/>
  <c r="VSE286" i="20"/>
  <c r="VSC286" i="20"/>
  <c r="VSA286" i="20"/>
  <c r="VRY286" i="20"/>
  <c r="VRW286" i="20"/>
  <c r="VRU286" i="20"/>
  <c r="VRS286" i="20"/>
  <c r="VRQ286" i="20"/>
  <c r="VRO286" i="20"/>
  <c r="VRM286" i="20"/>
  <c r="VRK286" i="20"/>
  <c r="VRI286" i="20"/>
  <c r="VRG286" i="20"/>
  <c r="VRE286" i="20"/>
  <c r="VRC286" i="20"/>
  <c r="VRA286" i="20"/>
  <c r="VQY286" i="20"/>
  <c r="VQW286" i="20"/>
  <c r="VQU286" i="20"/>
  <c r="VQS286" i="20"/>
  <c r="VQQ286" i="20"/>
  <c r="VQO286" i="20"/>
  <c r="VQM286" i="20"/>
  <c r="VQK286" i="20"/>
  <c r="VQI286" i="20"/>
  <c r="VQG286" i="20"/>
  <c r="VQE286" i="20"/>
  <c r="VQC286" i="20"/>
  <c r="VQA286" i="20"/>
  <c r="VPY286" i="20"/>
  <c r="VPW286" i="20"/>
  <c r="VPU286" i="20"/>
  <c r="VPS286" i="20"/>
  <c r="VPQ286" i="20"/>
  <c r="VPO286" i="20"/>
  <c r="VPM286" i="20"/>
  <c r="VPK286" i="20"/>
  <c r="VPI286" i="20"/>
  <c r="VPG286" i="20"/>
  <c r="VPE286" i="20"/>
  <c r="VPC286" i="20"/>
  <c r="VPA286" i="20"/>
  <c r="VOY286" i="20"/>
  <c r="VOW286" i="20"/>
  <c r="VOU286" i="20"/>
  <c r="VOS286" i="20"/>
  <c r="VOQ286" i="20"/>
  <c r="VOO286" i="20"/>
  <c r="VOM286" i="20"/>
  <c r="VOK286" i="20"/>
  <c r="VOI286" i="20"/>
  <c r="VOG286" i="20"/>
  <c r="VOE286" i="20"/>
  <c r="VOC286" i="20"/>
  <c r="VOA286" i="20"/>
  <c r="VNY286" i="20"/>
  <c r="VNW286" i="20"/>
  <c r="VNU286" i="20"/>
  <c r="VNS286" i="20"/>
  <c r="VNQ286" i="20"/>
  <c r="VNO286" i="20"/>
  <c r="VNM286" i="20"/>
  <c r="VNK286" i="20"/>
  <c r="VNI286" i="20"/>
  <c r="VNG286" i="20"/>
  <c r="VNE286" i="20"/>
  <c r="VNC286" i="20"/>
  <c r="VNA286" i="20"/>
  <c r="VMY286" i="20"/>
  <c r="VMW286" i="20"/>
  <c r="VMU286" i="20"/>
  <c r="VMS286" i="20"/>
  <c r="VMQ286" i="20"/>
  <c r="VMO286" i="20"/>
  <c r="VMM286" i="20"/>
  <c r="VMK286" i="20"/>
  <c r="VMI286" i="20"/>
  <c r="VMG286" i="20"/>
  <c r="VME286" i="20"/>
  <c r="VMC286" i="20"/>
  <c r="VMA286" i="20"/>
  <c r="VLY286" i="20"/>
  <c r="VLW286" i="20"/>
  <c r="VLU286" i="20"/>
  <c r="VLS286" i="20"/>
  <c r="VLQ286" i="20"/>
  <c r="VLO286" i="20"/>
  <c r="VLM286" i="20"/>
  <c r="VLK286" i="20"/>
  <c r="VLI286" i="20"/>
  <c r="VLG286" i="20"/>
  <c r="VLE286" i="20"/>
  <c r="VLC286" i="20"/>
  <c r="VLA286" i="20"/>
  <c r="VKY286" i="20"/>
  <c r="VKW286" i="20"/>
  <c r="VKU286" i="20"/>
  <c r="VKS286" i="20"/>
  <c r="VKQ286" i="20"/>
  <c r="VKO286" i="20"/>
  <c r="VKM286" i="20"/>
  <c r="VKK286" i="20"/>
  <c r="VKI286" i="20"/>
  <c r="VKG286" i="20"/>
  <c r="VKE286" i="20"/>
  <c r="VKC286" i="20"/>
  <c r="VKA286" i="20"/>
  <c r="VJY286" i="20"/>
  <c r="VJW286" i="20"/>
  <c r="VJU286" i="20"/>
  <c r="VJS286" i="20"/>
  <c r="VJQ286" i="20"/>
  <c r="VJO286" i="20"/>
  <c r="VJM286" i="20"/>
  <c r="VJK286" i="20"/>
  <c r="VJI286" i="20"/>
  <c r="VJG286" i="20"/>
  <c r="VJE286" i="20"/>
  <c r="VJC286" i="20"/>
  <c r="VJA286" i="20"/>
  <c r="VIY286" i="20"/>
  <c r="VIW286" i="20"/>
  <c r="VIU286" i="20"/>
  <c r="VIS286" i="20"/>
  <c r="VIQ286" i="20"/>
  <c r="VIO286" i="20"/>
  <c r="VIM286" i="20"/>
  <c r="VIK286" i="20"/>
  <c r="VII286" i="20"/>
  <c r="VIG286" i="20"/>
  <c r="VIE286" i="20"/>
  <c r="VIC286" i="20"/>
  <c r="VIA286" i="20"/>
  <c r="VHY286" i="20"/>
  <c r="VHW286" i="20"/>
  <c r="VHU286" i="20"/>
  <c r="VHS286" i="20"/>
  <c r="VHQ286" i="20"/>
  <c r="VHO286" i="20"/>
  <c r="VHM286" i="20"/>
  <c r="VHK286" i="20"/>
  <c r="VHI286" i="20"/>
  <c r="VHG286" i="20"/>
  <c r="VHE286" i="20"/>
  <c r="VHC286" i="20"/>
  <c r="VHA286" i="20"/>
  <c r="VGY286" i="20"/>
  <c r="VGW286" i="20"/>
  <c r="VGU286" i="20"/>
  <c r="VGS286" i="20"/>
  <c r="VGQ286" i="20"/>
  <c r="VGO286" i="20"/>
  <c r="VGM286" i="20"/>
  <c r="VGK286" i="20"/>
  <c r="VGI286" i="20"/>
  <c r="VGG286" i="20"/>
  <c r="VGE286" i="20"/>
  <c r="VGC286" i="20"/>
  <c r="VGA286" i="20"/>
  <c r="VFY286" i="20"/>
  <c r="VFW286" i="20"/>
  <c r="VFU286" i="20"/>
  <c r="VFS286" i="20"/>
  <c r="VFQ286" i="20"/>
  <c r="VFO286" i="20"/>
  <c r="VFM286" i="20"/>
  <c r="VFK286" i="20"/>
  <c r="VFI286" i="20"/>
  <c r="VFG286" i="20"/>
  <c r="VFE286" i="20"/>
  <c r="VFC286" i="20"/>
  <c r="VFA286" i="20"/>
  <c r="VEY286" i="20"/>
  <c r="VEW286" i="20"/>
  <c r="VEU286" i="20"/>
  <c r="VES286" i="20"/>
  <c r="VEQ286" i="20"/>
  <c r="VEO286" i="20"/>
  <c r="VEM286" i="20"/>
  <c r="VEK286" i="20"/>
  <c r="VEI286" i="20"/>
  <c r="VEG286" i="20"/>
  <c r="VEE286" i="20"/>
  <c r="VEC286" i="20"/>
  <c r="VEA286" i="20"/>
  <c r="VDY286" i="20"/>
  <c r="VDW286" i="20"/>
  <c r="VDU286" i="20"/>
  <c r="VDS286" i="20"/>
  <c r="VDQ286" i="20"/>
  <c r="VDO286" i="20"/>
  <c r="VDM286" i="20"/>
  <c r="VDK286" i="20"/>
  <c r="VDI286" i="20"/>
  <c r="VDG286" i="20"/>
  <c r="VDE286" i="20"/>
  <c r="VDC286" i="20"/>
  <c r="VDA286" i="20"/>
  <c r="VCY286" i="20"/>
  <c r="VCW286" i="20"/>
  <c r="VCU286" i="20"/>
  <c r="VCS286" i="20"/>
  <c r="VCQ286" i="20"/>
  <c r="VCO286" i="20"/>
  <c r="VCM286" i="20"/>
  <c r="VCK286" i="20"/>
  <c r="VCI286" i="20"/>
  <c r="VCG286" i="20"/>
  <c r="VCE286" i="20"/>
  <c r="VCC286" i="20"/>
  <c r="VCA286" i="20"/>
  <c r="VBY286" i="20"/>
  <c r="VBW286" i="20"/>
  <c r="VBU286" i="20"/>
  <c r="VBS286" i="20"/>
  <c r="VBQ286" i="20"/>
  <c r="VBO286" i="20"/>
  <c r="VBM286" i="20"/>
  <c r="VBK286" i="20"/>
  <c r="VBI286" i="20"/>
  <c r="VBG286" i="20"/>
  <c r="VBE286" i="20"/>
  <c r="VBC286" i="20"/>
  <c r="VBA286" i="20"/>
  <c r="VAY286" i="20"/>
  <c r="VAW286" i="20"/>
  <c r="VAU286" i="20"/>
  <c r="VAS286" i="20"/>
  <c r="VAQ286" i="20"/>
  <c r="VAO286" i="20"/>
  <c r="VAM286" i="20"/>
  <c r="VAK286" i="20"/>
  <c r="VAI286" i="20"/>
  <c r="VAG286" i="20"/>
  <c r="VAE286" i="20"/>
  <c r="VAC286" i="20"/>
  <c r="VAA286" i="20"/>
  <c r="UZY286" i="20"/>
  <c r="UZW286" i="20"/>
  <c r="UZU286" i="20"/>
  <c r="UZS286" i="20"/>
  <c r="UZQ286" i="20"/>
  <c r="UZO286" i="20"/>
  <c r="UZM286" i="20"/>
  <c r="UZK286" i="20"/>
  <c r="UZI286" i="20"/>
  <c r="UZG286" i="20"/>
  <c r="UZE286" i="20"/>
  <c r="UZC286" i="20"/>
  <c r="UZA286" i="20"/>
  <c r="UYY286" i="20"/>
  <c r="UYW286" i="20"/>
  <c r="UYU286" i="20"/>
  <c r="UYS286" i="20"/>
  <c r="UYQ286" i="20"/>
  <c r="UYO286" i="20"/>
  <c r="UYM286" i="20"/>
  <c r="UYK286" i="20"/>
  <c r="UYI286" i="20"/>
  <c r="UYG286" i="20"/>
  <c r="UYE286" i="20"/>
  <c r="UYC286" i="20"/>
  <c r="UYA286" i="20"/>
  <c r="UXY286" i="20"/>
  <c r="UXW286" i="20"/>
  <c r="UXU286" i="20"/>
  <c r="UXS286" i="20"/>
  <c r="UXQ286" i="20"/>
  <c r="UXO286" i="20"/>
  <c r="UXM286" i="20"/>
  <c r="UXK286" i="20"/>
  <c r="UXI286" i="20"/>
  <c r="UXG286" i="20"/>
  <c r="UXE286" i="20"/>
  <c r="UXC286" i="20"/>
  <c r="UXA286" i="20"/>
  <c r="UWY286" i="20"/>
  <c r="UWW286" i="20"/>
  <c r="UWU286" i="20"/>
  <c r="UWS286" i="20"/>
  <c r="UWQ286" i="20"/>
  <c r="UWO286" i="20"/>
  <c r="UWM286" i="20"/>
  <c r="UWK286" i="20"/>
  <c r="UWI286" i="20"/>
  <c r="UWG286" i="20"/>
  <c r="UWE286" i="20"/>
  <c r="UWC286" i="20"/>
  <c r="UWA286" i="20"/>
  <c r="UVY286" i="20"/>
  <c r="UVW286" i="20"/>
  <c r="UVU286" i="20"/>
  <c r="UVS286" i="20"/>
  <c r="UVQ286" i="20"/>
  <c r="UVO286" i="20"/>
  <c r="UVM286" i="20"/>
  <c r="UVK286" i="20"/>
  <c r="UVI286" i="20"/>
  <c r="UVG286" i="20"/>
  <c r="UVE286" i="20"/>
  <c r="UVC286" i="20"/>
  <c r="UVA286" i="20"/>
  <c r="UUY286" i="20"/>
  <c r="UUW286" i="20"/>
  <c r="UUU286" i="20"/>
  <c r="UUS286" i="20"/>
  <c r="UUQ286" i="20"/>
  <c r="UUO286" i="20"/>
  <c r="UUM286" i="20"/>
  <c r="UUK286" i="20"/>
  <c r="UUI286" i="20"/>
  <c r="UUG286" i="20"/>
  <c r="UUE286" i="20"/>
  <c r="UUC286" i="20"/>
  <c r="UUA286" i="20"/>
  <c r="UTY286" i="20"/>
  <c r="UTW286" i="20"/>
  <c r="UTU286" i="20"/>
  <c r="UTS286" i="20"/>
  <c r="UTQ286" i="20"/>
  <c r="UTO286" i="20"/>
  <c r="UTM286" i="20"/>
  <c r="UTK286" i="20"/>
  <c r="UTI286" i="20"/>
  <c r="UTG286" i="20"/>
  <c r="UTE286" i="20"/>
  <c r="UTC286" i="20"/>
  <c r="UTA286" i="20"/>
  <c r="USY286" i="20"/>
  <c r="USW286" i="20"/>
  <c r="USU286" i="20"/>
  <c r="USS286" i="20"/>
  <c r="USQ286" i="20"/>
  <c r="USO286" i="20"/>
  <c r="USM286" i="20"/>
  <c r="USK286" i="20"/>
  <c r="USI286" i="20"/>
  <c r="USG286" i="20"/>
  <c r="USE286" i="20"/>
  <c r="USC286" i="20"/>
  <c r="USA286" i="20"/>
  <c r="URY286" i="20"/>
  <c r="URW286" i="20"/>
  <c r="URU286" i="20"/>
  <c r="URS286" i="20"/>
  <c r="URQ286" i="20"/>
  <c r="URO286" i="20"/>
  <c r="URM286" i="20"/>
  <c r="URK286" i="20"/>
  <c r="URI286" i="20"/>
  <c r="URG286" i="20"/>
  <c r="URE286" i="20"/>
  <c r="URC286" i="20"/>
  <c r="URA286" i="20"/>
  <c r="UQY286" i="20"/>
  <c r="UQW286" i="20"/>
  <c r="UQU286" i="20"/>
  <c r="UQS286" i="20"/>
  <c r="UQQ286" i="20"/>
  <c r="UQO286" i="20"/>
  <c r="UQM286" i="20"/>
  <c r="UQK286" i="20"/>
  <c r="UQI286" i="20"/>
  <c r="UQG286" i="20"/>
  <c r="UQE286" i="20"/>
  <c r="UQC286" i="20"/>
  <c r="UQA286" i="20"/>
  <c r="UPY286" i="20"/>
  <c r="UPW286" i="20"/>
  <c r="UPU286" i="20"/>
  <c r="UPS286" i="20"/>
  <c r="UPQ286" i="20"/>
  <c r="UPO286" i="20"/>
  <c r="UPM286" i="20"/>
  <c r="UPK286" i="20"/>
  <c r="UPI286" i="20"/>
  <c r="UPG286" i="20"/>
  <c r="UPE286" i="20"/>
  <c r="UPC286" i="20"/>
  <c r="UPA286" i="20"/>
  <c r="UOY286" i="20"/>
  <c r="UOW286" i="20"/>
  <c r="UOU286" i="20"/>
  <c r="UOS286" i="20"/>
  <c r="UOQ286" i="20"/>
  <c r="UOO286" i="20"/>
  <c r="UOM286" i="20"/>
  <c r="UOK286" i="20"/>
  <c r="UOI286" i="20"/>
  <c r="UOG286" i="20"/>
  <c r="UOE286" i="20"/>
  <c r="UOC286" i="20"/>
  <c r="UOA286" i="20"/>
  <c r="UNY286" i="20"/>
  <c r="UNW286" i="20"/>
  <c r="UNU286" i="20"/>
  <c r="UNS286" i="20"/>
  <c r="UNQ286" i="20"/>
  <c r="UNO286" i="20"/>
  <c r="UNM286" i="20"/>
  <c r="UNK286" i="20"/>
  <c r="UNI286" i="20"/>
  <c r="UNG286" i="20"/>
  <c r="UNE286" i="20"/>
  <c r="UNC286" i="20"/>
  <c r="UNA286" i="20"/>
  <c r="UMY286" i="20"/>
  <c r="UMW286" i="20"/>
  <c r="UMU286" i="20"/>
  <c r="UMS286" i="20"/>
  <c r="UMQ286" i="20"/>
  <c r="UMO286" i="20"/>
  <c r="UMM286" i="20"/>
  <c r="UMK286" i="20"/>
  <c r="UMI286" i="20"/>
  <c r="UMG286" i="20"/>
  <c r="UME286" i="20"/>
  <c r="UMC286" i="20"/>
  <c r="UMA286" i="20"/>
  <c r="ULY286" i="20"/>
  <c r="ULW286" i="20"/>
  <c r="ULU286" i="20"/>
  <c r="ULS286" i="20"/>
  <c r="ULQ286" i="20"/>
  <c r="ULO286" i="20"/>
  <c r="ULM286" i="20"/>
  <c r="ULK286" i="20"/>
  <c r="ULI286" i="20"/>
  <c r="ULG286" i="20"/>
  <c r="ULE286" i="20"/>
  <c r="ULC286" i="20"/>
  <c r="ULA286" i="20"/>
  <c r="UKY286" i="20"/>
  <c r="UKW286" i="20"/>
  <c r="UKU286" i="20"/>
  <c r="UKS286" i="20"/>
  <c r="UKQ286" i="20"/>
  <c r="UKO286" i="20"/>
  <c r="UKM286" i="20"/>
  <c r="UKK286" i="20"/>
  <c r="UKI286" i="20"/>
  <c r="UKG286" i="20"/>
  <c r="UKE286" i="20"/>
  <c r="UKC286" i="20"/>
  <c r="UKA286" i="20"/>
  <c r="UJY286" i="20"/>
  <c r="UJW286" i="20"/>
  <c r="UJU286" i="20"/>
  <c r="UJS286" i="20"/>
  <c r="UJQ286" i="20"/>
  <c r="UJO286" i="20"/>
  <c r="UJM286" i="20"/>
  <c r="UJK286" i="20"/>
  <c r="UJI286" i="20"/>
  <c r="UJG286" i="20"/>
  <c r="UJE286" i="20"/>
  <c r="UJC286" i="20"/>
  <c r="UJA286" i="20"/>
  <c r="UIY286" i="20"/>
  <c r="UIW286" i="20"/>
  <c r="UIU286" i="20"/>
  <c r="UIS286" i="20"/>
  <c r="UIQ286" i="20"/>
  <c r="UIO286" i="20"/>
  <c r="UIM286" i="20"/>
  <c r="UIK286" i="20"/>
  <c r="UII286" i="20"/>
  <c r="UIG286" i="20"/>
  <c r="UIE286" i="20"/>
  <c r="UIC286" i="20"/>
  <c r="UIA286" i="20"/>
  <c r="UHY286" i="20"/>
  <c r="UHW286" i="20"/>
  <c r="UHU286" i="20"/>
  <c r="UHS286" i="20"/>
  <c r="UHQ286" i="20"/>
  <c r="UHO286" i="20"/>
  <c r="UHM286" i="20"/>
  <c r="UHK286" i="20"/>
  <c r="UHI286" i="20"/>
  <c r="UHG286" i="20"/>
  <c r="UHE286" i="20"/>
  <c r="UHC286" i="20"/>
  <c r="UHA286" i="20"/>
  <c r="UGY286" i="20"/>
  <c r="UGW286" i="20"/>
  <c r="UGU286" i="20"/>
  <c r="UGS286" i="20"/>
  <c r="UGQ286" i="20"/>
  <c r="UGO286" i="20"/>
  <c r="UGM286" i="20"/>
  <c r="UGK286" i="20"/>
  <c r="UGI286" i="20"/>
  <c r="UGG286" i="20"/>
  <c r="UGE286" i="20"/>
  <c r="UGC286" i="20"/>
  <c r="UGA286" i="20"/>
  <c r="UFY286" i="20"/>
  <c r="UFW286" i="20"/>
  <c r="UFU286" i="20"/>
  <c r="UFS286" i="20"/>
  <c r="UFQ286" i="20"/>
  <c r="UFO286" i="20"/>
  <c r="UFM286" i="20"/>
  <c r="UFK286" i="20"/>
  <c r="UFI286" i="20"/>
  <c r="UFG286" i="20"/>
  <c r="UFE286" i="20"/>
  <c r="UFC286" i="20"/>
  <c r="UFA286" i="20"/>
  <c r="UEY286" i="20"/>
  <c r="UEW286" i="20"/>
  <c r="UEU286" i="20"/>
  <c r="UES286" i="20"/>
  <c r="UEQ286" i="20"/>
  <c r="UEO286" i="20"/>
  <c r="UEM286" i="20"/>
  <c r="UEK286" i="20"/>
  <c r="UEI286" i="20"/>
  <c r="UEG286" i="20"/>
  <c r="UEE286" i="20"/>
  <c r="UEC286" i="20"/>
  <c r="UEA286" i="20"/>
  <c r="UDY286" i="20"/>
  <c r="UDW286" i="20"/>
  <c r="UDU286" i="20"/>
  <c r="UDS286" i="20"/>
  <c r="UDQ286" i="20"/>
  <c r="UDO286" i="20"/>
  <c r="UDM286" i="20"/>
  <c r="UDK286" i="20"/>
  <c r="UDI286" i="20"/>
  <c r="UDG286" i="20"/>
  <c r="UDE286" i="20"/>
  <c r="UDC286" i="20"/>
  <c r="UDA286" i="20"/>
  <c r="UCY286" i="20"/>
  <c r="UCW286" i="20"/>
  <c r="UCU286" i="20"/>
  <c r="UCS286" i="20"/>
  <c r="UCQ286" i="20"/>
  <c r="UCO286" i="20"/>
  <c r="UCM286" i="20"/>
  <c r="UCK286" i="20"/>
  <c r="UCI286" i="20"/>
  <c r="UCG286" i="20"/>
  <c r="UCE286" i="20"/>
  <c r="UCC286" i="20"/>
  <c r="UCA286" i="20"/>
  <c r="UBY286" i="20"/>
  <c r="UBW286" i="20"/>
  <c r="UBU286" i="20"/>
  <c r="UBS286" i="20"/>
  <c r="UBQ286" i="20"/>
  <c r="UBO286" i="20"/>
  <c r="UBM286" i="20"/>
  <c r="UBK286" i="20"/>
  <c r="UBI286" i="20"/>
  <c r="UBG286" i="20"/>
  <c r="UBE286" i="20"/>
  <c r="UBC286" i="20"/>
  <c r="UBA286" i="20"/>
  <c r="UAY286" i="20"/>
  <c r="UAW286" i="20"/>
  <c r="UAU286" i="20"/>
  <c r="UAS286" i="20"/>
  <c r="UAQ286" i="20"/>
  <c r="UAO286" i="20"/>
  <c r="UAM286" i="20"/>
  <c r="UAK286" i="20"/>
  <c r="UAI286" i="20"/>
  <c r="UAG286" i="20"/>
  <c r="UAE286" i="20"/>
  <c r="UAC286" i="20"/>
  <c r="UAA286" i="20"/>
  <c r="TZY286" i="20"/>
  <c r="TZW286" i="20"/>
  <c r="TZU286" i="20"/>
  <c r="TZS286" i="20"/>
  <c r="TZQ286" i="20"/>
  <c r="TZO286" i="20"/>
  <c r="TZM286" i="20"/>
  <c r="TZK286" i="20"/>
  <c r="TZI286" i="20"/>
  <c r="TZG286" i="20"/>
  <c r="TZE286" i="20"/>
  <c r="TZC286" i="20"/>
  <c r="TZA286" i="20"/>
  <c r="TYY286" i="20"/>
  <c r="TYW286" i="20"/>
  <c r="TYU286" i="20"/>
  <c r="TYS286" i="20"/>
  <c r="TYQ286" i="20"/>
  <c r="TYO286" i="20"/>
  <c r="TYM286" i="20"/>
  <c r="TYK286" i="20"/>
  <c r="TYI286" i="20"/>
  <c r="TYG286" i="20"/>
  <c r="TYE286" i="20"/>
  <c r="TYC286" i="20"/>
  <c r="TYA286" i="20"/>
  <c r="TXY286" i="20"/>
  <c r="TXW286" i="20"/>
  <c r="TXU286" i="20"/>
  <c r="TXS286" i="20"/>
  <c r="TXQ286" i="20"/>
  <c r="TXO286" i="20"/>
  <c r="TXM286" i="20"/>
  <c r="TXK286" i="20"/>
  <c r="TXI286" i="20"/>
  <c r="TXG286" i="20"/>
  <c r="TXE286" i="20"/>
  <c r="TXC286" i="20"/>
  <c r="TXA286" i="20"/>
  <c r="TWY286" i="20"/>
  <c r="TWW286" i="20"/>
  <c r="TWU286" i="20"/>
  <c r="TWS286" i="20"/>
  <c r="TWQ286" i="20"/>
  <c r="TWO286" i="20"/>
  <c r="TWM286" i="20"/>
  <c r="TWK286" i="20"/>
  <c r="TWI286" i="20"/>
  <c r="TWG286" i="20"/>
  <c r="TWE286" i="20"/>
  <c r="TWC286" i="20"/>
  <c r="TWA286" i="20"/>
  <c r="TVY286" i="20"/>
  <c r="TVW286" i="20"/>
  <c r="TVU286" i="20"/>
  <c r="TVS286" i="20"/>
  <c r="TVQ286" i="20"/>
  <c r="TVO286" i="20"/>
  <c r="TVM286" i="20"/>
  <c r="TVK286" i="20"/>
  <c r="TVI286" i="20"/>
  <c r="TVG286" i="20"/>
  <c r="TVE286" i="20"/>
  <c r="TVC286" i="20"/>
  <c r="TVA286" i="20"/>
  <c r="TUY286" i="20"/>
  <c r="TUW286" i="20"/>
  <c r="TUU286" i="20"/>
  <c r="TUS286" i="20"/>
  <c r="TUQ286" i="20"/>
  <c r="TUO286" i="20"/>
  <c r="TUM286" i="20"/>
  <c r="TUK286" i="20"/>
  <c r="TUI286" i="20"/>
  <c r="TUG286" i="20"/>
  <c r="TUE286" i="20"/>
  <c r="TUC286" i="20"/>
  <c r="TUA286" i="20"/>
  <c r="TTY286" i="20"/>
  <c r="TTW286" i="20"/>
  <c r="TTU286" i="20"/>
  <c r="TTS286" i="20"/>
  <c r="TTQ286" i="20"/>
  <c r="TTO286" i="20"/>
  <c r="TTM286" i="20"/>
  <c r="TTK286" i="20"/>
  <c r="TTI286" i="20"/>
  <c r="TTG286" i="20"/>
  <c r="TTE286" i="20"/>
  <c r="TTC286" i="20"/>
  <c r="TTA286" i="20"/>
  <c r="TSY286" i="20"/>
  <c r="TSW286" i="20"/>
  <c r="TSU286" i="20"/>
  <c r="TSS286" i="20"/>
  <c r="TSQ286" i="20"/>
  <c r="TSO286" i="20"/>
  <c r="TSM286" i="20"/>
  <c r="TSK286" i="20"/>
  <c r="TSI286" i="20"/>
  <c r="TSG286" i="20"/>
  <c r="TSE286" i="20"/>
  <c r="TSC286" i="20"/>
  <c r="TSA286" i="20"/>
  <c r="TRY286" i="20"/>
  <c r="TRW286" i="20"/>
  <c r="TRU286" i="20"/>
  <c r="TRS286" i="20"/>
  <c r="TRQ286" i="20"/>
  <c r="TRO286" i="20"/>
  <c r="TRM286" i="20"/>
  <c r="TRK286" i="20"/>
  <c r="TRI286" i="20"/>
  <c r="TRG286" i="20"/>
  <c r="TRE286" i="20"/>
  <c r="TRC286" i="20"/>
  <c r="TRA286" i="20"/>
  <c r="TQY286" i="20"/>
  <c r="TQW286" i="20"/>
  <c r="TQU286" i="20"/>
  <c r="TQS286" i="20"/>
  <c r="TQQ286" i="20"/>
  <c r="TQO286" i="20"/>
  <c r="TQM286" i="20"/>
  <c r="TQK286" i="20"/>
  <c r="TQI286" i="20"/>
  <c r="TQG286" i="20"/>
  <c r="TQE286" i="20"/>
  <c r="TQC286" i="20"/>
  <c r="TQA286" i="20"/>
  <c r="TPY286" i="20"/>
  <c r="TPW286" i="20"/>
  <c r="TPU286" i="20"/>
  <c r="TPS286" i="20"/>
  <c r="TPQ286" i="20"/>
  <c r="TPO286" i="20"/>
  <c r="TPM286" i="20"/>
  <c r="TPK286" i="20"/>
  <c r="TPI286" i="20"/>
  <c r="TPG286" i="20"/>
  <c r="TPE286" i="20"/>
  <c r="TPC286" i="20"/>
  <c r="TPA286" i="20"/>
  <c r="TOY286" i="20"/>
  <c r="TOW286" i="20"/>
  <c r="TOU286" i="20"/>
  <c r="TOS286" i="20"/>
  <c r="TOQ286" i="20"/>
  <c r="TOO286" i="20"/>
  <c r="TOM286" i="20"/>
  <c r="TOK286" i="20"/>
  <c r="TOI286" i="20"/>
  <c r="TOG286" i="20"/>
  <c r="TOE286" i="20"/>
  <c r="TOC286" i="20"/>
  <c r="TOA286" i="20"/>
  <c r="TNY286" i="20"/>
  <c r="TNW286" i="20"/>
  <c r="TNU286" i="20"/>
  <c r="TNS286" i="20"/>
  <c r="TNQ286" i="20"/>
  <c r="TNO286" i="20"/>
  <c r="TNM286" i="20"/>
  <c r="TNK286" i="20"/>
  <c r="TNI286" i="20"/>
  <c r="TNG286" i="20"/>
  <c r="TNE286" i="20"/>
  <c r="TNC286" i="20"/>
  <c r="TNA286" i="20"/>
  <c r="TMY286" i="20"/>
  <c r="TMW286" i="20"/>
  <c r="TMU286" i="20"/>
  <c r="TMS286" i="20"/>
  <c r="TMQ286" i="20"/>
  <c r="TMO286" i="20"/>
  <c r="TMM286" i="20"/>
  <c r="TMK286" i="20"/>
  <c r="TMI286" i="20"/>
  <c r="TMG286" i="20"/>
  <c r="TME286" i="20"/>
  <c r="TMC286" i="20"/>
  <c r="TMA286" i="20"/>
  <c r="TLY286" i="20"/>
  <c r="TLW286" i="20"/>
  <c r="TLU286" i="20"/>
  <c r="TLS286" i="20"/>
  <c r="TLQ286" i="20"/>
  <c r="TLO286" i="20"/>
  <c r="TLM286" i="20"/>
  <c r="TLK286" i="20"/>
  <c r="TLI286" i="20"/>
  <c r="TLG286" i="20"/>
  <c r="TLE286" i="20"/>
  <c r="TLC286" i="20"/>
  <c r="TLA286" i="20"/>
  <c r="TKY286" i="20"/>
  <c r="TKW286" i="20"/>
  <c r="TKU286" i="20"/>
  <c r="TKS286" i="20"/>
  <c r="TKQ286" i="20"/>
  <c r="TKO286" i="20"/>
  <c r="TKM286" i="20"/>
  <c r="TKK286" i="20"/>
  <c r="TKI286" i="20"/>
  <c r="TKG286" i="20"/>
  <c r="TKE286" i="20"/>
  <c r="TKC286" i="20"/>
  <c r="TKA286" i="20"/>
  <c r="TJY286" i="20"/>
  <c r="TJW286" i="20"/>
  <c r="TJU286" i="20"/>
  <c r="TJS286" i="20"/>
  <c r="TJQ286" i="20"/>
  <c r="TJO286" i="20"/>
  <c r="TJM286" i="20"/>
  <c r="TJK286" i="20"/>
  <c r="TJI286" i="20"/>
  <c r="TJG286" i="20"/>
  <c r="TJE286" i="20"/>
  <c r="TJC286" i="20"/>
  <c r="TJA286" i="20"/>
  <c r="TIY286" i="20"/>
  <c r="TIW286" i="20"/>
  <c r="TIU286" i="20"/>
  <c r="TIS286" i="20"/>
  <c r="TIQ286" i="20"/>
  <c r="TIO286" i="20"/>
  <c r="TIM286" i="20"/>
  <c r="TIK286" i="20"/>
  <c r="TII286" i="20"/>
  <c r="TIG286" i="20"/>
  <c r="TIE286" i="20"/>
  <c r="TIC286" i="20"/>
  <c r="TIA286" i="20"/>
  <c r="THY286" i="20"/>
  <c r="THW286" i="20"/>
  <c r="THU286" i="20"/>
  <c r="THS286" i="20"/>
  <c r="THQ286" i="20"/>
  <c r="THO286" i="20"/>
  <c r="THM286" i="20"/>
  <c r="THK286" i="20"/>
  <c r="THI286" i="20"/>
  <c r="THG286" i="20"/>
  <c r="THE286" i="20"/>
  <c r="THC286" i="20"/>
  <c r="THA286" i="20"/>
  <c r="TGY286" i="20"/>
  <c r="TGW286" i="20"/>
  <c r="TGU286" i="20"/>
  <c r="TGS286" i="20"/>
  <c r="TGQ286" i="20"/>
  <c r="TGO286" i="20"/>
  <c r="TGM286" i="20"/>
  <c r="TGK286" i="20"/>
  <c r="TGI286" i="20"/>
  <c r="TGG286" i="20"/>
  <c r="TGE286" i="20"/>
  <c r="TGC286" i="20"/>
  <c r="TGA286" i="20"/>
  <c r="TFY286" i="20"/>
  <c r="TFW286" i="20"/>
  <c r="TFU286" i="20"/>
  <c r="TFS286" i="20"/>
  <c r="TFQ286" i="20"/>
  <c r="TFO286" i="20"/>
  <c r="TFM286" i="20"/>
  <c r="TFK286" i="20"/>
  <c r="TFI286" i="20"/>
  <c r="TFG286" i="20"/>
  <c r="TFE286" i="20"/>
  <c r="TFC286" i="20"/>
  <c r="TFA286" i="20"/>
  <c r="TEY286" i="20"/>
  <c r="TEW286" i="20"/>
  <c r="TEU286" i="20"/>
  <c r="TES286" i="20"/>
  <c r="TEQ286" i="20"/>
  <c r="TEO286" i="20"/>
  <c r="TEM286" i="20"/>
  <c r="TEK286" i="20"/>
  <c r="TEI286" i="20"/>
  <c r="TEG286" i="20"/>
  <c r="TEE286" i="20"/>
  <c r="TEC286" i="20"/>
  <c r="TEA286" i="20"/>
  <c r="TDY286" i="20"/>
  <c r="TDW286" i="20"/>
  <c r="TDU286" i="20"/>
  <c r="TDS286" i="20"/>
  <c r="TDQ286" i="20"/>
  <c r="TDO286" i="20"/>
  <c r="TDM286" i="20"/>
  <c r="TDK286" i="20"/>
  <c r="TDI286" i="20"/>
  <c r="TDG286" i="20"/>
  <c r="TDE286" i="20"/>
  <c r="TDC286" i="20"/>
  <c r="TDA286" i="20"/>
  <c r="TCY286" i="20"/>
  <c r="TCW286" i="20"/>
  <c r="TCU286" i="20"/>
  <c r="TCS286" i="20"/>
  <c r="TCQ286" i="20"/>
  <c r="TCO286" i="20"/>
  <c r="TCM286" i="20"/>
  <c r="TCK286" i="20"/>
  <c r="TCI286" i="20"/>
  <c r="TCG286" i="20"/>
  <c r="TCE286" i="20"/>
  <c r="TCC286" i="20"/>
  <c r="TCA286" i="20"/>
  <c r="TBY286" i="20"/>
  <c r="TBW286" i="20"/>
  <c r="TBU286" i="20"/>
  <c r="TBS286" i="20"/>
  <c r="TBQ286" i="20"/>
  <c r="TBO286" i="20"/>
  <c r="TBM286" i="20"/>
  <c r="TBK286" i="20"/>
  <c r="TBI286" i="20"/>
  <c r="TBG286" i="20"/>
  <c r="TBE286" i="20"/>
  <c r="TBC286" i="20"/>
  <c r="TBA286" i="20"/>
  <c r="TAY286" i="20"/>
  <c r="TAW286" i="20"/>
  <c r="TAU286" i="20"/>
  <c r="TAS286" i="20"/>
  <c r="TAQ286" i="20"/>
  <c r="TAO286" i="20"/>
  <c r="TAM286" i="20"/>
  <c r="TAK286" i="20"/>
  <c r="TAI286" i="20"/>
  <c r="TAG286" i="20"/>
  <c r="TAE286" i="20"/>
  <c r="TAC286" i="20"/>
  <c r="TAA286" i="20"/>
  <c r="SZY286" i="20"/>
  <c r="SZW286" i="20"/>
  <c r="SZU286" i="20"/>
  <c r="SZS286" i="20"/>
  <c r="SZQ286" i="20"/>
  <c r="SZO286" i="20"/>
  <c r="SZM286" i="20"/>
  <c r="SZK286" i="20"/>
  <c r="SZI286" i="20"/>
  <c r="SZG286" i="20"/>
  <c r="SZE286" i="20"/>
  <c r="SZC286" i="20"/>
  <c r="SZA286" i="20"/>
  <c r="SYY286" i="20"/>
  <c r="SYW286" i="20"/>
  <c r="SYU286" i="20"/>
  <c r="SYS286" i="20"/>
  <c r="SYQ286" i="20"/>
  <c r="SYO286" i="20"/>
  <c r="SYM286" i="20"/>
  <c r="SYK286" i="20"/>
  <c r="SYI286" i="20"/>
  <c r="SYG286" i="20"/>
  <c r="SYE286" i="20"/>
  <c r="SYC286" i="20"/>
  <c r="SYA286" i="20"/>
  <c r="SXY286" i="20"/>
  <c r="SXW286" i="20"/>
  <c r="SXU286" i="20"/>
  <c r="SXS286" i="20"/>
  <c r="SXQ286" i="20"/>
  <c r="SXO286" i="20"/>
  <c r="SXM286" i="20"/>
  <c r="SXK286" i="20"/>
  <c r="SXI286" i="20"/>
  <c r="SXG286" i="20"/>
  <c r="SXE286" i="20"/>
  <c r="SXC286" i="20"/>
  <c r="SXA286" i="20"/>
  <c r="SWY286" i="20"/>
  <c r="SWW286" i="20"/>
  <c r="SWU286" i="20"/>
  <c r="SWS286" i="20"/>
  <c r="SWQ286" i="20"/>
  <c r="SWO286" i="20"/>
  <c r="SWM286" i="20"/>
  <c r="SWK286" i="20"/>
  <c r="SWI286" i="20"/>
  <c r="SWG286" i="20"/>
  <c r="SWE286" i="20"/>
  <c r="SWC286" i="20"/>
  <c r="SWA286" i="20"/>
  <c r="SVY286" i="20"/>
  <c r="SVW286" i="20"/>
  <c r="SVU286" i="20"/>
  <c r="SVS286" i="20"/>
  <c r="SVQ286" i="20"/>
  <c r="SVO286" i="20"/>
  <c r="SVM286" i="20"/>
  <c r="SVK286" i="20"/>
  <c r="SVI286" i="20"/>
  <c r="SVG286" i="20"/>
  <c r="SVE286" i="20"/>
  <c r="SVC286" i="20"/>
  <c r="SVA286" i="20"/>
  <c r="SUY286" i="20"/>
  <c r="SUW286" i="20"/>
  <c r="SUU286" i="20"/>
  <c r="SUS286" i="20"/>
  <c r="SUQ286" i="20"/>
  <c r="SUO286" i="20"/>
  <c r="SUM286" i="20"/>
  <c r="SUK286" i="20"/>
  <c r="SUI286" i="20"/>
  <c r="SUG286" i="20"/>
  <c r="SUE286" i="20"/>
  <c r="SUC286" i="20"/>
  <c r="SUA286" i="20"/>
  <c r="STY286" i="20"/>
  <c r="STW286" i="20"/>
  <c r="STU286" i="20"/>
  <c r="STS286" i="20"/>
  <c r="STQ286" i="20"/>
  <c r="STO286" i="20"/>
  <c r="STM286" i="20"/>
  <c r="STK286" i="20"/>
  <c r="STI286" i="20"/>
  <c r="STG286" i="20"/>
  <c r="STE286" i="20"/>
  <c r="STC286" i="20"/>
  <c r="STA286" i="20"/>
  <c r="SSY286" i="20"/>
  <c r="SSW286" i="20"/>
  <c r="SSU286" i="20"/>
  <c r="SSS286" i="20"/>
  <c r="SSQ286" i="20"/>
  <c r="SSO286" i="20"/>
  <c r="SSM286" i="20"/>
  <c r="SSK286" i="20"/>
  <c r="SSI286" i="20"/>
  <c r="SSG286" i="20"/>
  <c r="SSE286" i="20"/>
  <c r="SSC286" i="20"/>
  <c r="SSA286" i="20"/>
  <c r="SRY286" i="20"/>
  <c r="SRW286" i="20"/>
  <c r="SRU286" i="20"/>
  <c r="SRS286" i="20"/>
  <c r="SRQ286" i="20"/>
  <c r="SRO286" i="20"/>
  <c r="SRM286" i="20"/>
  <c r="SRK286" i="20"/>
  <c r="SRI286" i="20"/>
  <c r="SRG286" i="20"/>
  <c r="SRE286" i="20"/>
  <c r="SRC286" i="20"/>
  <c r="SRA286" i="20"/>
  <c r="SQY286" i="20"/>
  <c r="SQW286" i="20"/>
  <c r="SQU286" i="20"/>
  <c r="SQS286" i="20"/>
  <c r="SQQ286" i="20"/>
  <c r="SQO286" i="20"/>
  <c r="SQM286" i="20"/>
  <c r="SQK286" i="20"/>
  <c r="SQI286" i="20"/>
  <c r="SQG286" i="20"/>
  <c r="SQE286" i="20"/>
  <c r="SQC286" i="20"/>
  <c r="SQA286" i="20"/>
  <c r="SPY286" i="20"/>
  <c r="SPW286" i="20"/>
  <c r="SPU286" i="20"/>
  <c r="SPS286" i="20"/>
  <c r="SPQ286" i="20"/>
  <c r="SPO286" i="20"/>
  <c r="SPM286" i="20"/>
  <c r="SPK286" i="20"/>
  <c r="SPI286" i="20"/>
  <c r="SPG286" i="20"/>
  <c r="SPE286" i="20"/>
  <c r="SPC286" i="20"/>
  <c r="SPA286" i="20"/>
  <c r="SOY286" i="20"/>
  <c r="SOW286" i="20"/>
  <c r="SOU286" i="20"/>
  <c r="SOS286" i="20"/>
  <c r="SOQ286" i="20"/>
  <c r="SOO286" i="20"/>
  <c r="SOM286" i="20"/>
  <c r="SOK286" i="20"/>
  <c r="SOI286" i="20"/>
  <c r="SOG286" i="20"/>
  <c r="SOE286" i="20"/>
  <c r="SOC286" i="20"/>
  <c r="SOA286" i="20"/>
  <c r="SNY286" i="20"/>
  <c r="SNW286" i="20"/>
  <c r="SNU286" i="20"/>
  <c r="SNS286" i="20"/>
  <c r="SNQ286" i="20"/>
  <c r="SNO286" i="20"/>
  <c r="SNM286" i="20"/>
  <c r="SNK286" i="20"/>
  <c r="SNI286" i="20"/>
  <c r="SNG286" i="20"/>
  <c r="SNE286" i="20"/>
  <c r="SNC286" i="20"/>
  <c r="SNA286" i="20"/>
  <c r="SMY286" i="20"/>
  <c r="SMW286" i="20"/>
  <c r="SMU286" i="20"/>
  <c r="SMS286" i="20"/>
  <c r="SMQ286" i="20"/>
  <c r="SMO286" i="20"/>
  <c r="SMM286" i="20"/>
  <c r="SMK286" i="20"/>
  <c r="SMI286" i="20"/>
  <c r="SMG286" i="20"/>
  <c r="SME286" i="20"/>
  <c r="SMC286" i="20"/>
  <c r="SMA286" i="20"/>
  <c r="SLY286" i="20"/>
  <c r="SLW286" i="20"/>
  <c r="SLU286" i="20"/>
  <c r="SLS286" i="20"/>
  <c r="SLQ286" i="20"/>
  <c r="SLO286" i="20"/>
  <c r="SLM286" i="20"/>
  <c r="SLK286" i="20"/>
  <c r="SLI286" i="20"/>
  <c r="SLG286" i="20"/>
  <c r="SLE286" i="20"/>
  <c r="SLC286" i="20"/>
  <c r="SLA286" i="20"/>
  <c r="SKY286" i="20"/>
  <c r="SKW286" i="20"/>
  <c r="SKU286" i="20"/>
  <c r="SKS286" i="20"/>
  <c r="SKQ286" i="20"/>
  <c r="SKO286" i="20"/>
  <c r="SKM286" i="20"/>
  <c r="SKK286" i="20"/>
  <c r="SKI286" i="20"/>
  <c r="SKG286" i="20"/>
  <c r="SKE286" i="20"/>
  <c r="SKC286" i="20"/>
  <c r="SKA286" i="20"/>
  <c r="SJY286" i="20"/>
  <c r="SJW286" i="20"/>
  <c r="SJU286" i="20"/>
  <c r="SJS286" i="20"/>
  <c r="SJQ286" i="20"/>
  <c r="SJO286" i="20"/>
  <c r="SJM286" i="20"/>
  <c r="SJK286" i="20"/>
  <c r="SJI286" i="20"/>
  <c r="SJG286" i="20"/>
  <c r="SJE286" i="20"/>
  <c r="SJC286" i="20"/>
  <c r="SJA286" i="20"/>
  <c r="SIY286" i="20"/>
  <c r="SIW286" i="20"/>
  <c r="SIU286" i="20"/>
  <c r="SIS286" i="20"/>
  <c r="SIQ286" i="20"/>
  <c r="SIO286" i="20"/>
  <c r="SIM286" i="20"/>
  <c r="SIK286" i="20"/>
  <c r="SII286" i="20"/>
  <c r="SIG286" i="20"/>
  <c r="SIE286" i="20"/>
  <c r="SIC286" i="20"/>
  <c r="SIA286" i="20"/>
  <c r="SHY286" i="20"/>
  <c r="SHW286" i="20"/>
  <c r="SHU286" i="20"/>
  <c r="SHS286" i="20"/>
  <c r="SHQ286" i="20"/>
  <c r="SHO286" i="20"/>
  <c r="SHM286" i="20"/>
  <c r="SHK286" i="20"/>
  <c r="SHI286" i="20"/>
  <c r="SHG286" i="20"/>
  <c r="SHE286" i="20"/>
  <c r="SHC286" i="20"/>
  <c r="SHA286" i="20"/>
  <c r="SGY286" i="20"/>
  <c r="SGW286" i="20"/>
  <c r="SGU286" i="20"/>
  <c r="SGS286" i="20"/>
  <c r="SGQ286" i="20"/>
  <c r="SGO286" i="20"/>
  <c r="SGM286" i="20"/>
  <c r="SGK286" i="20"/>
  <c r="SGI286" i="20"/>
  <c r="SGG286" i="20"/>
  <c r="SGE286" i="20"/>
  <c r="SGC286" i="20"/>
  <c r="SGA286" i="20"/>
  <c r="SFY286" i="20"/>
  <c r="SFW286" i="20"/>
  <c r="SFU286" i="20"/>
  <c r="SFS286" i="20"/>
  <c r="SFQ286" i="20"/>
  <c r="SFO286" i="20"/>
  <c r="SFM286" i="20"/>
  <c r="SFK286" i="20"/>
  <c r="SFI286" i="20"/>
  <c r="SFG286" i="20"/>
  <c r="SFE286" i="20"/>
  <c r="SFC286" i="20"/>
  <c r="SFA286" i="20"/>
  <c r="SEY286" i="20"/>
  <c r="SEW286" i="20"/>
  <c r="SEU286" i="20"/>
  <c r="SES286" i="20"/>
  <c r="SEQ286" i="20"/>
  <c r="SEO286" i="20"/>
  <c r="SEM286" i="20"/>
  <c r="SEK286" i="20"/>
  <c r="SEI286" i="20"/>
  <c r="SEG286" i="20"/>
  <c r="SEE286" i="20"/>
  <c r="SEC286" i="20"/>
  <c r="SEA286" i="20"/>
  <c r="SDY286" i="20"/>
  <c r="SDW286" i="20"/>
  <c r="SDU286" i="20"/>
  <c r="SDS286" i="20"/>
  <c r="SDQ286" i="20"/>
  <c r="SDO286" i="20"/>
  <c r="SDM286" i="20"/>
  <c r="SDK286" i="20"/>
  <c r="SDI286" i="20"/>
  <c r="SDG286" i="20"/>
  <c r="SDE286" i="20"/>
  <c r="SDC286" i="20"/>
  <c r="SDA286" i="20"/>
  <c r="SCY286" i="20"/>
  <c r="SCW286" i="20"/>
  <c r="SCU286" i="20"/>
  <c r="SCS286" i="20"/>
  <c r="SCQ286" i="20"/>
  <c r="SCO286" i="20"/>
  <c r="SCM286" i="20"/>
  <c r="SCK286" i="20"/>
  <c r="SCI286" i="20"/>
  <c r="SCG286" i="20"/>
  <c r="SCE286" i="20"/>
  <c r="SCC286" i="20"/>
  <c r="SCA286" i="20"/>
  <c r="SBY286" i="20"/>
  <c r="SBW286" i="20"/>
  <c r="SBU286" i="20"/>
  <c r="SBS286" i="20"/>
  <c r="SBQ286" i="20"/>
  <c r="SBO286" i="20"/>
  <c r="SBM286" i="20"/>
  <c r="SBK286" i="20"/>
  <c r="SBI286" i="20"/>
  <c r="SBG286" i="20"/>
  <c r="SBE286" i="20"/>
  <c r="SBC286" i="20"/>
  <c r="SBA286" i="20"/>
  <c r="SAY286" i="20"/>
  <c r="SAW286" i="20"/>
  <c r="SAU286" i="20"/>
  <c r="SAS286" i="20"/>
  <c r="SAQ286" i="20"/>
  <c r="SAO286" i="20"/>
  <c r="SAM286" i="20"/>
  <c r="SAK286" i="20"/>
  <c r="SAI286" i="20"/>
  <c r="SAG286" i="20"/>
  <c r="SAE286" i="20"/>
  <c r="SAC286" i="20"/>
  <c r="SAA286" i="20"/>
  <c r="RZY286" i="20"/>
  <c r="RZW286" i="20"/>
  <c r="RZU286" i="20"/>
  <c r="RZS286" i="20"/>
  <c r="RZQ286" i="20"/>
  <c r="RZO286" i="20"/>
  <c r="RZM286" i="20"/>
  <c r="RZK286" i="20"/>
  <c r="RZI286" i="20"/>
  <c r="RZG286" i="20"/>
  <c r="RZE286" i="20"/>
  <c r="RZC286" i="20"/>
  <c r="RZA286" i="20"/>
  <c r="RYY286" i="20"/>
  <c r="RYW286" i="20"/>
  <c r="RYU286" i="20"/>
  <c r="RYS286" i="20"/>
  <c r="RYQ286" i="20"/>
  <c r="RYO286" i="20"/>
  <c r="RYM286" i="20"/>
  <c r="RYK286" i="20"/>
  <c r="RYI286" i="20"/>
  <c r="RYG286" i="20"/>
  <c r="RYE286" i="20"/>
  <c r="RYC286" i="20"/>
  <c r="RYA286" i="20"/>
  <c r="RXY286" i="20"/>
  <c r="RXW286" i="20"/>
  <c r="RXU286" i="20"/>
  <c r="RXS286" i="20"/>
  <c r="RXQ286" i="20"/>
  <c r="RXO286" i="20"/>
  <c r="RXM286" i="20"/>
  <c r="RXK286" i="20"/>
  <c r="RXI286" i="20"/>
  <c r="RXG286" i="20"/>
  <c r="RXE286" i="20"/>
  <c r="RXC286" i="20"/>
  <c r="RXA286" i="20"/>
  <c r="RWY286" i="20"/>
  <c r="RWW286" i="20"/>
  <c r="RWU286" i="20"/>
  <c r="RWS286" i="20"/>
  <c r="RWQ286" i="20"/>
  <c r="RWO286" i="20"/>
  <c r="RWM286" i="20"/>
  <c r="RWK286" i="20"/>
  <c r="RWI286" i="20"/>
  <c r="RWG286" i="20"/>
  <c r="RWE286" i="20"/>
  <c r="RWC286" i="20"/>
  <c r="RWA286" i="20"/>
  <c r="RVY286" i="20"/>
  <c r="RVW286" i="20"/>
  <c r="RVU286" i="20"/>
  <c r="RVS286" i="20"/>
  <c r="RVQ286" i="20"/>
  <c r="RVO286" i="20"/>
  <c r="RVM286" i="20"/>
  <c r="RVK286" i="20"/>
  <c r="RVI286" i="20"/>
  <c r="RVG286" i="20"/>
  <c r="RVE286" i="20"/>
  <c r="RVC286" i="20"/>
  <c r="RVA286" i="20"/>
  <c r="RUY286" i="20"/>
  <c r="RUW286" i="20"/>
  <c r="RUU286" i="20"/>
  <c r="RUS286" i="20"/>
  <c r="RUQ286" i="20"/>
  <c r="RUO286" i="20"/>
  <c r="RUM286" i="20"/>
  <c r="RUK286" i="20"/>
  <c r="RUI286" i="20"/>
  <c r="RUG286" i="20"/>
  <c r="RUE286" i="20"/>
  <c r="RUC286" i="20"/>
  <c r="RUA286" i="20"/>
  <c r="RTY286" i="20"/>
  <c r="RTW286" i="20"/>
  <c r="RTU286" i="20"/>
  <c r="RTS286" i="20"/>
  <c r="RTQ286" i="20"/>
  <c r="RTO286" i="20"/>
  <c r="RTM286" i="20"/>
  <c r="RTK286" i="20"/>
  <c r="RTI286" i="20"/>
  <c r="RTG286" i="20"/>
  <c r="RTE286" i="20"/>
  <c r="RTC286" i="20"/>
  <c r="RTA286" i="20"/>
  <c r="RSY286" i="20"/>
  <c r="RSW286" i="20"/>
  <c r="RSU286" i="20"/>
  <c r="RSS286" i="20"/>
  <c r="RSQ286" i="20"/>
  <c r="RSO286" i="20"/>
  <c r="RSM286" i="20"/>
  <c r="RSK286" i="20"/>
  <c r="RSI286" i="20"/>
  <c r="RSG286" i="20"/>
  <c r="RSE286" i="20"/>
  <c r="RSC286" i="20"/>
  <c r="RSA286" i="20"/>
  <c r="RRY286" i="20"/>
  <c r="RRW286" i="20"/>
  <c r="RRU286" i="20"/>
  <c r="RRS286" i="20"/>
  <c r="RRQ286" i="20"/>
  <c r="RRO286" i="20"/>
  <c r="RRM286" i="20"/>
  <c r="RRK286" i="20"/>
  <c r="RRI286" i="20"/>
  <c r="RRG286" i="20"/>
  <c r="RRE286" i="20"/>
  <c r="RRC286" i="20"/>
  <c r="RRA286" i="20"/>
  <c r="RQY286" i="20"/>
  <c r="RQW286" i="20"/>
  <c r="RQU286" i="20"/>
  <c r="RQS286" i="20"/>
  <c r="RQQ286" i="20"/>
  <c r="RQO286" i="20"/>
  <c r="RQM286" i="20"/>
  <c r="RQK286" i="20"/>
  <c r="RQI286" i="20"/>
  <c r="RQG286" i="20"/>
  <c r="RQE286" i="20"/>
  <c r="RQC286" i="20"/>
  <c r="RQA286" i="20"/>
  <c r="RPY286" i="20"/>
  <c r="RPW286" i="20"/>
  <c r="RPU286" i="20"/>
  <c r="RPS286" i="20"/>
  <c r="RPQ286" i="20"/>
  <c r="RPO286" i="20"/>
  <c r="RPM286" i="20"/>
  <c r="RPK286" i="20"/>
  <c r="RPI286" i="20"/>
  <c r="RPG286" i="20"/>
  <c r="RPE286" i="20"/>
  <c r="RPC286" i="20"/>
  <c r="RPA286" i="20"/>
  <c r="ROY286" i="20"/>
  <c r="ROW286" i="20"/>
  <c r="ROU286" i="20"/>
  <c r="ROS286" i="20"/>
  <c r="ROQ286" i="20"/>
  <c r="ROO286" i="20"/>
  <c r="ROM286" i="20"/>
  <c r="ROK286" i="20"/>
  <c r="ROI286" i="20"/>
  <c r="ROG286" i="20"/>
  <c r="ROE286" i="20"/>
  <c r="ROC286" i="20"/>
  <c r="ROA286" i="20"/>
  <c r="RNY286" i="20"/>
  <c r="RNW286" i="20"/>
  <c r="RNU286" i="20"/>
  <c r="RNS286" i="20"/>
  <c r="RNQ286" i="20"/>
  <c r="RNO286" i="20"/>
  <c r="RNM286" i="20"/>
  <c r="RNK286" i="20"/>
  <c r="RNI286" i="20"/>
  <c r="RNG286" i="20"/>
  <c r="RNE286" i="20"/>
  <c r="RNC286" i="20"/>
  <c r="RNA286" i="20"/>
  <c r="RMY286" i="20"/>
  <c r="RMW286" i="20"/>
  <c r="RMU286" i="20"/>
  <c r="RMS286" i="20"/>
  <c r="RMQ286" i="20"/>
  <c r="RMO286" i="20"/>
  <c r="RMM286" i="20"/>
  <c r="RMK286" i="20"/>
  <c r="RMI286" i="20"/>
  <c r="RMG286" i="20"/>
  <c r="RME286" i="20"/>
  <c r="RMC286" i="20"/>
  <c r="RMA286" i="20"/>
  <c r="RLY286" i="20"/>
  <c r="RLW286" i="20"/>
  <c r="RLU286" i="20"/>
  <c r="RLS286" i="20"/>
  <c r="RLQ286" i="20"/>
  <c r="RLO286" i="20"/>
  <c r="RLM286" i="20"/>
  <c r="RLK286" i="20"/>
  <c r="RLI286" i="20"/>
  <c r="RLG286" i="20"/>
  <c r="RLE286" i="20"/>
  <c r="RLC286" i="20"/>
  <c r="RLA286" i="20"/>
  <c r="RKY286" i="20"/>
  <c r="RKW286" i="20"/>
  <c r="RKU286" i="20"/>
  <c r="RKS286" i="20"/>
  <c r="RKQ286" i="20"/>
  <c r="RKO286" i="20"/>
  <c r="RKM286" i="20"/>
  <c r="RKK286" i="20"/>
  <c r="RKI286" i="20"/>
  <c r="RKG286" i="20"/>
  <c r="RKE286" i="20"/>
  <c r="RKC286" i="20"/>
  <c r="RKA286" i="20"/>
  <c r="RJY286" i="20"/>
  <c r="RJW286" i="20"/>
  <c r="RJU286" i="20"/>
  <c r="RJS286" i="20"/>
  <c r="RJQ286" i="20"/>
  <c r="RJO286" i="20"/>
  <c r="RJM286" i="20"/>
  <c r="RJK286" i="20"/>
  <c r="RJI286" i="20"/>
  <c r="RJG286" i="20"/>
  <c r="RJE286" i="20"/>
  <c r="RJC286" i="20"/>
  <c r="RJA286" i="20"/>
  <c r="RIY286" i="20"/>
  <c r="RIW286" i="20"/>
  <c r="RIU286" i="20"/>
  <c r="RIS286" i="20"/>
  <c r="RIQ286" i="20"/>
  <c r="RIO286" i="20"/>
  <c r="RIM286" i="20"/>
  <c r="RIK286" i="20"/>
  <c r="RII286" i="20"/>
  <c r="RIG286" i="20"/>
  <c r="RIE286" i="20"/>
  <c r="RIC286" i="20"/>
  <c r="RIA286" i="20"/>
  <c r="RHY286" i="20"/>
  <c r="RHW286" i="20"/>
  <c r="RHU286" i="20"/>
  <c r="RHS286" i="20"/>
  <c r="RHQ286" i="20"/>
  <c r="RHO286" i="20"/>
  <c r="RHM286" i="20"/>
  <c r="RHK286" i="20"/>
  <c r="RHI286" i="20"/>
  <c r="RHG286" i="20"/>
  <c r="RHE286" i="20"/>
  <c r="RHC286" i="20"/>
  <c r="RHA286" i="20"/>
  <c r="RGY286" i="20"/>
  <c r="RGW286" i="20"/>
  <c r="RGU286" i="20"/>
  <c r="RGS286" i="20"/>
  <c r="RGQ286" i="20"/>
  <c r="RGO286" i="20"/>
  <c r="RGM286" i="20"/>
  <c r="RGK286" i="20"/>
  <c r="RGI286" i="20"/>
  <c r="RGG286" i="20"/>
  <c r="RGE286" i="20"/>
  <c r="RGC286" i="20"/>
  <c r="RGA286" i="20"/>
  <c r="RFY286" i="20"/>
  <c r="RFW286" i="20"/>
  <c r="RFU286" i="20"/>
  <c r="RFS286" i="20"/>
  <c r="RFQ286" i="20"/>
  <c r="RFO286" i="20"/>
  <c r="RFM286" i="20"/>
  <c r="RFK286" i="20"/>
  <c r="RFI286" i="20"/>
  <c r="RFG286" i="20"/>
  <c r="RFE286" i="20"/>
  <c r="RFC286" i="20"/>
  <c r="RFA286" i="20"/>
  <c r="REY286" i="20"/>
  <c r="REW286" i="20"/>
  <c r="REU286" i="20"/>
  <c r="RES286" i="20"/>
  <c r="REQ286" i="20"/>
  <c r="REO286" i="20"/>
  <c r="REM286" i="20"/>
  <c r="REK286" i="20"/>
  <c r="REI286" i="20"/>
  <c r="REG286" i="20"/>
  <c r="REE286" i="20"/>
  <c r="REC286" i="20"/>
  <c r="REA286" i="20"/>
  <c r="RDY286" i="20"/>
  <c r="RDW286" i="20"/>
  <c r="RDU286" i="20"/>
  <c r="RDS286" i="20"/>
  <c r="RDQ286" i="20"/>
  <c r="RDO286" i="20"/>
  <c r="RDM286" i="20"/>
  <c r="RDK286" i="20"/>
  <c r="RDI286" i="20"/>
  <c r="RDG286" i="20"/>
  <c r="RDE286" i="20"/>
  <c r="RDC286" i="20"/>
  <c r="RDA286" i="20"/>
  <c r="RCY286" i="20"/>
  <c r="RCW286" i="20"/>
  <c r="RCU286" i="20"/>
  <c r="RCS286" i="20"/>
  <c r="RCQ286" i="20"/>
  <c r="RCO286" i="20"/>
  <c r="RCM286" i="20"/>
  <c r="RCK286" i="20"/>
  <c r="RCI286" i="20"/>
  <c r="RCG286" i="20"/>
  <c r="RCE286" i="20"/>
  <c r="RCC286" i="20"/>
  <c r="RCA286" i="20"/>
  <c r="RBY286" i="20"/>
  <c r="RBW286" i="20"/>
  <c r="RBU286" i="20"/>
  <c r="RBS286" i="20"/>
  <c r="RBQ286" i="20"/>
  <c r="RBO286" i="20"/>
  <c r="RBM286" i="20"/>
  <c r="RBK286" i="20"/>
  <c r="RBI286" i="20"/>
  <c r="RBG286" i="20"/>
  <c r="RBE286" i="20"/>
  <c r="RBC286" i="20"/>
  <c r="RBA286" i="20"/>
  <c r="RAY286" i="20"/>
  <c r="RAW286" i="20"/>
  <c r="RAU286" i="20"/>
  <c r="RAS286" i="20"/>
  <c r="RAQ286" i="20"/>
  <c r="RAO286" i="20"/>
  <c r="RAM286" i="20"/>
  <c r="RAK286" i="20"/>
  <c r="RAI286" i="20"/>
  <c r="RAG286" i="20"/>
  <c r="RAE286" i="20"/>
  <c r="RAC286" i="20"/>
  <c r="RAA286" i="20"/>
  <c r="QZY286" i="20"/>
  <c r="QZW286" i="20"/>
  <c r="QZU286" i="20"/>
  <c r="QZS286" i="20"/>
  <c r="QZQ286" i="20"/>
  <c r="QZO286" i="20"/>
  <c r="QZM286" i="20"/>
  <c r="QZK286" i="20"/>
  <c r="QZI286" i="20"/>
  <c r="QZG286" i="20"/>
  <c r="QZE286" i="20"/>
  <c r="QZC286" i="20"/>
  <c r="QZA286" i="20"/>
  <c r="QYY286" i="20"/>
  <c r="QYW286" i="20"/>
  <c r="QYU286" i="20"/>
  <c r="QYS286" i="20"/>
  <c r="QYQ286" i="20"/>
  <c r="QYO286" i="20"/>
  <c r="QYM286" i="20"/>
  <c r="QYK286" i="20"/>
  <c r="QYI286" i="20"/>
  <c r="QYG286" i="20"/>
  <c r="QYE286" i="20"/>
  <c r="QYC286" i="20"/>
  <c r="QYA286" i="20"/>
  <c r="QXY286" i="20"/>
  <c r="QXW286" i="20"/>
  <c r="QXU286" i="20"/>
  <c r="QXS286" i="20"/>
  <c r="QXQ286" i="20"/>
  <c r="QXO286" i="20"/>
  <c r="QXM286" i="20"/>
  <c r="QXK286" i="20"/>
  <c r="QXI286" i="20"/>
  <c r="QXG286" i="20"/>
  <c r="QXE286" i="20"/>
  <c r="QXC286" i="20"/>
  <c r="QXA286" i="20"/>
  <c r="QWY286" i="20"/>
  <c r="QWW286" i="20"/>
  <c r="QWU286" i="20"/>
  <c r="QWS286" i="20"/>
  <c r="QWQ286" i="20"/>
  <c r="QWO286" i="20"/>
  <c r="QWM286" i="20"/>
  <c r="QWK286" i="20"/>
  <c r="QWI286" i="20"/>
  <c r="QWG286" i="20"/>
  <c r="QWE286" i="20"/>
  <c r="QWC286" i="20"/>
  <c r="QWA286" i="20"/>
  <c r="QVY286" i="20"/>
  <c r="QVW286" i="20"/>
  <c r="QVU286" i="20"/>
  <c r="QVS286" i="20"/>
  <c r="QVQ286" i="20"/>
  <c r="QVO286" i="20"/>
  <c r="QVM286" i="20"/>
  <c r="QVK286" i="20"/>
  <c r="QVI286" i="20"/>
  <c r="QVG286" i="20"/>
  <c r="QVE286" i="20"/>
  <c r="QVC286" i="20"/>
  <c r="QVA286" i="20"/>
  <c r="QUY286" i="20"/>
  <c r="QUW286" i="20"/>
  <c r="QUU286" i="20"/>
  <c r="QUS286" i="20"/>
  <c r="QUQ286" i="20"/>
  <c r="QUO286" i="20"/>
  <c r="QUM286" i="20"/>
  <c r="QUK286" i="20"/>
  <c r="QUI286" i="20"/>
  <c r="QUG286" i="20"/>
  <c r="QUE286" i="20"/>
  <c r="QUC286" i="20"/>
  <c r="QUA286" i="20"/>
  <c r="QTY286" i="20"/>
  <c r="QTW286" i="20"/>
  <c r="QTU286" i="20"/>
  <c r="QTS286" i="20"/>
  <c r="QTQ286" i="20"/>
  <c r="QTO286" i="20"/>
  <c r="QTM286" i="20"/>
  <c r="QTK286" i="20"/>
  <c r="QTI286" i="20"/>
  <c r="QTG286" i="20"/>
  <c r="QTE286" i="20"/>
  <c r="QTC286" i="20"/>
  <c r="QTA286" i="20"/>
  <c r="QSY286" i="20"/>
  <c r="QSW286" i="20"/>
  <c r="QSU286" i="20"/>
  <c r="QSS286" i="20"/>
  <c r="QSQ286" i="20"/>
  <c r="QSO286" i="20"/>
  <c r="QSM286" i="20"/>
  <c r="QSK286" i="20"/>
  <c r="QSI286" i="20"/>
  <c r="QSG286" i="20"/>
  <c r="QSE286" i="20"/>
  <c r="QSC286" i="20"/>
  <c r="QSA286" i="20"/>
  <c r="QRY286" i="20"/>
  <c r="QRW286" i="20"/>
  <c r="QRU286" i="20"/>
  <c r="QRS286" i="20"/>
  <c r="QRQ286" i="20"/>
  <c r="QRO286" i="20"/>
  <c r="QRM286" i="20"/>
  <c r="QRK286" i="20"/>
  <c r="QRI286" i="20"/>
  <c r="QRG286" i="20"/>
  <c r="QRE286" i="20"/>
  <c r="QRC286" i="20"/>
  <c r="QRA286" i="20"/>
  <c r="QQY286" i="20"/>
  <c r="QQW286" i="20"/>
  <c r="QQU286" i="20"/>
  <c r="QQS286" i="20"/>
  <c r="QQQ286" i="20"/>
  <c r="QQO286" i="20"/>
  <c r="QQM286" i="20"/>
  <c r="QQK286" i="20"/>
  <c r="QQI286" i="20"/>
  <c r="QQG286" i="20"/>
  <c r="QQE286" i="20"/>
  <c r="QQC286" i="20"/>
  <c r="QQA286" i="20"/>
  <c r="QPY286" i="20"/>
  <c r="QPW286" i="20"/>
  <c r="QPU286" i="20"/>
  <c r="QPS286" i="20"/>
  <c r="QPQ286" i="20"/>
  <c r="QPO286" i="20"/>
  <c r="QPM286" i="20"/>
  <c r="QPK286" i="20"/>
  <c r="QPI286" i="20"/>
  <c r="QPG286" i="20"/>
  <c r="QPE286" i="20"/>
  <c r="QPC286" i="20"/>
  <c r="QPA286" i="20"/>
  <c r="QOY286" i="20"/>
  <c r="QOW286" i="20"/>
  <c r="QOU286" i="20"/>
  <c r="QOS286" i="20"/>
  <c r="QOQ286" i="20"/>
  <c r="QOO286" i="20"/>
  <c r="QOM286" i="20"/>
  <c r="QOK286" i="20"/>
  <c r="QOI286" i="20"/>
  <c r="QOG286" i="20"/>
  <c r="QOE286" i="20"/>
  <c r="QOC286" i="20"/>
  <c r="QOA286" i="20"/>
  <c r="QNY286" i="20"/>
  <c r="QNW286" i="20"/>
  <c r="QNU286" i="20"/>
  <c r="QNS286" i="20"/>
  <c r="QNQ286" i="20"/>
  <c r="QNO286" i="20"/>
  <c r="QNM286" i="20"/>
  <c r="QNK286" i="20"/>
  <c r="QNI286" i="20"/>
  <c r="QNG286" i="20"/>
  <c r="QNE286" i="20"/>
  <c r="QNC286" i="20"/>
  <c r="QNA286" i="20"/>
  <c r="QMY286" i="20"/>
  <c r="QMW286" i="20"/>
  <c r="QMU286" i="20"/>
  <c r="QMS286" i="20"/>
  <c r="QMQ286" i="20"/>
  <c r="QMO286" i="20"/>
  <c r="QMM286" i="20"/>
  <c r="QMK286" i="20"/>
  <c r="QMI286" i="20"/>
  <c r="QMG286" i="20"/>
  <c r="QME286" i="20"/>
  <c r="QMC286" i="20"/>
  <c r="QMA286" i="20"/>
  <c r="QLY286" i="20"/>
  <c r="QLW286" i="20"/>
  <c r="QLU286" i="20"/>
  <c r="QLS286" i="20"/>
  <c r="QLQ286" i="20"/>
  <c r="QLO286" i="20"/>
  <c r="QLM286" i="20"/>
  <c r="QLK286" i="20"/>
  <c r="QLI286" i="20"/>
  <c r="QLG286" i="20"/>
  <c r="QLE286" i="20"/>
  <c r="QLC286" i="20"/>
  <c r="QLA286" i="20"/>
  <c r="QKY286" i="20"/>
  <c r="QKW286" i="20"/>
  <c r="QKU286" i="20"/>
  <c r="QKS286" i="20"/>
  <c r="QKQ286" i="20"/>
  <c r="QKO286" i="20"/>
  <c r="QKM286" i="20"/>
  <c r="QKK286" i="20"/>
  <c r="QKI286" i="20"/>
  <c r="QKG286" i="20"/>
  <c r="QKE286" i="20"/>
  <c r="QKC286" i="20"/>
  <c r="QKA286" i="20"/>
  <c r="QJY286" i="20"/>
  <c r="QJW286" i="20"/>
  <c r="QJU286" i="20"/>
  <c r="QJS286" i="20"/>
  <c r="QJQ286" i="20"/>
  <c r="QJO286" i="20"/>
  <c r="QJM286" i="20"/>
  <c r="QJK286" i="20"/>
  <c r="QJI286" i="20"/>
  <c r="QJG286" i="20"/>
  <c r="QJE286" i="20"/>
  <c r="QJC286" i="20"/>
  <c r="QJA286" i="20"/>
  <c r="QIY286" i="20"/>
  <c r="QIW286" i="20"/>
  <c r="QIU286" i="20"/>
  <c r="QIS286" i="20"/>
  <c r="QIQ286" i="20"/>
  <c r="QIO286" i="20"/>
  <c r="QIM286" i="20"/>
  <c r="QIK286" i="20"/>
  <c r="QII286" i="20"/>
  <c r="QIG286" i="20"/>
  <c r="QIE286" i="20"/>
  <c r="QIC286" i="20"/>
  <c r="QIA286" i="20"/>
  <c r="QHY286" i="20"/>
  <c r="QHW286" i="20"/>
  <c r="QHU286" i="20"/>
  <c r="QHS286" i="20"/>
  <c r="QHQ286" i="20"/>
  <c r="QHO286" i="20"/>
  <c r="QHM286" i="20"/>
  <c r="QHK286" i="20"/>
  <c r="QHI286" i="20"/>
  <c r="QHG286" i="20"/>
  <c r="QHE286" i="20"/>
  <c r="QHC286" i="20"/>
  <c r="QHA286" i="20"/>
  <c r="QGY286" i="20"/>
  <c r="QGW286" i="20"/>
  <c r="QGU286" i="20"/>
  <c r="QGS286" i="20"/>
  <c r="QGQ286" i="20"/>
  <c r="QGO286" i="20"/>
  <c r="QGM286" i="20"/>
  <c r="QGK286" i="20"/>
  <c r="QGI286" i="20"/>
  <c r="QGG286" i="20"/>
  <c r="QGE286" i="20"/>
  <c r="QGC286" i="20"/>
  <c r="QGA286" i="20"/>
  <c r="QFY286" i="20"/>
  <c r="QFW286" i="20"/>
  <c r="QFU286" i="20"/>
  <c r="QFS286" i="20"/>
  <c r="QFQ286" i="20"/>
  <c r="QFO286" i="20"/>
  <c r="QFM286" i="20"/>
  <c r="QFK286" i="20"/>
  <c r="QFI286" i="20"/>
  <c r="QFG286" i="20"/>
  <c r="QFE286" i="20"/>
  <c r="QFC286" i="20"/>
  <c r="QFA286" i="20"/>
  <c r="QEY286" i="20"/>
  <c r="QEW286" i="20"/>
  <c r="QEU286" i="20"/>
  <c r="QES286" i="20"/>
  <c r="QEQ286" i="20"/>
  <c r="QEO286" i="20"/>
  <c r="QEM286" i="20"/>
  <c r="QEK286" i="20"/>
  <c r="QEI286" i="20"/>
  <c r="QEG286" i="20"/>
  <c r="QEE286" i="20"/>
  <c r="QEC286" i="20"/>
  <c r="QEA286" i="20"/>
  <c r="QDY286" i="20"/>
  <c r="QDW286" i="20"/>
  <c r="QDU286" i="20"/>
  <c r="QDS286" i="20"/>
  <c r="QDQ286" i="20"/>
  <c r="QDO286" i="20"/>
  <c r="QDM286" i="20"/>
  <c r="QDK286" i="20"/>
  <c r="QDI286" i="20"/>
  <c r="QDG286" i="20"/>
  <c r="QDE286" i="20"/>
  <c r="QDC286" i="20"/>
  <c r="QDA286" i="20"/>
  <c r="QCY286" i="20"/>
  <c r="QCW286" i="20"/>
  <c r="QCU286" i="20"/>
  <c r="QCS286" i="20"/>
  <c r="QCQ286" i="20"/>
  <c r="QCO286" i="20"/>
  <c r="QCM286" i="20"/>
  <c r="QCK286" i="20"/>
  <c r="QCI286" i="20"/>
  <c r="QCG286" i="20"/>
  <c r="QCE286" i="20"/>
  <c r="QCC286" i="20"/>
  <c r="QCA286" i="20"/>
  <c r="QBY286" i="20"/>
  <c r="QBW286" i="20"/>
  <c r="QBU286" i="20"/>
  <c r="QBS286" i="20"/>
  <c r="QBQ286" i="20"/>
  <c r="QBO286" i="20"/>
  <c r="QBM286" i="20"/>
  <c r="QBK286" i="20"/>
  <c r="QBI286" i="20"/>
  <c r="QBG286" i="20"/>
  <c r="QBE286" i="20"/>
  <c r="QBC286" i="20"/>
  <c r="QBA286" i="20"/>
  <c r="QAY286" i="20"/>
  <c r="QAW286" i="20"/>
  <c r="QAU286" i="20"/>
  <c r="QAS286" i="20"/>
  <c r="QAQ286" i="20"/>
  <c r="QAO286" i="20"/>
  <c r="QAM286" i="20"/>
  <c r="QAK286" i="20"/>
  <c r="QAI286" i="20"/>
  <c r="QAG286" i="20"/>
  <c r="QAE286" i="20"/>
  <c r="QAC286" i="20"/>
  <c r="QAA286" i="20"/>
  <c r="PZY286" i="20"/>
  <c r="PZW286" i="20"/>
  <c r="PZU286" i="20"/>
  <c r="PZS286" i="20"/>
  <c r="PZQ286" i="20"/>
  <c r="PZO286" i="20"/>
  <c r="PZM286" i="20"/>
  <c r="PZK286" i="20"/>
  <c r="PZI286" i="20"/>
  <c r="PZG286" i="20"/>
  <c r="PZE286" i="20"/>
  <c r="PZC286" i="20"/>
  <c r="PZA286" i="20"/>
  <c r="PYY286" i="20"/>
  <c r="PYW286" i="20"/>
  <c r="PYU286" i="20"/>
  <c r="PYS286" i="20"/>
  <c r="PYQ286" i="20"/>
  <c r="PYO286" i="20"/>
  <c r="PYM286" i="20"/>
  <c r="PYK286" i="20"/>
  <c r="PYI286" i="20"/>
  <c r="PYG286" i="20"/>
  <c r="PYE286" i="20"/>
  <c r="PYC286" i="20"/>
  <c r="PYA286" i="20"/>
  <c r="PXY286" i="20"/>
  <c r="PXW286" i="20"/>
  <c r="PXU286" i="20"/>
  <c r="PXS286" i="20"/>
  <c r="PXQ286" i="20"/>
  <c r="PXO286" i="20"/>
  <c r="PXM286" i="20"/>
  <c r="PXK286" i="20"/>
  <c r="PXI286" i="20"/>
  <c r="PXG286" i="20"/>
  <c r="PXE286" i="20"/>
  <c r="PXC286" i="20"/>
  <c r="PXA286" i="20"/>
  <c r="PWY286" i="20"/>
  <c r="PWW286" i="20"/>
  <c r="PWU286" i="20"/>
  <c r="PWS286" i="20"/>
  <c r="PWQ286" i="20"/>
  <c r="PWO286" i="20"/>
  <c r="PWM286" i="20"/>
  <c r="PWK286" i="20"/>
  <c r="PWI286" i="20"/>
  <c r="PWG286" i="20"/>
  <c r="PWE286" i="20"/>
  <c r="PWC286" i="20"/>
  <c r="PWA286" i="20"/>
  <c r="PVY286" i="20"/>
  <c r="PVW286" i="20"/>
  <c r="PVU286" i="20"/>
  <c r="PVS286" i="20"/>
  <c r="PVQ286" i="20"/>
  <c r="PVO286" i="20"/>
  <c r="PVM286" i="20"/>
  <c r="PVK286" i="20"/>
  <c r="PVI286" i="20"/>
  <c r="PVG286" i="20"/>
  <c r="PVE286" i="20"/>
  <c r="PVC286" i="20"/>
  <c r="PVA286" i="20"/>
  <c r="PUY286" i="20"/>
  <c r="PUW286" i="20"/>
  <c r="PUU286" i="20"/>
  <c r="PUS286" i="20"/>
  <c r="PUQ286" i="20"/>
  <c r="PUO286" i="20"/>
  <c r="PUM286" i="20"/>
  <c r="PUK286" i="20"/>
  <c r="PUI286" i="20"/>
  <c r="PUG286" i="20"/>
  <c r="PUE286" i="20"/>
  <c r="PUC286" i="20"/>
  <c r="PUA286" i="20"/>
  <c r="PTY286" i="20"/>
  <c r="PTW286" i="20"/>
  <c r="PTU286" i="20"/>
  <c r="PTS286" i="20"/>
  <c r="PTQ286" i="20"/>
  <c r="PTO286" i="20"/>
  <c r="PTM286" i="20"/>
  <c r="PTK286" i="20"/>
  <c r="PTI286" i="20"/>
  <c r="PTG286" i="20"/>
  <c r="PTE286" i="20"/>
  <c r="PTC286" i="20"/>
  <c r="PTA286" i="20"/>
  <c r="PSY286" i="20"/>
  <c r="PSW286" i="20"/>
  <c r="PSU286" i="20"/>
  <c r="PSS286" i="20"/>
  <c r="PSQ286" i="20"/>
  <c r="PSO286" i="20"/>
  <c r="PSM286" i="20"/>
  <c r="PSK286" i="20"/>
  <c r="PSI286" i="20"/>
  <c r="PSG286" i="20"/>
  <c r="PSE286" i="20"/>
  <c r="PSC286" i="20"/>
  <c r="PSA286" i="20"/>
  <c r="PRY286" i="20"/>
  <c r="PRW286" i="20"/>
  <c r="PRU286" i="20"/>
  <c r="PRS286" i="20"/>
  <c r="PRQ286" i="20"/>
  <c r="PRO286" i="20"/>
  <c r="PRM286" i="20"/>
  <c r="PRK286" i="20"/>
  <c r="PRI286" i="20"/>
  <c r="PRG286" i="20"/>
  <c r="PRE286" i="20"/>
  <c r="PRC286" i="20"/>
  <c r="PRA286" i="20"/>
  <c r="PQY286" i="20"/>
  <c r="PQW286" i="20"/>
  <c r="PQU286" i="20"/>
  <c r="PQS286" i="20"/>
  <c r="PQQ286" i="20"/>
  <c r="PQO286" i="20"/>
  <c r="PQM286" i="20"/>
  <c r="PQK286" i="20"/>
  <c r="PQI286" i="20"/>
  <c r="PQG286" i="20"/>
  <c r="PQE286" i="20"/>
  <c r="PQC286" i="20"/>
  <c r="PQA286" i="20"/>
  <c r="PPY286" i="20"/>
  <c r="PPW286" i="20"/>
  <c r="PPU286" i="20"/>
  <c r="PPS286" i="20"/>
  <c r="PPQ286" i="20"/>
  <c r="PPO286" i="20"/>
  <c r="PPM286" i="20"/>
  <c r="PPK286" i="20"/>
  <c r="PPI286" i="20"/>
  <c r="PPG286" i="20"/>
  <c r="PPE286" i="20"/>
  <c r="PPC286" i="20"/>
  <c r="PPA286" i="20"/>
  <c r="POY286" i="20"/>
  <c r="POW286" i="20"/>
  <c r="POU286" i="20"/>
  <c r="POS286" i="20"/>
  <c r="POQ286" i="20"/>
  <c r="POO286" i="20"/>
  <c r="POM286" i="20"/>
  <c r="POK286" i="20"/>
  <c r="POI286" i="20"/>
  <c r="POG286" i="20"/>
  <c r="POE286" i="20"/>
  <c r="POC286" i="20"/>
  <c r="POA286" i="20"/>
  <c r="PNY286" i="20"/>
  <c r="PNW286" i="20"/>
  <c r="PNU286" i="20"/>
  <c r="PNS286" i="20"/>
  <c r="PNQ286" i="20"/>
  <c r="PNO286" i="20"/>
  <c r="PNM286" i="20"/>
  <c r="PNK286" i="20"/>
  <c r="PNI286" i="20"/>
  <c r="PNG286" i="20"/>
  <c r="PNE286" i="20"/>
  <c r="PNC286" i="20"/>
  <c r="PNA286" i="20"/>
  <c r="PMY286" i="20"/>
  <c r="PMW286" i="20"/>
  <c r="PMU286" i="20"/>
  <c r="PMS286" i="20"/>
  <c r="PMQ286" i="20"/>
  <c r="PMO286" i="20"/>
  <c r="PMM286" i="20"/>
  <c r="PMK286" i="20"/>
  <c r="PMI286" i="20"/>
  <c r="PMG286" i="20"/>
  <c r="PME286" i="20"/>
  <c r="PMC286" i="20"/>
  <c r="PMA286" i="20"/>
  <c r="PLY286" i="20"/>
  <c r="PLW286" i="20"/>
  <c r="PLU286" i="20"/>
  <c r="PLS286" i="20"/>
  <c r="PLQ286" i="20"/>
  <c r="PLO286" i="20"/>
  <c r="PLM286" i="20"/>
  <c r="PLK286" i="20"/>
  <c r="PLI286" i="20"/>
  <c r="PLG286" i="20"/>
  <c r="PLE286" i="20"/>
  <c r="PLC286" i="20"/>
  <c r="PLA286" i="20"/>
  <c r="PKY286" i="20"/>
  <c r="PKW286" i="20"/>
  <c r="PKU286" i="20"/>
  <c r="PKS286" i="20"/>
  <c r="PKQ286" i="20"/>
  <c r="PKO286" i="20"/>
  <c r="PKM286" i="20"/>
  <c r="PKK286" i="20"/>
  <c r="PKI286" i="20"/>
  <c r="PKG286" i="20"/>
  <c r="PKE286" i="20"/>
  <c r="PKC286" i="20"/>
  <c r="PKA286" i="20"/>
  <c r="PJY286" i="20"/>
  <c r="PJW286" i="20"/>
  <c r="PJU286" i="20"/>
  <c r="PJS286" i="20"/>
  <c r="PJQ286" i="20"/>
  <c r="PJO286" i="20"/>
  <c r="PJM286" i="20"/>
  <c r="PJK286" i="20"/>
  <c r="PJI286" i="20"/>
  <c r="PJG286" i="20"/>
  <c r="PJE286" i="20"/>
  <c r="PJC286" i="20"/>
  <c r="PJA286" i="20"/>
  <c r="PIY286" i="20"/>
  <c r="PIW286" i="20"/>
  <c r="PIU286" i="20"/>
  <c r="PIS286" i="20"/>
  <c r="PIQ286" i="20"/>
  <c r="PIO286" i="20"/>
  <c r="PIM286" i="20"/>
  <c r="PIK286" i="20"/>
  <c r="PII286" i="20"/>
  <c r="PIG286" i="20"/>
  <c r="PIE286" i="20"/>
  <c r="PIC286" i="20"/>
  <c r="PIA286" i="20"/>
  <c r="PHY286" i="20"/>
  <c r="PHW286" i="20"/>
  <c r="PHU286" i="20"/>
  <c r="PHS286" i="20"/>
  <c r="PHQ286" i="20"/>
  <c r="PHO286" i="20"/>
  <c r="PHM286" i="20"/>
  <c r="PHK286" i="20"/>
  <c r="PHI286" i="20"/>
  <c r="PHG286" i="20"/>
  <c r="PHE286" i="20"/>
  <c r="PHC286" i="20"/>
  <c r="PHA286" i="20"/>
  <c r="PGY286" i="20"/>
  <c r="PGW286" i="20"/>
  <c r="PGU286" i="20"/>
  <c r="PGS286" i="20"/>
  <c r="PGQ286" i="20"/>
  <c r="PGO286" i="20"/>
  <c r="PGM286" i="20"/>
  <c r="PGK286" i="20"/>
  <c r="PGI286" i="20"/>
  <c r="PGG286" i="20"/>
  <c r="PGE286" i="20"/>
  <c r="PGC286" i="20"/>
  <c r="PGA286" i="20"/>
  <c r="PFY286" i="20"/>
  <c r="PFW286" i="20"/>
  <c r="PFU286" i="20"/>
  <c r="PFS286" i="20"/>
  <c r="PFQ286" i="20"/>
  <c r="PFO286" i="20"/>
  <c r="PFM286" i="20"/>
  <c r="PFK286" i="20"/>
  <c r="PFI286" i="20"/>
  <c r="PFG286" i="20"/>
  <c r="PFE286" i="20"/>
  <c r="PFC286" i="20"/>
  <c r="PFA286" i="20"/>
  <c r="PEY286" i="20"/>
  <c r="PEW286" i="20"/>
  <c r="PEU286" i="20"/>
  <c r="PES286" i="20"/>
  <c r="PEQ286" i="20"/>
  <c r="PEO286" i="20"/>
  <c r="PEM286" i="20"/>
  <c r="PEK286" i="20"/>
  <c r="PEI286" i="20"/>
  <c r="PEG286" i="20"/>
  <c r="PEE286" i="20"/>
  <c r="PEC286" i="20"/>
  <c r="PEA286" i="20"/>
  <c r="PDY286" i="20"/>
  <c r="PDW286" i="20"/>
  <c r="PDU286" i="20"/>
  <c r="PDS286" i="20"/>
  <c r="PDQ286" i="20"/>
  <c r="PDO286" i="20"/>
  <c r="PDM286" i="20"/>
  <c r="PDK286" i="20"/>
  <c r="PDI286" i="20"/>
  <c r="PDG286" i="20"/>
  <c r="PDE286" i="20"/>
  <c r="PDC286" i="20"/>
  <c r="PDA286" i="20"/>
  <c r="PCY286" i="20"/>
  <c r="PCW286" i="20"/>
  <c r="PCU286" i="20"/>
  <c r="PCS286" i="20"/>
  <c r="PCQ286" i="20"/>
  <c r="PCO286" i="20"/>
  <c r="PCM286" i="20"/>
  <c r="PCK286" i="20"/>
  <c r="PCI286" i="20"/>
  <c r="PCG286" i="20"/>
  <c r="PCE286" i="20"/>
  <c r="PCC286" i="20"/>
  <c r="PCA286" i="20"/>
  <c r="PBY286" i="20"/>
  <c r="PBW286" i="20"/>
  <c r="PBU286" i="20"/>
  <c r="PBS286" i="20"/>
  <c r="PBQ286" i="20"/>
  <c r="PBO286" i="20"/>
  <c r="PBM286" i="20"/>
  <c r="PBK286" i="20"/>
  <c r="PBI286" i="20"/>
  <c r="PBG286" i="20"/>
  <c r="PBE286" i="20"/>
  <c r="PBC286" i="20"/>
  <c r="PBA286" i="20"/>
  <c r="PAY286" i="20"/>
  <c r="PAW286" i="20"/>
  <c r="PAU286" i="20"/>
  <c r="PAS286" i="20"/>
  <c r="PAQ286" i="20"/>
  <c r="PAO286" i="20"/>
  <c r="PAM286" i="20"/>
  <c r="PAK286" i="20"/>
  <c r="PAI286" i="20"/>
  <c r="PAG286" i="20"/>
  <c r="PAE286" i="20"/>
  <c r="PAC286" i="20"/>
  <c r="PAA286" i="20"/>
  <c r="OZY286" i="20"/>
  <c r="OZW286" i="20"/>
  <c r="OZU286" i="20"/>
  <c r="OZS286" i="20"/>
  <c r="OZQ286" i="20"/>
  <c r="OZO286" i="20"/>
  <c r="OZM286" i="20"/>
  <c r="OZK286" i="20"/>
  <c r="OZI286" i="20"/>
  <c r="OZG286" i="20"/>
  <c r="OZE286" i="20"/>
  <c r="OZC286" i="20"/>
  <c r="OZA286" i="20"/>
  <c r="OYY286" i="20"/>
  <c r="OYW286" i="20"/>
  <c r="OYU286" i="20"/>
  <c r="OYS286" i="20"/>
  <c r="OYQ286" i="20"/>
  <c r="OYO286" i="20"/>
  <c r="OYM286" i="20"/>
  <c r="OYK286" i="20"/>
  <c r="OYI286" i="20"/>
  <c r="OYG286" i="20"/>
  <c r="OYE286" i="20"/>
  <c r="OYC286" i="20"/>
  <c r="OYA286" i="20"/>
  <c r="OXY286" i="20"/>
  <c r="OXW286" i="20"/>
  <c r="OXU286" i="20"/>
  <c r="OXS286" i="20"/>
  <c r="OXQ286" i="20"/>
  <c r="OXO286" i="20"/>
  <c r="OXM286" i="20"/>
  <c r="OXK286" i="20"/>
  <c r="OXI286" i="20"/>
  <c r="OXG286" i="20"/>
  <c r="OXE286" i="20"/>
  <c r="OXC286" i="20"/>
  <c r="OXA286" i="20"/>
  <c r="OWY286" i="20"/>
  <c r="OWW286" i="20"/>
  <c r="OWU286" i="20"/>
  <c r="OWS286" i="20"/>
  <c r="OWQ286" i="20"/>
  <c r="OWO286" i="20"/>
  <c r="OWM286" i="20"/>
  <c r="OWK286" i="20"/>
  <c r="OWI286" i="20"/>
  <c r="OWG286" i="20"/>
  <c r="OWE286" i="20"/>
  <c r="OWC286" i="20"/>
  <c r="OWA286" i="20"/>
  <c r="OVY286" i="20"/>
  <c r="OVW286" i="20"/>
  <c r="OVU286" i="20"/>
  <c r="OVS286" i="20"/>
  <c r="OVQ286" i="20"/>
  <c r="OVO286" i="20"/>
  <c r="OVM286" i="20"/>
  <c r="OVK286" i="20"/>
  <c r="OVI286" i="20"/>
  <c r="OVG286" i="20"/>
  <c r="OVE286" i="20"/>
  <c r="OVC286" i="20"/>
  <c r="OVA286" i="20"/>
  <c r="OUY286" i="20"/>
  <c r="OUW286" i="20"/>
  <c r="OUU286" i="20"/>
  <c r="OUS286" i="20"/>
  <c r="OUQ286" i="20"/>
  <c r="OUO286" i="20"/>
  <c r="OUM286" i="20"/>
  <c r="OUK286" i="20"/>
  <c r="OUI286" i="20"/>
  <c r="OUG286" i="20"/>
  <c r="OUE286" i="20"/>
  <c r="OUC286" i="20"/>
  <c r="OUA286" i="20"/>
  <c r="OTY286" i="20"/>
  <c r="OTW286" i="20"/>
  <c r="OTU286" i="20"/>
  <c r="OTS286" i="20"/>
  <c r="OTQ286" i="20"/>
  <c r="OTO286" i="20"/>
  <c r="OTM286" i="20"/>
  <c r="OTK286" i="20"/>
  <c r="OTI286" i="20"/>
  <c r="OTG286" i="20"/>
  <c r="OTE286" i="20"/>
  <c r="OTC286" i="20"/>
  <c r="OTA286" i="20"/>
  <c r="OSY286" i="20"/>
  <c r="OSW286" i="20"/>
  <c r="OSU286" i="20"/>
  <c r="OSS286" i="20"/>
  <c r="OSQ286" i="20"/>
  <c r="OSO286" i="20"/>
  <c r="OSM286" i="20"/>
  <c r="OSK286" i="20"/>
  <c r="OSI286" i="20"/>
  <c r="OSG286" i="20"/>
  <c r="OSE286" i="20"/>
  <c r="OSC286" i="20"/>
  <c r="OSA286" i="20"/>
  <c r="ORY286" i="20"/>
  <c r="ORW286" i="20"/>
  <c r="ORU286" i="20"/>
  <c r="ORS286" i="20"/>
  <c r="ORQ286" i="20"/>
  <c r="ORO286" i="20"/>
  <c r="ORM286" i="20"/>
  <c r="ORK286" i="20"/>
  <c r="ORI286" i="20"/>
  <c r="ORG286" i="20"/>
  <c r="ORE286" i="20"/>
  <c r="ORC286" i="20"/>
  <c r="ORA286" i="20"/>
  <c r="OQY286" i="20"/>
  <c r="OQW286" i="20"/>
  <c r="OQU286" i="20"/>
  <c r="OQS286" i="20"/>
  <c r="OQQ286" i="20"/>
  <c r="OQO286" i="20"/>
  <c r="OQM286" i="20"/>
  <c r="OQK286" i="20"/>
  <c r="OQI286" i="20"/>
  <c r="OQG286" i="20"/>
  <c r="OQE286" i="20"/>
  <c r="OQC286" i="20"/>
  <c r="OQA286" i="20"/>
  <c r="OPY286" i="20"/>
  <c r="OPW286" i="20"/>
  <c r="OPU286" i="20"/>
  <c r="OPS286" i="20"/>
  <c r="OPQ286" i="20"/>
  <c r="OPO286" i="20"/>
  <c r="OPM286" i="20"/>
  <c r="OPK286" i="20"/>
  <c r="OPI286" i="20"/>
  <c r="OPG286" i="20"/>
  <c r="OPE286" i="20"/>
  <c r="OPC286" i="20"/>
  <c r="OPA286" i="20"/>
  <c r="OOY286" i="20"/>
  <c r="OOW286" i="20"/>
  <c r="OOU286" i="20"/>
  <c r="OOS286" i="20"/>
  <c r="OOQ286" i="20"/>
  <c r="OOO286" i="20"/>
  <c r="OOM286" i="20"/>
  <c r="OOK286" i="20"/>
  <c r="OOI286" i="20"/>
  <c r="OOG286" i="20"/>
  <c r="OOE286" i="20"/>
  <c r="OOC286" i="20"/>
  <c r="OOA286" i="20"/>
  <c r="ONY286" i="20"/>
  <c r="ONW286" i="20"/>
  <c r="ONU286" i="20"/>
  <c r="ONS286" i="20"/>
  <c r="ONQ286" i="20"/>
  <c r="ONO286" i="20"/>
  <c r="ONM286" i="20"/>
  <c r="ONK286" i="20"/>
  <c r="ONI286" i="20"/>
  <c r="ONG286" i="20"/>
  <c r="ONE286" i="20"/>
  <c r="ONC286" i="20"/>
  <c r="ONA286" i="20"/>
  <c r="OMY286" i="20"/>
  <c r="OMW286" i="20"/>
  <c r="OMU286" i="20"/>
  <c r="OMS286" i="20"/>
  <c r="OMQ286" i="20"/>
  <c r="OMO286" i="20"/>
  <c r="OMM286" i="20"/>
  <c r="OMK286" i="20"/>
  <c r="OMI286" i="20"/>
  <c r="OMG286" i="20"/>
  <c r="OME286" i="20"/>
  <c r="OMC286" i="20"/>
  <c r="OMA286" i="20"/>
  <c r="OLY286" i="20"/>
  <c r="OLW286" i="20"/>
  <c r="OLU286" i="20"/>
  <c r="OLS286" i="20"/>
  <c r="OLQ286" i="20"/>
  <c r="OLO286" i="20"/>
  <c r="OLM286" i="20"/>
  <c r="OLK286" i="20"/>
  <c r="OLI286" i="20"/>
  <c r="OLG286" i="20"/>
  <c r="OLE286" i="20"/>
  <c r="OLC286" i="20"/>
  <c r="OLA286" i="20"/>
  <c r="OKY286" i="20"/>
  <c r="OKW286" i="20"/>
  <c r="OKU286" i="20"/>
  <c r="OKS286" i="20"/>
  <c r="OKQ286" i="20"/>
  <c r="OKO286" i="20"/>
  <c r="OKM286" i="20"/>
  <c r="OKK286" i="20"/>
  <c r="OKI286" i="20"/>
  <c r="OKG286" i="20"/>
  <c r="OKE286" i="20"/>
  <c r="OKC286" i="20"/>
  <c r="OKA286" i="20"/>
  <c r="OJY286" i="20"/>
  <c r="OJW286" i="20"/>
  <c r="OJU286" i="20"/>
  <c r="OJS286" i="20"/>
  <c r="OJQ286" i="20"/>
  <c r="OJO286" i="20"/>
  <c r="OJM286" i="20"/>
  <c r="OJK286" i="20"/>
  <c r="OJI286" i="20"/>
  <c r="OJG286" i="20"/>
  <c r="OJE286" i="20"/>
  <c r="OJC286" i="20"/>
  <c r="OJA286" i="20"/>
  <c r="OIY286" i="20"/>
  <c r="OIW286" i="20"/>
  <c r="OIU286" i="20"/>
  <c r="OIS286" i="20"/>
  <c r="OIQ286" i="20"/>
  <c r="OIO286" i="20"/>
  <c r="OIM286" i="20"/>
  <c r="OIK286" i="20"/>
  <c r="OII286" i="20"/>
  <c r="OIG286" i="20"/>
  <c r="OIE286" i="20"/>
  <c r="OIC286" i="20"/>
  <c r="OIA286" i="20"/>
  <c r="OHY286" i="20"/>
  <c r="OHW286" i="20"/>
  <c r="OHU286" i="20"/>
  <c r="OHS286" i="20"/>
  <c r="OHQ286" i="20"/>
  <c r="OHO286" i="20"/>
  <c r="OHM286" i="20"/>
  <c r="OHK286" i="20"/>
  <c r="OHI286" i="20"/>
  <c r="OHG286" i="20"/>
  <c r="OHE286" i="20"/>
  <c r="OHC286" i="20"/>
  <c r="OHA286" i="20"/>
  <c r="OGY286" i="20"/>
  <c r="OGW286" i="20"/>
  <c r="OGU286" i="20"/>
  <c r="OGS286" i="20"/>
  <c r="OGQ286" i="20"/>
  <c r="OGO286" i="20"/>
  <c r="OGM286" i="20"/>
  <c r="OGK286" i="20"/>
  <c r="OGI286" i="20"/>
  <c r="OGG286" i="20"/>
  <c r="OGE286" i="20"/>
  <c r="OGC286" i="20"/>
  <c r="OGA286" i="20"/>
  <c r="OFY286" i="20"/>
  <c r="OFW286" i="20"/>
  <c r="OFU286" i="20"/>
  <c r="OFS286" i="20"/>
  <c r="OFQ286" i="20"/>
  <c r="OFO286" i="20"/>
  <c r="OFM286" i="20"/>
  <c r="OFK286" i="20"/>
  <c r="OFI286" i="20"/>
  <c r="OFG286" i="20"/>
  <c r="OFE286" i="20"/>
  <c r="OFC286" i="20"/>
  <c r="OFA286" i="20"/>
  <c r="OEY286" i="20"/>
  <c r="OEW286" i="20"/>
  <c r="OEU286" i="20"/>
  <c r="OES286" i="20"/>
  <c r="OEQ286" i="20"/>
  <c r="OEO286" i="20"/>
  <c r="OEM286" i="20"/>
  <c r="OEK286" i="20"/>
  <c r="OEI286" i="20"/>
  <c r="OEG286" i="20"/>
  <c r="OEE286" i="20"/>
  <c r="OEC286" i="20"/>
  <c r="OEA286" i="20"/>
  <c r="ODY286" i="20"/>
  <c r="ODW286" i="20"/>
  <c r="ODU286" i="20"/>
  <c r="ODS286" i="20"/>
  <c r="ODQ286" i="20"/>
  <c r="ODO286" i="20"/>
  <c r="ODM286" i="20"/>
  <c r="ODK286" i="20"/>
  <c r="ODI286" i="20"/>
  <c r="ODG286" i="20"/>
  <c r="ODE286" i="20"/>
  <c r="ODC286" i="20"/>
  <c r="ODA286" i="20"/>
  <c r="OCY286" i="20"/>
  <c r="OCW286" i="20"/>
  <c r="OCU286" i="20"/>
  <c r="OCS286" i="20"/>
  <c r="OCQ286" i="20"/>
  <c r="OCO286" i="20"/>
  <c r="OCM286" i="20"/>
  <c r="OCK286" i="20"/>
  <c r="OCI286" i="20"/>
  <c r="OCG286" i="20"/>
  <c r="OCE286" i="20"/>
  <c r="OCC286" i="20"/>
  <c r="OCA286" i="20"/>
  <c r="OBY286" i="20"/>
  <c r="OBW286" i="20"/>
  <c r="OBU286" i="20"/>
  <c r="OBS286" i="20"/>
  <c r="OBQ286" i="20"/>
  <c r="OBO286" i="20"/>
  <c r="OBM286" i="20"/>
  <c r="OBK286" i="20"/>
  <c r="OBI286" i="20"/>
  <c r="OBG286" i="20"/>
  <c r="OBE286" i="20"/>
  <c r="OBC286" i="20"/>
  <c r="OBA286" i="20"/>
  <c r="OAY286" i="20"/>
  <c r="OAW286" i="20"/>
  <c r="OAU286" i="20"/>
  <c r="OAS286" i="20"/>
  <c r="OAQ286" i="20"/>
  <c r="OAO286" i="20"/>
  <c r="OAM286" i="20"/>
  <c r="OAK286" i="20"/>
  <c r="OAI286" i="20"/>
  <c r="OAG286" i="20"/>
  <c r="OAE286" i="20"/>
  <c r="OAC286" i="20"/>
  <c r="OAA286" i="20"/>
  <c r="NZY286" i="20"/>
  <c r="NZW286" i="20"/>
  <c r="NZU286" i="20"/>
  <c r="NZS286" i="20"/>
  <c r="NZQ286" i="20"/>
  <c r="NZO286" i="20"/>
  <c r="NZM286" i="20"/>
  <c r="NZK286" i="20"/>
  <c r="NZI286" i="20"/>
  <c r="NZG286" i="20"/>
  <c r="NZE286" i="20"/>
  <c r="NZC286" i="20"/>
  <c r="NZA286" i="20"/>
  <c r="NYY286" i="20"/>
  <c r="NYW286" i="20"/>
  <c r="NYU286" i="20"/>
  <c r="NYS286" i="20"/>
  <c r="NYQ286" i="20"/>
  <c r="NYO286" i="20"/>
  <c r="NYM286" i="20"/>
  <c r="NYK286" i="20"/>
  <c r="NYI286" i="20"/>
  <c r="NYG286" i="20"/>
  <c r="NYE286" i="20"/>
  <c r="NYC286" i="20"/>
  <c r="NYA286" i="20"/>
  <c r="NXY286" i="20"/>
  <c r="NXW286" i="20"/>
  <c r="NXU286" i="20"/>
  <c r="NXS286" i="20"/>
  <c r="NXQ286" i="20"/>
  <c r="NXO286" i="20"/>
  <c r="NXM286" i="20"/>
  <c r="NXK286" i="20"/>
  <c r="NXI286" i="20"/>
  <c r="NXG286" i="20"/>
  <c r="NXE286" i="20"/>
  <c r="NXC286" i="20"/>
  <c r="NXA286" i="20"/>
  <c r="NWY286" i="20"/>
  <c r="NWW286" i="20"/>
  <c r="NWU286" i="20"/>
  <c r="NWS286" i="20"/>
  <c r="NWQ286" i="20"/>
  <c r="NWO286" i="20"/>
  <c r="NWM286" i="20"/>
  <c r="NWK286" i="20"/>
  <c r="NWI286" i="20"/>
  <c r="NWG286" i="20"/>
  <c r="NWE286" i="20"/>
  <c r="NWC286" i="20"/>
  <c r="NWA286" i="20"/>
  <c r="NVY286" i="20"/>
  <c r="NVW286" i="20"/>
  <c r="NVU286" i="20"/>
  <c r="NVS286" i="20"/>
  <c r="NVQ286" i="20"/>
  <c r="NVO286" i="20"/>
  <c r="NVM286" i="20"/>
  <c r="NVK286" i="20"/>
  <c r="NVI286" i="20"/>
  <c r="NVG286" i="20"/>
  <c r="NVE286" i="20"/>
  <c r="NVC286" i="20"/>
  <c r="NVA286" i="20"/>
  <c r="NUY286" i="20"/>
  <c r="NUW286" i="20"/>
  <c r="NUU286" i="20"/>
  <c r="NUS286" i="20"/>
  <c r="NUQ286" i="20"/>
  <c r="NUO286" i="20"/>
  <c r="NUM286" i="20"/>
  <c r="NUK286" i="20"/>
  <c r="NUI286" i="20"/>
  <c r="NUG286" i="20"/>
  <c r="NUE286" i="20"/>
  <c r="NUC286" i="20"/>
  <c r="NUA286" i="20"/>
  <c r="NTY286" i="20"/>
  <c r="NTW286" i="20"/>
  <c r="NTU286" i="20"/>
  <c r="NTS286" i="20"/>
  <c r="NTQ286" i="20"/>
  <c r="NTO286" i="20"/>
  <c r="NTM286" i="20"/>
  <c r="NTK286" i="20"/>
  <c r="NTI286" i="20"/>
  <c r="NTG286" i="20"/>
  <c r="NTE286" i="20"/>
  <c r="NTC286" i="20"/>
  <c r="NTA286" i="20"/>
  <c r="NSY286" i="20"/>
  <c r="NSW286" i="20"/>
  <c r="NSU286" i="20"/>
  <c r="NSS286" i="20"/>
  <c r="NSQ286" i="20"/>
  <c r="NSO286" i="20"/>
  <c r="NSM286" i="20"/>
  <c r="NSK286" i="20"/>
  <c r="NSI286" i="20"/>
  <c r="NSG286" i="20"/>
  <c r="NSE286" i="20"/>
  <c r="NSC286" i="20"/>
  <c r="NSA286" i="20"/>
  <c r="NRY286" i="20"/>
  <c r="NRW286" i="20"/>
  <c r="NRU286" i="20"/>
  <c r="NRS286" i="20"/>
  <c r="NRQ286" i="20"/>
  <c r="NRO286" i="20"/>
  <c r="NRM286" i="20"/>
  <c r="NRK286" i="20"/>
  <c r="NRI286" i="20"/>
  <c r="NRG286" i="20"/>
  <c r="NRE286" i="20"/>
  <c r="NRC286" i="20"/>
  <c r="NRA286" i="20"/>
  <c r="NQY286" i="20"/>
  <c r="NQW286" i="20"/>
  <c r="NQU286" i="20"/>
  <c r="NQS286" i="20"/>
  <c r="NQQ286" i="20"/>
  <c r="NQO286" i="20"/>
  <c r="NQM286" i="20"/>
  <c r="NQK286" i="20"/>
  <c r="NQI286" i="20"/>
  <c r="NQG286" i="20"/>
  <c r="NQE286" i="20"/>
  <c r="NQC286" i="20"/>
  <c r="NQA286" i="20"/>
  <c r="NPY286" i="20"/>
  <c r="NPW286" i="20"/>
  <c r="NPU286" i="20"/>
  <c r="NPS286" i="20"/>
  <c r="NPQ286" i="20"/>
  <c r="NPO286" i="20"/>
  <c r="NPM286" i="20"/>
  <c r="NPK286" i="20"/>
  <c r="NPI286" i="20"/>
  <c r="NPG286" i="20"/>
  <c r="NPE286" i="20"/>
  <c r="NPC286" i="20"/>
  <c r="NPA286" i="20"/>
  <c r="NOY286" i="20"/>
  <c r="NOW286" i="20"/>
  <c r="NOU286" i="20"/>
  <c r="NOS286" i="20"/>
  <c r="NOQ286" i="20"/>
  <c r="NOO286" i="20"/>
  <c r="NOM286" i="20"/>
  <c r="NOK286" i="20"/>
  <c r="NOI286" i="20"/>
  <c r="NOG286" i="20"/>
  <c r="NOE286" i="20"/>
  <c r="NOC286" i="20"/>
  <c r="NOA286" i="20"/>
  <c r="NNY286" i="20"/>
  <c r="NNW286" i="20"/>
  <c r="NNU286" i="20"/>
  <c r="NNS286" i="20"/>
  <c r="NNQ286" i="20"/>
  <c r="NNO286" i="20"/>
  <c r="NNM286" i="20"/>
  <c r="NNK286" i="20"/>
  <c r="NNI286" i="20"/>
  <c r="NNG286" i="20"/>
  <c r="NNE286" i="20"/>
  <c r="NNC286" i="20"/>
  <c r="NNA286" i="20"/>
  <c r="NMY286" i="20"/>
  <c r="NMW286" i="20"/>
  <c r="NMU286" i="20"/>
  <c r="NMS286" i="20"/>
  <c r="NMQ286" i="20"/>
  <c r="NMO286" i="20"/>
  <c r="NMM286" i="20"/>
  <c r="NMK286" i="20"/>
  <c r="NMI286" i="20"/>
  <c r="NMG286" i="20"/>
  <c r="NME286" i="20"/>
  <c r="NMC286" i="20"/>
  <c r="NMA286" i="20"/>
  <c r="NLY286" i="20"/>
  <c r="NLW286" i="20"/>
  <c r="NLU286" i="20"/>
  <c r="NLS286" i="20"/>
  <c r="NLQ286" i="20"/>
  <c r="NLO286" i="20"/>
  <c r="NLM286" i="20"/>
  <c r="NLK286" i="20"/>
  <c r="NLI286" i="20"/>
  <c r="NLG286" i="20"/>
  <c r="NLE286" i="20"/>
  <c r="NLC286" i="20"/>
  <c r="NLA286" i="20"/>
  <c r="NKY286" i="20"/>
  <c r="NKW286" i="20"/>
  <c r="NKU286" i="20"/>
  <c r="NKS286" i="20"/>
  <c r="NKQ286" i="20"/>
  <c r="NKO286" i="20"/>
  <c r="NKM286" i="20"/>
  <c r="NKK286" i="20"/>
  <c r="NKI286" i="20"/>
  <c r="NKG286" i="20"/>
  <c r="NKE286" i="20"/>
  <c r="NKC286" i="20"/>
  <c r="NKA286" i="20"/>
  <c r="NJY286" i="20"/>
  <c r="NJW286" i="20"/>
  <c r="NJU286" i="20"/>
  <c r="NJS286" i="20"/>
  <c r="NJQ286" i="20"/>
  <c r="NJO286" i="20"/>
  <c r="NJM286" i="20"/>
  <c r="NJK286" i="20"/>
  <c r="NJI286" i="20"/>
  <c r="NJG286" i="20"/>
  <c r="NJE286" i="20"/>
  <c r="NJC286" i="20"/>
  <c r="NJA286" i="20"/>
  <c r="NIY286" i="20"/>
  <c r="NIW286" i="20"/>
  <c r="NIU286" i="20"/>
  <c r="NIS286" i="20"/>
  <c r="NIQ286" i="20"/>
  <c r="NIO286" i="20"/>
  <c r="NIM286" i="20"/>
  <c r="NIK286" i="20"/>
  <c r="NII286" i="20"/>
  <c r="NIG286" i="20"/>
  <c r="NIE286" i="20"/>
  <c r="NIC286" i="20"/>
  <c r="NIA286" i="20"/>
  <c r="NHY286" i="20"/>
  <c r="NHW286" i="20"/>
  <c r="NHU286" i="20"/>
  <c r="NHS286" i="20"/>
  <c r="NHQ286" i="20"/>
  <c r="NHO286" i="20"/>
  <c r="NHM286" i="20"/>
  <c r="NHK286" i="20"/>
  <c r="NHI286" i="20"/>
  <c r="NHG286" i="20"/>
  <c r="NHE286" i="20"/>
  <c r="NHC286" i="20"/>
  <c r="NHA286" i="20"/>
  <c r="NGY286" i="20"/>
  <c r="NGW286" i="20"/>
  <c r="NGU286" i="20"/>
  <c r="NGS286" i="20"/>
  <c r="NGQ286" i="20"/>
  <c r="NGO286" i="20"/>
  <c r="NGM286" i="20"/>
  <c r="NGK286" i="20"/>
  <c r="NGI286" i="20"/>
  <c r="NGG286" i="20"/>
  <c r="NGE286" i="20"/>
  <c r="NGC286" i="20"/>
  <c r="NGA286" i="20"/>
  <c r="NFY286" i="20"/>
  <c r="NFW286" i="20"/>
  <c r="NFU286" i="20"/>
  <c r="NFS286" i="20"/>
  <c r="NFQ286" i="20"/>
  <c r="NFO286" i="20"/>
  <c r="NFM286" i="20"/>
  <c r="NFK286" i="20"/>
  <c r="NFI286" i="20"/>
  <c r="NFG286" i="20"/>
  <c r="NFE286" i="20"/>
  <c r="NFC286" i="20"/>
  <c r="NFA286" i="20"/>
  <c r="NEY286" i="20"/>
  <c r="NEW286" i="20"/>
  <c r="NEU286" i="20"/>
  <c r="NES286" i="20"/>
  <c r="NEQ286" i="20"/>
  <c r="NEO286" i="20"/>
  <c r="NEM286" i="20"/>
  <c r="NEK286" i="20"/>
  <c r="NEI286" i="20"/>
  <c r="NEG286" i="20"/>
  <c r="NEE286" i="20"/>
  <c r="NEC286" i="20"/>
  <c r="NEA286" i="20"/>
  <c r="NDY286" i="20"/>
  <c r="NDW286" i="20"/>
  <c r="NDU286" i="20"/>
  <c r="NDS286" i="20"/>
  <c r="NDQ286" i="20"/>
  <c r="NDO286" i="20"/>
  <c r="NDM286" i="20"/>
  <c r="NDK286" i="20"/>
  <c r="NDI286" i="20"/>
  <c r="NDG286" i="20"/>
  <c r="NDE286" i="20"/>
  <c r="NDC286" i="20"/>
  <c r="NDA286" i="20"/>
  <c r="NCY286" i="20"/>
  <c r="NCW286" i="20"/>
  <c r="NCU286" i="20"/>
  <c r="NCS286" i="20"/>
  <c r="NCQ286" i="20"/>
  <c r="NCO286" i="20"/>
  <c r="NCM286" i="20"/>
  <c r="NCK286" i="20"/>
  <c r="NCI286" i="20"/>
  <c r="NCG286" i="20"/>
  <c r="NCE286" i="20"/>
  <c r="NCC286" i="20"/>
  <c r="NCA286" i="20"/>
  <c r="NBY286" i="20"/>
  <c r="NBW286" i="20"/>
  <c r="NBU286" i="20"/>
  <c r="NBS286" i="20"/>
  <c r="NBQ286" i="20"/>
  <c r="NBO286" i="20"/>
  <c r="NBM286" i="20"/>
  <c r="NBK286" i="20"/>
  <c r="NBI286" i="20"/>
  <c r="NBG286" i="20"/>
  <c r="NBE286" i="20"/>
  <c r="NBC286" i="20"/>
  <c r="NBA286" i="20"/>
  <c r="NAY286" i="20"/>
  <c r="NAW286" i="20"/>
  <c r="NAU286" i="20"/>
  <c r="NAS286" i="20"/>
  <c r="NAQ286" i="20"/>
  <c r="NAO286" i="20"/>
  <c r="NAM286" i="20"/>
  <c r="NAK286" i="20"/>
  <c r="NAI286" i="20"/>
  <c r="NAG286" i="20"/>
  <c r="NAE286" i="20"/>
  <c r="NAC286" i="20"/>
  <c r="NAA286" i="20"/>
  <c r="MZY286" i="20"/>
  <c r="MZW286" i="20"/>
  <c r="MZU286" i="20"/>
  <c r="MZS286" i="20"/>
  <c r="MZQ286" i="20"/>
  <c r="MZO286" i="20"/>
  <c r="MZM286" i="20"/>
  <c r="MZK286" i="20"/>
  <c r="MZI286" i="20"/>
  <c r="MZG286" i="20"/>
  <c r="MZE286" i="20"/>
  <c r="MZC286" i="20"/>
  <c r="MZA286" i="20"/>
  <c r="MYY286" i="20"/>
  <c r="MYW286" i="20"/>
  <c r="MYU286" i="20"/>
  <c r="MYS286" i="20"/>
  <c r="MYQ286" i="20"/>
  <c r="MYO286" i="20"/>
  <c r="MYM286" i="20"/>
  <c r="MYK286" i="20"/>
  <c r="MYI286" i="20"/>
  <c r="MYG286" i="20"/>
  <c r="MYE286" i="20"/>
  <c r="MYC286" i="20"/>
  <c r="MYA286" i="20"/>
  <c r="MXY286" i="20"/>
  <c r="MXW286" i="20"/>
  <c r="MXU286" i="20"/>
  <c r="MXS286" i="20"/>
  <c r="MXQ286" i="20"/>
  <c r="MXO286" i="20"/>
  <c r="MXM286" i="20"/>
  <c r="MXK286" i="20"/>
  <c r="MXI286" i="20"/>
  <c r="MXG286" i="20"/>
  <c r="MXE286" i="20"/>
  <c r="MXC286" i="20"/>
  <c r="MXA286" i="20"/>
  <c r="MWY286" i="20"/>
  <c r="MWW286" i="20"/>
  <c r="MWU286" i="20"/>
  <c r="MWS286" i="20"/>
  <c r="MWQ286" i="20"/>
  <c r="MWO286" i="20"/>
  <c r="MWM286" i="20"/>
  <c r="MWK286" i="20"/>
  <c r="MWI286" i="20"/>
  <c r="MWG286" i="20"/>
  <c r="MWE286" i="20"/>
  <c r="MWC286" i="20"/>
  <c r="MWA286" i="20"/>
  <c r="MVY286" i="20"/>
  <c r="MVW286" i="20"/>
  <c r="MVU286" i="20"/>
  <c r="MVS286" i="20"/>
  <c r="MVQ286" i="20"/>
  <c r="MVO286" i="20"/>
  <c r="MVM286" i="20"/>
  <c r="MVK286" i="20"/>
  <c r="MVI286" i="20"/>
  <c r="MVG286" i="20"/>
  <c r="MVE286" i="20"/>
  <c r="MVC286" i="20"/>
  <c r="MVA286" i="20"/>
  <c r="MUY286" i="20"/>
  <c r="MUW286" i="20"/>
  <c r="MUU286" i="20"/>
  <c r="MUS286" i="20"/>
  <c r="MUQ286" i="20"/>
  <c r="MUO286" i="20"/>
  <c r="MUM286" i="20"/>
  <c r="MUK286" i="20"/>
  <c r="MUI286" i="20"/>
  <c r="MUG286" i="20"/>
  <c r="MUE286" i="20"/>
  <c r="MUC286" i="20"/>
  <c r="MUA286" i="20"/>
  <c r="MTY286" i="20"/>
  <c r="MTW286" i="20"/>
  <c r="MTU286" i="20"/>
  <c r="MTS286" i="20"/>
  <c r="MTQ286" i="20"/>
  <c r="MTO286" i="20"/>
  <c r="MTM286" i="20"/>
  <c r="MTK286" i="20"/>
  <c r="MTI286" i="20"/>
  <c r="MTG286" i="20"/>
  <c r="MTE286" i="20"/>
  <c r="MTC286" i="20"/>
  <c r="MTA286" i="20"/>
  <c r="MSY286" i="20"/>
  <c r="MSW286" i="20"/>
  <c r="MSU286" i="20"/>
  <c r="MSS286" i="20"/>
  <c r="MSQ286" i="20"/>
  <c r="MSO286" i="20"/>
  <c r="MSM286" i="20"/>
  <c r="MSK286" i="20"/>
  <c r="MSI286" i="20"/>
  <c r="MSG286" i="20"/>
  <c r="MSE286" i="20"/>
  <c r="MSC286" i="20"/>
  <c r="MSA286" i="20"/>
  <c r="MRY286" i="20"/>
  <c r="MRW286" i="20"/>
  <c r="MRU286" i="20"/>
  <c r="MRS286" i="20"/>
  <c r="MRQ286" i="20"/>
  <c r="MRO286" i="20"/>
  <c r="MRM286" i="20"/>
  <c r="MRK286" i="20"/>
  <c r="MRI286" i="20"/>
  <c r="MRG286" i="20"/>
  <c r="MRE286" i="20"/>
  <c r="MRC286" i="20"/>
  <c r="MRA286" i="20"/>
  <c r="MQY286" i="20"/>
  <c r="MQW286" i="20"/>
  <c r="MQU286" i="20"/>
  <c r="MQS286" i="20"/>
  <c r="MQQ286" i="20"/>
  <c r="MQO286" i="20"/>
  <c r="MQM286" i="20"/>
  <c r="MQK286" i="20"/>
  <c r="MQI286" i="20"/>
  <c r="MQG286" i="20"/>
  <c r="MQE286" i="20"/>
  <c r="MQC286" i="20"/>
  <c r="MQA286" i="20"/>
  <c r="MPY286" i="20"/>
  <c r="MPW286" i="20"/>
  <c r="MPU286" i="20"/>
  <c r="MPS286" i="20"/>
  <c r="MPQ286" i="20"/>
  <c r="MPO286" i="20"/>
  <c r="MPM286" i="20"/>
  <c r="MPK286" i="20"/>
  <c r="MPI286" i="20"/>
  <c r="MPG286" i="20"/>
  <c r="MPE286" i="20"/>
  <c r="MPC286" i="20"/>
  <c r="MPA286" i="20"/>
  <c r="MOY286" i="20"/>
  <c r="MOW286" i="20"/>
  <c r="MOU286" i="20"/>
  <c r="MOS286" i="20"/>
  <c r="MOQ286" i="20"/>
  <c r="MOO286" i="20"/>
  <c r="MOM286" i="20"/>
  <c r="MOK286" i="20"/>
  <c r="MOI286" i="20"/>
  <c r="MOG286" i="20"/>
  <c r="MOE286" i="20"/>
  <c r="MOC286" i="20"/>
  <c r="MOA286" i="20"/>
  <c r="MNY286" i="20"/>
  <c r="MNW286" i="20"/>
  <c r="MNU286" i="20"/>
  <c r="MNS286" i="20"/>
  <c r="MNQ286" i="20"/>
  <c r="MNO286" i="20"/>
  <c r="MNM286" i="20"/>
  <c r="MNK286" i="20"/>
  <c r="MNI286" i="20"/>
  <c r="MNG286" i="20"/>
  <c r="MNE286" i="20"/>
  <c r="MNC286" i="20"/>
  <c r="MNA286" i="20"/>
  <c r="MMY286" i="20"/>
  <c r="MMW286" i="20"/>
  <c r="MMU286" i="20"/>
  <c r="MMS286" i="20"/>
  <c r="MMQ286" i="20"/>
  <c r="MMO286" i="20"/>
  <c r="MMM286" i="20"/>
  <c r="MMK286" i="20"/>
  <c r="MMI286" i="20"/>
  <c r="MMG286" i="20"/>
  <c r="MME286" i="20"/>
  <c r="MMC286" i="20"/>
  <c r="MMA286" i="20"/>
  <c r="MLY286" i="20"/>
  <c r="MLW286" i="20"/>
  <c r="MLU286" i="20"/>
  <c r="MLS286" i="20"/>
  <c r="MLQ286" i="20"/>
  <c r="MLO286" i="20"/>
  <c r="MLM286" i="20"/>
  <c r="MLK286" i="20"/>
  <c r="MLI286" i="20"/>
  <c r="MLG286" i="20"/>
  <c r="MLE286" i="20"/>
  <c r="MLC286" i="20"/>
  <c r="MLA286" i="20"/>
  <c r="MKY286" i="20"/>
  <c r="MKW286" i="20"/>
  <c r="MKU286" i="20"/>
  <c r="MKS286" i="20"/>
  <c r="MKQ286" i="20"/>
  <c r="MKO286" i="20"/>
  <c r="MKM286" i="20"/>
  <c r="MKK286" i="20"/>
  <c r="MKI286" i="20"/>
  <c r="MKG286" i="20"/>
  <c r="MKE286" i="20"/>
  <c r="MKC286" i="20"/>
  <c r="MKA286" i="20"/>
  <c r="MJY286" i="20"/>
  <c r="MJW286" i="20"/>
  <c r="MJU286" i="20"/>
  <c r="MJS286" i="20"/>
  <c r="MJQ286" i="20"/>
  <c r="MJO286" i="20"/>
  <c r="MJM286" i="20"/>
  <c r="MJK286" i="20"/>
  <c r="MJI286" i="20"/>
  <c r="MJG286" i="20"/>
  <c r="MJE286" i="20"/>
  <c r="MJC286" i="20"/>
  <c r="MJA286" i="20"/>
  <c r="MIY286" i="20"/>
  <c r="MIW286" i="20"/>
  <c r="MIU286" i="20"/>
  <c r="MIS286" i="20"/>
  <c r="MIQ286" i="20"/>
  <c r="MIO286" i="20"/>
  <c r="MIM286" i="20"/>
  <c r="MIK286" i="20"/>
  <c r="MII286" i="20"/>
  <c r="MIG286" i="20"/>
  <c r="MIE286" i="20"/>
  <c r="MIC286" i="20"/>
  <c r="MIA286" i="20"/>
  <c r="MHY286" i="20"/>
  <c r="MHW286" i="20"/>
  <c r="MHU286" i="20"/>
  <c r="MHS286" i="20"/>
  <c r="MHQ286" i="20"/>
  <c r="MHO286" i="20"/>
  <c r="MHM286" i="20"/>
  <c r="MHK286" i="20"/>
  <c r="MHI286" i="20"/>
  <c r="MHG286" i="20"/>
  <c r="MHE286" i="20"/>
  <c r="MHC286" i="20"/>
  <c r="MHA286" i="20"/>
  <c r="MGY286" i="20"/>
  <c r="MGW286" i="20"/>
  <c r="MGU286" i="20"/>
  <c r="MGS286" i="20"/>
  <c r="MGQ286" i="20"/>
  <c r="MGO286" i="20"/>
  <c r="MGM286" i="20"/>
  <c r="MGK286" i="20"/>
  <c r="MGI286" i="20"/>
  <c r="MGG286" i="20"/>
  <c r="MGE286" i="20"/>
  <c r="MGC286" i="20"/>
  <c r="MGA286" i="20"/>
  <c r="MFY286" i="20"/>
  <c r="MFW286" i="20"/>
  <c r="MFU286" i="20"/>
  <c r="MFS286" i="20"/>
  <c r="MFQ286" i="20"/>
  <c r="MFO286" i="20"/>
  <c r="MFM286" i="20"/>
  <c r="MFK286" i="20"/>
  <c r="MFI286" i="20"/>
  <c r="MFG286" i="20"/>
  <c r="MFE286" i="20"/>
  <c r="MFC286" i="20"/>
  <c r="MFA286" i="20"/>
  <c r="MEY286" i="20"/>
  <c r="MEW286" i="20"/>
  <c r="MEU286" i="20"/>
  <c r="MES286" i="20"/>
  <c r="MEQ286" i="20"/>
  <c r="MEO286" i="20"/>
  <c r="MEM286" i="20"/>
  <c r="MEK286" i="20"/>
  <c r="MEI286" i="20"/>
  <c r="MEG286" i="20"/>
  <c r="MEE286" i="20"/>
  <c r="MEC286" i="20"/>
  <c r="MEA286" i="20"/>
  <c r="MDY286" i="20"/>
  <c r="MDW286" i="20"/>
  <c r="MDU286" i="20"/>
  <c r="MDS286" i="20"/>
  <c r="MDQ286" i="20"/>
  <c r="MDO286" i="20"/>
  <c r="MDM286" i="20"/>
  <c r="MDK286" i="20"/>
  <c r="MDI286" i="20"/>
  <c r="MDG286" i="20"/>
  <c r="MDE286" i="20"/>
  <c r="MDC286" i="20"/>
  <c r="MDA286" i="20"/>
  <c r="MCY286" i="20"/>
  <c r="MCW286" i="20"/>
  <c r="MCU286" i="20"/>
  <c r="MCS286" i="20"/>
  <c r="MCQ286" i="20"/>
  <c r="MCO286" i="20"/>
  <c r="MCM286" i="20"/>
  <c r="MCK286" i="20"/>
  <c r="MCI286" i="20"/>
  <c r="MCG286" i="20"/>
  <c r="MCE286" i="20"/>
  <c r="MCC286" i="20"/>
  <c r="MCA286" i="20"/>
  <c r="MBY286" i="20"/>
  <c r="MBW286" i="20"/>
  <c r="MBU286" i="20"/>
  <c r="MBS286" i="20"/>
  <c r="MBQ286" i="20"/>
  <c r="MBO286" i="20"/>
  <c r="MBM286" i="20"/>
  <c r="MBK286" i="20"/>
  <c r="MBI286" i="20"/>
  <c r="MBG286" i="20"/>
  <c r="MBE286" i="20"/>
  <c r="MBC286" i="20"/>
  <c r="MBA286" i="20"/>
  <c r="MAY286" i="20"/>
  <c r="MAW286" i="20"/>
  <c r="MAU286" i="20"/>
  <c r="MAS286" i="20"/>
  <c r="MAQ286" i="20"/>
  <c r="MAO286" i="20"/>
  <c r="MAM286" i="20"/>
  <c r="MAK286" i="20"/>
  <c r="MAI286" i="20"/>
  <c r="MAG286" i="20"/>
  <c r="MAE286" i="20"/>
  <c r="MAC286" i="20"/>
  <c r="MAA286" i="20"/>
  <c r="LZY286" i="20"/>
  <c r="LZW286" i="20"/>
  <c r="LZU286" i="20"/>
  <c r="LZS286" i="20"/>
  <c r="LZQ286" i="20"/>
  <c r="LZO286" i="20"/>
  <c r="LZM286" i="20"/>
  <c r="LZK286" i="20"/>
  <c r="LZI286" i="20"/>
  <c r="LZG286" i="20"/>
  <c r="LZE286" i="20"/>
  <c r="LZC286" i="20"/>
  <c r="LZA286" i="20"/>
  <c r="LYY286" i="20"/>
  <c r="LYW286" i="20"/>
  <c r="LYU286" i="20"/>
  <c r="LYS286" i="20"/>
  <c r="LYQ286" i="20"/>
  <c r="LYO286" i="20"/>
  <c r="LYM286" i="20"/>
  <c r="LYK286" i="20"/>
  <c r="LYI286" i="20"/>
  <c r="LYG286" i="20"/>
  <c r="LYE286" i="20"/>
  <c r="LYC286" i="20"/>
  <c r="LYA286" i="20"/>
  <c r="LXY286" i="20"/>
  <c r="LXW286" i="20"/>
  <c r="LXU286" i="20"/>
  <c r="LXS286" i="20"/>
  <c r="LXQ286" i="20"/>
  <c r="LXO286" i="20"/>
  <c r="LXM286" i="20"/>
  <c r="LXK286" i="20"/>
  <c r="LXI286" i="20"/>
  <c r="LXG286" i="20"/>
  <c r="LXE286" i="20"/>
  <c r="LXC286" i="20"/>
  <c r="LXA286" i="20"/>
  <c r="LWY286" i="20"/>
  <c r="LWW286" i="20"/>
  <c r="LWU286" i="20"/>
  <c r="LWS286" i="20"/>
  <c r="LWQ286" i="20"/>
  <c r="LWO286" i="20"/>
  <c r="LWM286" i="20"/>
  <c r="LWK286" i="20"/>
  <c r="LWI286" i="20"/>
  <c r="LWG286" i="20"/>
  <c r="LWE286" i="20"/>
  <c r="LWC286" i="20"/>
  <c r="LWA286" i="20"/>
  <c r="LVY286" i="20"/>
  <c r="LVW286" i="20"/>
  <c r="LVU286" i="20"/>
  <c r="LVS286" i="20"/>
  <c r="LVQ286" i="20"/>
  <c r="LVO286" i="20"/>
  <c r="LVM286" i="20"/>
  <c r="LVK286" i="20"/>
  <c r="LVI286" i="20"/>
  <c r="LVG286" i="20"/>
  <c r="LVE286" i="20"/>
  <c r="LVC286" i="20"/>
  <c r="LVA286" i="20"/>
  <c r="LUY286" i="20"/>
  <c r="LUW286" i="20"/>
  <c r="LUU286" i="20"/>
  <c r="LUS286" i="20"/>
  <c r="LUQ286" i="20"/>
  <c r="LUO286" i="20"/>
  <c r="LUM286" i="20"/>
  <c r="LUK286" i="20"/>
  <c r="LUI286" i="20"/>
  <c r="LUG286" i="20"/>
  <c r="LUE286" i="20"/>
  <c r="LUC286" i="20"/>
  <c r="LUA286" i="20"/>
  <c r="LTY286" i="20"/>
  <c r="LTW286" i="20"/>
  <c r="LTU286" i="20"/>
  <c r="LTS286" i="20"/>
  <c r="LTQ286" i="20"/>
  <c r="LTO286" i="20"/>
  <c r="LTM286" i="20"/>
  <c r="LTK286" i="20"/>
  <c r="LTI286" i="20"/>
  <c r="LTG286" i="20"/>
  <c r="LTE286" i="20"/>
  <c r="LTC286" i="20"/>
  <c r="LTA286" i="20"/>
  <c r="LSY286" i="20"/>
  <c r="LSW286" i="20"/>
  <c r="LSU286" i="20"/>
  <c r="LSS286" i="20"/>
  <c r="LSQ286" i="20"/>
  <c r="LSO286" i="20"/>
  <c r="LSM286" i="20"/>
  <c r="LSK286" i="20"/>
  <c r="LSI286" i="20"/>
  <c r="LSG286" i="20"/>
  <c r="LSE286" i="20"/>
  <c r="LSC286" i="20"/>
  <c r="LSA286" i="20"/>
  <c r="LRY286" i="20"/>
  <c r="LRW286" i="20"/>
  <c r="LRU286" i="20"/>
  <c r="LRS286" i="20"/>
  <c r="LRQ286" i="20"/>
  <c r="LRO286" i="20"/>
  <c r="LRM286" i="20"/>
  <c r="LRK286" i="20"/>
  <c r="LRI286" i="20"/>
  <c r="LRG286" i="20"/>
  <c r="LRE286" i="20"/>
  <c r="LRC286" i="20"/>
  <c r="LRA286" i="20"/>
  <c r="LQY286" i="20"/>
  <c r="LQW286" i="20"/>
  <c r="LQU286" i="20"/>
  <c r="LQS286" i="20"/>
  <c r="LQQ286" i="20"/>
  <c r="LQO286" i="20"/>
  <c r="LQM286" i="20"/>
  <c r="LQK286" i="20"/>
  <c r="LQI286" i="20"/>
  <c r="LQG286" i="20"/>
  <c r="LQE286" i="20"/>
  <c r="LQC286" i="20"/>
  <c r="LQA286" i="20"/>
  <c r="LPY286" i="20"/>
  <c r="LPW286" i="20"/>
  <c r="LPU286" i="20"/>
  <c r="LPS286" i="20"/>
  <c r="LPQ286" i="20"/>
  <c r="LPO286" i="20"/>
  <c r="LPM286" i="20"/>
  <c r="LPK286" i="20"/>
  <c r="LPI286" i="20"/>
  <c r="LPG286" i="20"/>
  <c r="LPE286" i="20"/>
  <c r="LPC286" i="20"/>
  <c r="LPA286" i="20"/>
  <c r="LOY286" i="20"/>
  <c r="LOW286" i="20"/>
  <c r="LOU286" i="20"/>
  <c r="LOS286" i="20"/>
  <c r="LOQ286" i="20"/>
  <c r="LOO286" i="20"/>
  <c r="LOM286" i="20"/>
  <c r="LOK286" i="20"/>
  <c r="LOI286" i="20"/>
  <c r="LOG286" i="20"/>
  <c r="LOE286" i="20"/>
  <c r="LOC286" i="20"/>
  <c r="LOA286" i="20"/>
  <c r="LNY286" i="20"/>
  <c r="LNW286" i="20"/>
  <c r="LNU286" i="20"/>
  <c r="LNS286" i="20"/>
  <c r="LNQ286" i="20"/>
  <c r="LNO286" i="20"/>
  <c r="LNM286" i="20"/>
  <c r="LNK286" i="20"/>
  <c r="LNI286" i="20"/>
  <c r="LNG286" i="20"/>
  <c r="LNE286" i="20"/>
  <c r="LNC286" i="20"/>
  <c r="LNA286" i="20"/>
  <c r="LMY286" i="20"/>
  <c r="LMW286" i="20"/>
  <c r="LMU286" i="20"/>
  <c r="LMS286" i="20"/>
  <c r="LMQ286" i="20"/>
  <c r="LMO286" i="20"/>
  <c r="LMM286" i="20"/>
  <c r="LMK286" i="20"/>
  <c r="LMI286" i="20"/>
  <c r="LMG286" i="20"/>
  <c r="LME286" i="20"/>
  <c r="LMC286" i="20"/>
  <c r="LMA286" i="20"/>
  <c r="LLY286" i="20"/>
  <c r="LLW286" i="20"/>
  <c r="LLU286" i="20"/>
  <c r="LLS286" i="20"/>
  <c r="LLQ286" i="20"/>
  <c r="LLO286" i="20"/>
  <c r="LLM286" i="20"/>
  <c r="LLK286" i="20"/>
  <c r="LLI286" i="20"/>
  <c r="LLG286" i="20"/>
  <c r="LLE286" i="20"/>
  <c r="LLC286" i="20"/>
  <c r="LLA286" i="20"/>
  <c r="LKY286" i="20"/>
  <c r="LKW286" i="20"/>
  <c r="LKU286" i="20"/>
  <c r="LKS286" i="20"/>
  <c r="LKQ286" i="20"/>
  <c r="LKO286" i="20"/>
  <c r="LKM286" i="20"/>
  <c r="LKK286" i="20"/>
  <c r="LKI286" i="20"/>
  <c r="LKG286" i="20"/>
  <c r="LKE286" i="20"/>
  <c r="LKC286" i="20"/>
  <c r="LKA286" i="20"/>
  <c r="LJY286" i="20"/>
  <c r="LJW286" i="20"/>
  <c r="LJU286" i="20"/>
  <c r="LJS286" i="20"/>
  <c r="LJQ286" i="20"/>
  <c r="LJO286" i="20"/>
  <c r="LJM286" i="20"/>
  <c r="LJK286" i="20"/>
  <c r="LJI286" i="20"/>
  <c r="LJG286" i="20"/>
  <c r="LJE286" i="20"/>
  <c r="LJC286" i="20"/>
  <c r="LJA286" i="20"/>
  <c r="LIY286" i="20"/>
  <c r="LIW286" i="20"/>
  <c r="LIU286" i="20"/>
  <c r="LIS286" i="20"/>
  <c r="LIQ286" i="20"/>
  <c r="LIO286" i="20"/>
  <c r="LIM286" i="20"/>
  <c r="LIK286" i="20"/>
  <c r="LII286" i="20"/>
  <c r="LIG286" i="20"/>
  <c r="LIE286" i="20"/>
  <c r="LIC286" i="20"/>
  <c r="LIA286" i="20"/>
  <c r="LHY286" i="20"/>
  <c r="LHW286" i="20"/>
  <c r="LHU286" i="20"/>
  <c r="LHS286" i="20"/>
  <c r="LHQ286" i="20"/>
  <c r="LHO286" i="20"/>
  <c r="LHM286" i="20"/>
  <c r="LHK286" i="20"/>
  <c r="LHI286" i="20"/>
  <c r="LHG286" i="20"/>
  <c r="LHE286" i="20"/>
  <c r="LHC286" i="20"/>
  <c r="LHA286" i="20"/>
  <c r="LGY286" i="20"/>
  <c r="LGW286" i="20"/>
  <c r="LGU286" i="20"/>
  <c r="LGS286" i="20"/>
  <c r="LGQ286" i="20"/>
  <c r="LGO286" i="20"/>
  <c r="LGM286" i="20"/>
  <c r="LGK286" i="20"/>
  <c r="LGI286" i="20"/>
  <c r="LGG286" i="20"/>
  <c r="LGE286" i="20"/>
  <c r="LGC286" i="20"/>
  <c r="LGA286" i="20"/>
  <c r="LFY286" i="20"/>
  <c r="LFW286" i="20"/>
  <c r="LFU286" i="20"/>
  <c r="LFS286" i="20"/>
  <c r="LFQ286" i="20"/>
  <c r="LFO286" i="20"/>
  <c r="LFM286" i="20"/>
  <c r="LFK286" i="20"/>
  <c r="LFI286" i="20"/>
  <c r="LFG286" i="20"/>
  <c r="LFE286" i="20"/>
  <c r="LFC286" i="20"/>
  <c r="LFA286" i="20"/>
  <c r="LEY286" i="20"/>
  <c r="LEW286" i="20"/>
  <c r="LEU286" i="20"/>
  <c r="LES286" i="20"/>
  <c r="LEQ286" i="20"/>
  <c r="LEO286" i="20"/>
  <c r="LEM286" i="20"/>
  <c r="LEK286" i="20"/>
  <c r="LEI286" i="20"/>
  <c r="LEG286" i="20"/>
  <c r="LEE286" i="20"/>
  <c r="LEC286" i="20"/>
  <c r="LEA286" i="20"/>
  <c r="LDY286" i="20"/>
  <c r="LDW286" i="20"/>
  <c r="LDU286" i="20"/>
  <c r="LDS286" i="20"/>
  <c r="LDQ286" i="20"/>
  <c r="LDO286" i="20"/>
  <c r="LDM286" i="20"/>
  <c r="LDK286" i="20"/>
  <c r="LDI286" i="20"/>
  <c r="LDG286" i="20"/>
  <c r="LDE286" i="20"/>
  <c r="LDC286" i="20"/>
  <c r="LDA286" i="20"/>
  <c r="LCY286" i="20"/>
  <c r="LCW286" i="20"/>
  <c r="LCU286" i="20"/>
  <c r="LCS286" i="20"/>
  <c r="LCQ286" i="20"/>
  <c r="LCO286" i="20"/>
  <c r="LCM286" i="20"/>
  <c r="LCK286" i="20"/>
  <c r="LCI286" i="20"/>
  <c r="LCG286" i="20"/>
  <c r="LCE286" i="20"/>
  <c r="LCC286" i="20"/>
  <c r="LCA286" i="20"/>
  <c r="LBY286" i="20"/>
  <c r="LBW286" i="20"/>
  <c r="LBU286" i="20"/>
  <c r="LBS286" i="20"/>
  <c r="LBQ286" i="20"/>
  <c r="LBO286" i="20"/>
  <c r="LBM286" i="20"/>
  <c r="LBK286" i="20"/>
  <c r="LBI286" i="20"/>
  <c r="LBG286" i="20"/>
  <c r="LBE286" i="20"/>
  <c r="LBC286" i="20"/>
  <c r="LBA286" i="20"/>
  <c r="LAY286" i="20"/>
  <c r="LAW286" i="20"/>
  <c r="LAU286" i="20"/>
  <c r="LAS286" i="20"/>
  <c r="LAQ286" i="20"/>
  <c r="LAO286" i="20"/>
  <c r="LAM286" i="20"/>
  <c r="LAK286" i="20"/>
  <c r="LAI286" i="20"/>
  <c r="LAG286" i="20"/>
  <c r="LAE286" i="20"/>
  <c r="LAC286" i="20"/>
  <c r="LAA286" i="20"/>
  <c r="KZY286" i="20"/>
  <c r="KZW286" i="20"/>
  <c r="KZU286" i="20"/>
  <c r="KZS286" i="20"/>
  <c r="KZQ286" i="20"/>
  <c r="KZO286" i="20"/>
  <c r="KZM286" i="20"/>
  <c r="KZK286" i="20"/>
  <c r="KZI286" i="20"/>
  <c r="KZG286" i="20"/>
  <c r="KZE286" i="20"/>
  <c r="KZC286" i="20"/>
  <c r="KZA286" i="20"/>
  <c r="KYY286" i="20"/>
  <c r="KYW286" i="20"/>
  <c r="KYU286" i="20"/>
  <c r="KYS286" i="20"/>
  <c r="KYQ286" i="20"/>
  <c r="KYO286" i="20"/>
  <c r="KYM286" i="20"/>
  <c r="KYK286" i="20"/>
  <c r="KYI286" i="20"/>
  <c r="KYG286" i="20"/>
  <c r="KYE286" i="20"/>
  <c r="KYC286" i="20"/>
  <c r="KYA286" i="20"/>
  <c r="KXY286" i="20"/>
  <c r="KXW286" i="20"/>
  <c r="KXU286" i="20"/>
  <c r="KXS286" i="20"/>
  <c r="KXQ286" i="20"/>
  <c r="KXO286" i="20"/>
  <c r="KXM286" i="20"/>
  <c r="KXK286" i="20"/>
  <c r="KXI286" i="20"/>
  <c r="KXG286" i="20"/>
  <c r="KXE286" i="20"/>
  <c r="KXC286" i="20"/>
  <c r="KXA286" i="20"/>
  <c r="KWY286" i="20"/>
  <c r="KWW286" i="20"/>
  <c r="KWU286" i="20"/>
  <c r="KWS286" i="20"/>
  <c r="KWQ286" i="20"/>
  <c r="KWO286" i="20"/>
  <c r="KWM286" i="20"/>
  <c r="KWK286" i="20"/>
  <c r="KWI286" i="20"/>
  <c r="KWG286" i="20"/>
  <c r="KWE286" i="20"/>
  <c r="KWC286" i="20"/>
  <c r="KWA286" i="20"/>
  <c r="KVY286" i="20"/>
  <c r="KVW286" i="20"/>
  <c r="KVU286" i="20"/>
  <c r="KVS286" i="20"/>
  <c r="KVQ286" i="20"/>
  <c r="KVO286" i="20"/>
  <c r="KVM286" i="20"/>
  <c r="KVK286" i="20"/>
  <c r="KVI286" i="20"/>
  <c r="KVG286" i="20"/>
  <c r="KVE286" i="20"/>
  <c r="KVC286" i="20"/>
  <c r="KVA286" i="20"/>
  <c r="KUY286" i="20"/>
  <c r="KUW286" i="20"/>
  <c r="KUU286" i="20"/>
  <c r="KUS286" i="20"/>
  <c r="KUQ286" i="20"/>
  <c r="KUO286" i="20"/>
  <c r="KUM286" i="20"/>
  <c r="KUK286" i="20"/>
  <c r="KUI286" i="20"/>
  <c r="KUG286" i="20"/>
  <c r="KUE286" i="20"/>
  <c r="KUC286" i="20"/>
  <c r="KUA286" i="20"/>
  <c r="KTY286" i="20"/>
  <c r="KTW286" i="20"/>
  <c r="KTU286" i="20"/>
  <c r="KTS286" i="20"/>
  <c r="KTQ286" i="20"/>
  <c r="KTO286" i="20"/>
  <c r="KTM286" i="20"/>
  <c r="KTK286" i="20"/>
  <c r="KTI286" i="20"/>
  <c r="KTG286" i="20"/>
  <c r="KTE286" i="20"/>
  <c r="KTC286" i="20"/>
  <c r="KTA286" i="20"/>
  <c r="KSY286" i="20"/>
  <c r="KSW286" i="20"/>
  <c r="KSU286" i="20"/>
  <c r="KSS286" i="20"/>
  <c r="KSQ286" i="20"/>
  <c r="KSO286" i="20"/>
  <c r="KSM286" i="20"/>
  <c r="KSK286" i="20"/>
  <c r="KSI286" i="20"/>
  <c r="KSG286" i="20"/>
  <c r="KSE286" i="20"/>
  <c r="KSC286" i="20"/>
  <c r="KSA286" i="20"/>
  <c r="KRY286" i="20"/>
  <c r="KRW286" i="20"/>
  <c r="KRU286" i="20"/>
  <c r="KRS286" i="20"/>
  <c r="KRQ286" i="20"/>
  <c r="KRO286" i="20"/>
  <c r="KRM286" i="20"/>
  <c r="KRK286" i="20"/>
  <c r="KRI286" i="20"/>
  <c r="KRG286" i="20"/>
  <c r="KRE286" i="20"/>
  <c r="KRC286" i="20"/>
  <c r="KRA286" i="20"/>
  <c r="KQY286" i="20"/>
  <c r="KQW286" i="20"/>
  <c r="KQU286" i="20"/>
  <c r="KQS286" i="20"/>
  <c r="KQQ286" i="20"/>
  <c r="KQO286" i="20"/>
  <c r="KQM286" i="20"/>
  <c r="KQK286" i="20"/>
  <c r="KQI286" i="20"/>
  <c r="KQG286" i="20"/>
  <c r="KQE286" i="20"/>
  <c r="KQC286" i="20"/>
  <c r="KQA286" i="20"/>
  <c r="KPY286" i="20"/>
  <c r="KPW286" i="20"/>
  <c r="KPU286" i="20"/>
  <c r="KPS286" i="20"/>
  <c r="KPQ286" i="20"/>
  <c r="KPO286" i="20"/>
  <c r="KPM286" i="20"/>
  <c r="KPK286" i="20"/>
  <c r="KPI286" i="20"/>
  <c r="KPG286" i="20"/>
  <c r="KPE286" i="20"/>
  <c r="KPC286" i="20"/>
  <c r="KPA286" i="20"/>
  <c r="KOY286" i="20"/>
  <c r="KOW286" i="20"/>
  <c r="KOU286" i="20"/>
  <c r="KOS286" i="20"/>
  <c r="KOQ286" i="20"/>
  <c r="KOO286" i="20"/>
  <c r="KOM286" i="20"/>
  <c r="KOK286" i="20"/>
  <c r="KOI286" i="20"/>
  <c r="KOG286" i="20"/>
  <c r="KOE286" i="20"/>
  <c r="KOC286" i="20"/>
  <c r="KOA286" i="20"/>
  <c r="KNY286" i="20"/>
  <c r="KNW286" i="20"/>
  <c r="KNU286" i="20"/>
  <c r="KNS286" i="20"/>
  <c r="KNQ286" i="20"/>
  <c r="KNO286" i="20"/>
  <c r="KNM286" i="20"/>
  <c r="KNK286" i="20"/>
  <c r="KNI286" i="20"/>
  <c r="KNG286" i="20"/>
  <c r="KNE286" i="20"/>
  <c r="KNC286" i="20"/>
  <c r="KNA286" i="20"/>
  <c r="KMY286" i="20"/>
  <c r="KMW286" i="20"/>
  <c r="KMU286" i="20"/>
  <c r="KMS286" i="20"/>
  <c r="KMQ286" i="20"/>
  <c r="KMO286" i="20"/>
  <c r="KMM286" i="20"/>
  <c r="KMK286" i="20"/>
  <c r="KMI286" i="20"/>
  <c r="KMG286" i="20"/>
  <c r="KME286" i="20"/>
  <c r="KMC286" i="20"/>
  <c r="KMA286" i="20"/>
  <c r="KLY286" i="20"/>
  <c r="KLW286" i="20"/>
  <c r="KLU286" i="20"/>
  <c r="KLS286" i="20"/>
  <c r="KLQ286" i="20"/>
  <c r="KLO286" i="20"/>
  <c r="KLM286" i="20"/>
  <c r="KLK286" i="20"/>
  <c r="KLI286" i="20"/>
  <c r="KLG286" i="20"/>
  <c r="KLE286" i="20"/>
  <c r="KLC286" i="20"/>
  <c r="KLA286" i="20"/>
  <c r="KKY286" i="20"/>
  <c r="KKW286" i="20"/>
  <c r="KKU286" i="20"/>
  <c r="KKS286" i="20"/>
  <c r="KKQ286" i="20"/>
  <c r="KKO286" i="20"/>
  <c r="KKM286" i="20"/>
  <c r="KKK286" i="20"/>
  <c r="KKI286" i="20"/>
  <c r="KKG286" i="20"/>
  <c r="KKE286" i="20"/>
  <c r="KKC286" i="20"/>
  <c r="KKA286" i="20"/>
  <c r="KJY286" i="20"/>
  <c r="KJW286" i="20"/>
  <c r="KJU286" i="20"/>
  <c r="KJS286" i="20"/>
  <c r="KJQ286" i="20"/>
  <c r="KJO286" i="20"/>
  <c r="KJM286" i="20"/>
  <c r="KJK286" i="20"/>
  <c r="KJI286" i="20"/>
  <c r="KJG286" i="20"/>
  <c r="KJE286" i="20"/>
  <c r="KJC286" i="20"/>
  <c r="KJA286" i="20"/>
  <c r="KIY286" i="20"/>
  <c r="KIW286" i="20"/>
  <c r="KIU286" i="20"/>
  <c r="KIS286" i="20"/>
  <c r="KIQ286" i="20"/>
  <c r="KIO286" i="20"/>
  <c r="KIM286" i="20"/>
  <c r="KIK286" i="20"/>
  <c r="KII286" i="20"/>
  <c r="KIG286" i="20"/>
  <c r="KIE286" i="20"/>
  <c r="KIC286" i="20"/>
  <c r="KIA286" i="20"/>
  <c r="KHY286" i="20"/>
  <c r="KHW286" i="20"/>
  <c r="KHU286" i="20"/>
  <c r="KHS286" i="20"/>
  <c r="KHQ286" i="20"/>
  <c r="KHO286" i="20"/>
  <c r="KHM286" i="20"/>
  <c r="KHK286" i="20"/>
  <c r="KHI286" i="20"/>
  <c r="KHG286" i="20"/>
  <c r="KHE286" i="20"/>
  <c r="KHC286" i="20"/>
  <c r="KHA286" i="20"/>
  <c r="KGY286" i="20"/>
  <c r="KGW286" i="20"/>
  <c r="KGU286" i="20"/>
  <c r="KGS286" i="20"/>
  <c r="KGQ286" i="20"/>
  <c r="KGO286" i="20"/>
  <c r="KGM286" i="20"/>
  <c r="KGK286" i="20"/>
  <c r="KGI286" i="20"/>
  <c r="KGG286" i="20"/>
  <c r="KGE286" i="20"/>
  <c r="KGC286" i="20"/>
  <c r="KGA286" i="20"/>
  <c r="KFY286" i="20"/>
  <c r="KFW286" i="20"/>
  <c r="KFU286" i="20"/>
  <c r="KFS286" i="20"/>
  <c r="KFQ286" i="20"/>
  <c r="KFO286" i="20"/>
  <c r="KFM286" i="20"/>
  <c r="KFK286" i="20"/>
  <c r="KFI286" i="20"/>
  <c r="KFG286" i="20"/>
  <c r="KFE286" i="20"/>
  <c r="KFC286" i="20"/>
  <c r="KFA286" i="20"/>
  <c r="KEY286" i="20"/>
  <c r="KEW286" i="20"/>
  <c r="KEU286" i="20"/>
  <c r="KES286" i="20"/>
  <c r="KEQ286" i="20"/>
  <c r="KEO286" i="20"/>
  <c r="KEM286" i="20"/>
  <c r="KEK286" i="20"/>
  <c r="KEI286" i="20"/>
  <c r="KEG286" i="20"/>
  <c r="KEE286" i="20"/>
  <c r="KEC286" i="20"/>
  <c r="KEA286" i="20"/>
  <c r="KDY286" i="20"/>
  <c r="KDW286" i="20"/>
  <c r="KDU286" i="20"/>
  <c r="KDS286" i="20"/>
  <c r="KDQ286" i="20"/>
  <c r="KDO286" i="20"/>
  <c r="KDM286" i="20"/>
  <c r="KDK286" i="20"/>
  <c r="KDI286" i="20"/>
  <c r="KDG286" i="20"/>
  <c r="KDE286" i="20"/>
  <c r="KDC286" i="20"/>
  <c r="KDA286" i="20"/>
  <c r="KCY286" i="20"/>
  <c r="KCW286" i="20"/>
  <c r="KCU286" i="20"/>
  <c r="KCS286" i="20"/>
  <c r="KCQ286" i="20"/>
  <c r="KCO286" i="20"/>
  <c r="KCM286" i="20"/>
  <c r="KCK286" i="20"/>
  <c r="KCI286" i="20"/>
  <c r="KCG286" i="20"/>
  <c r="KCE286" i="20"/>
  <c r="KCC286" i="20"/>
  <c r="KCA286" i="20"/>
  <c r="KBY286" i="20"/>
  <c r="KBW286" i="20"/>
  <c r="KBU286" i="20"/>
  <c r="KBS286" i="20"/>
  <c r="KBQ286" i="20"/>
  <c r="KBO286" i="20"/>
  <c r="KBM286" i="20"/>
  <c r="KBK286" i="20"/>
  <c r="KBI286" i="20"/>
  <c r="KBG286" i="20"/>
  <c r="KBE286" i="20"/>
  <c r="KBC286" i="20"/>
  <c r="KBA286" i="20"/>
  <c r="KAY286" i="20"/>
  <c r="KAW286" i="20"/>
  <c r="KAU286" i="20"/>
  <c r="KAS286" i="20"/>
  <c r="KAQ286" i="20"/>
  <c r="KAO286" i="20"/>
  <c r="KAM286" i="20"/>
  <c r="KAK286" i="20"/>
  <c r="KAI286" i="20"/>
  <c r="KAG286" i="20"/>
  <c r="KAE286" i="20"/>
  <c r="KAC286" i="20"/>
  <c r="KAA286" i="20"/>
  <c r="JZY286" i="20"/>
  <c r="JZW286" i="20"/>
  <c r="JZU286" i="20"/>
  <c r="JZS286" i="20"/>
  <c r="JZQ286" i="20"/>
  <c r="JZO286" i="20"/>
  <c r="JZM286" i="20"/>
  <c r="JZK286" i="20"/>
  <c r="JZI286" i="20"/>
  <c r="JZG286" i="20"/>
  <c r="JZE286" i="20"/>
  <c r="JZC286" i="20"/>
  <c r="JZA286" i="20"/>
  <c r="JYY286" i="20"/>
  <c r="JYW286" i="20"/>
  <c r="JYU286" i="20"/>
  <c r="JYS286" i="20"/>
  <c r="JYQ286" i="20"/>
  <c r="JYO286" i="20"/>
  <c r="JYM286" i="20"/>
  <c r="JYK286" i="20"/>
  <c r="JYI286" i="20"/>
  <c r="JYG286" i="20"/>
  <c r="JYE286" i="20"/>
  <c r="JYC286" i="20"/>
  <c r="JYA286" i="20"/>
  <c r="JXY286" i="20"/>
  <c r="JXW286" i="20"/>
  <c r="JXU286" i="20"/>
  <c r="JXS286" i="20"/>
  <c r="JXQ286" i="20"/>
  <c r="JXO286" i="20"/>
  <c r="JXM286" i="20"/>
  <c r="JXK286" i="20"/>
  <c r="JXI286" i="20"/>
  <c r="JXG286" i="20"/>
  <c r="JXE286" i="20"/>
  <c r="JXC286" i="20"/>
  <c r="JXA286" i="20"/>
  <c r="JWY286" i="20"/>
  <c r="JWW286" i="20"/>
  <c r="JWU286" i="20"/>
  <c r="JWS286" i="20"/>
  <c r="JWQ286" i="20"/>
  <c r="JWO286" i="20"/>
  <c r="JWM286" i="20"/>
  <c r="JWK286" i="20"/>
  <c r="JWI286" i="20"/>
  <c r="JWG286" i="20"/>
  <c r="JWE286" i="20"/>
  <c r="JWC286" i="20"/>
  <c r="JWA286" i="20"/>
  <c r="JVY286" i="20"/>
  <c r="JVW286" i="20"/>
  <c r="JVU286" i="20"/>
  <c r="JVS286" i="20"/>
  <c r="JVQ286" i="20"/>
  <c r="JVO286" i="20"/>
  <c r="JVM286" i="20"/>
  <c r="JVK286" i="20"/>
  <c r="JVI286" i="20"/>
  <c r="JVG286" i="20"/>
  <c r="JVE286" i="20"/>
  <c r="JVC286" i="20"/>
  <c r="JVA286" i="20"/>
  <c r="JUY286" i="20"/>
  <c r="JUW286" i="20"/>
  <c r="JUU286" i="20"/>
  <c r="JUS286" i="20"/>
  <c r="JUQ286" i="20"/>
  <c r="JUO286" i="20"/>
  <c r="JUM286" i="20"/>
  <c r="JUK286" i="20"/>
  <c r="JUI286" i="20"/>
  <c r="JUG286" i="20"/>
  <c r="JUE286" i="20"/>
  <c r="JUC286" i="20"/>
  <c r="JUA286" i="20"/>
  <c r="JTY286" i="20"/>
  <c r="JTW286" i="20"/>
  <c r="JTU286" i="20"/>
  <c r="JTS286" i="20"/>
  <c r="JTQ286" i="20"/>
  <c r="JTO286" i="20"/>
  <c r="JTM286" i="20"/>
  <c r="JTK286" i="20"/>
  <c r="JTI286" i="20"/>
  <c r="JTG286" i="20"/>
  <c r="JTE286" i="20"/>
  <c r="JTC286" i="20"/>
  <c r="JTA286" i="20"/>
  <c r="JSY286" i="20"/>
  <c r="JSW286" i="20"/>
  <c r="JSU286" i="20"/>
  <c r="JSS286" i="20"/>
  <c r="JSQ286" i="20"/>
  <c r="JSO286" i="20"/>
  <c r="JSM286" i="20"/>
  <c r="JSK286" i="20"/>
  <c r="JSI286" i="20"/>
  <c r="JSG286" i="20"/>
  <c r="JSE286" i="20"/>
  <c r="JSC286" i="20"/>
  <c r="JSA286" i="20"/>
  <c r="JRY286" i="20"/>
  <c r="JRW286" i="20"/>
  <c r="JRU286" i="20"/>
  <c r="JRS286" i="20"/>
  <c r="JRQ286" i="20"/>
  <c r="JRO286" i="20"/>
  <c r="JRM286" i="20"/>
  <c r="JRK286" i="20"/>
  <c r="JRI286" i="20"/>
  <c r="JRG286" i="20"/>
  <c r="JRE286" i="20"/>
  <c r="JRC286" i="20"/>
  <c r="JRA286" i="20"/>
  <c r="JQY286" i="20"/>
  <c r="JQW286" i="20"/>
  <c r="JQU286" i="20"/>
  <c r="JQS286" i="20"/>
  <c r="JQQ286" i="20"/>
  <c r="JQO286" i="20"/>
  <c r="JQM286" i="20"/>
  <c r="JQK286" i="20"/>
  <c r="JQI286" i="20"/>
  <c r="JQG286" i="20"/>
  <c r="JQE286" i="20"/>
  <c r="JQC286" i="20"/>
  <c r="JQA286" i="20"/>
  <c r="JPY286" i="20"/>
  <c r="JPW286" i="20"/>
  <c r="JPU286" i="20"/>
  <c r="JPS286" i="20"/>
  <c r="JPQ286" i="20"/>
  <c r="JPO286" i="20"/>
  <c r="JPM286" i="20"/>
  <c r="JPK286" i="20"/>
  <c r="JPI286" i="20"/>
  <c r="JPG286" i="20"/>
  <c r="JPE286" i="20"/>
  <c r="JPC286" i="20"/>
  <c r="JPA286" i="20"/>
  <c r="JOY286" i="20"/>
  <c r="JOW286" i="20"/>
  <c r="JOU286" i="20"/>
  <c r="JOS286" i="20"/>
  <c r="JOQ286" i="20"/>
  <c r="JOO286" i="20"/>
  <c r="JOM286" i="20"/>
  <c r="JOK286" i="20"/>
  <c r="JOI286" i="20"/>
  <c r="JOG286" i="20"/>
  <c r="JOE286" i="20"/>
  <c r="JOC286" i="20"/>
  <c r="JOA286" i="20"/>
  <c r="JNY286" i="20"/>
  <c r="JNW286" i="20"/>
  <c r="JNU286" i="20"/>
  <c r="JNS286" i="20"/>
  <c r="JNQ286" i="20"/>
  <c r="JNO286" i="20"/>
  <c r="JNM286" i="20"/>
  <c r="JNK286" i="20"/>
  <c r="JNI286" i="20"/>
  <c r="JNG286" i="20"/>
  <c r="JNE286" i="20"/>
  <c r="JNC286" i="20"/>
  <c r="JNA286" i="20"/>
  <c r="JMY286" i="20"/>
  <c r="JMW286" i="20"/>
  <c r="JMU286" i="20"/>
  <c r="JMS286" i="20"/>
  <c r="JMQ286" i="20"/>
  <c r="JMO286" i="20"/>
  <c r="JMM286" i="20"/>
  <c r="JMK286" i="20"/>
  <c r="JMI286" i="20"/>
  <c r="JMG286" i="20"/>
  <c r="JME286" i="20"/>
  <c r="JMC286" i="20"/>
  <c r="JMA286" i="20"/>
  <c r="JLY286" i="20"/>
  <c r="JLW286" i="20"/>
  <c r="JLU286" i="20"/>
  <c r="JLS286" i="20"/>
  <c r="JLQ286" i="20"/>
  <c r="JLO286" i="20"/>
  <c r="JLM286" i="20"/>
  <c r="JLK286" i="20"/>
  <c r="JLI286" i="20"/>
  <c r="JLG286" i="20"/>
  <c r="JLE286" i="20"/>
  <c r="JLC286" i="20"/>
  <c r="JLA286" i="20"/>
  <c r="JKY286" i="20"/>
  <c r="JKW286" i="20"/>
  <c r="JKU286" i="20"/>
  <c r="JKS286" i="20"/>
  <c r="JKQ286" i="20"/>
  <c r="JKO286" i="20"/>
  <c r="JKM286" i="20"/>
  <c r="JKK286" i="20"/>
  <c r="JKI286" i="20"/>
  <c r="JKG286" i="20"/>
  <c r="JKE286" i="20"/>
  <c r="JKC286" i="20"/>
  <c r="JKA286" i="20"/>
  <c r="JJY286" i="20"/>
  <c r="JJW286" i="20"/>
  <c r="JJU286" i="20"/>
  <c r="JJS286" i="20"/>
  <c r="JJQ286" i="20"/>
  <c r="JJO286" i="20"/>
  <c r="JJM286" i="20"/>
  <c r="JJK286" i="20"/>
  <c r="JJI286" i="20"/>
  <c r="JJG286" i="20"/>
  <c r="JJE286" i="20"/>
  <c r="JJC286" i="20"/>
  <c r="JJA286" i="20"/>
  <c r="JIY286" i="20"/>
  <c r="JIW286" i="20"/>
  <c r="JIU286" i="20"/>
  <c r="JIS286" i="20"/>
  <c r="JIQ286" i="20"/>
  <c r="JIO286" i="20"/>
  <c r="JIM286" i="20"/>
  <c r="JIK286" i="20"/>
  <c r="JII286" i="20"/>
  <c r="JIG286" i="20"/>
  <c r="JIE286" i="20"/>
  <c r="JIC286" i="20"/>
  <c r="JIA286" i="20"/>
  <c r="JHY286" i="20"/>
  <c r="JHW286" i="20"/>
  <c r="JHU286" i="20"/>
  <c r="JHS286" i="20"/>
  <c r="JHQ286" i="20"/>
  <c r="JHO286" i="20"/>
  <c r="JHM286" i="20"/>
  <c r="JHK286" i="20"/>
  <c r="JHI286" i="20"/>
  <c r="JHG286" i="20"/>
  <c r="JHE286" i="20"/>
  <c r="JHC286" i="20"/>
  <c r="JHA286" i="20"/>
  <c r="JGY286" i="20"/>
  <c r="JGW286" i="20"/>
  <c r="JGU286" i="20"/>
  <c r="JGS286" i="20"/>
  <c r="JGQ286" i="20"/>
  <c r="JGO286" i="20"/>
  <c r="JGM286" i="20"/>
  <c r="JGK286" i="20"/>
  <c r="JGI286" i="20"/>
  <c r="JGG286" i="20"/>
  <c r="JGE286" i="20"/>
  <c r="JGC286" i="20"/>
  <c r="JGA286" i="20"/>
  <c r="JFY286" i="20"/>
  <c r="JFW286" i="20"/>
  <c r="JFU286" i="20"/>
  <c r="JFS286" i="20"/>
  <c r="JFQ286" i="20"/>
  <c r="JFO286" i="20"/>
  <c r="JFM286" i="20"/>
  <c r="JFK286" i="20"/>
  <c r="JFI286" i="20"/>
  <c r="JFG286" i="20"/>
  <c r="JFE286" i="20"/>
  <c r="JFC286" i="20"/>
  <c r="JFA286" i="20"/>
  <c r="JEY286" i="20"/>
  <c r="JEW286" i="20"/>
  <c r="JEU286" i="20"/>
  <c r="JES286" i="20"/>
  <c r="JEQ286" i="20"/>
  <c r="JEO286" i="20"/>
  <c r="JEM286" i="20"/>
  <c r="JEK286" i="20"/>
  <c r="JEI286" i="20"/>
  <c r="JEG286" i="20"/>
  <c r="JEE286" i="20"/>
  <c r="JEC286" i="20"/>
  <c r="JEA286" i="20"/>
  <c r="JDY286" i="20"/>
  <c r="JDW286" i="20"/>
  <c r="JDU286" i="20"/>
  <c r="JDS286" i="20"/>
  <c r="JDQ286" i="20"/>
  <c r="JDO286" i="20"/>
  <c r="JDM286" i="20"/>
  <c r="JDK286" i="20"/>
  <c r="JDI286" i="20"/>
  <c r="JDG286" i="20"/>
  <c r="JDE286" i="20"/>
  <c r="JDC286" i="20"/>
  <c r="JDA286" i="20"/>
  <c r="JCY286" i="20"/>
  <c r="JCW286" i="20"/>
  <c r="JCU286" i="20"/>
  <c r="JCS286" i="20"/>
  <c r="JCQ286" i="20"/>
  <c r="JCO286" i="20"/>
  <c r="JCM286" i="20"/>
  <c r="JCK286" i="20"/>
  <c r="JCI286" i="20"/>
  <c r="JCG286" i="20"/>
  <c r="JCE286" i="20"/>
  <c r="JCC286" i="20"/>
  <c r="JCA286" i="20"/>
  <c r="JBY286" i="20"/>
  <c r="JBW286" i="20"/>
  <c r="JBU286" i="20"/>
  <c r="JBS286" i="20"/>
  <c r="JBQ286" i="20"/>
  <c r="JBO286" i="20"/>
  <c r="JBM286" i="20"/>
  <c r="JBK286" i="20"/>
  <c r="JBI286" i="20"/>
  <c r="JBG286" i="20"/>
  <c r="JBE286" i="20"/>
  <c r="JBC286" i="20"/>
  <c r="JBA286" i="20"/>
  <c r="JAY286" i="20"/>
  <c r="JAW286" i="20"/>
  <c r="JAU286" i="20"/>
  <c r="JAS286" i="20"/>
  <c r="JAQ286" i="20"/>
  <c r="JAO286" i="20"/>
  <c r="JAM286" i="20"/>
  <c r="JAK286" i="20"/>
  <c r="JAI286" i="20"/>
  <c r="JAG286" i="20"/>
  <c r="JAE286" i="20"/>
  <c r="JAC286" i="20"/>
  <c r="JAA286" i="20"/>
  <c r="IZY286" i="20"/>
  <c r="IZW286" i="20"/>
  <c r="IZU286" i="20"/>
  <c r="IZS286" i="20"/>
  <c r="IZQ286" i="20"/>
  <c r="IZO286" i="20"/>
  <c r="IZM286" i="20"/>
  <c r="IZK286" i="20"/>
  <c r="IZI286" i="20"/>
  <c r="IZG286" i="20"/>
  <c r="IZE286" i="20"/>
  <c r="IZC286" i="20"/>
  <c r="IZA286" i="20"/>
  <c r="IYY286" i="20"/>
  <c r="IYW286" i="20"/>
  <c r="IYU286" i="20"/>
  <c r="IYS286" i="20"/>
  <c r="IYQ286" i="20"/>
  <c r="IYO286" i="20"/>
  <c r="IYM286" i="20"/>
  <c r="IYK286" i="20"/>
  <c r="IYI286" i="20"/>
  <c r="IYG286" i="20"/>
  <c r="IYE286" i="20"/>
  <c r="IYC286" i="20"/>
  <c r="IYA286" i="20"/>
  <c r="IXY286" i="20"/>
  <c r="IXW286" i="20"/>
  <c r="IXU286" i="20"/>
  <c r="IXS286" i="20"/>
  <c r="IXQ286" i="20"/>
  <c r="IXO286" i="20"/>
  <c r="IXM286" i="20"/>
  <c r="IXK286" i="20"/>
  <c r="IXI286" i="20"/>
  <c r="IXG286" i="20"/>
  <c r="IXE286" i="20"/>
  <c r="IXC286" i="20"/>
  <c r="IXA286" i="20"/>
  <c r="IWY286" i="20"/>
  <c r="IWW286" i="20"/>
  <c r="IWU286" i="20"/>
  <c r="IWS286" i="20"/>
  <c r="IWQ286" i="20"/>
  <c r="IWO286" i="20"/>
  <c r="IWM286" i="20"/>
  <c r="IWK286" i="20"/>
  <c r="IWI286" i="20"/>
  <c r="IWG286" i="20"/>
  <c r="IWE286" i="20"/>
  <c r="IWC286" i="20"/>
  <c r="IWA286" i="20"/>
  <c r="IVY286" i="20"/>
  <c r="IVW286" i="20"/>
  <c r="IVU286" i="20"/>
  <c r="IVS286" i="20"/>
  <c r="IVQ286" i="20"/>
  <c r="IVO286" i="20"/>
  <c r="IVM286" i="20"/>
  <c r="IVK286" i="20"/>
  <c r="IVI286" i="20"/>
  <c r="IVG286" i="20"/>
  <c r="IVE286" i="20"/>
  <c r="IVC286" i="20"/>
  <c r="IVA286" i="20"/>
  <c r="IUY286" i="20"/>
  <c r="IUW286" i="20"/>
  <c r="IUU286" i="20"/>
  <c r="IUS286" i="20"/>
  <c r="IUQ286" i="20"/>
  <c r="IUO286" i="20"/>
  <c r="IUM286" i="20"/>
  <c r="IUK286" i="20"/>
  <c r="IUI286" i="20"/>
  <c r="IUG286" i="20"/>
  <c r="IUE286" i="20"/>
  <c r="IUC286" i="20"/>
  <c r="IUA286" i="20"/>
  <c r="ITY286" i="20"/>
  <c r="ITW286" i="20"/>
  <c r="ITU286" i="20"/>
  <c r="ITS286" i="20"/>
  <c r="ITQ286" i="20"/>
  <c r="ITO286" i="20"/>
  <c r="ITM286" i="20"/>
  <c r="ITK286" i="20"/>
  <c r="ITI286" i="20"/>
  <c r="ITG286" i="20"/>
  <c r="ITE286" i="20"/>
  <c r="ITC286" i="20"/>
  <c r="ITA286" i="20"/>
  <c r="ISY286" i="20"/>
  <c r="ISW286" i="20"/>
  <c r="ISU286" i="20"/>
  <c r="ISS286" i="20"/>
  <c r="ISQ286" i="20"/>
  <c r="ISO286" i="20"/>
  <c r="ISM286" i="20"/>
  <c r="ISK286" i="20"/>
  <c r="ISI286" i="20"/>
  <c r="ISG286" i="20"/>
  <c r="ISE286" i="20"/>
  <c r="ISC286" i="20"/>
  <c r="ISA286" i="20"/>
  <c r="IRY286" i="20"/>
  <c r="IRW286" i="20"/>
  <c r="IRU286" i="20"/>
  <c r="IRS286" i="20"/>
  <c r="IRQ286" i="20"/>
  <c r="IRO286" i="20"/>
  <c r="IRM286" i="20"/>
  <c r="IRK286" i="20"/>
  <c r="IRI286" i="20"/>
  <c r="IRG286" i="20"/>
  <c r="IRE286" i="20"/>
  <c r="IRC286" i="20"/>
  <c r="IRA286" i="20"/>
  <c r="IQY286" i="20"/>
  <c r="IQW286" i="20"/>
  <c r="IQU286" i="20"/>
  <c r="IQS286" i="20"/>
  <c r="IQQ286" i="20"/>
  <c r="IQO286" i="20"/>
  <c r="IQM286" i="20"/>
  <c r="IQK286" i="20"/>
  <c r="IQI286" i="20"/>
  <c r="IQG286" i="20"/>
  <c r="IQE286" i="20"/>
  <c r="IQC286" i="20"/>
  <c r="IQA286" i="20"/>
  <c r="IPY286" i="20"/>
  <c r="IPW286" i="20"/>
  <c r="IPU286" i="20"/>
  <c r="IPS286" i="20"/>
  <c r="IPQ286" i="20"/>
  <c r="IPO286" i="20"/>
  <c r="IPM286" i="20"/>
  <c r="IPK286" i="20"/>
  <c r="IPI286" i="20"/>
  <c r="IPG286" i="20"/>
  <c r="IPE286" i="20"/>
  <c r="IPC286" i="20"/>
  <c r="IPA286" i="20"/>
  <c r="IOY286" i="20"/>
  <c r="IOW286" i="20"/>
  <c r="IOU286" i="20"/>
  <c r="IOS286" i="20"/>
  <c r="IOQ286" i="20"/>
  <c r="IOO286" i="20"/>
  <c r="IOM286" i="20"/>
  <c r="IOK286" i="20"/>
  <c r="IOI286" i="20"/>
  <c r="IOG286" i="20"/>
  <c r="IOE286" i="20"/>
  <c r="IOC286" i="20"/>
  <c r="IOA286" i="20"/>
  <c r="INY286" i="20"/>
  <c r="INW286" i="20"/>
  <c r="INU286" i="20"/>
  <c r="INS286" i="20"/>
  <c r="INQ286" i="20"/>
  <c r="INO286" i="20"/>
  <c r="INM286" i="20"/>
  <c r="INK286" i="20"/>
  <c r="INI286" i="20"/>
  <c r="ING286" i="20"/>
  <c r="INE286" i="20"/>
  <c r="INC286" i="20"/>
  <c r="INA286" i="20"/>
  <c r="IMY286" i="20"/>
  <c r="IMW286" i="20"/>
  <c r="IMU286" i="20"/>
  <c r="IMS286" i="20"/>
  <c r="IMQ286" i="20"/>
  <c r="IMO286" i="20"/>
  <c r="IMM286" i="20"/>
  <c r="IMK286" i="20"/>
  <c r="IMI286" i="20"/>
  <c r="IMG286" i="20"/>
  <c r="IME286" i="20"/>
  <c r="IMC286" i="20"/>
  <c r="IMA286" i="20"/>
  <c r="ILY286" i="20"/>
  <c r="ILW286" i="20"/>
  <c r="ILU286" i="20"/>
  <c r="ILS286" i="20"/>
  <c r="ILQ286" i="20"/>
  <c r="ILO286" i="20"/>
  <c r="ILM286" i="20"/>
  <c r="ILK286" i="20"/>
  <c r="ILI286" i="20"/>
  <c r="ILG286" i="20"/>
  <c r="ILE286" i="20"/>
  <c r="ILC286" i="20"/>
  <c r="ILA286" i="20"/>
  <c r="IKY286" i="20"/>
  <c r="IKW286" i="20"/>
  <c r="IKU286" i="20"/>
  <c r="IKS286" i="20"/>
  <c r="IKQ286" i="20"/>
  <c r="IKO286" i="20"/>
  <c r="IKM286" i="20"/>
  <c r="IKK286" i="20"/>
  <c r="IKI286" i="20"/>
  <c r="IKG286" i="20"/>
  <c r="IKE286" i="20"/>
  <c r="IKC286" i="20"/>
  <c r="IKA286" i="20"/>
  <c r="IJY286" i="20"/>
  <c r="IJW286" i="20"/>
  <c r="IJU286" i="20"/>
  <c r="IJS286" i="20"/>
  <c r="IJQ286" i="20"/>
  <c r="IJO286" i="20"/>
  <c r="IJM286" i="20"/>
  <c r="IJK286" i="20"/>
  <c r="IJI286" i="20"/>
  <c r="IJG286" i="20"/>
  <c r="IJE286" i="20"/>
  <c r="IJC286" i="20"/>
  <c r="IJA286" i="20"/>
  <c r="IIY286" i="20"/>
  <c r="IIW286" i="20"/>
  <c r="IIU286" i="20"/>
  <c r="IIS286" i="20"/>
  <c r="IIQ286" i="20"/>
  <c r="IIO286" i="20"/>
  <c r="IIM286" i="20"/>
  <c r="IIK286" i="20"/>
  <c r="III286" i="20"/>
  <c r="IIG286" i="20"/>
  <c r="IIE286" i="20"/>
  <c r="IIC286" i="20"/>
  <c r="IIA286" i="20"/>
  <c r="IHY286" i="20"/>
  <c r="IHW286" i="20"/>
  <c r="IHU286" i="20"/>
  <c r="IHS286" i="20"/>
  <c r="IHQ286" i="20"/>
  <c r="IHO286" i="20"/>
  <c r="IHM286" i="20"/>
  <c r="IHK286" i="20"/>
  <c r="IHI286" i="20"/>
  <c r="IHG286" i="20"/>
  <c r="IHE286" i="20"/>
  <c r="IHC286" i="20"/>
  <c r="IHA286" i="20"/>
  <c r="IGY286" i="20"/>
  <c r="IGW286" i="20"/>
  <c r="IGU286" i="20"/>
  <c r="IGS286" i="20"/>
  <c r="IGQ286" i="20"/>
  <c r="IGO286" i="20"/>
  <c r="IGM286" i="20"/>
  <c r="IGK286" i="20"/>
  <c r="IGI286" i="20"/>
  <c r="IGG286" i="20"/>
  <c r="IGE286" i="20"/>
  <c r="IGC286" i="20"/>
  <c r="IGA286" i="20"/>
  <c r="IFY286" i="20"/>
  <c r="IFW286" i="20"/>
  <c r="IFU286" i="20"/>
  <c r="IFS286" i="20"/>
  <c r="IFQ286" i="20"/>
  <c r="IFO286" i="20"/>
  <c r="IFM286" i="20"/>
  <c r="IFK286" i="20"/>
  <c r="IFI286" i="20"/>
  <c r="IFG286" i="20"/>
  <c r="IFE286" i="20"/>
  <c r="IFC286" i="20"/>
  <c r="IFA286" i="20"/>
  <c r="IEY286" i="20"/>
  <c r="IEW286" i="20"/>
  <c r="IEU286" i="20"/>
  <c r="IES286" i="20"/>
  <c r="IEQ286" i="20"/>
  <c r="IEO286" i="20"/>
  <c r="IEM286" i="20"/>
  <c r="IEK286" i="20"/>
  <c r="IEI286" i="20"/>
  <c r="IEG286" i="20"/>
  <c r="IEE286" i="20"/>
  <c r="IEC286" i="20"/>
  <c r="IEA286" i="20"/>
  <c r="IDY286" i="20"/>
  <c r="IDW286" i="20"/>
  <c r="IDU286" i="20"/>
  <c r="IDS286" i="20"/>
  <c r="IDQ286" i="20"/>
  <c r="IDO286" i="20"/>
  <c r="IDM286" i="20"/>
  <c r="IDK286" i="20"/>
  <c r="IDI286" i="20"/>
  <c r="IDG286" i="20"/>
  <c r="IDE286" i="20"/>
  <c r="IDC286" i="20"/>
  <c r="IDA286" i="20"/>
  <c r="ICY286" i="20"/>
  <c r="ICW286" i="20"/>
  <c r="ICU286" i="20"/>
  <c r="ICS286" i="20"/>
  <c r="ICQ286" i="20"/>
  <c r="ICO286" i="20"/>
  <c r="ICM286" i="20"/>
  <c r="ICK286" i="20"/>
  <c r="ICI286" i="20"/>
  <c r="ICG286" i="20"/>
  <c r="ICE286" i="20"/>
  <c r="ICC286" i="20"/>
  <c r="ICA286" i="20"/>
  <c r="IBY286" i="20"/>
  <c r="IBW286" i="20"/>
  <c r="IBU286" i="20"/>
  <c r="IBS286" i="20"/>
  <c r="IBQ286" i="20"/>
  <c r="IBO286" i="20"/>
  <c r="IBM286" i="20"/>
  <c r="IBK286" i="20"/>
  <c r="IBI286" i="20"/>
  <c r="IBG286" i="20"/>
  <c r="IBE286" i="20"/>
  <c r="IBC286" i="20"/>
  <c r="IBA286" i="20"/>
  <c r="IAY286" i="20"/>
  <c r="IAW286" i="20"/>
  <c r="IAU286" i="20"/>
  <c r="IAS286" i="20"/>
  <c r="IAQ286" i="20"/>
  <c r="IAO286" i="20"/>
  <c r="IAM286" i="20"/>
  <c r="IAK286" i="20"/>
  <c r="IAI286" i="20"/>
  <c r="IAG286" i="20"/>
  <c r="IAE286" i="20"/>
  <c r="IAC286" i="20"/>
  <c r="IAA286" i="20"/>
  <c r="HZY286" i="20"/>
  <c r="HZW286" i="20"/>
  <c r="HZU286" i="20"/>
  <c r="HZS286" i="20"/>
  <c r="HZQ286" i="20"/>
  <c r="HZO286" i="20"/>
  <c r="HZM286" i="20"/>
  <c r="HZK286" i="20"/>
  <c r="HZI286" i="20"/>
  <c r="HZG286" i="20"/>
  <c r="HZE286" i="20"/>
  <c r="HZC286" i="20"/>
  <c r="HZA286" i="20"/>
  <c r="HYY286" i="20"/>
  <c r="HYW286" i="20"/>
  <c r="HYU286" i="20"/>
  <c r="HYS286" i="20"/>
  <c r="HYQ286" i="20"/>
  <c r="HYO286" i="20"/>
  <c r="HYM286" i="20"/>
  <c r="HYK286" i="20"/>
  <c r="HYI286" i="20"/>
  <c r="HYG286" i="20"/>
  <c r="HYE286" i="20"/>
  <c r="HYC286" i="20"/>
  <c r="HYA286" i="20"/>
  <c r="HXY286" i="20"/>
  <c r="HXW286" i="20"/>
  <c r="HXU286" i="20"/>
  <c r="HXS286" i="20"/>
  <c r="HXQ286" i="20"/>
  <c r="HXO286" i="20"/>
  <c r="HXM286" i="20"/>
  <c r="HXK286" i="20"/>
  <c r="HXI286" i="20"/>
  <c r="HXG286" i="20"/>
  <c r="HXE286" i="20"/>
  <c r="HXC286" i="20"/>
  <c r="HXA286" i="20"/>
  <c r="HWY286" i="20"/>
  <c r="HWW286" i="20"/>
  <c r="HWU286" i="20"/>
  <c r="HWS286" i="20"/>
  <c r="HWQ286" i="20"/>
  <c r="HWO286" i="20"/>
  <c r="HWM286" i="20"/>
  <c r="HWK286" i="20"/>
  <c r="HWI286" i="20"/>
  <c r="HWG286" i="20"/>
  <c r="HWE286" i="20"/>
  <c r="HWC286" i="20"/>
  <c r="HWA286" i="20"/>
  <c r="HVY286" i="20"/>
  <c r="HVW286" i="20"/>
  <c r="HVU286" i="20"/>
  <c r="HVS286" i="20"/>
  <c r="HVQ286" i="20"/>
  <c r="HVO286" i="20"/>
  <c r="HVM286" i="20"/>
  <c r="HVK286" i="20"/>
  <c r="HVI286" i="20"/>
  <c r="HVG286" i="20"/>
  <c r="HVE286" i="20"/>
  <c r="HVC286" i="20"/>
  <c r="HVA286" i="20"/>
  <c r="HUY286" i="20"/>
  <c r="HUW286" i="20"/>
  <c r="HUU286" i="20"/>
  <c r="HUS286" i="20"/>
  <c r="HUQ286" i="20"/>
  <c r="HUO286" i="20"/>
  <c r="HUM286" i="20"/>
  <c r="HUK286" i="20"/>
  <c r="HUI286" i="20"/>
  <c r="HUG286" i="20"/>
  <c r="HUE286" i="20"/>
  <c r="HUC286" i="20"/>
  <c r="HUA286" i="20"/>
  <c r="HTY286" i="20"/>
  <c r="HTW286" i="20"/>
  <c r="HTU286" i="20"/>
  <c r="HTS286" i="20"/>
  <c r="HTQ286" i="20"/>
  <c r="HTO286" i="20"/>
  <c r="HTM286" i="20"/>
  <c r="HTK286" i="20"/>
  <c r="HTI286" i="20"/>
  <c r="HTG286" i="20"/>
  <c r="HTE286" i="20"/>
  <c r="HTC286" i="20"/>
  <c r="HTA286" i="20"/>
  <c r="HSY286" i="20"/>
  <c r="HSW286" i="20"/>
  <c r="HSU286" i="20"/>
  <c r="HSS286" i="20"/>
  <c r="HSQ286" i="20"/>
  <c r="HSO286" i="20"/>
  <c r="HSM286" i="20"/>
  <c r="HSK286" i="20"/>
  <c r="HSI286" i="20"/>
  <c r="HSG286" i="20"/>
  <c r="HSE286" i="20"/>
  <c r="HSC286" i="20"/>
  <c r="HSA286" i="20"/>
  <c r="HRY286" i="20"/>
  <c r="HRW286" i="20"/>
  <c r="HRU286" i="20"/>
  <c r="HRS286" i="20"/>
  <c r="HRQ286" i="20"/>
  <c r="HRO286" i="20"/>
  <c r="HRM286" i="20"/>
  <c r="HRK286" i="20"/>
  <c r="HRI286" i="20"/>
  <c r="HRG286" i="20"/>
  <c r="HRE286" i="20"/>
  <c r="HRC286" i="20"/>
  <c r="HRA286" i="20"/>
  <c r="HQY286" i="20"/>
  <c r="HQW286" i="20"/>
  <c r="HQU286" i="20"/>
  <c r="HQS286" i="20"/>
  <c r="HQQ286" i="20"/>
  <c r="HQO286" i="20"/>
  <c r="HQM286" i="20"/>
  <c r="HQK286" i="20"/>
  <c r="HQI286" i="20"/>
  <c r="HQG286" i="20"/>
  <c r="HQE286" i="20"/>
  <c r="HQC286" i="20"/>
  <c r="HQA286" i="20"/>
  <c r="HPY286" i="20"/>
  <c r="HPW286" i="20"/>
  <c r="HPU286" i="20"/>
  <c r="HPS286" i="20"/>
  <c r="HPQ286" i="20"/>
  <c r="HPO286" i="20"/>
  <c r="HPM286" i="20"/>
  <c r="HPK286" i="20"/>
  <c r="HPI286" i="20"/>
  <c r="HPG286" i="20"/>
  <c r="HPE286" i="20"/>
  <c r="HPC286" i="20"/>
  <c r="HPA286" i="20"/>
  <c r="HOY286" i="20"/>
  <c r="HOW286" i="20"/>
  <c r="HOU286" i="20"/>
  <c r="HOS286" i="20"/>
  <c r="HOQ286" i="20"/>
  <c r="HOO286" i="20"/>
  <c r="HOM286" i="20"/>
  <c r="HOK286" i="20"/>
  <c r="HOI286" i="20"/>
  <c r="HOG286" i="20"/>
  <c r="HOE286" i="20"/>
  <c r="HOC286" i="20"/>
  <c r="HOA286" i="20"/>
  <c r="HNY286" i="20"/>
  <c r="HNW286" i="20"/>
  <c r="HNU286" i="20"/>
  <c r="HNS286" i="20"/>
  <c r="HNQ286" i="20"/>
  <c r="HNO286" i="20"/>
  <c r="HNM286" i="20"/>
  <c r="HNK286" i="20"/>
  <c r="HNI286" i="20"/>
  <c r="HNG286" i="20"/>
  <c r="HNE286" i="20"/>
  <c r="HNC286" i="20"/>
  <c r="HNA286" i="20"/>
  <c r="HMY286" i="20"/>
  <c r="HMW286" i="20"/>
  <c r="HMU286" i="20"/>
  <c r="HMS286" i="20"/>
  <c r="HMQ286" i="20"/>
  <c r="HMO286" i="20"/>
  <c r="HMM286" i="20"/>
  <c r="HMK286" i="20"/>
  <c r="HMI286" i="20"/>
  <c r="HMG286" i="20"/>
  <c r="HME286" i="20"/>
  <c r="HMC286" i="20"/>
  <c r="HMA286" i="20"/>
  <c r="HLY286" i="20"/>
  <c r="HLW286" i="20"/>
  <c r="HLU286" i="20"/>
  <c r="HLS286" i="20"/>
  <c r="HLQ286" i="20"/>
  <c r="HLO286" i="20"/>
  <c r="HLM286" i="20"/>
  <c r="HLK286" i="20"/>
  <c r="HLI286" i="20"/>
  <c r="HLG286" i="20"/>
  <c r="HLE286" i="20"/>
  <c r="HLC286" i="20"/>
  <c r="HLA286" i="20"/>
  <c r="HKY286" i="20"/>
  <c r="HKW286" i="20"/>
  <c r="HKU286" i="20"/>
  <c r="HKS286" i="20"/>
  <c r="HKQ286" i="20"/>
  <c r="HKO286" i="20"/>
  <c r="HKM286" i="20"/>
  <c r="HKK286" i="20"/>
  <c r="HKI286" i="20"/>
  <c r="HKG286" i="20"/>
  <c r="HKE286" i="20"/>
  <c r="HKC286" i="20"/>
  <c r="HKA286" i="20"/>
  <c r="HJY286" i="20"/>
  <c r="HJW286" i="20"/>
  <c r="HJU286" i="20"/>
  <c r="HJS286" i="20"/>
  <c r="HJQ286" i="20"/>
  <c r="HJO286" i="20"/>
  <c r="HJM286" i="20"/>
  <c r="HJK286" i="20"/>
  <c r="HJI286" i="20"/>
  <c r="HJG286" i="20"/>
  <c r="HJE286" i="20"/>
  <c r="HJC286" i="20"/>
  <c r="HJA286" i="20"/>
  <c r="HIY286" i="20"/>
  <c r="HIW286" i="20"/>
  <c r="HIU286" i="20"/>
  <c r="HIS286" i="20"/>
  <c r="HIQ286" i="20"/>
  <c r="HIO286" i="20"/>
  <c r="HIM286" i="20"/>
  <c r="HIK286" i="20"/>
  <c r="HII286" i="20"/>
  <c r="HIG286" i="20"/>
  <c r="HIE286" i="20"/>
  <c r="HIC286" i="20"/>
  <c r="HIA286" i="20"/>
  <c r="HHY286" i="20"/>
  <c r="HHW286" i="20"/>
  <c r="HHU286" i="20"/>
  <c r="HHS286" i="20"/>
  <c r="HHQ286" i="20"/>
  <c r="HHO286" i="20"/>
  <c r="HHM286" i="20"/>
  <c r="HHK286" i="20"/>
  <c r="HHI286" i="20"/>
  <c r="HHG286" i="20"/>
  <c r="HHE286" i="20"/>
  <c r="HHC286" i="20"/>
  <c r="HHA286" i="20"/>
  <c r="HGY286" i="20"/>
  <c r="HGW286" i="20"/>
  <c r="HGU286" i="20"/>
  <c r="HGS286" i="20"/>
  <c r="HGQ286" i="20"/>
  <c r="HGO286" i="20"/>
  <c r="HGM286" i="20"/>
  <c r="HGK286" i="20"/>
  <c r="HGI286" i="20"/>
  <c r="HGG286" i="20"/>
  <c r="HGE286" i="20"/>
  <c r="HGC286" i="20"/>
  <c r="HGA286" i="20"/>
  <c r="HFY286" i="20"/>
  <c r="HFW286" i="20"/>
  <c r="HFU286" i="20"/>
  <c r="HFS286" i="20"/>
  <c r="HFQ286" i="20"/>
  <c r="HFO286" i="20"/>
  <c r="HFM286" i="20"/>
  <c r="HFK286" i="20"/>
  <c r="HFI286" i="20"/>
  <c r="HFG286" i="20"/>
  <c r="HFE286" i="20"/>
  <c r="HFC286" i="20"/>
  <c r="HFA286" i="20"/>
  <c r="HEY286" i="20"/>
  <c r="HEW286" i="20"/>
  <c r="HEU286" i="20"/>
  <c r="HES286" i="20"/>
  <c r="HEQ286" i="20"/>
  <c r="HEO286" i="20"/>
  <c r="HEM286" i="20"/>
  <c r="HEK286" i="20"/>
  <c r="HEI286" i="20"/>
  <c r="HEG286" i="20"/>
  <c r="HEE286" i="20"/>
  <c r="HEC286" i="20"/>
  <c r="HEA286" i="20"/>
  <c r="HDY286" i="20"/>
  <c r="HDW286" i="20"/>
  <c r="HDU286" i="20"/>
  <c r="HDS286" i="20"/>
  <c r="HDQ286" i="20"/>
  <c r="HDO286" i="20"/>
  <c r="HDM286" i="20"/>
  <c r="HDK286" i="20"/>
  <c r="HDI286" i="20"/>
  <c r="HDG286" i="20"/>
  <c r="HDE286" i="20"/>
  <c r="HDC286" i="20"/>
  <c r="HDA286" i="20"/>
  <c r="HCY286" i="20"/>
  <c r="HCW286" i="20"/>
  <c r="HCU286" i="20"/>
  <c r="HCS286" i="20"/>
  <c r="HCQ286" i="20"/>
  <c r="HCO286" i="20"/>
  <c r="HCM286" i="20"/>
  <c r="HCK286" i="20"/>
  <c r="HCI286" i="20"/>
  <c r="HCG286" i="20"/>
  <c r="HCE286" i="20"/>
  <c r="HCC286" i="20"/>
  <c r="HCA286" i="20"/>
  <c r="HBY286" i="20"/>
  <c r="HBW286" i="20"/>
  <c r="HBU286" i="20"/>
  <c r="HBS286" i="20"/>
  <c r="HBQ286" i="20"/>
  <c r="HBO286" i="20"/>
  <c r="HBM286" i="20"/>
  <c r="HBK286" i="20"/>
  <c r="HBI286" i="20"/>
  <c r="HBG286" i="20"/>
  <c r="HBE286" i="20"/>
  <c r="HBC286" i="20"/>
  <c r="HBA286" i="20"/>
  <c r="HAY286" i="20"/>
  <c r="HAW286" i="20"/>
  <c r="HAU286" i="20"/>
  <c r="HAS286" i="20"/>
  <c r="HAQ286" i="20"/>
  <c r="HAO286" i="20"/>
  <c r="HAM286" i="20"/>
  <c r="HAK286" i="20"/>
  <c r="HAI286" i="20"/>
  <c r="HAG286" i="20"/>
  <c r="HAE286" i="20"/>
  <c r="HAC286" i="20"/>
  <c r="HAA286" i="20"/>
  <c r="GZY286" i="20"/>
  <c r="GZW286" i="20"/>
  <c r="GZU286" i="20"/>
  <c r="GZS286" i="20"/>
  <c r="GZQ286" i="20"/>
  <c r="GZO286" i="20"/>
  <c r="GZM286" i="20"/>
  <c r="GZK286" i="20"/>
  <c r="GZI286" i="20"/>
  <c r="GZG286" i="20"/>
  <c r="GZE286" i="20"/>
  <c r="GZC286" i="20"/>
  <c r="GZA286" i="20"/>
  <c r="GYY286" i="20"/>
  <c r="GYW286" i="20"/>
  <c r="GYU286" i="20"/>
  <c r="GYS286" i="20"/>
  <c r="GYQ286" i="20"/>
  <c r="GYO286" i="20"/>
  <c r="GYM286" i="20"/>
  <c r="GYK286" i="20"/>
  <c r="GYI286" i="20"/>
  <c r="GYG286" i="20"/>
  <c r="GYE286" i="20"/>
  <c r="GYC286" i="20"/>
  <c r="GYA286" i="20"/>
  <c r="GXY286" i="20"/>
  <c r="GXW286" i="20"/>
  <c r="GXU286" i="20"/>
  <c r="GXS286" i="20"/>
  <c r="GXQ286" i="20"/>
  <c r="GXO286" i="20"/>
  <c r="GXM286" i="20"/>
  <c r="GXK286" i="20"/>
  <c r="GXI286" i="20"/>
  <c r="GXG286" i="20"/>
  <c r="GXE286" i="20"/>
  <c r="GXC286" i="20"/>
  <c r="GXA286" i="20"/>
  <c r="GWY286" i="20"/>
  <c r="GWW286" i="20"/>
  <c r="GWU286" i="20"/>
  <c r="GWS286" i="20"/>
  <c r="GWQ286" i="20"/>
  <c r="GWO286" i="20"/>
  <c r="GWM286" i="20"/>
  <c r="GWK286" i="20"/>
  <c r="GWI286" i="20"/>
  <c r="GWG286" i="20"/>
  <c r="GWE286" i="20"/>
  <c r="GWC286" i="20"/>
  <c r="GWA286" i="20"/>
  <c r="GVY286" i="20"/>
  <c r="GVW286" i="20"/>
  <c r="GVU286" i="20"/>
  <c r="GVS286" i="20"/>
  <c r="GVQ286" i="20"/>
  <c r="GVO286" i="20"/>
  <c r="GVM286" i="20"/>
  <c r="GVK286" i="20"/>
  <c r="GVI286" i="20"/>
  <c r="GVG286" i="20"/>
  <c r="GVE286" i="20"/>
  <c r="GVC286" i="20"/>
  <c r="GVA286" i="20"/>
  <c r="GUY286" i="20"/>
  <c r="GUW286" i="20"/>
  <c r="GUU286" i="20"/>
  <c r="GUS286" i="20"/>
  <c r="GUQ286" i="20"/>
  <c r="GUO286" i="20"/>
  <c r="GUM286" i="20"/>
  <c r="GUK286" i="20"/>
  <c r="GUI286" i="20"/>
  <c r="GUG286" i="20"/>
  <c r="GUE286" i="20"/>
  <c r="GUC286" i="20"/>
  <c r="GUA286" i="20"/>
  <c r="GTY286" i="20"/>
  <c r="GTW286" i="20"/>
  <c r="GTU286" i="20"/>
  <c r="GTS286" i="20"/>
  <c r="GTQ286" i="20"/>
  <c r="GTO286" i="20"/>
  <c r="GTM286" i="20"/>
  <c r="GTK286" i="20"/>
  <c r="GTI286" i="20"/>
  <c r="GTG286" i="20"/>
  <c r="GTE286" i="20"/>
  <c r="GTC286" i="20"/>
  <c r="GTA286" i="20"/>
  <c r="GSY286" i="20"/>
  <c r="GSW286" i="20"/>
  <c r="GSU286" i="20"/>
  <c r="GSS286" i="20"/>
  <c r="GSQ286" i="20"/>
  <c r="GSO286" i="20"/>
  <c r="GSM286" i="20"/>
  <c r="GSK286" i="20"/>
  <c r="GSI286" i="20"/>
  <c r="GSG286" i="20"/>
  <c r="GSE286" i="20"/>
  <c r="GSC286" i="20"/>
  <c r="GSA286" i="20"/>
  <c r="GRY286" i="20"/>
  <c r="GRW286" i="20"/>
  <c r="GRU286" i="20"/>
  <c r="GRS286" i="20"/>
  <c r="GRQ286" i="20"/>
  <c r="GRO286" i="20"/>
  <c r="GRM286" i="20"/>
  <c r="GRK286" i="20"/>
  <c r="GRI286" i="20"/>
  <c r="GRG286" i="20"/>
  <c r="GRE286" i="20"/>
  <c r="GRC286" i="20"/>
  <c r="GRA286" i="20"/>
  <c r="GQY286" i="20"/>
  <c r="GQW286" i="20"/>
  <c r="GQU286" i="20"/>
  <c r="GQS286" i="20"/>
  <c r="GQQ286" i="20"/>
  <c r="GQO286" i="20"/>
  <c r="GQM286" i="20"/>
  <c r="GQK286" i="20"/>
  <c r="GQI286" i="20"/>
  <c r="GQG286" i="20"/>
  <c r="GQE286" i="20"/>
  <c r="GQC286" i="20"/>
  <c r="GQA286" i="20"/>
  <c r="GPY286" i="20"/>
  <c r="GPW286" i="20"/>
  <c r="GPU286" i="20"/>
  <c r="GPS286" i="20"/>
  <c r="GPQ286" i="20"/>
  <c r="GPO286" i="20"/>
  <c r="GPM286" i="20"/>
  <c r="GPK286" i="20"/>
  <c r="GPI286" i="20"/>
  <c r="GPG286" i="20"/>
  <c r="GPE286" i="20"/>
  <c r="GPC286" i="20"/>
  <c r="GPA286" i="20"/>
  <c r="GOY286" i="20"/>
  <c r="GOW286" i="20"/>
  <c r="GOU286" i="20"/>
  <c r="GOS286" i="20"/>
  <c r="GOQ286" i="20"/>
  <c r="GOO286" i="20"/>
  <c r="GOM286" i="20"/>
  <c r="GOK286" i="20"/>
  <c r="GOI286" i="20"/>
  <c r="GOG286" i="20"/>
  <c r="GOE286" i="20"/>
  <c r="GOC286" i="20"/>
  <c r="GOA286" i="20"/>
  <c r="GNY286" i="20"/>
  <c r="GNW286" i="20"/>
  <c r="GNU286" i="20"/>
  <c r="GNS286" i="20"/>
  <c r="GNQ286" i="20"/>
  <c r="GNO286" i="20"/>
  <c r="GNM286" i="20"/>
  <c r="GNK286" i="20"/>
  <c r="GNI286" i="20"/>
  <c r="GNG286" i="20"/>
  <c r="GNE286" i="20"/>
  <c r="GNC286" i="20"/>
  <c r="GNA286" i="20"/>
  <c r="GMY286" i="20"/>
  <c r="GMW286" i="20"/>
  <c r="GMU286" i="20"/>
  <c r="GMS286" i="20"/>
  <c r="GMQ286" i="20"/>
  <c r="GMO286" i="20"/>
  <c r="GMM286" i="20"/>
  <c r="GMK286" i="20"/>
  <c r="GMI286" i="20"/>
  <c r="GMG286" i="20"/>
  <c r="GME286" i="20"/>
  <c r="GMC286" i="20"/>
  <c r="GMA286" i="20"/>
  <c r="GLY286" i="20"/>
  <c r="GLW286" i="20"/>
  <c r="GLU286" i="20"/>
  <c r="GLS286" i="20"/>
  <c r="GLQ286" i="20"/>
  <c r="GLO286" i="20"/>
  <c r="GLM286" i="20"/>
  <c r="GLK286" i="20"/>
  <c r="GLI286" i="20"/>
  <c r="GLG286" i="20"/>
  <c r="GLE286" i="20"/>
  <c r="GLC286" i="20"/>
  <c r="GLA286" i="20"/>
  <c r="GKY286" i="20"/>
  <c r="GKW286" i="20"/>
  <c r="GKU286" i="20"/>
  <c r="GKS286" i="20"/>
  <c r="GKQ286" i="20"/>
  <c r="GKO286" i="20"/>
  <c r="GKM286" i="20"/>
  <c r="GKK286" i="20"/>
  <c r="GKI286" i="20"/>
  <c r="GKG286" i="20"/>
  <c r="GKE286" i="20"/>
  <c r="GKC286" i="20"/>
  <c r="GKA286" i="20"/>
  <c r="GJY286" i="20"/>
  <c r="GJW286" i="20"/>
  <c r="GJU286" i="20"/>
  <c r="GJS286" i="20"/>
  <c r="GJQ286" i="20"/>
  <c r="GJO286" i="20"/>
  <c r="GJM286" i="20"/>
  <c r="GJK286" i="20"/>
  <c r="GJI286" i="20"/>
  <c r="GJG286" i="20"/>
  <c r="GJE286" i="20"/>
  <c r="GJC286" i="20"/>
  <c r="GJA286" i="20"/>
  <c r="GIY286" i="20"/>
  <c r="GIW286" i="20"/>
  <c r="GIU286" i="20"/>
  <c r="GIS286" i="20"/>
  <c r="GIQ286" i="20"/>
  <c r="GIO286" i="20"/>
  <c r="GIM286" i="20"/>
  <c r="GIK286" i="20"/>
  <c r="GII286" i="20"/>
  <c r="GIG286" i="20"/>
  <c r="GIE286" i="20"/>
  <c r="GIC286" i="20"/>
  <c r="GIA286" i="20"/>
  <c r="GHY286" i="20"/>
  <c r="GHW286" i="20"/>
  <c r="GHU286" i="20"/>
  <c r="GHS286" i="20"/>
  <c r="GHQ286" i="20"/>
  <c r="GHO286" i="20"/>
  <c r="GHM286" i="20"/>
  <c r="GHK286" i="20"/>
  <c r="GHI286" i="20"/>
  <c r="GHG286" i="20"/>
  <c r="GHE286" i="20"/>
  <c r="GHC286" i="20"/>
  <c r="GHA286" i="20"/>
  <c r="GGY286" i="20"/>
  <c r="GGW286" i="20"/>
  <c r="GGU286" i="20"/>
  <c r="GGS286" i="20"/>
  <c r="GGQ286" i="20"/>
  <c r="GGO286" i="20"/>
  <c r="GGM286" i="20"/>
  <c r="GGK286" i="20"/>
  <c r="GGI286" i="20"/>
  <c r="GGG286" i="20"/>
  <c r="GGE286" i="20"/>
  <c r="GGC286" i="20"/>
  <c r="GGA286" i="20"/>
  <c r="GFY286" i="20"/>
  <c r="GFW286" i="20"/>
  <c r="GFU286" i="20"/>
  <c r="GFS286" i="20"/>
  <c r="GFQ286" i="20"/>
  <c r="GFO286" i="20"/>
  <c r="GFM286" i="20"/>
  <c r="GFK286" i="20"/>
  <c r="GFI286" i="20"/>
  <c r="GFG286" i="20"/>
  <c r="GFE286" i="20"/>
  <c r="GFC286" i="20"/>
  <c r="GFA286" i="20"/>
  <c r="GEY286" i="20"/>
  <c r="GEW286" i="20"/>
  <c r="GEU286" i="20"/>
  <c r="GES286" i="20"/>
  <c r="GEQ286" i="20"/>
  <c r="GEO286" i="20"/>
  <c r="GEM286" i="20"/>
  <c r="GEK286" i="20"/>
  <c r="GEI286" i="20"/>
  <c r="GEG286" i="20"/>
  <c r="GEE286" i="20"/>
  <c r="GEC286" i="20"/>
  <c r="GEA286" i="20"/>
  <c r="GDY286" i="20"/>
  <c r="GDW286" i="20"/>
  <c r="GDU286" i="20"/>
  <c r="GDS286" i="20"/>
  <c r="GDQ286" i="20"/>
  <c r="GDO286" i="20"/>
  <c r="GDM286" i="20"/>
  <c r="GDK286" i="20"/>
  <c r="GDI286" i="20"/>
  <c r="GDG286" i="20"/>
  <c r="GDE286" i="20"/>
  <c r="GDC286" i="20"/>
  <c r="GDA286" i="20"/>
  <c r="GCY286" i="20"/>
  <c r="GCW286" i="20"/>
  <c r="GCU286" i="20"/>
  <c r="GCS286" i="20"/>
  <c r="GCQ286" i="20"/>
  <c r="GCO286" i="20"/>
  <c r="GCM286" i="20"/>
  <c r="GCK286" i="20"/>
  <c r="GCI286" i="20"/>
  <c r="GCG286" i="20"/>
  <c r="GCE286" i="20"/>
  <c r="GCC286" i="20"/>
  <c r="GCA286" i="20"/>
  <c r="GBY286" i="20"/>
  <c r="GBW286" i="20"/>
  <c r="GBU286" i="20"/>
  <c r="GBS286" i="20"/>
  <c r="GBQ286" i="20"/>
  <c r="GBO286" i="20"/>
  <c r="GBM286" i="20"/>
  <c r="GBK286" i="20"/>
  <c r="GBI286" i="20"/>
  <c r="GBG286" i="20"/>
  <c r="GBE286" i="20"/>
  <c r="GBC286" i="20"/>
  <c r="GBA286" i="20"/>
  <c r="GAY286" i="20"/>
  <c r="GAW286" i="20"/>
  <c r="GAU286" i="20"/>
  <c r="GAS286" i="20"/>
  <c r="GAQ286" i="20"/>
  <c r="GAO286" i="20"/>
  <c r="GAM286" i="20"/>
  <c r="GAK286" i="20"/>
  <c r="GAI286" i="20"/>
  <c r="GAG286" i="20"/>
  <c r="GAE286" i="20"/>
  <c r="GAC286" i="20"/>
  <c r="GAA286" i="20"/>
  <c r="FZY286" i="20"/>
  <c r="FZW286" i="20"/>
  <c r="FZU286" i="20"/>
  <c r="FZS286" i="20"/>
  <c r="FZQ286" i="20"/>
  <c r="FZO286" i="20"/>
  <c r="FZM286" i="20"/>
  <c r="FZK286" i="20"/>
  <c r="FZI286" i="20"/>
  <c r="FZG286" i="20"/>
  <c r="FZE286" i="20"/>
  <c r="FZC286" i="20"/>
  <c r="FZA286" i="20"/>
  <c r="FYY286" i="20"/>
  <c r="FYW286" i="20"/>
  <c r="FYU286" i="20"/>
  <c r="FYS286" i="20"/>
  <c r="FYQ286" i="20"/>
  <c r="FYO286" i="20"/>
  <c r="FYM286" i="20"/>
  <c r="FYK286" i="20"/>
  <c r="FYI286" i="20"/>
  <c r="FYG286" i="20"/>
  <c r="FYE286" i="20"/>
  <c r="FYC286" i="20"/>
  <c r="FYA286" i="20"/>
  <c r="FXY286" i="20"/>
  <c r="FXW286" i="20"/>
  <c r="FXU286" i="20"/>
  <c r="FXS286" i="20"/>
  <c r="FXQ286" i="20"/>
  <c r="FXO286" i="20"/>
  <c r="FXM286" i="20"/>
  <c r="FXK286" i="20"/>
  <c r="FXI286" i="20"/>
  <c r="FXG286" i="20"/>
  <c r="FXE286" i="20"/>
  <c r="FXC286" i="20"/>
  <c r="FXA286" i="20"/>
  <c r="FWY286" i="20"/>
  <c r="FWW286" i="20"/>
  <c r="FWU286" i="20"/>
  <c r="FWS286" i="20"/>
  <c r="FWQ286" i="20"/>
  <c r="FWO286" i="20"/>
  <c r="FWM286" i="20"/>
  <c r="FWK286" i="20"/>
  <c r="FWI286" i="20"/>
  <c r="FWG286" i="20"/>
  <c r="FWE286" i="20"/>
  <c r="FWC286" i="20"/>
  <c r="FWA286" i="20"/>
  <c r="FVY286" i="20"/>
  <c r="FVW286" i="20"/>
  <c r="FVU286" i="20"/>
  <c r="FVS286" i="20"/>
  <c r="FVQ286" i="20"/>
  <c r="FVO286" i="20"/>
  <c r="FVM286" i="20"/>
  <c r="FVK286" i="20"/>
  <c r="FVI286" i="20"/>
  <c r="FVG286" i="20"/>
  <c r="FVE286" i="20"/>
  <c r="FVC286" i="20"/>
  <c r="FVA286" i="20"/>
  <c r="FUY286" i="20"/>
  <c r="FUW286" i="20"/>
  <c r="FUU286" i="20"/>
  <c r="FUS286" i="20"/>
  <c r="FUQ286" i="20"/>
  <c r="FUO286" i="20"/>
  <c r="FUM286" i="20"/>
  <c r="FUK286" i="20"/>
  <c r="FUI286" i="20"/>
  <c r="FUG286" i="20"/>
  <c r="FUE286" i="20"/>
  <c r="FUC286" i="20"/>
  <c r="FUA286" i="20"/>
  <c r="FTY286" i="20"/>
  <c r="FTW286" i="20"/>
  <c r="FTU286" i="20"/>
  <c r="FTS286" i="20"/>
  <c r="FTQ286" i="20"/>
  <c r="FTO286" i="20"/>
  <c r="FTM286" i="20"/>
  <c r="FTK286" i="20"/>
  <c r="FTI286" i="20"/>
  <c r="FTG286" i="20"/>
  <c r="FTE286" i="20"/>
  <c r="FTC286" i="20"/>
  <c r="FTA286" i="20"/>
  <c r="FSY286" i="20"/>
  <c r="FSW286" i="20"/>
  <c r="FSU286" i="20"/>
  <c r="FSS286" i="20"/>
  <c r="FSQ286" i="20"/>
  <c r="FSO286" i="20"/>
  <c r="FSM286" i="20"/>
  <c r="FSK286" i="20"/>
  <c r="FSI286" i="20"/>
  <c r="FSG286" i="20"/>
  <c r="FSE286" i="20"/>
  <c r="FSC286" i="20"/>
  <c r="FSA286" i="20"/>
  <c r="FRY286" i="20"/>
  <c r="FRW286" i="20"/>
  <c r="FRU286" i="20"/>
  <c r="FRS286" i="20"/>
  <c r="FRQ286" i="20"/>
  <c r="FRO286" i="20"/>
  <c r="FRM286" i="20"/>
  <c r="FRK286" i="20"/>
  <c r="FRI286" i="20"/>
  <c r="FRG286" i="20"/>
  <c r="FRE286" i="20"/>
  <c r="FRC286" i="20"/>
  <c r="FRA286" i="20"/>
  <c r="FQY286" i="20"/>
  <c r="FQW286" i="20"/>
  <c r="FQU286" i="20"/>
  <c r="FQS286" i="20"/>
  <c r="FQQ286" i="20"/>
  <c r="FQO286" i="20"/>
  <c r="FQM286" i="20"/>
  <c r="FQK286" i="20"/>
  <c r="FQI286" i="20"/>
  <c r="FQG286" i="20"/>
  <c r="FQE286" i="20"/>
  <c r="FQC286" i="20"/>
  <c r="FQA286" i="20"/>
  <c r="FPY286" i="20"/>
  <c r="FPW286" i="20"/>
  <c r="FPU286" i="20"/>
  <c r="FPS286" i="20"/>
  <c r="FPQ286" i="20"/>
  <c r="FPO286" i="20"/>
  <c r="FPM286" i="20"/>
  <c r="FPK286" i="20"/>
  <c r="FPI286" i="20"/>
  <c r="FPG286" i="20"/>
  <c r="FPE286" i="20"/>
  <c r="FPC286" i="20"/>
  <c r="FPA286" i="20"/>
  <c r="FOY286" i="20"/>
  <c r="FOW286" i="20"/>
  <c r="FOU286" i="20"/>
  <c r="FOS286" i="20"/>
  <c r="FOQ286" i="20"/>
  <c r="FOO286" i="20"/>
  <c r="FOM286" i="20"/>
  <c r="FOK286" i="20"/>
  <c r="FOI286" i="20"/>
  <c r="FOG286" i="20"/>
  <c r="FOE286" i="20"/>
  <c r="FOC286" i="20"/>
  <c r="FOA286" i="20"/>
  <c r="FNY286" i="20"/>
  <c r="FNW286" i="20"/>
  <c r="FNU286" i="20"/>
  <c r="FNS286" i="20"/>
  <c r="FNQ286" i="20"/>
  <c r="FNO286" i="20"/>
  <c r="FNM286" i="20"/>
  <c r="FNK286" i="20"/>
  <c r="FNI286" i="20"/>
  <c r="FNG286" i="20"/>
  <c r="FNE286" i="20"/>
  <c r="FNC286" i="20"/>
  <c r="FNA286" i="20"/>
  <c r="FMY286" i="20"/>
  <c r="FMW286" i="20"/>
  <c r="FMU286" i="20"/>
  <c r="FMS286" i="20"/>
  <c r="FMQ286" i="20"/>
  <c r="FMO286" i="20"/>
  <c r="FMM286" i="20"/>
  <c r="FMK286" i="20"/>
  <c r="FMI286" i="20"/>
  <c r="FMG286" i="20"/>
  <c r="FME286" i="20"/>
  <c r="FMC286" i="20"/>
  <c r="FMA286" i="20"/>
  <c r="FLY286" i="20"/>
  <c r="FLW286" i="20"/>
  <c r="FLU286" i="20"/>
  <c r="FLS286" i="20"/>
  <c r="FLQ286" i="20"/>
  <c r="FLO286" i="20"/>
  <c r="FLM286" i="20"/>
  <c r="FLK286" i="20"/>
  <c r="FLI286" i="20"/>
  <c r="FLG286" i="20"/>
  <c r="FLE286" i="20"/>
  <c r="FLC286" i="20"/>
  <c r="FLA286" i="20"/>
  <c r="FKY286" i="20"/>
  <c r="FKW286" i="20"/>
  <c r="FKU286" i="20"/>
  <c r="FKS286" i="20"/>
  <c r="FKQ286" i="20"/>
  <c r="FKO286" i="20"/>
  <c r="FKM286" i="20"/>
  <c r="FKK286" i="20"/>
  <c r="FKI286" i="20"/>
  <c r="FKG286" i="20"/>
  <c r="FKE286" i="20"/>
  <c r="FKC286" i="20"/>
  <c r="FKA286" i="20"/>
  <c r="FJY286" i="20"/>
  <c r="FJW286" i="20"/>
  <c r="FJU286" i="20"/>
  <c r="FJS286" i="20"/>
  <c r="FJQ286" i="20"/>
  <c r="FJO286" i="20"/>
  <c r="FJM286" i="20"/>
  <c r="FJK286" i="20"/>
  <c r="FJI286" i="20"/>
  <c r="FJG286" i="20"/>
  <c r="FJE286" i="20"/>
  <c r="FJC286" i="20"/>
  <c r="FJA286" i="20"/>
  <c r="FIY286" i="20"/>
  <c r="FIW286" i="20"/>
  <c r="FIU286" i="20"/>
  <c r="FIS286" i="20"/>
  <c r="FIQ286" i="20"/>
  <c r="FIO286" i="20"/>
  <c r="FIM286" i="20"/>
  <c r="FIK286" i="20"/>
  <c r="FII286" i="20"/>
  <c r="FIG286" i="20"/>
  <c r="FIE286" i="20"/>
  <c r="FIC286" i="20"/>
  <c r="FIA286" i="20"/>
  <c r="FHY286" i="20"/>
  <c r="FHW286" i="20"/>
  <c r="FHU286" i="20"/>
  <c r="FHS286" i="20"/>
  <c r="FHQ286" i="20"/>
  <c r="FHO286" i="20"/>
  <c r="FHM286" i="20"/>
  <c r="FHK286" i="20"/>
  <c r="FHI286" i="20"/>
  <c r="FHG286" i="20"/>
  <c r="FHE286" i="20"/>
  <c r="FHC286" i="20"/>
  <c r="FHA286" i="20"/>
  <c r="FGY286" i="20"/>
  <c r="FGW286" i="20"/>
  <c r="FGU286" i="20"/>
  <c r="FGS286" i="20"/>
  <c r="FGQ286" i="20"/>
  <c r="FGO286" i="20"/>
  <c r="FGM286" i="20"/>
  <c r="FGK286" i="20"/>
  <c r="FGI286" i="20"/>
  <c r="FGG286" i="20"/>
  <c r="FGE286" i="20"/>
  <c r="FGC286" i="20"/>
  <c r="FGA286" i="20"/>
  <c r="FFY286" i="20"/>
  <c r="FFW286" i="20"/>
  <c r="FFU286" i="20"/>
  <c r="FFS286" i="20"/>
  <c r="FFQ286" i="20"/>
  <c r="FFO286" i="20"/>
  <c r="FFM286" i="20"/>
  <c r="FFK286" i="20"/>
  <c r="FFI286" i="20"/>
  <c r="FFG286" i="20"/>
  <c r="FFE286" i="20"/>
  <c r="FFC286" i="20"/>
  <c r="FFA286" i="20"/>
  <c r="FEY286" i="20"/>
  <c r="FEW286" i="20"/>
  <c r="FEU286" i="20"/>
  <c r="FES286" i="20"/>
  <c r="FEQ286" i="20"/>
  <c r="FEO286" i="20"/>
  <c r="FEM286" i="20"/>
  <c r="FEK286" i="20"/>
  <c r="FEI286" i="20"/>
  <c r="FEG286" i="20"/>
  <c r="FEE286" i="20"/>
  <c r="FEC286" i="20"/>
  <c r="FEA286" i="20"/>
  <c r="FDY286" i="20"/>
  <c r="FDW286" i="20"/>
  <c r="FDU286" i="20"/>
  <c r="FDS286" i="20"/>
  <c r="FDQ286" i="20"/>
  <c r="FDO286" i="20"/>
  <c r="FDM286" i="20"/>
  <c r="FDK286" i="20"/>
  <c r="FDI286" i="20"/>
  <c r="FDG286" i="20"/>
  <c r="FDE286" i="20"/>
  <c r="FDC286" i="20"/>
  <c r="FDA286" i="20"/>
  <c r="FCY286" i="20"/>
  <c r="FCW286" i="20"/>
  <c r="FCU286" i="20"/>
  <c r="FCS286" i="20"/>
  <c r="FCQ286" i="20"/>
  <c r="FCO286" i="20"/>
  <c r="FCM286" i="20"/>
  <c r="FCK286" i="20"/>
  <c r="FCI286" i="20"/>
  <c r="FCG286" i="20"/>
  <c r="FCE286" i="20"/>
  <c r="FCC286" i="20"/>
  <c r="FCA286" i="20"/>
  <c r="FBY286" i="20"/>
  <c r="FBW286" i="20"/>
  <c r="FBU286" i="20"/>
  <c r="FBS286" i="20"/>
  <c r="FBQ286" i="20"/>
  <c r="FBO286" i="20"/>
  <c r="FBM286" i="20"/>
  <c r="FBK286" i="20"/>
  <c r="FBI286" i="20"/>
  <c r="FBG286" i="20"/>
  <c r="FBE286" i="20"/>
  <c r="FBC286" i="20"/>
  <c r="FBA286" i="20"/>
  <c r="FAY286" i="20"/>
  <c r="FAW286" i="20"/>
  <c r="FAU286" i="20"/>
  <c r="FAS286" i="20"/>
  <c r="FAQ286" i="20"/>
  <c r="FAO286" i="20"/>
  <c r="FAM286" i="20"/>
  <c r="FAK286" i="20"/>
  <c r="FAI286" i="20"/>
  <c r="FAG286" i="20"/>
  <c r="FAE286" i="20"/>
  <c r="FAC286" i="20"/>
  <c r="FAA286" i="20"/>
  <c r="EZY286" i="20"/>
  <c r="EZW286" i="20"/>
  <c r="EZU286" i="20"/>
  <c r="EZS286" i="20"/>
  <c r="EZQ286" i="20"/>
  <c r="EZO286" i="20"/>
  <c r="EZM286" i="20"/>
  <c r="EZK286" i="20"/>
  <c r="EZI286" i="20"/>
  <c r="EZG286" i="20"/>
  <c r="EZE286" i="20"/>
  <c r="EZC286" i="20"/>
  <c r="EZA286" i="20"/>
  <c r="EYY286" i="20"/>
  <c r="EYW286" i="20"/>
  <c r="EYU286" i="20"/>
  <c r="EYS286" i="20"/>
  <c r="EYQ286" i="20"/>
  <c r="EYO286" i="20"/>
  <c r="EYM286" i="20"/>
  <c r="EYK286" i="20"/>
  <c r="EYI286" i="20"/>
  <c r="EYG286" i="20"/>
  <c r="EYE286" i="20"/>
  <c r="EYC286" i="20"/>
  <c r="EYA286" i="20"/>
  <c r="EXY286" i="20"/>
  <c r="EXW286" i="20"/>
  <c r="EXU286" i="20"/>
  <c r="EXS286" i="20"/>
  <c r="EXQ286" i="20"/>
  <c r="EXO286" i="20"/>
  <c r="EXM286" i="20"/>
  <c r="EXK286" i="20"/>
  <c r="EXI286" i="20"/>
  <c r="EXG286" i="20"/>
  <c r="EXE286" i="20"/>
  <c r="EXC286" i="20"/>
  <c r="EXA286" i="20"/>
  <c r="EWY286" i="20"/>
  <c r="EWW286" i="20"/>
  <c r="EWU286" i="20"/>
  <c r="EWS286" i="20"/>
  <c r="EWQ286" i="20"/>
  <c r="EWO286" i="20"/>
  <c r="EWM286" i="20"/>
  <c r="EWK286" i="20"/>
  <c r="EWI286" i="20"/>
  <c r="EWG286" i="20"/>
  <c r="EWE286" i="20"/>
  <c r="EWC286" i="20"/>
  <c r="EWA286" i="20"/>
  <c r="EVY286" i="20"/>
  <c r="EVW286" i="20"/>
  <c r="EVU286" i="20"/>
  <c r="EVS286" i="20"/>
  <c r="EVQ286" i="20"/>
  <c r="EVO286" i="20"/>
  <c r="EVM286" i="20"/>
  <c r="EVK286" i="20"/>
  <c r="EVI286" i="20"/>
  <c r="EVG286" i="20"/>
  <c r="EVE286" i="20"/>
  <c r="EVC286" i="20"/>
  <c r="EVA286" i="20"/>
  <c r="EUY286" i="20"/>
  <c r="EUW286" i="20"/>
  <c r="EUU286" i="20"/>
  <c r="EUS286" i="20"/>
  <c r="EUQ286" i="20"/>
  <c r="EUO286" i="20"/>
  <c r="EUM286" i="20"/>
  <c r="EUK286" i="20"/>
  <c r="EUI286" i="20"/>
  <c r="EUG286" i="20"/>
  <c r="EUE286" i="20"/>
  <c r="EUC286" i="20"/>
  <c r="EUA286" i="20"/>
  <c r="ETY286" i="20"/>
  <c r="ETW286" i="20"/>
  <c r="ETU286" i="20"/>
  <c r="ETS286" i="20"/>
  <c r="ETQ286" i="20"/>
  <c r="ETO286" i="20"/>
  <c r="ETM286" i="20"/>
  <c r="ETK286" i="20"/>
  <c r="ETI286" i="20"/>
  <c r="ETG286" i="20"/>
  <c r="ETE286" i="20"/>
  <c r="ETC286" i="20"/>
  <c r="ETA286" i="20"/>
  <c r="ESY286" i="20"/>
  <c r="ESW286" i="20"/>
  <c r="ESU286" i="20"/>
  <c r="ESS286" i="20"/>
  <c r="ESQ286" i="20"/>
  <c r="ESO286" i="20"/>
  <c r="ESM286" i="20"/>
  <c r="ESK286" i="20"/>
  <c r="ESI286" i="20"/>
  <c r="ESG286" i="20"/>
  <c r="ESE286" i="20"/>
  <c r="ESC286" i="20"/>
  <c r="ESA286" i="20"/>
  <c r="ERY286" i="20"/>
  <c r="ERW286" i="20"/>
  <c r="ERU286" i="20"/>
  <c r="ERS286" i="20"/>
  <c r="ERQ286" i="20"/>
  <c r="ERO286" i="20"/>
  <c r="ERM286" i="20"/>
  <c r="ERK286" i="20"/>
  <c r="ERI286" i="20"/>
  <c r="ERG286" i="20"/>
  <c r="ERE286" i="20"/>
  <c r="ERC286" i="20"/>
  <c r="ERA286" i="20"/>
  <c r="EQY286" i="20"/>
  <c r="EQW286" i="20"/>
  <c r="EQU286" i="20"/>
  <c r="EQS286" i="20"/>
  <c r="EQQ286" i="20"/>
  <c r="EQO286" i="20"/>
  <c r="EQM286" i="20"/>
  <c r="EQK286" i="20"/>
  <c r="EQI286" i="20"/>
  <c r="EQG286" i="20"/>
  <c r="EQE286" i="20"/>
  <c r="EQC286" i="20"/>
  <c r="EQA286" i="20"/>
  <c r="EPY286" i="20"/>
  <c r="EPW286" i="20"/>
  <c r="EPU286" i="20"/>
  <c r="EPS286" i="20"/>
  <c r="EPQ286" i="20"/>
  <c r="EPO286" i="20"/>
  <c r="EPM286" i="20"/>
  <c r="EPK286" i="20"/>
  <c r="EPI286" i="20"/>
  <c r="EPG286" i="20"/>
  <c r="EPE286" i="20"/>
  <c r="EPC286" i="20"/>
  <c r="EPA286" i="20"/>
  <c r="EOY286" i="20"/>
  <c r="EOW286" i="20"/>
  <c r="EOU286" i="20"/>
  <c r="EOS286" i="20"/>
  <c r="EOQ286" i="20"/>
  <c r="EOO286" i="20"/>
  <c r="EOM286" i="20"/>
  <c r="EOK286" i="20"/>
  <c r="EOI286" i="20"/>
  <c r="EOG286" i="20"/>
  <c r="EOE286" i="20"/>
  <c r="EOC286" i="20"/>
  <c r="EOA286" i="20"/>
  <c r="ENY286" i="20"/>
  <c r="ENW286" i="20"/>
  <c r="ENU286" i="20"/>
  <c r="ENS286" i="20"/>
  <c r="ENQ286" i="20"/>
  <c r="ENO286" i="20"/>
  <c r="ENM286" i="20"/>
  <c r="ENK286" i="20"/>
  <c r="ENI286" i="20"/>
  <c r="ENG286" i="20"/>
  <c r="ENE286" i="20"/>
  <c r="ENC286" i="20"/>
  <c r="ENA286" i="20"/>
  <c r="EMY286" i="20"/>
  <c r="EMW286" i="20"/>
  <c r="EMU286" i="20"/>
  <c r="EMS286" i="20"/>
  <c r="EMQ286" i="20"/>
  <c r="EMO286" i="20"/>
  <c r="EMM286" i="20"/>
  <c r="EMK286" i="20"/>
  <c r="EMI286" i="20"/>
  <c r="EMG286" i="20"/>
  <c r="EME286" i="20"/>
  <c r="EMC286" i="20"/>
  <c r="EMA286" i="20"/>
  <c r="ELY286" i="20"/>
  <c r="ELW286" i="20"/>
  <c r="ELU286" i="20"/>
  <c r="ELS286" i="20"/>
  <c r="ELQ286" i="20"/>
  <c r="ELO286" i="20"/>
  <c r="ELM286" i="20"/>
  <c r="ELK286" i="20"/>
  <c r="ELI286" i="20"/>
  <c r="ELG286" i="20"/>
  <c r="ELE286" i="20"/>
  <c r="ELC286" i="20"/>
  <c r="ELA286" i="20"/>
  <c r="EKY286" i="20"/>
  <c r="EKW286" i="20"/>
  <c r="EKU286" i="20"/>
  <c r="EKS286" i="20"/>
  <c r="EKQ286" i="20"/>
  <c r="EKO286" i="20"/>
  <c r="EKM286" i="20"/>
  <c r="EKK286" i="20"/>
  <c r="EKI286" i="20"/>
  <c r="EKG286" i="20"/>
  <c r="EKE286" i="20"/>
  <c r="EKC286" i="20"/>
  <c r="EKA286" i="20"/>
  <c r="EJY286" i="20"/>
  <c r="EJW286" i="20"/>
  <c r="EJU286" i="20"/>
  <c r="EJS286" i="20"/>
  <c r="EJQ286" i="20"/>
  <c r="EJO286" i="20"/>
  <c r="EJM286" i="20"/>
  <c r="EJK286" i="20"/>
  <c r="EJI286" i="20"/>
  <c r="EJG286" i="20"/>
  <c r="EJE286" i="20"/>
  <c r="EJC286" i="20"/>
  <c r="EJA286" i="20"/>
  <c r="EIY286" i="20"/>
  <c r="EIW286" i="20"/>
  <c r="EIU286" i="20"/>
  <c r="EIS286" i="20"/>
  <c r="EIQ286" i="20"/>
  <c r="EIO286" i="20"/>
  <c r="EIM286" i="20"/>
  <c r="EIK286" i="20"/>
  <c r="EII286" i="20"/>
  <c r="EIG286" i="20"/>
  <c r="EIE286" i="20"/>
  <c r="EIC286" i="20"/>
  <c r="EIA286" i="20"/>
  <c r="EHY286" i="20"/>
  <c r="EHW286" i="20"/>
  <c r="EHU286" i="20"/>
  <c r="EHS286" i="20"/>
  <c r="EHQ286" i="20"/>
  <c r="EHO286" i="20"/>
  <c r="EHM286" i="20"/>
  <c r="EHK286" i="20"/>
  <c r="EHI286" i="20"/>
  <c r="EHG286" i="20"/>
  <c r="EHE286" i="20"/>
  <c r="EHC286" i="20"/>
  <c r="EHA286" i="20"/>
  <c r="EGY286" i="20"/>
  <c r="EGW286" i="20"/>
  <c r="EGU286" i="20"/>
  <c r="EGS286" i="20"/>
  <c r="EGQ286" i="20"/>
  <c r="EGO286" i="20"/>
  <c r="EGM286" i="20"/>
  <c r="EGK286" i="20"/>
  <c r="EGI286" i="20"/>
  <c r="EGG286" i="20"/>
  <c r="EGE286" i="20"/>
  <c r="EGC286" i="20"/>
  <c r="EGA286" i="20"/>
  <c r="EFY286" i="20"/>
  <c r="EFW286" i="20"/>
  <c r="EFU286" i="20"/>
  <c r="EFS286" i="20"/>
  <c r="EFQ286" i="20"/>
  <c r="EFO286" i="20"/>
  <c r="EFM286" i="20"/>
  <c r="EFK286" i="20"/>
  <c r="EFI286" i="20"/>
  <c r="EFG286" i="20"/>
  <c r="EFE286" i="20"/>
  <c r="EFC286" i="20"/>
  <c r="EFA286" i="20"/>
  <c r="EEY286" i="20"/>
  <c r="EEW286" i="20"/>
  <c r="EEU286" i="20"/>
  <c r="EES286" i="20"/>
  <c r="EEQ286" i="20"/>
  <c r="EEO286" i="20"/>
  <c r="EEM286" i="20"/>
  <c r="EEK286" i="20"/>
  <c r="EEI286" i="20"/>
  <c r="EEG286" i="20"/>
  <c r="EEE286" i="20"/>
  <c r="EEC286" i="20"/>
  <c r="EEA286" i="20"/>
  <c r="EDY286" i="20"/>
  <c r="EDW286" i="20"/>
  <c r="EDU286" i="20"/>
  <c r="EDS286" i="20"/>
  <c r="EDQ286" i="20"/>
  <c r="EDO286" i="20"/>
  <c r="EDM286" i="20"/>
  <c r="EDK286" i="20"/>
  <c r="EDI286" i="20"/>
  <c r="EDG286" i="20"/>
  <c r="EDE286" i="20"/>
  <c r="EDC286" i="20"/>
  <c r="EDA286" i="20"/>
  <c r="ECY286" i="20"/>
  <c r="ECW286" i="20"/>
  <c r="ECU286" i="20"/>
  <c r="ECS286" i="20"/>
  <c r="ECQ286" i="20"/>
  <c r="ECO286" i="20"/>
  <c r="ECM286" i="20"/>
  <c r="ECK286" i="20"/>
  <c r="ECI286" i="20"/>
  <c r="ECG286" i="20"/>
  <c r="ECE286" i="20"/>
  <c r="ECC286" i="20"/>
  <c r="ECA286" i="20"/>
  <c r="EBY286" i="20"/>
  <c r="EBW286" i="20"/>
  <c r="EBU286" i="20"/>
  <c r="EBS286" i="20"/>
  <c r="EBQ286" i="20"/>
  <c r="EBO286" i="20"/>
  <c r="EBM286" i="20"/>
  <c r="EBK286" i="20"/>
  <c r="EBI286" i="20"/>
  <c r="EBG286" i="20"/>
  <c r="EBE286" i="20"/>
  <c r="EBC286" i="20"/>
  <c r="EBA286" i="20"/>
  <c r="EAY286" i="20"/>
  <c r="EAW286" i="20"/>
  <c r="EAU286" i="20"/>
  <c r="EAS286" i="20"/>
  <c r="EAQ286" i="20"/>
  <c r="EAO286" i="20"/>
  <c r="EAM286" i="20"/>
  <c r="EAK286" i="20"/>
  <c r="EAI286" i="20"/>
  <c r="EAG286" i="20"/>
  <c r="EAE286" i="20"/>
  <c r="EAC286" i="20"/>
  <c r="EAA286" i="20"/>
  <c r="DZY286" i="20"/>
  <c r="DZW286" i="20"/>
  <c r="DZU286" i="20"/>
  <c r="DZS286" i="20"/>
  <c r="DZQ286" i="20"/>
  <c r="DZO286" i="20"/>
  <c r="DZM286" i="20"/>
  <c r="DZK286" i="20"/>
  <c r="DZI286" i="20"/>
  <c r="DZG286" i="20"/>
  <c r="DZE286" i="20"/>
  <c r="DZC286" i="20"/>
  <c r="DZA286" i="20"/>
  <c r="DYY286" i="20"/>
  <c r="DYW286" i="20"/>
  <c r="DYU286" i="20"/>
  <c r="DYS286" i="20"/>
  <c r="DYQ286" i="20"/>
  <c r="DYO286" i="20"/>
  <c r="DYM286" i="20"/>
  <c r="DYK286" i="20"/>
  <c r="DYI286" i="20"/>
  <c r="DYG286" i="20"/>
  <c r="DYE286" i="20"/>
  <c r="DYC286" i="20"/>
  <c r="DYA286" i="20"/>
  <c r="DXY286" i="20"/>
  <c r="DXW286" i="20"/>
  <c r="DXU286" i="20"/>
  <c r="DXS286" i="20"/>
  <c r="DXQ286" i="20"/>
  <c r="DXO286" i="20"/>
  <c r="DXM286" i="20"/>
  <c r="DXK286" i="20"/>
  <c r="DXI286" i="20"/>
  <c r="DXG286" i="20"/>
  <c r="DXE286" i="20"/>
  <c r="DXC286" i="20"/>
  <c r="DXA286" i="20"/>
  <c r="DWY286" i="20"/>
  <c r="DWW286" i="20"/>
  <c r="DWU286" i="20"/>
  <c r="DWS286" i="20"/>
  <c r="DWQ286" i="20"/>
  <c r="DWO286" i="20"/>
  <c r="DWM286" i="20"/>
  <c r="DWK286" i="20"/>
  <c r="DWI286" i="20"/>
  <c r="DWG286" i="20"/>
  <c r="DWE286" i="20"/>
  <c r="DWC286" i="20"/>
  <c r="DWA286" i="20"/>
  <c r="DVY286" i="20"/>
  <c r="DVW286" i="20"/>
  <c r="DVU286" i="20"/>
  <c r="DVS286" i="20"/>
  <c r="DVQ286" i="20"/>
  <c r="DVO286" i="20"/>
  <c r="DVM286" i="20"/>
  <c r="DVK286" i="20"/>
  <c r="DVI286" i="20"/>
  <c r="DVG286" i="20"/>
  <c r="DVE286" i="20"/>
  <c r="DVC286" i="20"/>
  <c r="DVA286" i="20"/>
  <c r="DUY286" i="20"/>
  <c r="DUW286" i="20"/>
  <c r="DUU286" i="20"/>
  <c r="DUS286" i="20"/>
  <c r="DUQ286" i="20"/>
  <c r="DUO286" i="20"/>
  <c r="DUM286" i="20"/>
  <c r="DUK286" i="20"/>
  <c r="DUI286" i="20"/>
  <c r="DUG286" i="20"/>
  <c r="DUE286" i="20"/>
  <c r="DUC286" i="20"/>
  <c r="DUA286" i="20"/>
  <c r="DTY286" i="20"/>
  <c r="DTW286" i="20"/>
  <c r="DTU286" i="20"/>
  <c r="DTS286" i="20"/>
  <c r="DTQ286" i="20"/>
  <c r="DTO286" i="20"/>
  <c r="DTM286" i="20"/>
  <c r="DTK286" i="20"/>
  <c r="DTI286" i="20"/>
  <c r="DTG286" i="20"/>
  <c r="DTE286" i="20"/>
  <c r="DTC286" i="20"/>
  <c r="DTA286" i="20"/>
  <c r="DSY286" i="20"/>
  <c r="DSW286" i="20"/>
  <c r="DSU286" i="20"/>
  <c r="DSS286" i="20"/>
  <c r="DSQ286" i="20"/>
  <c r="DSO286" i="20"/>
  <c r="DSM286" i="20"/>
  <c r="DSK286" i="20"/>
  <c r="DSI286" i="20"/>
  <c r="DSG286" i="20"/>
  <c r="DSE286" i="20"/>
  <c r="DSC286" i="20"/>
  <c r="DSA286" i="20"/>
  <c r="DRY286" i="20"/>
  <c r="DRW286" i="20"/>
  <c r="DRU286" i="20"/>
  <c r="DRS286" i="20"/>
  <c r="DRQ286" i="20"/>
  <c r="DRO286" i="20"/>
  <c r="DRM286" i="20"/>
  <c r="DRK286" i="20"/>
  <c r="DRI286" i="20"/>
  <c r="DRG286" i="20"/>
  <c r="DRE286" i="20"/>
  <c r="DRC286" i="20"/>
  <c r="DRA286" i="20"/>
  <c r="DQY286" i="20"/>
  <c r="DQW286" i="20"/>
  <c r="DQU286" i="20"/>
  <c r="DQS286" i="20"/>
  <c r="DQQ286" i="20"/>
  <c r="DQO286" i="20"/>
  <c r="DQM286" i="20"/>
  <c r="DQK286" i="20"/>
  <c r="DQI286" i="20"/>
  <c r="DQG286" i="20"/>
  <c r="DQE286" i="20"/>
  <c r="DQC286" i="20"/>
  <c r="DQA286" i="20"/>
  <c r="DPY286" i="20"/>
  <c r="DPW286" i="20"/>
  <c r="DPU286" i="20"/>
  <c r="DPS286" i="20"/>
  <c r="DPQ286" i="20"/>
  <c r="DPO286" i="20"/>
  <c r="DPM286" i="20"/>
  <c r="DPK286" i="20"/>
  <c r="DPI286" i="20"/>
  <c r="DPG286" i="20"/>
  <c r="DPE286" i="20"/>
  <c r="DPC286" i="20"/>
  <c r="DPA286" i="20"/>
  <c r="DOY286" i="20"/>
  <c r="DOW286" i="20"/>
  <c r="DOU286" i="20"/>
  <c r="DOS286" i="20"/>
  <c r="DOQ286" i="20"/>
  <c r="DOO286" i="20"/>
  <c r="DOM286" i="20"/>
  <c r="DOK286" i="20"/>
  <c r="DOI286" i="20"/>
  <c r="DOG286" i="20"/>
  <c r="DOE286" i="20"/>
  <c r="DOC286" i="20"/>
  <c r="DOA286" i="20"/>
  <c r="DNY286" i="20"/>
  <c r="DNW286" i="20"/>
  <c r="DNU286" i="20"/>
  <c r="DNS286" i="20"/>
  <c r="DNQ286" i="20"/>
  <c r="DNO286" i="20"/>
  <c r="DNM286" i="20"/>
  <c r="DNK286" i="20"/>
  <c r="DNI286" i="20"/>
  <c r="DNG286" i="20"/>
  <c r="DNE286" i="20"/>
  <c r="DNC286" i="20"/>
  <c r="DNA286" i="20"/>
  <c r="DMY286" i="20"/>
  <c r="DMW286" i="20"/>
  <c r="DMU286" i="20"/>
  <c r="DMS286" i="20"/>
  <c r="DMQ286" i="20"/>
  <c r="DMO286" i="20"/>
  <c r="DMM286" i="20"/>
  <c r="DMK286" i="20"/>
  <c r="DMI286" i="20"/>
  <c r="DMG286" i="20"/>
  <c r="DME286" i="20"/>
  <c r="DMC286" i="20"/>
  <c r="DMA286" i="20"/>
  <c r="DLY286" i="20"/>
  <c r="DLW286" i="20"/>
  <c r="DLU286" i="20"/>
  <c r="DLS286" i="20"/>
  <c r="DLQ286" i="20"/>
  <c r="DLO286" i="20"/>
  <c r="DLM286" i="20"/>
  <c r="DLK286" i="20"/>
  <c r="DLI286" i="20"/>
  <c r="DLG286" i="20"/>
  <c r="DLE286" i="20"/>
  <c r="DLC286" i="20"/>
  <c r="DLA286" i="20"/>
  <c r="DKY286" i="20"/>
  <c r="DKW286" i="20"/>
  <c r="DKU286" i="20"/>
  <c r="DKS286" i="20"/>
  <c r="DKQ286" i="20"/>
  <c r="DKO286" i="20"/>
  <c r="DKM286" i="20"/>
  <c r="DKK286" i="20"/>
  <c r="DKI286" i="20"/>
  <c r="DKG286" i="20"/>
  <c r="DKE286" i="20"/>
  <c r="DKC286" i="20"/>
  <c r="DKA286" i="20"/>
  <c r="DJY286" i="20"/>
  <c r="DJW286" i="20"/>
  <c r="DJU286" i="20"/>
  <c r="DJS286" i="20"/>
  <c r="DJQ286" i="20"/>
  <c r="DJO286" i="20"/>
  <c r="DJM286" i="20"/>
  <c r="DJK286" i="20"/>
  <c r="DJI286" i="20"/>
  <c r="DJG286" i="20"/>
  <c r="DJE286" i="20"/>
  <c r="DJC286" i="20"/>
  <c r="DJA286" i="20"/>
  <c r="DIY286" i="20"/>
  <c r="DIW286" i="20"/>
  <c r="DIU286" i="20"/>
  <c r="DIS286" i="20"/>
  <c r="DIQ286" i="20"/>
  <c r="DIO286" i="20"/>
  <c r="DIM286" i="20"/>
  <c r="DIK286" i="20"/>
  <c r="DII286" i="20"/>
  <c r="DIG286" i="20"/>
  <c r="DIE286" i="20"/>
  <c r="DIC286" i="20"/>
  <c r="DIA286" i="20"/>
  <c r="DHY286" i="20"/>
  <c r="DHW286" i="20"/>
  <c r="DHU286" i="20"/>
  <c r="DHS286" i="20"/>
  <c r="DHQ286" i="20"/>
  <c r="DHO286" i="20"/>
  <c r="DHM286" i="20"/>
  <c r="DHK286" i="20"/>
  <c r="DHI286" i="20"/>
  <c r="DHG286" i="20"/>
  <c r="DHE286" i="20"/>
  <c r="DHC286" i="20"/>
  <c r="DHA286" i="20"/>
  <c r="DGY286" i="20"/>
  <c r="DGW286" i="20"/>
  <c r="DGU286" i="20"/>
  <c r="DGS286" i="20"/>
  <c r="DGQ286" i="20"/>
  <c r="DGO286" i="20"/>
  <c r="DGM286" i="20"/>
  <c r="DGK286" i="20"/>
  <c r="DGI286" i="20"/>
  <c r="DGG286" i="20"/>
  <c r="DGE286" i="20"/>
  <c r="DGC286" i="20"/>
  <c r="DGA286" i="20"/>
  <c r="DFY286" i="20"/>
  <c r="DFW286" i="20"/>
  <c r="DFU286" i="20"/>
  <c r="DFS286" i="20"/>
  <c r="DFQ286" i="20"/>
  <c r="DFO286" i="20"/>
  <c r="DFM286" i="20"/>
  <c r="DFK286" i="20"/>
  <c r="DFI286" i="20"/>
  <c r="DFG286" i="20"/>
  <c r="DFE286" i="20"/>
  <c r="DFC286" i="20"/>
  <c r="DFA286" i="20"/>
  <c r="DEY286" i="20"/>
  <c r="DEW286" i="20"/>
  <c r="DEU286" i="20"/>
  <c r="DES286" i="20"/>
  <c r="DEQ286" i="20"/>
  <c r="DEO286" i="20"/>
  <c r="DEM286" i="20"/>
  <c r="DEK286" i="20"/>
  <c r="DEI286" i="20"/>
  <c r="DEG286" i="20"/>
  <c r="DEE286" i="20"/>
  <c r="DEC286" i="20"/>
  <c r="DEA286" i="20"/>
  <c r="DDY286" i="20"/>
  <c r="DDW286" i="20"/>
  <c r="DDU286" i="20"/>
  <c r="DDS286" i="20"/>
  <c r="DDQ286" i="20"/>
  <c r="DDO286" i="20"/>
  <c r="DDM286" i="20"/>
  <c r="DDK286" i="20"/>
  <c r="DDI286" i="20"/>
  <c r="DDG286" i="20"/>
  <c r="DDE286" i="20"/>
  <c r="DDC286" i="20"/>
  <c r="DDA286" i="20"/>
  <c r="DCY286" i="20"/>
  <c r="DCW286" i="20"/>
  <c r="DCU286" i="20"/>
  <c r="DCS286" i="20"/>
  <c r="DCQ286" i="20"/>
  <c r="DCO286" i="20"/>
  <c r="DCM286" i="20"/>
  <c r="DCK286" i="20"/>
  <c r="DCI286" i="20"/>
  <c r="DCG286" i="20"/>
  <c r="DCE286" i="20"/>
  <c r="DCC286" i="20"/>
  <c r="DCA286" i="20"/>
  <c r="DBY286" i="20"/>
  <c r="DBW286" i="20"/>
  <c r="DBU286" i="20"/>
  <c r="DBS286" i="20"/>
  <c r="DBQ286" i="20"/>
  <c r="DBO286" i="20"/>
  <c r="DBM286" i="20"/>
  <c r="DBK286" i="20"/>
  <c r="DBI286" i="20"/>
  <c r="DBG286" i="20"/>
  <c r="DBE286" i="20"/>
  <c r="DBC286" i="20"/>
  <c r="DBA286" i="20"/>
  <c r="DAY286" i="20"/>
  <c r="DAW286" i="20"/>
  <c r="DAU286" i="20"/>
  <c r="DAS286" i="20"/>
  <c r="DAQ286" i="20"/>
  <c r="DAO286" i="20"/>
  <c r="DAM286" i="20"/>
  <c r="DAK286" i="20"/>
  <c r="DAI286" i="20"/>
  <c r="DAG286" i="20"/>
  <c r="DAE286" i="20"/>
  <c r="DAC286" i="20"/>
  <c r="DAA286" i="20"/>
  <c r="CZY286" i="20"/>
  <c r="CZW286" i="20"/>
  <c r="CZU286" i="20"/>
  <c r="CZS286" i="20"/>
  <c r="CZQ286" i="20"/>
  <c r="CZO286" i="20"/>
  <c r="CZM286" i="20"/>
  <c r="CZK286" i="20"/>
  <c r="CZI286" i="20"/>
  <c r="CZG286" i="20"/>
  <c r="CZE286" i="20"/>
  <c r="CZC286" i="20"/>
  <c r="CZA286" i="20"/>
  <c r="CYY286" i="20"/>
  <c r="CYW286" i="20"/>
  <c r="CYU286" i="20"/>
  <c r="CYS286" i="20"/>
  <c r="CYQ286" i="20"/>
  <c r="CYO286" i="20"/>
  <c r="CYM286" i="20"/>
  <c r="CYK286" i="20"/>
  <c r="CYI286" i="20"/>
  <c r="CYG286" i="20"/>
  <c r="CYE286" i="20"/>
  <c r="CYC286" i="20"/>
  <c r="CYA286" i="20"/>
  <c r="CXY286" i="20"/>
  <c r="CXW286" i="20"/>
  <c r="CXU286" i="20"/>
  <c r="CXS286" i="20"/>
  <c r="CXQ286" i="20"/>
  <c r="CXO286" i="20"/>
  <c r="CXM286" i="20"/>
  <c r="CXK286" i="20"/>
  <c r="CXI286" i="20"/>
  <c r="CXG286" i="20"/>
  <c r="CXE286" i="20"/>
  <c r="CXC286" i="20"/>
  <c r="CXA286" i="20"/>
  <c r="CWY286" i="20"/>
  <c r="CWW286" i="20"/>
  <c r="CWU286" i="20"/>
  <c r="CWS286" i="20"/>
  <c r="CWQ286" i="20"/>
  <c r="CWO286" i="20"/>
  <c r="CWM286" i="20"/>
  <c r="CWK286" i="20"/>
  <c r="CWI286" i="20"/>
  <c r="CWG286" i="20"/>
  <c r="CWE286" i="20"/>
  <c r="CWC286" i="20"/>
  <c r="CWA286" i="20"/>
  <c r="CVY286" i="20"/>
  <c r="CVW286" i="20"/>
  <c r="CVU286" i="20"/>
  <c r="CVS286" i="20"/>
  <c r="CVQ286" i="20"/>
  <c r="CVO286" i="20"/>
  <c r="CVM286" i="20"/>
  <c r="CVK286" i="20"/>
  <c r="CVI286" i="20"/>
  <c r="CVG286" i="20"/>
  <c r="CVE286" i="20"/>
  <c r="CVC286" i="20"/>
  <c r="CVA286" i="20"/>
  <c r="CUY286" i="20"/>
  <c r="CUW286" i="20"/>
  <c r="CUU286" i="20"/>
  <c r="CUS286" i="20"/>
  <c r="CUQ286" i="20"/>
  <c r="CUO286" i="20"/>
  <c r="CUM286" i="20"/>
  <c r="CUK286" i="20"/>
  <c r="CUI286" i="20"/>
  <c r="CUG286" i="20"/>
  <c r="CUE286" i="20"/>
  <c r="CUC286" i="20"/>
  <c r="CUA286" i="20"/>
  <c r="CTY286" i="20"/>
  <c r="CTW286" i="20"/>
  <c r="CTU286" i="20"/>
  <c r="CTS286" i="20"/>
  <c r="CTQ286" i="20"/>
  <c r="CTO286" i="20"/>
  <c r="CTM286" i="20"/>
  <c r="CTK286" i="20"/>
  <c r="CTI286" i="20"/>
  <c r="CTG286" i="20"/>
  <c r="CTE286" i="20"/>
  <c r="CTC286" i="20"/>
  <c r="CTA286" i="20"/>
  <c r="CSY286" i="20"/>
  <c r="CSW286" i="20"/>
  <c r="CSU286" i="20"/>
  <c r="CSS286" i="20"/>
  <c r="CSQ286" i="20"/>
  <c r="CSO286" i="20"/>
  <c r="CSM286" i="20"/>
  <c r="CSK286" i="20"/>
  <c r="CSI286" i="20"/>
  <c r="CSG286" i="20"/>
  <c r="CSE286" i="20"/>
  <c r="CSC286" i="20"/>
  <c r="CSA286" i="20"/>
  <c r="CRY286" i="20"/>
  <c r="CRW286" i="20"/>
  <c r="CRU286" i="20"/>
  <c r="CRS286" i="20"/>
  <c r="CRQ286" i="20"/>
  <c r="CRO286" i="20"/>
  <c r="CRM286" i="20"/>
  <c r="CRK286" i="20"/>
  <c r="CRI286" i="20"/>
  <c r="CRG286" i="20"/>
  <c r="CRE286" i="20"/>
  <c r="CRC286" i="20"/>
  <c r="CRA286" i="20"/>
  <c r="CQY286" i="20"/>
  <c r="CQW286" i="20"/>
  <c r="CQU286" i="20"/>
  <c r="CQS286" i="20"/>
  <c r="CQQ286" i="20"/>
  <c r="CQO286" i="20"/>
  <c r="CQM286" i="20"/>
  <c r="CQK286" i="20"/>
  <c r="CQI286" i="20"/>
  <c r="CQG286" i="20"/>
  <c r="CQE286" i="20"/>
  <c r="CQC286" i="20"/>
  <c r="CQA286" i="20"/>
  <c r="CPY286" i="20"/>
  <c r="CPW286" i="20"/>
  <c r="CPU286" i="20"/>
  <c r="CPS286" i="20"/>
  <c r="CPQ286" i="20"/>
  <c r="CPO286" i="20"/>
  <c r="CPM286" i="20"/>
  <c r="CPK286" i="20"/>
  <c r="CPI286" i="20"/>
  <c r="CPG286" i="20"/>
  <c r="CPE286" i="20"/>
  <c r="CPC286" i="20"/>
  <c r="CPA286" i="20"/>
  <c r="COY286" i="20"/>
  <c r="COW286" i="20"/>
  <c r="COU286" i="20"/>
  <c r="COS286" i="20"/>
  <c r="COQ286" i="20"/>
  <c r="COO286" i="20"/>
  <c r="COM286" i="20"/>
  <c r="COK286" i="20"/>
  <c r="COI286" i="20"/>
  <c r="COG286" i="20"/>
  <c r="COE286" i="20"/>
  <c r="COC286" i="20"/>
  <c r="COA286" i="20"/>
  <c r="CNY286" i="20"/>
  <c r="CNW286" i="20"/>
  <c r="CNU286" i="20"/>
  <c r="CNS286" i="20"/>
  <c r="CNQ286" i="20"/>
  <c r="CNO286" i="20"/>
  <c r="CNM286" i="20"/>
  <c r="CNK286" i="20"/>
  <c r="CNI286" i="20"/>
  <c r="CNG286" i="20"/>
  <c r="CNE286" i="20"/>
  <c r="CNC286" i="20"/>
  <c r="CNA286" i="20"/>
  <c r="CMY286" i="20"/>
  <c r="CMW286" i="20"/>
  <c r="CMU286" i="20"/>
  <c r="CMS286" i="20"/>
  <c r="CMQ286" i="20"/>
  <c r="CMO286" i="20"/>
  <c r="CMM286" i="20"/>
  <c r="CMK286" i="20"/>
  <c r="CMI286" i="20"/>
  <c r="CMG286" i="20"/>
  <c r="CME286" i="20"/>
  <c r="CMC286" i="20"/>
  <c r="CMA286" i="20"/>
  <c r="CLY286" i="20"/>
  <c r="CLW286" i="20"/>
  <c r="CLU286" i="20"/>
  <c r="CLS286" i="20"/>
  <c r="CLQ286" i="20"/>
  <c r="CLO286" i="20"/>
  <c r="CLM286" i="20"/>
  <c r="CLK286" i="20"/>
  <c r="CLI286" i="20"/>
  <c r="CLG286" i="20"/>
  <c r="CLE286" i="20"/>
  <c r="CLC286" i="20"/>
  <c r="CLA286" i="20"/>
  <c r="CKY286" i="20"/>
  <c r="CKW286" i="20"/>
  <c r="CKU286" i="20"/>
  <c r="CKS286" i="20"/>
  <c r="CKQ286" i="20"/>
  <c r="CKO286" i="20"/>
  <c r="CKM286" i="20"/>
  <c r="CKK286" i="20"/>
  <c r="CKI286" i="20"/>
  <c r="CKG286" i="20"/>
  <c r="CKE286" i="20"/>
  <c r="CKC286" i="20"/>
  <c r="CKA286" i="20"/>
  <c r="CJY286" i="20"/>
  <c r="CJW286" i="20"/>
  <c r="CJU286" i="20"/>
  <c r="CJS286" i="20"/>
  <c r="CJQ286" i="20"/>
  <c r="CJO286" i="20"/>
  <c r="CJM286" i="20"/>
  <c r="CJK286" i="20"/>
  <c r="CJI286" i="20"/>
  <c r="CJG286" i="20"/>
  <c r="CJE286" i="20"/>
  <c r="CJC286" i="20"/>
  <c r="CJA286" i="20"/>
  <c r="CIY286" i="20"/>
  <c r="CIW286" i="20"/>
  <c r="CIU286" i="20"/>
  <c r="CIS286" i="20"/>
  <c r="CIQ286" i="20"/>
  <c r="CIO286" i="20"/>
  <c r="CIM286" i="20"/>
  <c r="CIK286" i="20"/>
  <c r="CII286" i="20"/>
  <c r="CIG286" i="20"/>
  <c r="CIE286" i="20"/>
  <c r="CIC286" i="20"/>
  <c r="CIA286" i="20"/>
  <c r="CHY286" i="20"/>
  <c r="CHW286" i="20"/>
  <c r="CHU286" i="20"/>
  <c r="CHS286" i="20"/>
  <c r="CHQ286" i="20"/>
  <c r="CHO286" i="20"/>
  <c r="CHM286" i="20"/>
  <c r="CHK286" i="20"/>
  <c r="CHI286" i="20"/>
  <c r="CHG286" i="20"/>
  <c r="CHE286" i="20"/>
  <c r="CHC286" i="20"/>
  <c r="CHA286" i="20"/>
  <c r="CGY286" i="20"/>
  <c r="CGW286" i="20"/>
  <c r="CGU286" i="20"/>
  <c r="CGS286" i="20"/>
  <c r="CGQ286" i="20"/>
  <c r="CGO286" i="20"/>
  <c r="CGM286" i="20"/>
  <c r="CGK286" i="20"/>
  <c r="CGI286" i="20"/>
  <c r="CGG286" i="20"/>
  <c r="CGE286" i="20"/>
  <c r="CGC286" i="20"/>
  <c r="CGA286" i="20"/>
  <c r="CFY286" i="20"/>
  <c r="CFW286" i="20"/>
  <c r="CFU286" i="20"/>
  <c r="CFS286" i="20"/>
  <c r="CFQ286" i="20"/>
  <c r="CFO286" i="20"/>
  <c r="CFM286" i="20"/>
  <c r="CFK286" i="20"/>
  <c r="CFI286" i="20"/>
  <c r="CFG286" i="20"/>
  <c r="CFE286" i="20"/>
  <c r="CFC286" i="20"/>
  <c r="CFA286" i="20"/>
  <c r="CEY286" i="20"/>
  <c r="CEW286" i="20"/>
  <c r="CEU286" i="20"/>
  <c r="CES286" i="20"/>
  <c r="CEQ286" i="20"/>
  <c r="CEO286" i="20"/>
  <c r="CEM286" i="20"/>
  <c r="CEK286" i="20"/>
  <c r="CEI286" i="20"/>
  <c r="CEG286" i="20"/>
  <c r="CEE286" i="20"/>
  <c r="CEC286" i="20"/>
  <c r="CEA286" i="20"/>
  <c r="CDY286" i="20"/>
  <c r="CDW286" i="20"/>
  <c r="CDU286" i="20"/>
  <c r="CDS286" i="20"/>
  <c r="CDQ286" i="20"/>
  <c r="CDO286" i="20"/>
  <c r="CDM286" i="20"/>
  <c r="CDK286" i="20"/>
  <c r="CDI286" i="20"/>
  <c r="CDG286" i="20"/>
  <c r="CDE286" i="20"/>
  <c r="CDC286" i="20"/>
  <c r="CDA286" i="20"/>
  <c r="CCY286" i="20"/>
  <c r="CCW286" i="20"/>
  <c r="CCU286" i="20"/>
  <c r="CCS286" i="20"/>
  <c r="CCQ286" i="20"/>
  <c r="CCO286" i="20"/>
  <c r="CCM286" i="20"/>
  <c r="CCK286" i="20"/>
  <c r="CCI286" i="20"/>
  <c r="CCG286" i="20"/>
  <c r="CCE286" i="20"/>
  <c r="CCC286" i="20"/>
  <c r="CCA286" i="20"/>
  <c r="CBY286" i="20"/>
  <c r="CBW286" i="20"/>
  <c r="CBU286" i="20"/>
  <c r="CBS286" i="20"/>
  <c r="CBQ286" i="20"/>
  <c r="CBO286" i="20"/>
  <c r="CBM286" i="20"/>
  <c r="CBK286" i="20"/>
  <c r="CBI286" i="20"/>
  <c r="CBG286" i="20"/>
  <c r="CBE286" i="20"/>
  <c r="CBC286" i="20"/>
  <c r="CBA286" i="20"/>
  <c r="CAY286" i="20"/>
  <c r="CAW286" i="20"/>
  <c r="CAU286" i="20"/>
  <c r="CAS286" i="20"/>
  <c r="CAQ286" i="20"/>
  <c r="CAO286" i="20"/>
  <c r="CAM286" i="20"/>
  <c r="CAK286" i="20"/>
  <c r="CAI286" i="20"/>
  <c r="CAG286" i="20"/>
  <c r="CAE286" i="20"/>
  <c r="CAC286" i="20"/>
  <c r="CAA286" i="20"/>
  <c r="BZY286" i="20"/>
  <c r="BZW286" i="20"/>
  <c r="BZU286" i="20"/>
  <c r="BZS286" i="20"/>
  <c r="BZQ286" i="20"/>
  <c r="BZO286" i="20"/>
  <c r="BZM286" i="20"/>
  <c r="BZK286" i="20"/>
  <c r="BZI286" i="20"/>
  <c r="BZG286" i="20"/>
  <c r="BZE286" i="20"/>
  <c r="BZC286" i="20"/>
  <c r="BZA286" i="20"/>
  <c r="BYY286" i="20"/>
  <c r="BYW286" i="20"/>
  <c r="BYU286" i="20"/>
  <c r="BYS286" i="20"/>
  <c r="BYQ286" i="20"/>
  <c r="BYO286" i="20"/>
  <c r="BYM286" i="20"/>
  <c r="BYK286" i="20"/>
  <c r="BYI286" i="20"/>
  <c r="BYG286" i="20"/>
  <c r="BYE286" i="20"/>
  <c r="BYC286" i="20"/>
  <c r="BYA286" i="20"/>
  <c r="BXY286" i="20"/>
  <c r="BXW286" i="20"/>
  <c r="BXU286" i="20"/>
  <c r="BXS286" i="20"/>
  <c r="BXQ286" i="20"/>
  <c r="BXO286" i="20"/>
  <c r="BXM286" i="20"/>
  <c r="BXK286" i="20"/>
  <c r="BXI286" i="20"/>
  <c r="BXG286" i="20"/>
  <c r="BXE286" i="20"/>
  <c r="BXC286" i="20"/>
  <c r="BXA286" i="20"/>
  <c r="BWY286" i="20"/>
  <c r="BWW286" i="20"/>
  <c r="BWU286" i="20"/>
  <c r="BWS286" i="20"/>
  <c r="BWQ286" i="20"/>
  <c r="BWO286" i="20"/>
  <c r="BWM286" i="20"/>
  <c r="BWK286" i="20"/>
  <c r="BWI286" i="20"/>
  <c r="BWG286" i="20"/>
  <c r="BWE286" i="20"/>
  <c r="BWC286" i="20"/>
  <c r="BWA286" i="20"/>
  <c r="BVY286" i="20"/>
  <c r="BVW286" i="20"/>
  <c r="BVU286" i="20"/>
  <c r="BVS286" i="20"/>
  <c r="BVQ286" i="20"/>
  <c r="BVO286" i="20"/>
  <c r="BVM286" i="20"/>
  <c r="BVK286" i="20"/>
  <c r="BVI286" i="20"/>
  <c r="BVG286" i="20"/>
  <c r="BVE286" i="20"/>
  <c r="BVC286" i="20"/>
  <c r="BVA286" i="20"/>
  <c r="BUY286" i="20"/>
  <c r="BUW286" i="20"/>
  <c r="BUU286" i="20"/>
  <c r="BUS286" i="20"/>
  <c r="BUQ286" i="20"/>
  <c r="BUO286" i="20"/>
  <c r="BUM286" i="20"/>
  <c r="BUK286" i="20"/>
  <c r="BUI286" i="20"/>
  <c r="BUG286" i="20"/>
  <c r="BUE286" i="20"/>
  <c r="BUC286" i="20"/>
  <c r="BUA286" i="20"/>
  <c r="BTY286" i="20"/>
  <c r="BTW286" i="20"/>
  <c r="BTU286" i="20"/>
  <c r="BTS286" i="20"/>
  <c r="BTQ286" i="20"/>
  <c r="BTO286" i="20"/>
  <c r="BTM286" i="20"/>
  <c r="BTK286" i="20"/>
  <c r="BTI286" i="20"/>
  <c r="BTG286" i="20"/>
  <c r="BTE286" i="20"/>
  <c r="BTC286" i="20"/>
  <c r="BTA286" i="20"/>
  <c r="BSY286" i="20"/>
  <c r="BSW286" i="20"/>
  <c r="BSU286" i="20"/>
  <c r="BSS286" i="20"/>
  <c r="BSQ286" i="20"/>
  <c r="BSO286" i="20"/>
  <c r="BSM286" i="20"/>
  <c r="BSK286" i="20"/>
  <c r="BSI286" i="20"/>
  <c r="BSG286" i="20"/>
  <c r="BSE286" i="20"/>
  <c r="BSC286" i="20"/>
  <c r="BSA286" i="20"/>
  <c r="BRY286" i="20"/>
  <c r="BRW286" i="20"/>
  <c r="BRU286" i="20"/>
  <c r="BRS286" i="20"/>
  <c r="BRQ286" i="20"/>
  <c r="BRO286" i="20"/>
  <c r="BRM286" i="20"/>
  <c r="BRK286" i="20"/>
  <c r="BRI286" i="20"/>
  <c r="BRG286" i="20"/>
  <c r="BRE286" i="20"/>
  <c r="BRC286" i="20"/>
  <c r="BRA286" i="20"/>
  <c r="BQY286" i="20"/>
  <c r="BQW286" i="20"/>
  <c r="BQU286" i="20"/>
  <c r="BQS286" i="20"/>
  <c r="BQQ286" i="20"/>
  <c r="BQO286" i="20"/>
  <c r="BQM286" i="20"/>
  <c r="BQK286" i="20"/>
  <c r="BQI286" i="20"/>
  <c r="BQG286" i="20"/>
  <c r="BQE286" i="20"/>
  <c r="BQC286" i="20"/>
  <c r="BQA286" i="20"/>
  <c r="BPY286" i="20"/>
  <c r="BPW286" i="20"/>
  <c r="BPU286" i="20"/>
  <c r="BPS286" i="20"/>
  <c r="BPQ286" i="20"/>
  <c r="BPO286" i="20"/>
  <c r="BPM286" i="20"/>
  <c r="BPK286" i="20"/>
  <c r="BPI286" i="20"/>
  <c r="BPG286" i="20"/>
  <c r="BPE286" i="20"/>
  <c r="BPC286" i="20"/>
  <c r="BPA286" i="20"/>
  <c r="BOY286" i="20"/>
  <c r="BOW286" i="20"/>
  <c r="BOU286" i="20"/>
  <c r="BOS286" i="20"/>
  <c r="BOQ286" i="20"/>
  <c r="BOO286" i="20"/>
  <c r="BOM286" i="20"/>
  <c r="BOK286" i="20"/>
  <c r="BOI286" i="20"/>
  <c r="BOG286" i="20"/>
  <c r="BOE286" i="20"/>
  <c r="BOC286" i="20"/>
  <c r="BOA286" i="20"/>
  <c r="BNY286" i="20"/>
  <c r="BNW286" i="20"/>
  <c r="BNU286" i="20"/>
  <c r="BNS286" i="20"/>
  <c r="BNQ286" i="20"/>
  <c r="BNO286" i="20"/>
  <c r="BNM286" i="20"/>
  <c r="BNK286" i="20"/>
  <c r="BNI286" i="20"/>
  <c r="BNG286" i="20"/>
  <c r="BNE286" i="20"/>
  <c r="BNC286" i="20"/>
  <c r="BNA286" i="20"/>
  <c r="BMY286" i="20"/>
  <c r="BMW286" i="20"/>
  <c r="BMU286" i="20"/>
  <c r="BMS286" i="20"/>
  <c r="BMQ286" i="20"/>
  <c r="BMO286" i="20"/>
  <c r="BMM286" i="20"/>
  <c r="BMK286" i="20"/>
  <c r="BMI286" i="20"/>
  <c r="BMG286" i="20"/>
  <c r="BME286" i="20"/>
  <c r="BMC286" i="20"/>
  <c r="BMA286" i="20"/>
  <c r="BLY286" i="20"/>
  <c r="BLW286" i="20"/>
  <c r="BLU286" i="20"/>
  <c r="BLS286" i="20"/>
  <c r="BLQ286" i="20"/>
  <c r="BLO286" i="20"/>
  <c r="BLM286" i="20"/>
  <c r="BLK286" i="20"/>
  <c r="BLI286" i="20"/>
  <c r="BLG286" i="20"/>
  <c r="BLE286" i="20"/>
  <c r="BLC286" i="20"/>
  <c r="BLA286" i="20"/>
  <c r="BKY286" i="20"/>
  <c r="BKW286" i="20"/>
  <c r="BKU286" i="20"/>
  <c r="BKS286" i="20"/>
  <c r="BKQ286" i="20"/>
  <c r="BKO286" i="20"/>
  <c r="BKM286" i="20"/>
  <c r="BKK286" i="20"/>
  <c r="BKI286" i="20"/>
  <c r="BKG286" i="20"/>
  <c r="BKE286" i="20"/>
  <c r="BKC286" i="20"/>
  <c r="BKA286" i="20"/>
  <c r="BJY286" i="20"/>
  <c r="BJW286" i="20"/>
  <c r="BJU286" i="20"/>
  <c r="BJS286" i="20"/>
  <c r="BJQ286" i="20"/>
  <c r="BJO286" i="20"/>
  <c r="BJM286" i="20"/>
  <c r="BJK286" i="20"/>
  <c r="BJI286" i="20"/>
  <c r="BJG286" i="20"/>
  <c r="BJE286" i="20"/>
  <c r="BJC286" i="20"/>
  <c r="BJA286" i="20"/>
  <c r="BIY286" i="20"/>
  <c r="BIW286" i="20"/>
  <c r="BIU286" i="20"/>
  <c r="BIS286" i="20"/>
  <c r="BIQ286" i="20"/>
  <c r="BIO286" i="20"/>
  <c r="BIM286" i="20"/>
  <c r="BIK286" i="20"/>
  <c r="BII286" i="20"/>
  <c r="BIG286" i="20"/>
  <c r="BIE286" i="20"/>
  <c r="BIC286" i="20"/>
  <c r="BIA286" i="20"/>
  <c r="BHY286" i="20"/>
  <c r="BHW286" i="20"/>
  <c r="BHU286" i="20"/>
  <c r="BHS286" i="20"/>
  <c r="BHQ286" i="20"/>
  <c r="BHO286" i="20"/>
  <c r="BHM286" i="20"/>
  <c r="BHK286" i="20"/>
  <c r="BHI286" i="20"/>
  <c r="BHG286" i="20"/>
  <c r="BHE286" i="20"/>
  <c r="BHC286" i="20"/>
  <c r="BHA286" i="20"/>
  <c r="BGY286" i="20"/>
  <c r="BGW286" i="20"/>
  <c r="BGU286" i="20"/>
  <c r="BGS286" i="20"/>
  <c r="BGQ286" i="20"/>
  <c r="BGO286" i="20"/>
  <c r="BGM286" i="20"/>
  <c r="BGK286" i="20"/>
  <c r="BGI286" i="20"/>
  <c r="BGG286" i="20"/>
  <c r="BGE286" i="20"/>
  <c r="BGC286" i="20"/>
  <c r="BGA286" i="20"/>
  <c r="BFY286" i="20"/>
  <c r="BFW286" i="20"/>
  <c r="BFU286" i="20"/>
  <c r="BFS286" i="20"/>
  <c r="BFQ286" i="20"/>
  <c r="BFO286" i="20"/>
  <c r="BFM286" i="20"/>
  <c r="BFK286" i="20"/>
  <c r="BFI286" i="20"/>
  <c r="BFG286" i="20"/>
  <c r="BFE286" i="20"/>
  <c r="BFC286" i="20"/>
  <c r="BFA286" i="20"/>
  <c r="BEY286" i="20"/>
  <c r="BEW286" i="20"/>
  <c r="BEU286" i="20"/>
  <c r="BES286" i="20"/>
  <c r="BEQ286" i="20"/>
  <c r="BEO286" i="20"/>
  <c r="BEM286" i="20"/>
  <c r="BEK286" i="20"/>
  <c r="BEI286" i="20"/>
  <c r="BEG286" i="20"/>
  <c r="BEE286" i="20"/>
  <c r="BEC286" i="20"/>
  <c r="BEA286" i="20"/>
  <c r="BDY286" i="20"/>
  <c r="BDW286" i="20"/>
  <c r="BDU286" i="20"/>
  <c r="BDS286" i="20"/>
  <c r="BDQ286" i="20"/>
  <c r="BDO286" i="20"/>
  <c r="BDM286" i="20"/>
  <c r="BDK286" i="20"/>
  <c r="BDI286" i="20"/>
  <c r="BDG286" i="20"/>
  <c r="BDE286" i="20"/>
  <c r="BDC286" i="20"/>
  <c r="BDA286" i="20"/>
  <c r="BCY286" i="20"/>
  <c r="BCW286" i="20"/>
  <c r="BCU286" i="20"/>
  <c r="BCS286" i="20"/>
  <c r="BCQ286" i="20"/>
  <c r="BCO286" i="20"/>
  <c r="BCM286" i="20"/>
  <c r="BCK286" i="20"/>
  <c r="BCI286" i="20"/>
  <c r="BCG286" i="20"/>
  <c r="BCE286" i="20"/>
  <c r="BCC286" i="20"/>
  <c r="BCA286" i="20"/>
  <c r="BBY286" i="20"/>
  <c r="BBW286" i="20"/>
  <c r="BBU286" i="20"/>
  <c r="BBS286" i="20"/>
  <c r="BBQ286" i="20"/>
  <c r="BBO286" i="20"/>
  <c r="BBM286" i="20"/>
  <c r="BBK286" i="20"/>
  <c r="BBI286" i="20"/>
  <c r="BBG286" i="20"/>
  <c r="BBE286" i="20"/>
  <c r="BBC286" i="20"/>
  <c r="BBA286" i="20"/>
  <c r="BAY286" i="20"/>
  <c r="BAW286" i="20"/>
  <c r="BAU286" i="20"/>
  <c r="BAS286" i="20"/>
  <c r="BAQ286" i="20"/>
  <c r="BAO286" i="20"/>
  <c r="BAM286" i="20"/>
  <c r="BAK286" i="20"/>
  <c r="BAI286" i="20"/>
  <c r="BAG286" i="20"/>
  <c r="BAE286" i="20"/>
  <c r="BAC286" i="20"/>
  <c r="BAA286" i="20"/>
  <c r="AZY286" i="20"/>
  <c r="AZW286" i="20"/>
  <c r="AZU286" i="20"/>
  <c r="AZS286" i="20"/>
  <c r="AZQ286" i="20"/>
  <c r="AZO286" i="20"/>
  <c r="AZM286" i="20"/>
  <c r="AZK286" i="20"/>
  <c r="AZI286" i="20"/>
  <c r="AZG286" i="20"/>
  <c r="AZE286" i="20"/>
  <c r="AZC286" i="20"/>
  <c r="AZA286" i="20"/>
  <c r="AYY286" i="20"/>
  <c r="AYW286" i="20"/>
  <c r="AYU286" i="20"/>
  <c r="AYS286" i="20"/>
  <c r="AYQ286" i="20"/>
  <c r="AYO286" i="20"/>
  <c r="AYM286" i="20"/>
  <c r="AYK286" i="20"/>
  <c r="AYI286" i="20"/>
  <c r="AYG286" i="20"/>
  <c r="AYE286" i="20"/>
  <c r="AYC286" i="20"/>
  <c r="AYA286" i="20"/>
  <c r="AXY286" i="20"/>
  <c r="AXW286" i="20"/>
  <c r="AXU286" i="20"/>
  <c r="AXS286" i="20"/>
  <c r="AXQ286" i="20"/>
  <c r="AXO286" i="20"/>
  <c r="AXM286" i="20"/>
  <c r="AXK286" i="20"/>
  <c r="AXI286" i="20"/>
  <c r="AXG286" i="20"/>
  <c r="AXE286" i="20"/>
  <c r="AXC286" i="20"/>
  <c r="AXA286" i="20"/>
  <c r="AWY286" i="20"/>
  <c r="AWW286" i="20"/>
  <c r="AWU286" i="20"/>
  <c r="AWS286" i="20"/>
  <c r="AWQ286" i="20"/>
  <c r="AWO286" i="20"/>
  <c r="AWM286" i="20"/>
  <c r="AWK286" i="20"/>
  <c r="AWI286" i="20"/>
  <c r="AWG286" i="20"/>
  <c r="AWE286" i="20"/>
  <c r="AWC286" i="20"/>
  <c r="AWA286" i="20"/>
  <c r="AVY286" i="20"/>
  <c r="AVW286" i="20"/>
  <c r="AVU286" i="20"/>
  <c r="AVS286" i="20"/>
  <c r="AVQ286" i="20"/>
  <c r="AVO286" i="20"/>
  <c r="AVM286" i="20"/>
  <c r="AVK286" i="20"/>
  <c r="AVI286" i="20"/>
  <c r="AVG286" i="20"/>
  <c r="AVE286" i="20"/>
  <c r="AVC286" i="20"/>
  <c r="AVA286" i="20"/>
  <c r="AUY286" i="20"/>
  <c r="AUW286" i="20"/>
  <c r="AUU286" i="20"/>
  <c r="AUS286" i="20"/>
  <c r="AUQ286" i="20"/>
  <c r="AUO286" i="20"/>
  <c r="AUM286" i="20"/>
  <c r="AUK286" i="20"/>
  <c r="AUI286" i="20"/>
  <c r="AUG286" i="20"/>
  <c r="AUE286" i="20"/>
  <c r="AUC286" i="20"/>
  <c r="AUA286" i="20"/>
  <c r="ATY286" i="20"/>
  <c r="ATW286" i="20"/>
  <c r="ATU286" i="20"/>
  <c r="ATS286" i="20"/>
  <c r="ATQ286" i="20"/>
  <c r="ATO286" i="20"/>
  <c r="ATM286" i="20"/>
  <c r="ATK286" i="20"/>
  <c r="ATI286" i="20"/>
  <c r="ATG286" i="20"/>
  <c r="ATE286" i="20"/>
  <c r="ATC286" i="20"/>
  <c r="ATA286" i="20"/>
  <c r="ASY286" i="20"/>
  <c r="ASW286" i="20"/>
  <c r="ASU286" i="20"/>
  <c r="ASS286" i="20"/>
  <c r="ASQ286" i="20"/>
  <c r="ASO286" i="20"/>
  <c r="ASM286" i="20"/>
  <c r="ASK286" i="20"/>
  <c r="ASI286" i="20"/>
  <c r="ASG286" i="20"/>
  <c r="ASE286" i="20"/>
  <c r="ASC286" i="20"/>
  <c r="ASA286" i="20"/>
  <c r="ARY286" i="20"/>
  <c r="ARW286" i="20"/>
  <c r="ARU286" i="20"/>
  <c r="ARS286" i="20"/>
  <c r="ARQ286" i="20"/>
  <c r="ARO286" i="20"/>
  <c r="ARM286" i="20"/>
  <c r="ARK286" i="20"/>
  <c r="ARI286" i="20"/>
  <c r="ARG286" i="20"/>
  <c r="ARE286" i="20"/>
  <c r="ARC286" i="20"/>
  <c r="ARA286" i="20"/>
  <c r="AQY286" i="20"/>
  <c r="AQW286" i="20"/>
  <c r="AQU286" i="20"/>
  <c r="AQS286" i="20"/>
  <c r="AQQ286" i="20"/>
  <c r="AQO286" i="20"/>
  <c r="AQM286" i="20"/>
  <c r="AQK286" i="20"/>
  <c r="AQI286" i="20"/>
  <c r="AQG286" i="20"/>
  <c r="AQE286" i="20"/>
  <c r="AQC286" i="20"/>
  <c r="AQA286" i="20"/>
  <c r="APY286" i="20"/>
  <c r="APW286" i="20"/>
  <c r="APU286" i="20"/>
  <c r="APS286" i="20"/>
  <c r="APQ286" i="20"/>
  <c r="APO286" i="20"/>
  <c r="APM286" i="20"/>
  <c r="APK286" i="20"/>
  <c r="API286" i="20"/>
  <c r="APG286" i="20"/>
  <c r="APE286" i="20"/>
  <c r="APC286" i="20"/>
  <c r="APA286" i="20"/>
  <c r="AOY286" i="20"/>
  <c r="AOW286" i="20"/>
  <c r="AOU286" i="20"/>
  <c r="AOS286" i="20"/>
  <c r="AOQ286" i="20"/>
  <c r="AOO286" i="20"/>
  <c r="AOM286" i="20"/>
  <c r="AOK286" i="20"/>
  <c r="AOI286" i="20"/>
  <c r="AOG286" i="20"/>
  <c r="AOE286" i="20"/>
  <c r="AOC286" i="20"/>
  <c r="AOA286" i="20"/>
  <c r="ANY286" i="20"/>
  <c r="ANW286" i="20"/>
  <c r="ANU286" i="20"/>
  <c r="ANS286" i="20"/>
  <c r="ANQ286" i="20"/>
  <c r="ANO286" i="20"/>
  <c r="ANM286" i="20"/>
  <c r="ANK286" i="20"/>
  <c r="ANI286" i="20"/>
  <c r="ANG286" i="20"/>
  <c r="ANE286" i="20"/>
  <c r="ANC286" i="20"/>
  <c r="ANA286" i="20"/>
  <c r="AMY286" i="20"/>
  <c r="AMW286" i="20"/>
  <c r="AMU286" i="20"/>
  <c r="AMS286" i="20"/>
  <c r="AMQ286" i="20"/>
  <c r="AMO286" i="20"/>
  <c r="AMM286" i="20"/>
  <c r="AMK286" i="20"/>
  <c r="AMI286" i="20"/>
  <c r="AMG286" i="20"/>
  <c r="AME286" i="20"/>
  <c r="AMC286" i="20"/>
  <c r="AMA286" i="20"/>
  <c r="ALY286" i="20"/>
  <c r="ALW286" i="20"/>
  <c r="ALU286" i="20"/>
  <c r="ALS286" i="20"/>
  <c r="ALQ286" i="20"/>
  <c r="ALO286" i="20"/>
  <c r="ALM286" i="20"/>
  <c r="ALK286" i="20"/>
  <c r="ALI286" i="20"/>
  <c r="ALG286" i="20"/>
  <c r="ALE286" i="20"/>
  <c r="ALC286" i="20"/>
  <c r="ALA286" i="20"/>
  <c r="AKY286" i="20"/>
  <c r="AKW286" i="20"/>
  <c r="AKU286" i="20"/>
  <c r="AKS286" i="20"/>
  <c r="AKQ286" i="20"/>
  <c r="AKO286" i="20"/>
  <c r="AKM286" i="20"/>
  <c r="AKK286" i="20"/>
  <c r="AKI286" i="20"/>
  <c r="AKG286" i="20"/>
  <c r="AKE286" i="20"/>
  <c r="AKC286" i="20"/>
  <c r="AKA286" i="20"/>
  <c r="AJY286" i="20"/>
  <c r="AJW286" i="20"/>
  <c r="AJU286" i="20"/>
  <c r="AJS286" i="20"/>
  <c r="AJQ286" i="20"/>
  <c r="AJO286" i="20"/>
  <c r="AJM286" i="20"/>
  <c r="AJK286" i="20"/>
  <c r="AJI286" i="20"/>
  <c r="AJG286" i="20"/>
  <c r="AJE286" i="20"/>
  <c r="AJC286" i="20"/>
  <c r="AJA286" i="20"/>
  <c r="AIY286" i="20"/>
  <c r="AIW286" i="20"/>
  <c r="AIU286" i="20"/>
  <c r="AIS286" i="20"/>
  <c r="AIQ286" i="20"/>
  <c r="AIO286" i="20"/>
  <c r="AIM286" i="20"/>
  <c r="AIK286" i="20"/>
  <c r="AII286" i="20"/>
  <c r="AIG286" i="20"/>
  <c r="AIE286" i="20"/>
  <c r="AIC286" i="20"/>
  <c r="AIA286" i="20"/>
  <c r="AHY286" i="20"/>
  <c r="AHW286" i="20"/>
  <c r="AHU286" i="20"/>
  <c r="AHS286" i="20"/>
  <c r="AHQ286" i="20"/>
  <c r="AHO286" i="20"/>
  <c r="AHM286" i="20"/>
  <c r="AHK286" i="20"/>
  <c r="AHI286" i="20"/>
  <c r="AHG286" i="20"/>
  <c r="AHE286" i="20"/>
  <c r="AHC286" i="20"/>
  <c r="AHA286" i="20"/>
  <c r="AGY286" i="20"/>
  <c r="AGW286" i="20"/>
  <c r="AGU286" i="20"/>
  <c r="AGS286" i="20"/>
  <c r="AGQ286" i="20"/>
  <c r="AGO286" i="20"/>
  <c r="AGM286" i="20"/>
  <c r="AGK286" i="20"/>
  <c r="AGI286" i="20"/>
  <c r="AGG286" i="20"/>
  <c r="AGE286" i="20"/>
  <c r="AGC286" i="20"/>
  <c r="AGA286" i="20"/>
  <c r="AFY286" i="20"/>
  <c r="AFW286" i="20"/>
  <c r="AFU286" i="20"/>
  <c r="AFS286" i="20"/>
  <c r="AFQ286" i="20"/>
  <c r="AFO286" i="20"/>
  <c r="AFM286" i="20"/>
  <c r="AFK286" i="20"/>
  <c r="AFI286" i="20"/>
  <c r="AFG286" i="20"/>
  <c r="AFE286" i="20"/>
  <c r="AFC286" i="20"/>
  <c r="AFA286" i="20"/>
  <c r="AEY286" i="20"/>
  <c r="AEW286" i="20"/>
  <c r="AEU286" i="20"/>
  <c r="AES286" i="20"/>
  <c r="AEQ286" i="20"/>
  <c r="AEO286" i="20"/>
  <c r="AEM286" i="20"/>
  <c r="AEK286" i="20"/>
  <c r="AEI286" i="20"/>
  <c r="AEG286" i="20"/>
  <c r="AEE286" i="20"/>
  <c r="AEC286" i="20"/>
  <c r="AEA286" i="20"/>
  <c r="ADY286" i="20"/>
  <c r="ADW286" i="20"/>
  <c r="ADU286" i="20"/>
  <c r="ADS286" i="20"/>
  <c r="ADQ286" i="20"/>
  <c r="ADO286" i="20"/>
  <c r="ADM286" i="20"/>
  <c r="ADK286" i="20"/>
  <c r="ADI286" i="20"/>
  <c r="ADG286" i="20"/>
  <c r="ADE286" i="20"/>
  <c r="ADC286" i="20"/>
  <c r="ADA286" i="20"/>
  <c r="ACY286" i="20"/>
  <c r="ACW286" i="20"/>
  <c r="ACU286" i="20"/>
  <c r="ACS286" i="20"/>
  <c r="ACQ286" i="20"/>
  <c r="ACO286" i="20"/>
  <c r="ACM286" i="20"/>
  <c r="ACK286" i="20"/>
  <c r="ACI286" i="20"/>
  <c r="ACG286" i="20"/>
  <c r="ACE286" i="20"/>
  <c r="ACC286" i="20"/>
  <c r="ACA286" i="20"/>
  <c r="ABY286" i="20"/>
  <c r="ABW286" i="20"/>
  <c r="ABU286" i="20"/>
  <c r="ABS286" i="20"/>
  <c r="ABQ286" i="20"/>
  <c r="ABO286" i="20"/>
  <c r="ABM286" i="20"/>
  <c r="ABK286" i="20"/>
  <c r="ABI286" i="20"/>
  <c r="ABG286" i="20"/>
  <c r="ABE286" i="20"/>
  <c r="ABC286" i="20"/>
  <c r="ABA286" i="20"/>
  <c r="AAY286" i="20"/>
  <c r="AAW286" i="20"/>
  <c r="AAU286" i="20"/>
  <c r="AAS286" i="20"/>
  <c r="AAQ286" i="20"/>
  <c r="AAO286" i="20"/>
  <c r="AAM286" i="20"/>
  <c r="AAK286" i="20"/>
  <c r="AAI286" i="20"/>
  <c r="AAG286" i="20"/>
  <c r="AAE286" i="20"/>
  <c r="AAC286" i="20"/>
  <c r="AAA286" i="20"/>
  <c r="ZY286" i="20"/>
  <c r="ZW286" i="20"/>
  <c r="ZU286" i="20"/>
  <c r="ZS286" i="20"/>
  <c r="ZQ286" i="20"/>
  <c r="ZO286" i="20"/>
  <c r="ZM286" i="20"/>
  <c r="ZK286" i="20"/>
  <c r="ZI286" i="20"/>
  <c r="ZG286" i="20"/>
  <c r="ZE286" i="20"/>
  <c r="ZC286" i="20"/>
  <c r="ZA286" i="20"/>
  <c r="YY286" i="20"/>
  <c r="YW286" i="20"/>
  <c r="YU286" i="20"/>
  <c r="YS286" i="20"/>
  <c r="YQ286" i="20"/>
  <c r="YO286" i="20"/>
  <c r="YM286" i="20"/>
  <c r="YK286" i="20"/>
  <c r="YI286" i="20"/>
  <c r="YG286" i="20"/>
  <c r="YE286" i="20"/>
  <c r="YC286" i="20"/>
  <c r="YA286" i="20"/>
  <c r="XY286" i="20"/>
  <c r="XW286" i="20"/>
  <c r="XU286" i="20"/>
  <c r="XS286" i="20"/>
  <c r="XQ286" i="20"/>
  <c r="XO286" i="20"/>
  <c r="XM286" i="20"/>
  <c r="XK286" i="20"/>
  <c r="XI286" i="20"/>
  <c r="XG286" i="20"/>
  <c r="XE286" i="20"/>
  <c r="XC286" i="20"/>
  <c r="XA286" i="20"/>
  <c r="WY286" i="20"/>
  <c r="WW286" i="20"/>
  <c r="WU286" i="20"/>
  <c r="WS286" i="20"/>
  <c r="WQ286" i="20"/>
  <c r="WO286" i="20"/>
  <c r="WM286" i="20"/>
  <c r="WK286" i="20"/>
  <c r="WI286" i="20"/>
  <c r="WG286" i="20"/>
  <c r="WE286" i="20"/>
  <c r="WC286" i="20"/>
  <c r="WA286" i="20"/>
  <c r="VY286" i="20"/>
  <c r="VW286" i="20"/>
  <c r="VU286" i="20"/>
  <c r="VS286" i="20"/>
  <c r="VQ286" i="20"/>
  <c r="VO286" i="20"/>
  <c r="VM286" i="20"/>
  <c r="VK286" i="20"/>
  <c r="VI286" i="20"/>
  <c r="VG286" i="20"/>
  <c r="VE286" i="20"/>
  <c r="VC286" i="20"/>
  <c r="VA286" i="20"/>
  <c r="UY286" i="20"/>
  <c r="UW286" i="20"/>
  <c r="UU286" i="20"/>
  <c r="US286" i="20"/>
  <c r="UQ286" i="20"/>
  <c r="UO286" i="20"/>
  <c r="UM286" i="20"/>
  <c r="UK286" i="20"/>
  <c r="UI286" i="20"/>
  <c r="UG286" i="20"/>
  <c r="UE286" i="20"/>
  <c r="UC286" i="20"/>
  <c r="UA286" i="20"/>
  <c r="TY286" i="20"/>
  <c r="TW286" i="20"/>
  <c r="TU286" i="20"/>
  <c r="TS286" i="20"/>
  <c r="TQ286" i="20"/>
  <c r="TO286" i="20"/>
  <c r="TM286" i="20"/>
  <c r="TK286" i="20"/>
  <c r="TI286" i="20"/>
  <c r="TG286" i="20"/>
  <c r="TE286" i="20"/>
  <c r="TC286" i="20"/>
  <c r="TA286" i="20"/>
  <c r="SY286" i="20"/>
  <c r="SW286" i="20"/>
  <c r="SU286" i="20"/>
  <c r="SS286" i="20"/>
  <c r="SQ286" i="20"/>
  <c r="SO286" i="20"/>
  <c r="SM286" i="20"/>
  <c r="SK286" i="20"/>
  <c r="SI286" i="20"/>
  <c r="SG286" i="20"/>
  <c r="SE286" i="20"/>
  <c r="SC286" i="20"/>
  <c r="SA286" i="20"/>
  <c r="RY286" i="20"/>
  <c r="RW286" i="20"/>
  <c r="RU286" i="20"/>
  <c r="RS286" i="20"/>
  <c r="RQ286" i="20"/>
  <c r="RO286" i="20"/>
  <c r="RM286" i="20"/>
  <c r="RK286" i="20"/>
  <c r="RI286" i="20"/>
  <c r="RG286" i="20"/>
  <c r="RE286" i="20"/>
  <c r="RC286" i="20"/>
  <c r="RA286" i="20"/>
  <c r="QY286" i="20"/>
  <c r="QW286" i="20"/>
  <c r="QU286" i="20"/>
  <c r="QS286" i="20"/>
  <c r="QQ286" i="20"/>
  <c r="QO286" i="20"/>
  <c r="QM286" i="20"/>
  <c r="QK286" i="20"/>
  <c r="QI286" i="20"/>
  <c r="QG286" i="20"/>
  <c r="QE286" i="20"/>
  <c r="QC286" i="20"/>
  <c r="QA286" i="20"/>
  <c r="PY286" i="20"/>
  <c r="PW286" i="20"/>
  <c r="PU286" i="20"/>
  <c r="PS286" i="20"/>
  <c r="PQ286" i="20"/>
  <c r="PO286" i="20"/>
  <c r="PM286" i="20"/>
  <c r="PK286" i="20"/>
  <c r="PI286" i="20"/>
  <c r="PG286" i="20"/>
  <c r="PE286" i="20"/>
  <c r="PC286" i="20"/>
  <c r="PA286" i="20"/>
  <c r="OY286" i="20"/>
  <c r="OW286" i="20"/>
  <c r="OU286" i="20"/>
  <c r="OS286" i="20"/>
  <c r="OQ286" i="20"/>
  <c r="OO286" i="20"/>
  <c r="OM286" i="20"/>
  <c r="OK286" i="20"/>
  <c r="OI286" i="20"/>
  <c r="OG286" i="20"/>
  <c r="OE286" i="20"/>
  <c r="OC286" i="20"/>
  <c r="OA286" i="20"/>
  <c r="NY286" i="20"/>
  <c r="NW286" i="20"/>
  <c r="NU286" i="20"/>
  <c r="NS286" i="20"/>
  <c r="NQ286" i="20"/>
  <c r="NO286" i="20"/>
  <c r="NM286" i="20"/>
  <c r="NK286" i="20"/>
  <c r="NI286" i="20"/>
  <c r="NG286" i="20"/>
  <c r="NE286" i="20"/>
  <c r="NC286" i="20"/>
  <c r="NA286" i="20"/>
  <c r="MY286" i="20"/>
  <c r="MW286" i="20"/>
  <c r="MU286" i="20"/>
  <c r="MS286" i="20"/>
  <c r="MQ286" i="20"/>
  <c r="MO286" i="20"/>
  <c r="MM286" i="20"/>
  <c r="MK286" i="20"/>
  <c r="MI286" i="20"/>
  <c r="MG286" i="20"/>
  <c r="ME286" i="20"/>
  <c r="MC286" i="20"/>
  <c r="MA286" i="20"/>
  <c r="LY286" i="20"/>
  <c r="LW286" i="20"/>
  <c r="LU286" i="20"/>
  <c r="LS286" i="20"/>
  <c r="LQ286" i="20"/>
  <c r="LO286" i="20"/>
  <c r="LM286" i="20"/>
  <c r="LK286" i="20"/>
  <c r="LI286" i="20"/>
  <c r="LG286" i="20"/>
  <c r="LE286" i="20"/>
  <c r="LC286" i="20"/>
  <c r="LA286" i="20"/>
  <c r="KY286" i="20"/>
  <c r="KW286" i="20"/>
  <c r="KU286" i="20"/>
  <c r="KS286" i="20"/>
  <c r="KQ286" i="20"/>
  <c r="KO286" i="20"/>
  <c r="KM286" i="20"/>
  <c r="KK286" i="20"/>
  <c r="KI286" i="20"/>
  <c r="KG286" i="20"/>
  <c r="KE286" i="20"/>
  <c r="KC286" i="20"/>
  <c r="KA286" i="20"/>
  <c r="JY286" i="20"/>
  <c r="JW286" i="20"/>
  <c r="JU286" i="20"/>
  <c r="JS286" i="20"/>
  <c r="JQ286" i="20"/>
  <c r="JO286" i="20"/>
  <c r="JM286" i="20"/>
  <c r="JK286" i="20"/>
  <c r="JI286" i="20"/>
  <c r="JG286" i="20"/>
  <c r="JE286" i="20"/>
  <c r="JC286" i="20"/>
  <c r="JA286" i="20"/>
  <c r="IY286" i="20"/>
  <c r="IW286" i="20"/>
  <c r="IU286" i="20"/>
  <c r="IS286" i="20"/>
  <c r="IQ286" i="20"/>
  <c r="IO286" i="20"/>
  <c r="IM286" i="20"/>
  <c r="IK286" i="20"/>
  <c r="II286" i="20"/>
  <c r="IG286" i="20"/>
  <c r="IE286" i="20"/>
  <c r="IC286" i="20"/>
  <c r="IA286" i="20"/>
  <c r="HY286" i="20"/>
  <c r="HW286" i="20"/>
  <c r="HU286" i="20"/>
  <c r="HS286" i="20"/>
  <c r="HQ286" i="20"/>
  <c r="HO286" i="20"/>
  <c r="HM286" i="20"/>
  <c r="HK286" i="20"/>
  <c r="HI286" i="20"/>
  <c r="HG286" i="20"/>
  <c r="HE286" i="20"/>
  <c r="HC286" i="20"/>
  <c r="HA286" i="20"/>
  <c r="GY286" i="20"/>
  <c r="GW286" i="20"/>
  <c r="GU286" i="20"/>
  <c r="GS286" i="20"/>
  <c r="GQ286" i="20"/>
  <c r="GO286" i="20"/>
  <c r="GM286" i="20"/>
  <c r="GK286" i="20"/>
  <c r="GI286" i="20"/>
  <c r="GG286" i="20"/>
  <c r="GE286" i="20"/>
  <c r="GC286" i="20"/>
  <c r="GA286" i="20"/>
  <c r="FY286" i="20"/>
  <c r="FW286" i="20"/>
  <c r="FU286" i="20"/>
  <c r="FS286" i="20"/>
  <c r="FQ286" i="20"/>
  <c r="FO286" i="20"/>
  <c r="FM286" i="20"/>
  <c r="FK286" i="20"/>
  <c r="FI286" i="20"/>
  <c r="FG286" i="20"/>
  <c r="FE286" i="20"/>
  <c r="FC286" i="20"/>
  <c r="FA286" i="20"/>
  <c r="EY286" i="20"/>
  <c r="EW286" i="20"/>
  <c r="EU286" i="20"/>
  <c r="ES286" i="20"/>
  <c r="EQ286" i="20"/>
  <c r="EO286" i="20"/>
  <c r="EM286" i="20"/>
  <c r="EK286" i="20"/>
  <c r="EI286" i="20"/>
  <c r="EG286" i="20"/>
  <c r="EE286" i="20"/>
  <c r="EC286" i="20"/>
  <c r="EA286" i="20"/>
  <c r="DY286" i="20"/>
  <c r="DW286" i="20"/>
  <c r="DU286" i="20"/>
  <c r="DS286" i="20"/>
  <c r="DQ286" i="20"/>
  <c r="DO286" i="20"/>
  <c r="DM286" i="20"/>
  <c r="DK286" i="20"/>
  <c r="DI286" i="20"/>
  <c r="DG286" i="20"/>
  <c r="DE286" i="20"/>
  <c r="DC286" i="20"/>
  <c r="DA286" i="20"/>
  <c r="CY286" i="20"/>
  <c r="CW286" i="20"/>
  <c r="CU286" i="20"/>
  <c r="CS286" i="20"/>
  <c r="CQ286" i="20"/>
  <c r="CO286" i="20"/>
  <c r="CM286" i="20"/>
  <c r="CK286" i="20"/>
  <c r="CI286" i="20"/>
  <c r="CG286" i="20"/>
  <c r="CE286" i="20"/>
  <c r="CC286" i="20"/>
  <c r="CA286" i="20"/>
  <c r="BY286" i="20"/>
  <c r="BW286" i="20"/>
  <c r="BU286" i="20"/>
  <c r="BS286" i="20"/>
  <c r="BQ286" i="20"/>
  <c r="BO286" i="20"/>
  <c r="BM286" i="20"/>
  <c r="BK286" i="20"/>
  <c r="BI286" i="20"/>
  <c r="BG286" i="20"/>
  <c r="BE286" i="20"/>
  <c r="AM286" i="20"/>
  <c r="AM296" i="20" s="1"/>
  <c r="AK286" i="20"/>
  <c r="AK296" i="20" s="1"/>
  <c r="AI286" i="20"/>
  <c r="AI296" i="20" s="1"/>
  <c r="AC286" i="20"/>
  <c r="AC296" i="20" s="1"/>
  <c r="AC299" i="20" s="1"/>
  <c r="AA286" i="20"/>
  <c r="AA296" i="20" s="1"/>
  <c r="AA299" i="20" s="1"/>
  <c r="Y286" i="20"/>
  <c r="Y296" i="20" s="1"/>
  <c r="W286" i="20"/>
  <c r="W296" i="20" s="1"/>
  <c r="U286" i="20"/>
  <c r="U296" i="20" s="1"/>
  <c r="S286" i="20"/>
  <c r="S296" i="20" s="1"/>
  <c r="Q286" i="20"/>
  <c r="Q296" i="20" s="1"/>
  <c r="O286" i="20"/>
  <c r="O296" i="20" s="1"/>
  <c r="K286" i="20"/>
  <c r="I286" i="20"/>
  <c r="G286" i="20"/>
  <c r="E286" i="20"/>
  <c r="C286" i="20"/>
  <c r="A286" i="20"/>
  <c r="AK285" i="20"/>
  <c r="AG285" i="20"/>
  <c r="AA285" i="20"/>
  <c r="W285" i="20"/>
  <c r="S285" i="20"/>
  <c r="O285" i="20" s="1"/>
  <c r="AK284" i="20"/>
  <c r="AG284" i="20"/>
  <c r="AA284" i="20"/>
  <c r="W284" i="20"/>
  <c r="S284" i="20"/>
  <c r="AL283" i="20"/>
  <c r="AH283" i="20"/>
  <c r="AB283" i="20"/>
  <c r="X283" i="20"/>
  <c r="T283" i="20"/>
  <c r="P283" i="20"/>
  <c r="AK282" i="20"/>
  <c r="AG282" i="20"/>
  <c r="AA282" i="20"/>
  <c r="W282" i="20"/>
  <c r="S282" i="20"/>
  <c r="AK281" i="20"/>
  <c r="AG281" i="20"/>
  <c r="AA281" i="20"/>
  <c r="W281" i="20"/>
  <c r="S281" i="20"/>
  <c r="O281" i="20" s="1"/>
  <c r="AL280" i="20"/>
  <c r="AH280" i="20"/>
  <c r="AB280" i="20"/>
  <c r="X280" i="20"/>
  <c r="T280" i="20"/>
  <c r="P280" i="20"/>
  <c r="AK279" i="20"/>
  <c r="AG279" i="20"/>
  <c r="AA279" i="20"/>
  <c r="W279" i="20"/>
  <c r="S279" i="20"/>
  <c r="AK278" i="20"/>
  <c r="AG278" i="20"/>
  <c r="AA278" i="20"/>
  <c r="W278" i="20"/>
  <c r="S278" i="20"/>
  <c r="O278" i="20" s="1"/>
  <c r="AL277" i="20"/>
  <c r="AH277" i="20"/>
  <c r="AB277" i="20"/>
  <c r="X277" i="20"/>
  <c r="T277" i="20"/>
  <c r="P277" i="20"/>
  <c r="AD276" i="20"/>
  <c r="AC276" i="20"/>
  <c r="AB276" i="20"/>
  <c r="Z276" i="20"/>
  <c r="Y276" i="20"/>
  <c r="X276" i="20"/>
  <c r="V276" i="20"/>
  <c r="U276" i="20"/>
  <c r="T276" i="20"/>
  <c r="R276" i="20"/>
  <c r="Q276" i="20"/>
  <c r="P276" i="20"/>
  <c r="AD275" i="20"/>
  <c r="AD274" i="20" s="1"/>
  <c r="AC275" i="20"/>
  <c r="AC274" i="20" s="1"/>
  <c r="AB275" i="20"/>
  <c r="Z275" i="20"/>
  <c r="Y275" i="20"/>
  <c r="X275" i="20"/>
  <c r="V275" i="20"/>
  <c r="U275" i="20"/>
  <c r="T275" i="20"/>
  <c r="R275" i="20"/>
  <c r="Q275" i="20"/>
  <c r="P275" i="20"/>
  <c r="AF272" i="20"/>
  <c r="AE272" i="20"/>
  <c r="AF271" i="20"/>
  <c r="AE271" i="20"/>
  <c r="AF270" i="20"/>
  <c r="AE270" i="20"/>
  <c r="AD269" i="20"/>
  <c r="AC269" i="20"/>
  <c r="AB269" i="20"/>
  <c r="Z269" i="20"/>
  <c r="Y269" i="20"/>
  <c r="X269" i="20"/>
  <c r="V269" i="20"/>
  <c r="U269" i="20"/>
  <c r="T269" i="20"/>
  <c r="R269" i="20"/>
  <c r="R267" i="20" s="1"/>
  <c r="Q269" i="20"/>
  <c r="Q267" i="20" s="1"/>
  <c r="P269" i="20"/>
  <c r="P267" i="20" s="1"/>
  <c r="O267" i="20" s="1"/>
  <c r="AD268" i="20"/>
  <c r="AC268" i="20"/>
  <c r="AB268" i="20"/>
  <c r="Z268" i="20"/>
  <c r="Z267" i="20" s="1"/>
  <c r="Y268" i="20"/>
  <c r="Y267" i="20" s="1"/>
  <c r="X268" i="20"/>
  <c r="V268" i="20"/>
  <c r="V267" i="20" s="1"/>
  <c r="U268" i="20"/>
  <c r="U267" i="20" s="1"/>
  <c r="T268" i="20"/>
  <c r="AC267" i="20"/>
  <c r="H258" i="20"/>
  <c r="G258" i="20"/>
  <c r="F258" i="20"/>
  <c r="D258" i="20"/>
  <c r="C258" i="20"/>
  <c r="B258" i="20"/>
  <c r="AD257" i="20"/>
  <c r="AC257" i="20"/>
  <c r="AB257" i="20"/>
  <c r="Z257" i="20"/>
  <c r="Y257" i="20"/>
  <c r="X257" i="20"/>
  <c r="V257" i="20"/>
  <c r="U257" i="20"/>
  <c r="T257" i="20"/>
  <c r="R257" i="20"/>
  <c r="Q257" i="20"/>
  <c r="P257" i="20"/>
  <c r="AD256" i="20"/>
  <c r="AC256" i="20"/>
  <c r="AB256" i="20"/>
  <c r="Z256" i="20"/>
  <c r="Y256" i="20"/>
  <c r="X256" i="20"/>
  <c r="V256" i="20"/>
  <c r="U256" i="20"/>
  <c r="T256" i="20"/>
  <c r="R256" i="20"/>
  <c r="Q256" i="20"/>
  <c r="P256" i="20"/>
  <c r="AD255" i="20"/>
  <c r="AC255" i="20"/>
  <c r="AB255" i="20"/>
  <c r="Z255" i="20"/>
  <c r="Y255" i="20"/>
  <c r="X255" i="20"/>
  <c r="V255" i="20"/>
  <c r="U255" i="20"/>
  <c r="T255" i="20"/>
  <c r="R255" i="20"/>
  <c r="Q255" i="20"/>
  <c r="P255" i="20"/>
  <c r="AD254" i="20"/>
  <c r="AC254" i="20"/>
  <c r="AB254" i="20"/>
  <c r="Z254" i="20"/>
  <c r="Y254" i="20"/>
  <c r="X254" i="20"/>
  <c r="V254" i="20"/>
  <c r="U254" i="20"/>
  <c r="T254" i="20"/>
  <c r="R254" i="20"/>
  <c r="Q254" i="20"/>
  <c r="P254" i="20"/>
  <c r="AD253" i="20"/>
  <c r="AC253" i="20"/>
  <c r="AB253" i="20"/>
  <c r="Z253" i="20"/>
  <c r="Y253" i="20"/>
  <c r="X253" i="20"/>
  <c r="V253" i="20"/>
  <c r="U253" i="20"/>
  <c r="T253" i="20"/>
  <c r="R253" i="20"/>
  <c r="Q253" i="20"/>
  <c r="P253" i="20"/>
  <c r="AD252" i="20"/>
  <c r="AC252" i="20"/>
  <c r="AB252" i="20"/>
  <c r="Z252" i="20"/>
  <c r="Y252" i="20"/>
  <c r="X252" i="20"/>
  <c r="V252" i="20"/>
  <c r="U252" i="20"/>
  <c r="T252" i="20"/>
  <c r="R252" i="20"/>
  <c r="Q252" i="20"/>
  <c r="P252" i="20"/>
  <c r="AD251" i="20"/>
  <c r="AC251" i="20"/>
  <c r="AB251" i="20"/>
  <c r="Z251" i="20"/>
  <c r="Y251" i="20"/>
  <c r="X251" i="20"/>
  <c r="V251" i="20"/>
  <c r="U251" i="20"/>
  <c r="T251" i="20"/>
  <c r="R251" i="20"/>
  <c r="Q251" i="20"/>
  <c r="P251" i="20"/>
  <c r="AD250" i="20"/>
  <c r="AC250" i="20"/>
  <c r="AB250" i="20"/>
  <c r="Z250" i="20"/>
  <c r="Y250" i="20"/>
  <c r="X250" i="20"/>
  <c r="V250" i="20"/>
  <c r="U250" i="20"/>
  <c r="T250" i="20"/>
  <c r="R250" i="20"/>
  <c r="Q250" i="20"/>
  <c r="P250" i="20"/>
  <c r="AD249" i="20"/>
  <c r="AC249" i="20"/>
  <c r="AB249" i="20"/>
  <c r="Z249" i="20"/>
  <c r="Y249" i="20"/>
  <c r="X249" i="20"/>
  <c r="V249" i="20"/>
  <c r="U249" i="20"/>
  <c r="T249" i="20"/>
  <c r="R249" i="20"/>
  <c r="Q249" i="20"/>
  <c r="P249" i="20"/>
  <c r="AD248" i="20"/>
  <c r="AC248" i="20"/>
  <c r="AB248" i="20"/>
  <c r="Z248" i="20"/>
  <c r="Y248" i="20"/>
  <c r="X248" i="20"/>
  <c r="V248" i="20"/>
  <c r="U248" i="20"/>
  <c r="T248" i="20"/>
  <c r="R248" i="20"/>
  <c r="Q248" i="20"/>
  <c r="P248" i="20"/>
  <c r="AD247" i="20"/>
  <c r="AC247" i="20"/>
  <c r="AB247" i="20"/>
  <c r="Z247" i="20"/>
  <c r="Y247" i="20"/>
  <c r="X247" i="20"/>
  <c r="V247" i="20"/>
  <c r="U247" i="20"/>
  <c r="T247" i="20"/>
  <c r="R247" i="20"/>
  <c r="Q247" i="20"/>
  <c r="P247" i="20"/>
  <c r="AD246" i="20"/>
  <c r="AC246" i="20"/>
  <c r="AB246" i="20"/>
  <c r="Z246" i="20"/>
  <c r="Y246" i="20"/>
  <c r="X246" i="20"/>
  <c r="V246" i="20"/>
  <c r="U246" i="20"/>
  <c r="T246" i="20"/>
  <c r="R246" i="20"/>
  <c r="Q246" i="20"/>
  <c r="P246" i="20"/>
  <c r="AD245" i="20"/>
  <c r="AC245" i="20"/>
  <c r="AB245" i="20"/>
  <c r="Z245" i="20"/>
  <c r="Y245" i="20"/>
  <c r="X245" i="20"/>
  <c r="V245" i="20"/>
  <c r="U245" i="20"/>
  <c r="T245" i="20"/>
  <c r="R245" i="20"/>
  <c r="Q245" i="20"/>
  <c r="P245" i="20"/>
  <c r="AJ244" i="20"/>
  <c r="AI244" i="20"/>
  <c r="AH244" i="20"/>
  <c r="AD244" i="20"/>
  <c r="AC244" i="20"/>
  <c r="AB244" i="20"/>
  <c r="Z244" i="20"/>
  <c r="Y244" i="20"/>
  <c r="X244" i="20"/>
  <c r="V244" i="20"/>
  <c r="U244" i="20"/>
  <c r="T244" i="20"/>
  <c r="R244" i="20"/>
  <c r="Q244" i="20"/>
  <c r="P244" i="20"/>
  <c r="AJ243" i="20"/>
  <c r="AI243" i="20"/>
  <c r="AH243" i="20"/>
  <c r="AD243" i="20"/>
  <c r="AC243" i="20"/>
  <c r="AB243" i="20"/>
  <c r="Z243" i="20"/>
  <c r="Y243" i="20"/>
  <c r="X243" i="20"/>
  <c r="V243" i="20"/>
  <c r="U243" i="20"/>
  <c r="T243" i="20"/>
  <c r="R243" i="20"/>
  <c r="Q243" i="20"/>
  <c r="P243" i="20"/>
  <c r="AD241" i="20"/>
  <c r="AC241" i="20"/>
  <c r="AB241" i="20"/>
  <c r="Z241" i="20"/>
  <c r="Y241" i="20"/>
  <c r="X241" i="20"/>
  <c r="V241" i="20"/>
  <c r="U241" i="20"/>
  <c r="T241" i="20"/>
  <c r="R241" i="20"/>
  <c r="Q241" i="20"/>
  <c r="P241" i="20"/>
  <c r="AD240" i="20"/>
  <c r="AC240" i="20"/>
  <c r="AB240" i="20"/>
  <c r="Z240" i="20"/>
  <c r="Y240" i="20"/>
  <c r="X240" i="20"/>
  <c r="V240" i="20"/>
  <c r="U240" i="20"/>
  <c r="T240" i="20"/>
  <c r="R240" i="20"/>
  <c r="Q240" i="20"/>
  <c r="P240" i="20"/>
  <c r="AD239" i="20"/>
  <c r="AC239" i="20"/>
  <c r="AB239" i="20"/>
  <c r="Z239" i="20"/>
  <c r="Y239" i="20"/>
  <c r="X239" i="20"/>
  <c r="V239" i="20"/>
  <c r="U239" i="20"/>
  <c r="T239" i="20"/>
  <c r="R239" i="20"/>
  <c r="Q239" i="20"/>
  <c r="P239" i="20"/>
  <c r="AD238" i="20"/>
  <c r="AC238" i="20"/>
  <c r="AB238" i="20"/>
  <c r="Z238" i="20"/>
  <c r="Y238" i="20"/>
  <c r="X238" i="20"/>
  <c r="V238" i="20"/>
  <c r="U238" i="20"/>
  <c r="T238" i="20"/>
  <c r="R238" i="20"/>
  <c r="Q238" i="20"/>
  <c r="P238" i="20"/>
  <c r="AD237" i="20"/>
  <c r="AC237" i="20"/>
  <c r="AB237" i="20"/>
  <c r="Z237" i="20"/>
  <c r="Y237" i="20"/>
  <c r="X237" i="20"/>
  <c r="V237" i="20"/>
  <c r="U237" i="20"/>
  <c r="T237" i="20"/>
  <c r="R237" i="20"/>
  <c r="Q237" i="20"/>
  <c r="P237" i="20"/>
  <c r="AD236" i="20"/>
  <c r="AC236" i="20"/>
  <c r="AB236" i="20"/>
  <c r="Z236" i="20"/>
  <c r="Y236" i="20"/>
  <c r="X236" i="20"/>
  <c r="V236" i="20"/>
  <c r="U236" i="20"/>
  <c r="T236" i="20"/>
  <c r="R236" i="20"/>
  <c r="Q236" i="20"/>
  <c r="P236" i="20"/>
  <c r="AD235" i="20"/>
  <c r="AC235" i="20"/>
  <c r="AB235" i="20"/>
  <c r="Z235" i="20"/>
  <c r="Y235" i="20"/>
  <c r="X235" i="20"/>
  <c r="V235" i="20"/>
  <c r="U235" i="20"/>
  <c r="T235" i="20"/>
  <c r="R235" i="20"/>
  <c r="Q235" i="20"/>
  <c r="P235" i="20"/>
  <c r="AD234" i="20"/>
  <c r="AC234" i="20"/>
  <c r="AB234" i="20"/>
  <c r="Z234" i="20"/>
  <c r="Y234" i="20"/>
  <c r="X234" i="20"/>
  <c r="V234" i="20"/>
  <c r="U234" i="20"/>
  <c r="T234" i="20"/>
  <c r="R234" i="20"/>
  <c r="Q234" i="20"/>
  <c r="P234" i="20"/>
  <c r="AD233" i="20"/>
  <c r="AC233" i="20"/>
  <c r="AB233" i="20"/>
  <c r="Z233" i="20"/>
  <c r="Y233" i="20"/>
  <c r="X233" i="20"/>
  <c r="V233" i="20"/>
  <c r="U233" i="20"/>
  <c r="T233" i="20"/>
  <c r="R233" i="20"/>
  <c r="Q233" i="20"/>
  <c r="P233" i="20"/>
  <c r="AD232" i="20"/>
  <c r="AC232" i="20"/>
  <c r="AB232" i="20"/>
  <c r="Z232" i="20"/>
  <c r="Y232" i="20"/>
  <c r="X232" i="20"/>
  <c r="V232" i="20"/>
  <c r="U232" i="20"/>
  <c r="T232" i="20"/>
  <c r="R232" i="20"/>
  <c r="Q232" i="20"/>
  <c r="P232" i="20"/>
  <c r="AD231" i="20"/>
  <c r="AC231" i="20"/>
  <c r="AB231" i="20"/>
  <c r="Z231" i="20"/>
  <c r="Y231" i="20"/>
  <c r="X231" i="20"/>
  <c r="V231" i="20"/>
  <c r="U231" i="20"/>
  <c r="T231" i="20"/>
  <c r="R231" i="20"/>
  <c r="Q231" i="20"/>
  <c r="P231" i="20"/>
  <c r="AD229" i="20"/>
  <c r="AC229" i="20"/>
  <c r="AB229" i="20"/>
  <c r="Z229" i="20"/>
  <c r="Y229" i="20"/>
  <c r="X229" i="20"/>
  <c r="V229" i="20"/>
  <c r="U229" i="20"/>
  <c r="T229" i="20"/>
  <c r="R229" i="20"/>
  <c r="Q229" i="20"/>
  <c r="P229" i="20"/>
  <c r="AD228" i="20"/>
  <c r="AC228" i="20"/>
  <c r="AB228" i="20"/>
  <c r="Z228" i="20"/>
  <c r="Y228" i="20"/>
  <c r="X228" i="20"/>
  <c r="V228" i="20"/>
  <c r="U228" i="20"/>
  <c r="T228" i="20"/>
  <c r="R228" i="20"/>
  <c r="Q228" i="20"/>
  <c r="P228" i="20"/>
  <c r="AD227" i="20"/>
  <c r="AC227" i="20"/>
  <c r="AB227" i="20"/>
  <c r="Z227" i="20"/>
  <c r="Y227" i="20"/>
  <c r="X227" i="20"/>
  <c r="V227" i="20"/>
  <c r="U227" i="20"/>
  <c r="T227" i="20"/>
  <c r="R227" i="20"/>
  <c r="Q227" i="20"/>
  <c r="P227" i="20"/>
  <c r="AD226" i="20"/>
  <c r="AC226" i="20"/>
  <c r="AB226" i="20"/>
  <c r="Z226" i="20"/>
  <c r="Y226" i="20"/>
  <c r="X226" i="20"/>
  <c r="V226" i="20"/>
  <c r="U226" i="20"/>
  <c r="T226" i="20"/>
  <c r="R226" i="20"/>
  <c r="Q226" i="20"/>
  <c r="P226" i="20"/>
  <c r="AD225" i="20"/>
  <c r="AC225" i="20"/>
  <c r="AB225" i="20"/>
  <c r="Z225" i="20"/>
  <c r="Y225" i="20"/>
  <c r="X225" i="20"/>
  <c r="V225" i="20"/>
  <c r="U225" i="20"/>
  <c r="T225" i="20"/>
  <c r="R225" i="20"/>
  <c r="Q225" i="20"/>
  <c r="P225" i="20"/>
  <c r="AD224" i="20"/>
  <c r="AC224" i="20"/>
  <c r="AB224" i="20"/>
  <c r="Z224" i="20"/>
  <c r="Y224" i="20"/>
  <c r="X224" i="20"/>
  <c r="V224" i="20"/>
  <c r="U224" i="20"/>
  <c r="T224" i="20"/>
  <c r="R224" i="20"/>
  <c r="Q224" i="20"/>
  <c r="P224" i="20"/>
  <c r="AD223" i="20"/>
  <c r="AC223" i="20"/>
  <c r="AB223" i="20"/>
  <c r="Z223" i="20"/>
  <c r="Y223" i="20"/>
  <c r="X223" i="20"/>
  <c r="V223" i="20"/>
  <c r="U223" i="20"/>
  <c r="T223" i="20"/>
  <c r="R223" i="20"/>
  <c r="Q223" i="20"/>
  <c r="P223" i="20"/>
  <c r="AD222" i="20"/>
  <c r="AC222" i="20"/>
  <c r="AB222" i="20"/>
  <c r="Z222" i="20"/>
  <c r="Y222" i="20"/>
  <c r="X222" i="20"/>
  <c r="V222" i="20"/>
  <c r="U222" i="20"/>
  <c r="T222" i="20"/>
  <c r="R222" i="20"/>
  <c r="Q222" i="20"/>
  <c r="P222" i="20"/>
  <c r="AD221" i="20"/>
  <c r="AC221" i="20"/>
  <c r="AB221" i="20"/>
  <c r="Z221" i="20"/>
  <c r="Y221" i="20"/>
  <c r="X221" i="20"/>
  <c r="V221" i="20"/>
  <c r="U221" i="20"/>
  <c r="T221" i="20"/>
  <c r="R221" i="20"/>
  <c r="Q221" i="20"/>
  <c r="P221" i="20"/>
  <c r="AD219" i="20"/>
  <c r="AC219" i="20"/>
  <c r="AB219" i="20"/>
  <c r="Z219" i="20"/>
  <c r="Y219" i="20"/>
  <c r="X219" i="20"/>
  <c r="V219" i="20"/>
  <c r="U219" i="20"/>
  <c r="T219" i="20"/>
  <c r="R219" i="20"/>
  <c r="Q219" i="20"/>
  <c r="P219" i="20"/>
  <c r="AD218" i="20"/>
  <c r="AC218" i="20"/>
  <c r="AB218" i="20"/>
  <c r="Z218" i="20"/>
  <c r="Y218" i="20"/>
  <c r="X218" i="20"/>
  <c r="V218" i="20"/>
  <c r="U218" i="20"/>
  <c r="T218" i="20"/>
  <c r="R218" i="20"/>
  <c r="Q218" i="20"/>
  <c r="P218" i="20"/>
  <c r="AD217" i="20"/>
  <c r="AC217" i="20"/>
  <c r="AB217" i="20"/>
  <c r="Z217" i="20"/>
  <c r="Y217" i="20"/>
  <c r="X217" i="20"/>
  <c r="V217" i="20"/>
  <c r="U217" i="20"/>
  <c r="T217" i="20"/>
  <c r="R217" i="20"/>
  <c r="Q217" i="20"/>
  <c r="P217" i="20"/>
  <c r="AD216" i="20"/>
  <c r="AC216" i="20"/>
  <c r="AB216" i="20"/>
  <c r="Z216" i="20"/>
  <c r="Y216" i="20"/>
  <c r="X216" i="20"/>
  <c r="V216" i="20"/>
  <c r="U216" i="20"/>
  <c r="T216" i="20"/>
  <c r="R216" i="20"/>
  <c r="Q216" i="20"/>
  <c r="P216" i="20"/>
  <c r="AD215" i="20"/>
  <c r="AC215" i="20"/>
  <c r="AB215" i="20"/>
  <c r="Z215" i="20"/>
  <c r="Y215" i="20"/>
  <c r="X215" i="20"/>
  <c r="V215" i="20"/>
  <c r="U215" i="20"/>
  <c r="T215" i="20"/>
  <c r="R215" i="20"/>
  <c r="Q215" i="20"/>
  <c r="P215" i="20"/>
  <c r="AD214" i="20"/>
  <c r="AC214" i="20"/>
  <c r="AB214" i="20"/>
  <c r="Z214" i="20"/>
  <c r="Y214" i="20"/>
  <c r="X214" i="20"/>
  <c r="V214" i="20"/>
  <c r="U214" i="20"/>
  <c r="T214" i="20"/>
  <c r="R214" i="20"/>
  <c r="Q214" i="20"/>
  <c r="P214" i="20"/>
  <c r="AD213" i="20"/>
  <c r="AC213" i="20"/>
  <c r="AB213" i="20"/>
  <c r="Z213" i="20"/>
  <c r="Y213" i="20"/>
  <c r="X213" i="20"/>
  <c r="V213" i="20"/>
  <c r="U213" i="20"/>
  <c r="T213" i="20"/>
  <c r="R213" i="20"/>
  <c r="Q213" i="20"/>
  <c r="P213" i="20"/>
  <c r="AD212" i="20"/>
  <c r="AC212" i="20"/>
  <c r="AB212" i="20"/>
  <c r="Z212" i="20"/>
  <c r="Y212" i="20"/>
  <c r="X212" i="20"/>
  <c r="V212" i="20"/>
  <c r="U212" i="20"/>
  <c r="T212" i="20"/>
  <c r="R212" i="20"/>
  <c r="Q212" i="20"/>
  <c r="P212" i="20"/>
  <c r="AD211" i="20"/>
  <c r="AC211" i="20"/>
  <c r="AB211" i="20"/>
  <c r="Z211" i="20"/>
  <c r="Y211" i="20"/>
  <c r="X211" i="20"/>
  <c r="V211" i="20"/>
  <c r="U211" i="20"/>
  <c r="T211" i="20"/>
  <c r="R211" i="20"/>
  <c r="Q211" i="20"/>
  <c r="P211" i="20"/>
  <c r="AD210" i="20"/>
  <c r="AC210" i="20"/>
  <c r="AB210" i="20"/>
  <c r="Z210" i="20"/>
  <c r="Y210" i="20"/>
  <c r="X210" i="20"/>
  <c r="V210" i="20"/>
  <c r="U210" i="20"/>
  <c r="T210" i="20"/>
  <c r="R210" i="20"/>
  <c r="Q210" i="20"/>
  <c r="P210" i="20"/>
  <c r="AD209" i="20"/>
  <c r="AC209" i="20"/>
  <c r="AB209" i="20"/>
  <c r="Z209" i="20"/>
  <c r="Y209" i="20"/>
  <c r="X209" i="20"/>
  <c r="V209" i="20"/>
  <c r="U209" i="20"/>
  <c r="T209" i="20"/>
  <c r="R209" i="20"/>
  <c r="Q209" i="20"/>
  <c r="P209" i="20"/>
  <c r="AD208" i="20"/>
  <c r="AC208" i="20"/>
  <c r="AB208" i="20"/>
  <c r="Z208" i="20"/>
  <c r="Y208" i="20"/>
  <c r="X208" i="20"/>
  <c r="V208" i="20"/>
  <c r="U208" i="20"/>
  <c r="T208" i="20"/>
  <c r="R208" i="20"/>
  <c r="Q208" i="20"/>
  <c r="P208" i="20"/>
  <c r="AD207" i="20"/>
  <c r="AC207" i="20"/>
  <c r="AB207" i="20"/>
  <c r="Z207" i="20"/>
  <c r="Y207" i="20"/>
  <c r="X207" i="20"/>
  <c r="V207" i="20"/>
  <c r="U207" i="20"/>
  <c r="T207" i="20"/>
  <c r="R207" i="20"/>
  <c r="Q207" i="20"/>
  <c r="P207" i="20"/>
  <c r="AD206" i="20"/>
  <c r="AC206" i="20"/>
  <c r="AB206" i="20"/>
  <c r="Z206" i="20"/>
  <c r="Y206" i="20"/>
  <c r="X206" i="20"/>
  <c r="V206" i="20"/>
  <c r="U206" i="20"/>
  <c r="T206" i="20"/>
  <c r="R206" i="20"/>
  <c r="Q206" i="20"/>
  <c r="P206" i="20"/>
  <c r="AD205" i="20"/>
  <c r="AC205" i="20"/>
  <c r="AB205" i="20"/>
  <c r="Z205" i="20"/>
  <c r="Y205" i="20"/>
  <c r="X205" i="20"/>
  <c r="V205" i="20"/>
  <c r="U205" i="20"/>
  <c r="T205" i="20"/>
  <c r="R205" i="20"/>
  <c r="Q205" i="20"/>
  <c r="P205" i="20"/>
  <c r="AD204" i="20"/>
  <c r="AC204" i="20"/>
  <c r="AB204" i="20"/>
  <c r="Z204" i="20"/>
  <c r="Y204" i="20"/>
  <c r="X204" i="20"/>
  <c r="V204" i="20"/>
  <c r="U204" i="20"/>
  <c r="T204" i="20"/>
  <c r="R204" i="20"/>
  <c r="Q204" i="20"/>
  <c r="P204" i="20"/>
  <c r="AD202" i="20"/>
  <c r="AC202" i="20"/>
  <c r="AB202" i="20"/>
  <c r="Z202" i="20"/>
  <c r="Y202" i="20"/>
  <c r="X202" i="20"/>
  <c r="V202" i="20"/>
  <c r="U202" i="20"/>
  <c r="T202" i="20"/>
  <c r="R202" i="20"/>
  <c r="Q202" i="20"/>
  <c r="P202" i="20"/>
  <c r="AD201" i="20"/>
  <c r="AC201" i="20"/>
  <c r="AB201" i="20"/>
  <c r="Z201" i="20"/>
  <c r="Y201" i="20"/>
  <c r="X201" i="20"/>
  <c r="V201" i="20"/>
  <c r="U201" i="20"/>
  <c r="T201" i="20"/>
  <c r="R201" i="20"/>
  <c r="Q201" i="20"/>
  <c r="P201" i="20"/>
  <c r="AD200" i="20"/>
  <c r="AC200" i="20"/>
  <c r="AB200" i="20"/>
  <c r="Z200" i="20"/>
  <c r="Y200" i="20"/>
  <c r="X200" i="20"/>
  <c r="V200" i="20"/>
  <c r="U200" i="20"/>
  <c r="T200" i="20"/>
  <c r="R200" i="20"/>
  <c r="Q200" i="20"/>
  <c r="P200" i="20"/>
  <c r="AD199" i="20"/>
  <c r="AC199" i="20"/>
  <c r="AB199" i="20"/>
  <c r="Z199" i="20"/>
  <c r="Y199" i="20"/>
  <c r="X199" i="20"/>
  <c r="V199" i="20"/>
  <c r="U199" i="20"/>
  <c r="T199" i="20"/>
  <c r="R199" i="20"/>
  <c r="Q199" i="20"/>
  <c r="P199" i="20"/>
  <c r="AD198" i="20"/>
  <c r="AC198" i="20"/>
  <c r="AB198" i="20"/>
  <c r="Z198" i="20"/>
  <c r="Y198" i="20"/>
  <c r="X198" i="20"/>
  <c r="V198" i="20"/>
  <c r="U198" i="20"/>
  <c r="T198" i="20"/>
  <c r="R198" i="20"/>
  <c r="Q198" i="20"/>
  <c r="P198" i="20"/>
  <c r="AJ197" i="20"/>
  <c r="AI197" i="20"/>
  <c r="AH197" i="20"/>
  <c r="AD197" i="20"/>
  <c r="AC197" i="20"/>
  <c r="AB197" i="20"/>
  <c r="Z197" i="20"/>
  <c r="Y197" i="20"/>
  <c r="X197" i="20"/>
  <c r="V197" i="20"/>
  <c r="U197" i="20"/>
  <c r="T197" i="20"/>
  <c r="R197" i="20"/>
  <c r="Q197" i="20"/>
  <c r="P197" i="20"/>
  <c r="AK196" i="20"/>
  <c r="AJ196" i="20"/>
  <c r="AI196" i="20"/>
  <c r="AH196" i="20"/>
  <c r="AD196" i="20"/>
  <c r="AC196" i="20"/>
  <c r="AB196" i="20"/>
  <c r="Z196" i="20"/>
  <c r="Y196" i="20"/>
  <c r="X196" i="20"/>
  <c r="V196" i="20"/>
  <c r="U196" i="20"/>
  <c r="T196" i="20"/>
  <c r="R196" i="20"/>
  <c r="Q196" i="20"/>
  <c r="P196" i="20"/>
  <c r="AD194" i="20"/>
  <c r="AC194" i="20"/>
  <c r="AB194" i="20"/>
  <c r="Z194" i="20"/>
  <c r="Y194" i="20"/>
  <c r="X194" i="20"/>
  <c r="V194" i="20"/>
  <c r="U194" i="20"/>
  <c r="T194" i="20"/>
  <c r="R194" i="20"/>
  <c r="Q194" i="20"/>
  <c r="P194" i="20"/>
  <c r="AD193" i="20"/>
  <c r="AC193" i="20"/>
  <c r="AB193" i="20"/>
  <c r="Z193" i="20"/>
  <c r="Y193" i="20"/>
  <c r="X193" i="20"/>
  <c r="V193" i="20"/>
  <c r="U193" i="20"/>
  <c r="T193" i="20"/>
  <c r="R193" i="20"/>
  <c r="Q193" i="20"/>
  <c r="P193" i="20"/>
  <c r="AD192" i="20"/>
  <c r="AC192" i="20"/>
  <c r="AB192" i="20"/>
  <c r="Z192" i="20"/>
  <c r="Y192" i="20"/>
  <c r="X192" i="20"/>
  <c r="V192" i="20"/>
  <c r="U192" i="20"/>
  <c r="T192" i="20"/>
  <c r="R192" i="20"/>
  <c r="Q192" i="20"/>
  <c r="P192" i="20"/>
  <c r="AD191" i="20"/>
  <c r="AC191" i="20"/>
  <c r="AB191" i="20"/>
  <c r="Z191" i="20"/>
  <c r="Y191" i="20"/>
  <c r="X191" i="20"/>
  <c r="V191" i="20"/>
  <c r="U191" i="20"/>
  <c r="T191" i="20"/>
  <c r="R191" i="20"/>
  <c r="Q191" i="20"/>
  <c r="P191" i="20"/>
  <c r="AD190" i="20"/>
  <c r="AC190" i="20"/>
  <c r="AB190" i="20"/>
  <c r="Z190" i="20"/>
  <c r="Y190" i="20"/>
  <c r="X190" i="20"/>
  <c r="V190" i="20"/>
  <c r="U190" i="20"/>
  <c r="T190" i="20"/>
  <c r="R190" i="20"/>
  <c r="Q190" i="20"/>
  <c r="P190" i="20"/>
  <c r="AD189" i="20"/>
  <c r="AC189" i="20"/>
  <c r="AB189" i="20"/>
  <c r="Z189" i="20"/>
  <c r="Y189" i="20"/>
  <c r="X189" i="20"/>
  <c r="V189" i="20"/>
  <c r="U189" i="20"/>
  <c r="T189" i="20"/>
  <c r="R189" i="20"/>
  <c r="Q189" i="20"/>
  <c r="P189" i="20"/>
  <c r="AD188" i="20"/>
  <c r="AC188" i="20"/>
  <c r="AB188" i="20"/>
  <c r="Z188" i="20"/>
  <c r="Y188" i="20"/>
  <c r="X188" i="20"/>
  <c r="V188" i="20"/>
  <c r="U188" i="20"/>
  <c r="T188" i="20"/>
  <c r="R188" i="20"/>
  <c r="Q188" i="20"/>
  <c r="P188" i="20"/>
  <c r="AD187" i="20"/>
  <c r="AC187" i="20"/>
  <c r="AB187" i="20"/>
  <c r="Z187" i="20"/>
  <c r="Y187" i="20"/>
  <c r="X187" i="20"/>
  <c r="V187" i="20"/>
  <c r="U187" i="20"/>
  <c r="T187" i="20"/>
  <c r="R187" i="20"/>
  <c r="Q187" i="20"/>
  <c r="P187" i="20"/>
  <c r="AD186" i="20"/>
  <c r="AC186" i="20"/>
  <c r="AB186" i="20"/>
  <c r="Z186" i="20"/>
  <c r="Y186" i="20"/>
  <c r="X186" i="20"/>
  <c r="V186" i="20"/>
  <c r="U186" i="20"/>
  <c r="T186" i="20"/>
  <c r="R186" i="20"/>
  <c r="Q186" i="20"/>
  <c r="P186" i="20"/>
  <c r="AK185" i="20"/>
  <c r="AD185" i="20"/>
  <c r="AC185" i="20"/>
  <c r="AB185" i="20"/>
  <c r="Z185" i="20"/>
  <c r="Y185" i="20"/>
  <c r="X185" i="20"/>
  <c r="V185" i="20"/>
  <c r="U185" i="20"/>
  <c r="T185" i="20"/>
  <c r="R185" i="20"/>
  <c r="Q185" i="20"/>
  <c r="P185" i="20"/>
  <c r="AD184" i="20"/>
  <c r="AC184" i="20"/>
  <c r="AB184" i="20"/>
  <c r="Z184" i="20"/>
  <c r="Y184" i="20"/>
  <c r="X184" i="20"/>
  <c r="V184" i="20"/>
  <c r="U184" i="20"/>
  <c r="T184" i="20"/>
  <c r="R184" i="20"/>
  <c r="Q184" i="20"/>
  <c r="P184" i="20"/>
  <c r="L184" i="20"/>
  <c r="AD183" i="20"/>
  <c r="AC183" i="20"/>
  <c r="AB183" i="20"/>
  <c r="Z183" i="20"/>
  <c r="Y183" i="20"/>
  <c r="X183" i="20"/>
  <c r="V183" i="20"/>
  <c r="U183" i="20"/>
  <c r="T183" i="20"/>
  <c r="R183" i="20"/>
  <c r="Q183" i="20"/>
  <c r="P183" i="20"/>
  <c r="AD182" i="20"/>
  <c r="AC182" i="20"/>
  <c r="AB182" i="20"/>
  <c r="Z182" i="20"/>
  <c r="Y182" i="20"/>
  <c r="X182" i="20"/>
  <c r="V182" i="20"/>
  <c r="U182" i="20"/>
  <c r="T182" i="20"/>
  <c r="R182" i="20"/>
  <c r="Q182" i="20"/>
  <c r="P182" i="20"/>
  <c r="AD181" i="20"/>
  <c r="AC181" i="20"/>
  <c r="AB181" i="20"/>
  <c r="Z181" i="20"/>
  <c r="Y181" i="20"/>
  <c r="X181" i="20"/>
  <c r="V181" i="20"/>
  <c r="U181" i="20"/>
  <c r="T181" i="20"/>
  <c r="R181" i="20"/>
  <c r="Q181" i="20"/>
  <c r="P181" i="20"/>
  <c r="L181" i="20"/>
  <c r="AD180" i="20"/>
  <c r="AC180" i="20"/>
  <c r="AB180" i="20"/>
  <c r="Z180" i="20"/>
  <c r="Y180" i="20"/>
  <c r="X180" i="20"/>
  <c r="V180" i="20"/>
  <c r="U180" i="20"/>
  <c r="T180" i="20"/>
  <c r="R180" i="20"/>
  <c r="Q180" i="20"/>
  <c r="P180" i="20"/>
  <c r="AD179" i="20"/>
  <c r="AC179" i="20"/>
  <c r="AB179" i="20"/>
  <c r="Z179" i="20"/>
  <c r="Y179" i="20"/>
  <c r="X179" i="20"/>
  <c r="V179" i="20"/>
  <c r="U179" i="20"/>
  <c r="T179" i="20"/>
  <c r="R179" i="20"/>
  <c r="Q179" i="20"/>
  <c r="P179" i="20"/>
  <c r="AD178" i="20"/>
  <c r="AC178" i="20"/>
  <c r="AB178" i="20"/>
  <c r="Z178" i="20"/>
  <c r="Y178" i="20"/>
  <c r="X178" i="20"/>
  <c r="V178" i="20"/>
  <c r="U178" i="20"/>
  <c r="T178" i="20"/>
  <c r="R178" i="20"/>
  <c r="Q178" i="20"/>
  <c r="P178" i="20"/>
  <c r="L177" i="20"/>
  <c r="L178" i="20" s="1"/>
  <c r="AD176" i="20"/>
  <c r="AC176" i="20"/>
  <c r="AS176" i="20" s="1"/>
  <c r="AB176" i="20"/>
  <c r="Z176" i="20"/>
  <c r="Y176" i="20"/>
  <c r="X176" i="20"/>
  <c r="V176" i="20"/>
  <c r="U176" i="20"/>
  <c r="T176" i="20"/>
  <c r="R176" i="20"/>
  <c r="Q176" i="20"/>
  <c r="P176" i="20"/>
  <c r="AD175" i="20"/>
  <c r="AC175" i="20"/>
  <c r="AB175" i="20"/>
  <c r="Z175" i="20"/>
  <c r="Y175" i="20"/>
  <c r="X175" i="20"/>
  <c r="V175" i="20"/>
  <c r="U175" i="20"/>
  <c r="T175" i="20"/>
  <c r="R175" i="20"/>
  <c r="Q175" i="20"/>
  <c r="P175" i="20"/>
  <c r="AD174" i="20"/>
  <c r="AC174" i="20"/>
  <c r="AB174" i="20"/>
  <c r="Z174" i="20"/>
  <c r="Y174" i="20"/>
  <c r="X174" i="20"/>
  <c r="V174" i="20"/>
  <c r="U174" i="20"/>
  <c r="T174" i="20"/>
  <c r="R174" i="20"/>
  <c r="Q174" i="20"/>
  <c r="P174" i="20"/>
  <c r="AD173" i="20"/>
  <c r="AC173" i="20"/>
  <c r="AB173" i="20"/>
  <c r="Z173" i="20"/>
  <c r="Y173" i="20"/>
  <c r="X173" i="20"/>
  <c r="V173" i="20"/>
  <c r="U173" i="20"/>
  <c r="T173" i="20"/>
  <c r="R173" i="20"/>
  <c r="Q173" i="20"/>
  <c r="P173" i="20"/>
  <c r="AD172" i="20"/>
  <c r="AC172" i="20"/>
  <c r="AB172" i="20"/>
  <c r="Z172" i="20"/>
  <c r="Y172" i="20"/>
  <c r="X172" i="20"/>
  <c r="V172" i="20"/>
  <c r="U172" i="20"/>
  <c r="T172" i="20"/>
  <c r="R172" i="20"/>
  <c r="Q172" i="20"/>
  <c r="P172" i="20"/>
  <c r="AD171" i="20"/>
  <c r="AC171" i="20"/>
  <c r="AB171" i="20"/>
  <c r="Z171" i="20"/>
  <c r="Y171" i="20"/>
  <c r="X171" i="20"/>
  <c r="V171" i="20"/>
  <c r="U171" i="20"/>
  <c r="T171" i="20"/>
  <c r="R171" i="20"/>
  <c r="Q171" i="20"/>
  <c r="P171" i="20"/>
  <c r="AD170" i="20"/>
  <c r="AC170" i="20"/>
  <c r="AB170" i="20"/>
  <c r="Z170" i="20"/>
  <c r="Y170" i="20"/>
  <c r="X170" i="20"/>
  <c r="V170" i="20"/>
  <c r="U170" i="20"/>
  <c r="T170" i="20"/>
  <c r="R170" i="20"/>
  <c r="Q170" i="20"/>
  <c r="P170" i="20"/>
  <c r="AD169" i="20"/>
  <c r="AC169" i="20"/>
  <c r="AB169" i="20"/>
  <c r="Z169" i="20"/>
  <c r="Y169" i="20"/>
  <c r="X169" i="20"/>
  <c r="V169" i="20"/>
  <c r="U169" i="20"/>
  <c r="T169" i="20"/>
  <c r="R169" i="20"/>
  <c r="Q169" i="20"/>
  <c r="P169" i="20"/>
  <c r="AD168" i="20"/>
  <c r="AC168" i="20"/>
  <c r="AB168" i="20"/>
  <c r="Z168" i="20"/>
  <c r="Y168" i="20"/>
  <c r="X168" i="20"/>
  <c r="V168" i="20"/>
  <c r="U168" i="20"/>
  <c r="T168" i="20"/>
  <c r="R168" i="20"/>
  <c r="Q168" i="20"/>
  <c r="P168" i="20"/>
  <c r="AD167" i="20"/>
  <c r="AC167" i="20"/>
  <c r="AB167" i="20"/>
  <c r="Z167" i="20"/>
  <c r="Y167" i="20"/>
  <c r="X167" i="20"/>
  <c r="V167" i="20"/>
  <c r="U167" i="20"/>
  <c r="T167" i="20"/>
  <c r="R167" i="20"/>
  <c r="Q167" i="20"/>
  <c r="P167" i="20"/>
  <c r="AD166" i="20"/>
  <c r="AC166" i="20"/>
  <c r="AB166" i="20"/>
  <c r="Z166" i="20"/>
  <c r="Y166" i="20"/>
  <c r="X166" i="20"/>
  <c r="V166" i="20"/>
  <c r="U166" i="20"/>
  <c r="T166" i="20"/>
  <c r="R166" i="20"/>
  <c r="Q166" i="20"/>
  <c r="P166" i="20"/>
  <c r="AD165" i="20"/>
  <c r="AC165" i="20"/>
  <c r="AB165" i="20"/>
  <c r="Z165" i="20"/>
  <c r="Y165" i="20"/>
  <c r="X165" i="20"/>
  <c r="V165" i="20"/>
  <c r="U165" i="20"/>
  <c r="T165" i="20"/>
  <c r="R165" i="20"/>
  <c r="Q165" i="20"/>
  <c r="P165" i="20"/>
  <c r="AD164" i="20"/>
  <c r="AC164" i="20"/>
  <c r="AB164" i="20"/>
  <c r="Z164" i="20"/>
  <c r="Y164" i="20"/>
  <c r="X164" i="20"/>
  <c r="V164" i="20"/>
  <c r="U164" i="20"/>
  <c r="T164" i="20"/>
  <c r="R164" i="20"/>
  <c r="Q164" i="20"/>
  <c r="P164" i="20"/>
  <c r="AD163" i="20"/>
  <c r="AC163" i="20"/>
  <c r="AB163" i="20"/>
  <c r="Z163" i="20"/>
  <c r="Y163" i="20"/>
  <c r="X163" i="20"/>
  <c r="V163" i="20"/>
  <c r="U163" i="20"/>
  <c r="T163" i="20"/>
  <c r="R163" i="20"/>
  <c r="Q163" i="20"/>
  <c r="P163" i="20"/>
  <c r="AD162" i="20"/>
  <c r="AC162" i="20"/>
  <c r="AB162" i="20"/>
  <c r="Z162" i="20"/>
  <c r="Y162" i="20"/>
  <c r="X162" i="20"/>
  <c r="V162" i="20"/>
  <c r="U162" i="20"/>
  <c r="T162" i="20"/>
  <c r="R162" i="20"/>
  <c r="Q162" i="20"/>
  <c r="P162" i="20"/>
  <c r="AD161" i="20"/>
  <c r="AC161" i="20"/>
  <c r="AB161" i="20"/>
  <c r="Z161" i="20"/>
  <c r="Y161" i="20"/>
  <c r="X161" i="20"/>
  <c r="V161" i="20"/>
  <c r="U161" i="20"/>
  <c r="T161" i="20"/>
  <c r="R161" i="20"/>
  <c r="Q161" i="20"/>
  <c r="P161" i="20"/>
  <c r="AD160" i="20"/>
  <c r="AC160" i="20"/>
  <c r="AB160" i="20"/>
  <c r="Z160" i="20"/>
  <c r="Y160" i="20"/>
  <c r="X160" i="20"/>
  <c r="X159" i="20" s="1"/>
  <c r="V160" i="20"/>
  <c r="U160" i="20"/>
  <c r="T160" i="20"/>
  <c r="R160" i="20"/>
  <c r="Q160" i="20"/>
  <c r="P160" i="20"/>
  <c r="AD158" i="20"/>
  <c r="AC158" i="20"/>
  <c r="AB158" i="20"/>
  <c r="Z158" i="20"/>
  <c r="Y158" i="20"/>
  <c r="X158" i="20"/>
  <c r="V158" i="20"/>
  <c r="U158" i="20"/>
  <c r="T158" i="20"/>
  <c r="R158" i="20"/>
  <c r="Q158" i="20"/>
  <c r="P158" i="20"/>
  <c r="AD157" i="20"/>
  <c r="AC157" i="20"/>
  <c r="AB157" i="20"/>
  <c r="Z157" i="20"/>
  <c r="Y157" i="20"/>
  <c r="X157" i="20"/>
  <c r="V157" i="20"/>
  <c r="U157" i="20"/>
  <c r="T157" i="20"/>
  <c r="R157" i="20"/>
  <c r="Q157" i="20"/>
  <c r="P157" i="20"/>
  <c r="AD156" i="20"/>
  <c r="AC156" i="20"/>
  <c r="AB156" i="20"/>
  <c r="Z156" i="20"/>
  <c r="Y156" i="20"/>
  <c r="X156" i="20"/>
  <c r="V156" i="20"/>
  <c r="U156" i="20"/>
  <c r="T156" i="20"/>
  <c r="R156" i="20"/>
  <c r="Q156" i="20"/>
  <c r="P156" i="20"/>
  <c r="AD155" i="20"/>
  <c r="AC155" i="20"/>
  <c r="AB155" i="20"/>
  <c r="Z155" i="20"/>
  <c r="Y155" i="20"/>
  <c r="X155" i="20"/>
  <c r="V155" i="20"/>
  <c r="U155" i="20"/>
  <c r="T155" i="20"/>
  <c r="R155" i="20"/>
  <c r="Q155" i="20"/>
  <c r="P155" i="20"/>
  <c r="AD154" i="20"/>
  <c r="AC154" i="20"/>
  <c r="AB154" i="20"/>
  <c r="Z154" i="20"/>
  <c r="Y154" i="20"/>
  <c r="X154" i="20"/>
  <c r="V154" i="20"/>
  <c r="U154" i="20"/>
  <c r="T154" i="20"/>
  <c r="R154" i="20"/>
  <c r="Q154" i="20"/>
  <c r="P154" i="20"/>
  <c r="AD153" i="20"/>
  <c r="AC153" i="20"/>
  <c r="AB153" i="20"/>
  <c r="Z153" i="20"/>
  <c r="Y153" i="20"/>
  <c r="X153" i="20"/>
  <c r="V153" i="20"/>
  <c r="U153" i="20"/>
  <c r="T153" i="20"/>
  <c r="R153" i="20"/>
  <c r="Q153" i="20"/>
  <c r="P153" i="20"/>
  <c r="AD152" i="20"/>
  <c r="AC152" i="20"/>
  <c r="AB152" i="20"/>
  <c r="Z152" i="20"/>
  <c r="Z151" i="20" s="1"/>
  <c r="Y152" i="20"/>
  <c r="X152" i="20"/>
  <c r="V152" i="20"/>
  <c r="U152" i="20"/>
  <c r="U151" i="20" s="1"/>
  <c r="T152" i="20"/>
  <c r="R152" i="20"/>
  <c r="Q152" i="20"/>
  <c r="P152" i="20"/>
  <c r="AD150" i="20"/>
  <c r="AC150" i="20"/>
  <c r="AB150" i="20"/>
  <c r="Z150" i="20"/>
  <c r="Y150" i="20"/>
  <c r="X150" i="20"/>
  <c r="V150" i="20"/>
  <c r="U150" i="20"/>
  <c r="T150" i="20"/>
  <c r="R150" i="20"/>
  <c r="Q150" i="20"/>
  <c r="P150" i="20"/>
  <c r="AD149" i="20"/>
  <c r="AC149" i="20"/>
  <c r="AB149" i="20"/>
  <c r="Z149" i="20"/>
  <c r="Y149" i="20"/>
  <c r="X149" i="20"/>
  <c r="V149" i="20"/>
  <c r="U149" i="20"/>
  <c r="T149" i="20"/>
  <c r="R149" i="20"/>
  <c r="Q149" i="20"/>
  <c r="P149" i="20"/>
  <c r="AD148" i="20"/>
  <c r="AC148" i="20"/>
  <c r="AB148" i="20"/>
  <c r="Z148" i="20"/>
  <c r="Y148" i="20"/>
  <c r="X148" i="20"/>
  <c r="V148" i="20"/>
  <c r="U148" i="20"/>
  <c r="T148" i="20"/>
  <c r="R148" i="20"/>
  <c r="Q148" i="20"/>
  <c r="P148" i="20"/>
  <c r="AD147" i="20"/>
  <c r="AC147" i="20"/>
  <c r="AB147" i="20"/>
  <c r="Z147" i="20"/>
  <c r="Y147" i="20"/>
  <c r="X147" i="20"/>
  <c r="V147" i="20"/>
  <c r="U147" i="20"/>
  <c r="T147" i="20"/>
  <c r="R147" i="20"/>
  <c r="Q147" i="20"/>
  <c r="P147" i="20"/>
  <c r="AD146" i="20"/>
  <c r="AC146" i="20"/>
  <c r="AB146" i="20"/>
  <c r="Z146" i="20"/>
  <c r="Y146" i="20"/>
  <c r="X146" i="20"/>
  <c r="V146" i="20"/>
  <c r="U146" i="20"/>
  <c r="T146" i="20"/>
  <c r="R146" i="20"/>
  <c r="Q146" i="20"/>
  <c r="P146" i="20"/>
  <c r="AD145" i="20"/>
  <c r="AC145" i="20"/>
  <c r="AB145" i="20"/>
  <c r="Z145" i="20"/>
  <c r="Y145" i="20"/>
  <c r="X145" i="20"/>
  <c r="V145" i="20"/>
  <c r="U145" i="20"/>
  <c r="T145" i="20"/>
  <c r="R145" i="20"/>
  <c r="Q145" i="20"/>
  <c r="P145" i="20"/>
  <c r="AD144" i="20"/>
  <c r="AC144" i="20"/>
  <c r="AB144" i="20"/>
  <c r="Z144" i="20"/>
  <c r="Y144" i="20"/>
  <c r="X144" i="20"/>
  <c r="V144" i="20"/>
  <c r="U144" i="20"/>
  <c r="T144" i="20"/>
  <c r="R144" i="20"/>
  <c r="Q144" i="20"/>
  <c r="P144" i="20"/>
  <c r="AD143" i="20"/>
  <c r="AC143" i="20"/>
  <c r="AB143" i="20"/>
  <c r="Z143" i="20"/>
  <c r="Y143" i="20"/>
  <c r="X143" i="20"/>
  <c r="V143" i="20"/>
  <c r="U143" i="20"/>
  <c r="T143" i="20"/>
  <c r="R143" i="20"/>
  <c r="Q143" i="20"/>
  <c r="P143" i="20"/>
  <c r="AD142" i="20"/>
  <c r="AC142" i="20"/>
  <c r="AB142" i="20"/>
  <c r="Z142" i="20"/>
  <c r="Y142" i="20"/>
  <c r="X142" i="20"/>
  <c r="V142" i="20"/>
  <c r="U142" i="20"/>
  <c r="T142" i="20"/>
  <c r="R142" i="20"/>
  <c r="Q142" i="20"/>
  <c r="P142" i="20"/>
  <c r="AD141" i="20"/>
  <c r="AC141" i="20"/>
  <c r="AB141" i="20"/>
  <c r="Z141" i="20"/>
  <c r="Y141" i="20"/>
  <c r="X141" i="20"/>
  <c r="V141" i="20"/>
  <c r="U141" i="20"/>
  <c r="T141" i="20"/>
  <c r="R141" i="20"/>
  <c r="Q141" i="20"/>
  <c r="P141" i="20"/>
  <c r="AD140" i="20"/>
  <c r="AC140" i="20"/>
  <c r="AQ137" i="20" s="1"/>
  <c r="AB140" i="20"/>
  <c r="Z140" i="20"/>
  <c r="Y140" i="20"/>
  <c r="X140" i="20"/>
  <c r="V140" i="20"/>
  <c r="U140" i="20"/>
  <c r="T140" i="20"/>
  <c r="R140" i="20"/>
  <c r="Q140" i="20"/>
  <c r="P140" i="20"/>
  <c r="AD139" i="20"/>
  <c r="AC139" i="20"/>
  <c r="AB139" i="20"/>
  <c r="Z139" i="20"/>
  <c r="Y139" i="20"/>
  <c r="X139" i="20"/>
  <c r="V139" i="20"/>
  <c r="U139" i="20"/>
  <c r="T139" i="20"/>
  <c r="R139" i="20"/>
  <c r="Q139" i="20"/>
  <c r="P139" i="20"/>
  <c r="AD138" i="20"/>
  <c r="AC138" i="20"/>
  <c r="AB138" i="20"/>
  <c r="Z138" i="20"/>
  <c r="Y138" i="20"/>
  <c r="X138" i="20"/>
  <c r="V138" i="20"/>
  <c r="U138" i="20"/>
  <c r="T138" i="20"/>
  <c r="R138" i="20"/>
  <c r="Q138" i="20"/>
  <c r="P138" i="20"/>
  <c r="AD136" i="20"/>
  <c r="AC136" i="20"/>
  <c r="AB136" i="20"/>
  <c r="Z136" i="20"/>
  <c r="Y136" i="20"/>
  <c r="X136" i="20"/>
  <c r="V136" i="20"/>
  <c r="U136" i="20"/>
  <c r="T136" i="20"/>
  <c r="R136" i="20"/>
  <c r="Q136" i="20"/>
  <c r="P136" i="20"/>
  <c r="AD135" i="20"/>
  <c r="AC135" i="20"/>
  <c r="AB135" i="20"/>
  <c r="Z135" i="20"/>
  <c r="Y135" i="20"/>
  <c r="X135" i="20"/>
  <c r="V135" i="20"/>
  <c r="U135" i="20"/>
  <c r="T135" i="20"/>
  <c r="R135" i="20"/>
  <c r="Q135" i="20"/>
  <c r="P135" i="20"/>
  <c r="AD134" i="20"/>
  <c r="AC134" i="20"/>
  <c r="AB134" i="20"/>
  <c r="Z134" i="20"/>
  <c r="Y134" i="20"/>
  <c r="X134" i="20"/>
  <c r="V134" i="20"/>
  <c r="U134" i="20"/>
  <c r="T134" i="20"/>
  <c r="R134" i="20"/>
  <c r="Q134" i="20"/>
  <c r="P134" i="20"/>
  <c r="AD133" i="20"/>
  <c r="AC133" i="20"/>
  <c r="AB133" i="20"/>
  <c r="Z133" i="20"/>
  <c r="Y133" i="20"/>
  <c r="X133" i="20"/>
  <c r="V133" i="20"/>
  <c r="U133" i="20"/>
  <c r="T133" i="20"/>
  <c r="R133" i="20"/>
  <c r="Q133" i="20"/>
  <c r="P133" i="20"/>
  <c r="AD132" i="20"/>
  <c r="AC132" i="20"/>
  <c r="AB132" i="20"/>
  <c r="Z132" i="20"/>
  <c r="Y132" i="20"/>
  <c r="X132" i="20"/>
  <c r="V132" i="20"/>
  <c r="U132" i="20"/>
  <c r="T132" i="20"/>
  <c r="R132" i="20"/>
  <c r="Q132" i="20"/>
  <c r="P132" i="20"/>
  <c r="AD131" i="20"/>
  <c r="AC131" i="20"/>
  <c r="AB131" i="20"/>
  <c r="Z131" i="20"/>
  <c r="Y131" i="20"/>
  <c r="X131" i="20"/>
  <c r="V131" i="20"/>
  <c r="U131" i="20"/>
  <c r="T131" i="20"/>
  <c r="R131" i="20"/>
  <c r="Q131" i="20"/>
  <c r="P131" i="20"/>
  <c r="AD130" i="20"/>
  <c r="AC130" i="20"/>
  <c r="AB130" i="20"/>
  <c r="Z130" i="20"/>
  <c r="Y130" i="20"/>
  <c r="X130" i="20"/>
  <c r="V130" i="20"/>
  <c r="U130" i="20"/>
  <c r="T130" i="20"/>
  <c r="R130" i="20"/>
  <c r="Q130" i="20"/>
  <c r="P130" i="20"/>
  <c r="L130" i="20"/>
  <c r="AD129" i="20"/>
  <c r="AC129" i="20"/>
  <c r="AB129" i="20"/>
  <c r="Z129" i="20"/>
  <c r="Y129" i="20"/>
  <c r="X129" i="20"/>
  <c r="V129" i="20"/>
  <c r="U129" i="20"/>
  <c r="T129" i="20"/>
  <c r="AL128" i="20" s="1"/>
  <c r="R129" i="20"/>
  <c r="Q129" i="20"/>
  <c r="P129" i="20"/>
  <c r="AD127" i="20"/>
  <c r="AC127" i="20"/>
  <c r="AB127" i="20"/>
  <c r="Z127" i="20"/>
  <c r="Y127" i="20"/>
  <c r="X127" i="20"/>
  <c r="V127" i="20"/>
  <c r="U127" i="20"/>
  <c r="T127" i="20"/>
  <c r="R127" i="20"/>
  <c r="Q127" i="20"/>
  <c r="P127" i="20"/>
  <c r="L127" i="20"/>
  <c r="L133" i="20" s="1"/>
  <c r="AD126" i="20"/>
  <c r="AC126" i="20"/>
  <c r="AB126" i="20"/>
  <c r="Z126" i="20"/>
  <c r="Y126" i="20"/>
  <c r="X126" i="20"/>
  <c r="V126" i="20"/>
  <c r="U126" i="20"/>
  <c r="T126" i="20"/>
  <c r="R126" i="20"/>
  <c r="Q126" i="20"/>
  <c r="P126" i="20"/>
  <c r="AD125" i="20"/>
  <c r="AC125" i="20"/>
  <c r="AB125" i="20"/>
  <c r="Z125" i="20"/>
  <c r="Y125" i="20"/>
  <c r="X125" i="20"/>
  <c r="V125" i="20"/>
  <c r="U125" i="20"/>
  <c r="T125" i="20"/>
  <c r="R125" i="20"/>
  <c r="Q125" i="20"/>
  <c r="P125" i="20"/>
  <c r="AD124" i="20"/>
  <c r="AC124" i="20"/>
  <c r="AB124" i="20"/>
  <c r="Z124" i="20"/>
  <c r="Y124" i="20"/>
  <c r="X124" i="20"/>
  <c r="V124" i="20"/>
  <c r="U124" i="20"/>
  <c r="T124" i="20"/>
  <c r="R124" i="20"/>
  <c r="Q124" i="20"/>
  <c r="P124" i="20"/>
  <c r="AD123" i="20"/>
  <c r="AC123" i="20"/>
  <c r="AB123" i="20"/>
  <c r="Z123" i="20"/>
  <c r="Y123" i="20"/>
  <c r="X123" i="20"/>
  <c r="V123" i="20"/>
  <c r="U123" i="20"/>
  <c r="T123" i="20"/>
  <c r="R123" i="20"/>
  <c r="Q123" i="20"/>
  <c r="P123" i="20"/>
  <c r="AD122" i="20"/>
  <c r="AC122" i="20"/>
  <c r="AB122" i="20"/>
  <c r="Z122" i="20"/>
  <c r="Y122" i="20"/>
  <c r="X122" i="20"/>
  <c r="V122" i="20"/>
  <c r="U122" i="20"/>
  <c r="T122" i="20"/>
  <c r="R122" i="20"/>
  <c r="Q122" i="20"/>
  <c r="P122" i="20"/>
  <c r="AD121" i="20"/>
  <c r="AC121" i="20"/>
  <c r="AB121" i="20"/>
  <c r="Z121" i="20"/>
  <c r="Y121" i="20"/>
  <c r="X121" i="20"/>
  <c r="V121" i="20"/>
  <c r="U121" i="20"/>
  <c r="T121" i="20"/>
  <c r="R121" i="20"/>
  <c r="Q121" i="20"/>
  <c r="P121" i="20"/>
  <c r="AD120" i="20"/>
  <c r="AC120" i="20"/>
  <c r="AB120" i="20"/>
  <c r="Z120" i="20"/>
  <c r="Y120" i="20"/>
  <c r="X120" i="20"/>
  <c r="V120" i="20"/>
  <c r="U120" i="20"/>
  <c r="T120" i="20"/>
  <c r="R120" i="20"/>
  <c r="Q120" i="20"/>
  <c r="P120" i="20"/>
  <c r="AD119" i="20"/>
  <c r="AC119" i="20"/>
  <c r="AB119" i="20"/>
  <c r="Z119" i="20"/>
  <c r="Y119" i="20"/>
  <c r="X119" i="20"/>
  <c r="V119" i="20"/>
  <c r="U119" i="20"/>
  <c r="T119" i="20"/>
  <c r="R119" i="20"/>
  <c r="Q119" i="20"/>
  <c r="P119" i="20"/>
  <c r="AD118" i="20"/>
  <c r="AC118" i="20"/>
  <c r="AB118" i="20"/>
  <c r="Z118" i="20"/>
  <c r="Y118" i="20"/>
  <c r="X118" i="20"/>
  <c r="V118" i="20"/>
  <c r="U118" i="20"/>
  <c r="T118" i="20"/>
  <c r="R118" i="20"/>
  <c r="Q118" i="20"/>
  <c r="P118" i="20"/>
  <c r="AD117" i="20"/>
  <c r="AC117" i="20"/>
  <c r="AB117" i="20"/>
  <c r="Z117" i="20"/>
  <c r="Y117" i="20"/>
  <c r="X117" i="20"/>
  <c r="V117" i="20"/>
  <c r="U117" i="20"/>
  <c r="T117" i="20"/>
  <c r="R117" i="20"/>
  <c r="Q117" i="20"/>
  <c r="P117" i="20"/>
  <c r="AD116" i="20"/>
  <c r="AC116" i="20"/>
  <c r="AB116" i="20"/>
  <c r="Z116" i="20"/>
  <c r="Y116" i="20"/>
  <c r="X116" i="20"/>
  <c r="V116" i="20"/>
  <c r="U116" i="20"/>
  <c r="T116" i="20"/>
  <c r="R116" i="20"/>
  <c r="Q116" i="20"/>
  <c r="P116" i="20"/>
  <c r="AD115" i="20"/>
  <c r="AC115" i="20"/>
  <c r="AB115" i="20"/>
  <c r="Z115" i="20"/>
  <c r="Y115" i="20"/>
  <c r="X115" i="20"/>
  <c r="V115" i="20"/>
  <c r="U115" i="20"/>
  <c r="T115" i="20"/>
  <c r="R115" i="20"/>
  <c r="Q115" i="20"/>
  <c r="P115" i="20"/>
  <c r="AD113" i="20"/>
  <c r="AC113" i="20"/>
  <c r="AB113" i="20"/>
  <c r="Z113" i="20"/>
  <c r="Y113" i="20"/>
  <c r="X113" i="20"/>
  <c r="V113" i="20"/>
  <c r="U113" i="20"/>
  <c r="T113" i="20"/>
  <c r="R113" i="20"/>
  <c r="Q113" i="20"/>
  <c r="P113" i="20"/>
  <c r="AK112" i="20"/>
  <c r="AD112" i="20"/>
  <c r="AC112" i="20"/>
  <c r="AB112" i="20"/>
  <c r="Z112" i="20"/>
  <c r="Y112" i="20"/>
  <c r="X112" i="20"/>
  <c r="V112" i="20"/>
  <c r="U112" i="20"/>
  <c r="T112" i="20"/>
  <c r="R112" i="20"/>
  <c r="Q112" i="20"/>
  <c r="P112" i="20"/>
  <c r="AD111" i="20"/>
  <c r="AC111" i="20"/>
  <c r="AB111" i="20"/>
  <c r="Z111" i="20"/>
  <c r="Y111" i="20"/>
  <c r="X111" i="20"/>
  <c r="V111" i="20"/>
  <c r="U111" i="20"/>
  <c r="T111" i="20"/>
  <c r="R111" i="20"/>
  <c r="Q111" i="20"/>
  <c r="P111" i="20"/>
  <c r="AD110" i="20"/>
  <c r="AC110" i="20"/>
  <c r="AB110" i="20"/>
  <c r="Z110" i="20"/>
  <c r="Y110" i="20"/>
  <c r="X110" i="20"/>
  <c r="V110" i="20"/>
  <c r="U110" i="20"/>
  <c r="T110" i="20"/>
  <c r="R110" i="20"/>
  <c r="Q110" i="20"/>
  <c r="P110" i="20"/>
  <c r="AD109" i="20"/>
  <c r="AC109" i="20"/>
  <c r="AB109" i="20"/>
  <c r="Z109" i="20"/>
  <c r="Y109" i="20"/>
  <c r="X109" i="20"/>
  <c r="V109" i="20"/>
  <c r="U109" i="20"/>
  <c r="T109" i="20"/>
  <c r="R109" i="20"/>
  <c r="Q109" i="20"/>
  <c r="P109" i="20"/>
  <c r="AD108" i="20"/>
  <c r="AC108" i="20"/>
  <c r="AB108" i="20"/>
  <c r="Z108" i="20"/>
  <c r="Y108" i="20"/>
  <c r="X108" i="20"/>
  <c r="V108" i="20"/>
  <c r="U108" i="20"/>
  <c r="T108" i="20"/>
  <c r="R108" i="20"/>
  <c r="Q108" i="20"/>
  <c r="P108" i="20"/>
  <c r="AD107" i="20"/>
  <c r="AC107" i="20"/>
  <c r="AB107" i="20"/>
  <c r="Z107" i="20"/>
  <c r="Y107" i="20"/>
  <c r="X107" i="20"/>
  <c r="V107" i="20"/>
  <c r="U107" i="20"/>
  <c r="T107" i="20"/>
  <c r="R107" i="20"/>
  <c r="Q107" i="20"/>
  <c r="P107" i="20"/>
  <c r="AD106" i="20"/>
  <c r="AC106" i="20"/>
  <c r="AB106" i="20"/>
  <c r="Z106" i="20"/>
  <c r="Y106" i="20"/>
  <c r="X106" i="20"/>
  <c r="V106" i="20"/>
  <c r="U106" i="20"/>
  <c r="T106" i="20"/>
  <c r="R106" i="20"/>
  <c r="Q106" i="20"/>
  <c r="P106" i="20"/>
  <c r="AD105" i="20"/>
  <c r="AC105" i="20"/>
  <c r="AB105" i="20"/>
  <c r="Z105" i="20"/>
  <c r="Y105" i="20"/>
  <c r="X105" i="20"/>
  <c r="V105" i="20"/>
  <c r="U105" i="20"/>
  <c r="T105" i="20"/>
  <c r="R105" i="20"/>
  <c r="Q105" i="20"/>
  <c r="P105" i="20"/>
  <c r="AD104" i="20"/>
  <c r="AC104" i="20"/>
  <c r="AB104" i="20"/>
  <c r="Z104" i="20"/>
  <c r="Y104" i="20"/>
  <c r="X104" i="20"/>
  <c r="V104" i="20"/>
  <c r="U104" i="20"/>
  <c r="T104" i="20"/>
  <c r="R104" i="20"/>
  <c r="Q104" i="20"/>
  <c r="P104" i="20"/>
  <c r="AD103" i="20"/>
  <c r="AC103" i="20"/>
  <c r="AB103" i="20"/>
  <c r="Z103" i="20"/>
  <c r="Y103" i="20"/>
  <c r="X103" i="20"/>
  <c r="V103" i="20"/>
  <c r="U103" i="20"/>
  <c r="T103" i="20"/>
  <c r="R103" i="20"/>
  <c r="Q103" i="20"/>
  <c r="P103" i="20"/>
  <c r="AD102" i="20"/>
  <c r="AC102" i="20"/>
  <c r="AB102" i="20"/>
  <c r="Z102" i="20"/>
  <c r="Y102" i="20"/>
  <c r="X102" i="20"/>
  <c r="V102" i="20"/>
  <c r="U102" i="20"/>
  <c r="T102" i="20"/>
  <c r="R102" i="20"/>
  <c r="Q102" i="20"/>
  <c r="P102" i="20"/>
  <c r="AD101" i="20"/>
  <c r="AC101" i="20"/>
  <c r="AB101" i="20"/>
  <c r="Z101" i="20"/>
  <c r="Y101" i="20"/>
  <c r="X101" i="20"/>
  <c r="V101" i="20"/>
  <c r="U101" i="20"/>
  <c r="T101" i="20"/>
  <c r="R101" i="20"/>
  <c r="Q101" i="20"/>
  <c r="P101" i="20"/>
  <c r="AD100" i="20"/>
  <c r="AC100" i="20"/>
  <c r="AB100" i="20"/>
  <c r="Z100" i="20"/>
  <c r="Y100" i="20"/>
  <c r="X100" i="20"/>
  <c r="V100" i="20"/>
  <c r="U100" i="20"/>
  <c r="T100" i="20"/>
  <c r="R100" i="20"/>
  <c r="Q100" i="20"/>
  <c r="P100" i="20"/>
  <c r="AD99" i="20"/>
  <c r="AC99" i="20"/>
  <c r="AB99" i="20"/>
  <c r="Z99" i="20"/>
  <c r="Y99" i="20"/>
  <c r="X99" i="20"/>
  <c r="V99" i="20"/>
  <c r="U99" i="20"/>
  <c r="T99" i="20"/>
  <c r="R99" i="20"/>
  <c r="Q99" i="20"/>
  <c r="P99" i="20"/>
  <c r="AD98" i="20"/>
  <c r="AC98" i="20"/>
  <c r="AB98" i="20"/>
  <c r="Z98" i="20"/>
  <c r="Y98" i="20"/>
  <c r="X98" i="20"/>
  <c r="V98" i="20"/>
  <c r="U98" i="20"/>
  <c r="AK98" i="20" s="1"/>
  <c r="T98" i="20"/>
  <c r="R98" i="20"/>
  <c r="Q98" i="20"/>
  <c r="P98" i="20"/>
  <c r="AD97" i="20"/>
  <c r="AC97" i="20"/>
  <c r="AB97" i="20"/>
  <c r="Z97" i="20"/>
  <c r="Y97" i="20"/>
  <c r="X97" i="20"/>
  <c r="V97" i="20"/>
  <c r="U97" i="20"/>
  <c r="T97" i="20"/>
  <c r="R97" i="20"/>
  <c r="Q97" i="20"/>
  <c r="P97" i="20"/>
  <c r="AD96" i="20"/>
  <c r="AC96" i="20"/>
  <c r="AB96" i="20"/>
  <c r="Z96" i="20"/>
  <c r="Y96" i="20"/>
  <c r="X96" i="20"/>
  <c r="V96" i="20"/>
  <c r="U96" i="20"/>
  <c r="T96" i="20"/>
  <c r="R96" i="20"/>
  <c r="Q96" i="20"/>
  <c r="P96" i="20"/>
  <c r="AD95" i="20"/>
  <c r="AC95" i="20"/>
  <c r="AB95" i="20"/>
  <c r="Z95" i="20"/>
  <c r="Y95" i="20"/>
  <c r="X95" i="20"/>
  <c r="V95" i="20"/>
  <c r="U95" i="20"/>
  <c r="T95" i="20"/>
  <c r="R95" i="20"/>
  <c r="Q95" i="20"/>
  <c r="P95" i="20"/>
  <c r="AD93" i="20"/>
  <c r="AC93" i="20"/>
  <c r="AB93" i="20"/>
  <c r="Z93" i="20"/>
  <c r="Y93" i="20"/>
  <c r="X93" i="20"/>
  <c r="V93" i="20"/>
  <c r="U93" i="20"/>
  <c r="T93" i="20"/>
  <c r="R93" i="20"/>
  <c r="Q93" i="20"/>
  <c r="P93" i="20"/>
  <c r="AD92" i="20"/>
  <c r="AC92" i="20"/>
  <c r="AB92" i="20"/>
  <c r="Z92" i="20"/>
  <c r="Y92" i="20"/>
  <c r="X92" i="20"/>
  <c r="V92" i="20"/>
  <c r="U92" i="20"/>
  <c r="T92" i="20"/>
  <c r="R92" i="20"/>
  <c r="Q92" i="20"/>
  <c r="P92" i="20"/>
  <c r="AD91" i="20"/>
  <c r="AC91" i="20"/>
  <c r="AB91" i="20"/>
  <c r="Z91" i="20"/>
  <c r="Y91" i="20"/>
  <c r="X91" i="20"/>
  <c r="V91" i="20"/>
  <c r="U91" i="20"/>
  <c r="T91" i="20"/>
  <c r="R91" i="20"/>
  <c r="Q91" i="20"/>
  <c r="P91" i="20"/>
  <c r="AD90" i="20"/>
  <c r="AC90" i="20"/>
  <c r="AB90" i="20"/>
  <c r="Z90" i="20"/>
  <c r="Y90" i="20"/>
  <c r="X90" i="20"/>
  <c r="V90" i="20"/>
  <c r="U90" i="20"/>
  <c r="T90" i="20"/>
  <c r="R90" i="20"/>
  <c r="Q90" i="20"/>
  <c r="P90" i="20"/>
  <c r="AD89" i="20"/>
  <c r="AC89" i="20"/>
  <c r="AB89" i="20"/>
  <c r="Z89" i="20"/>
  <c r="Y89" i="20"/>
  <c r="X89" i="20"/>
  <c r="V89" i="20"/>
  <c r="AK89" i="20" s="1"/>
  <c r="U89" i="20"/>
  <c r="T89" i="20"/>
  <c r="R89" i="20"/>
  <c r="Q89" i="20"/>
  <c r="P89" i="20"/>
  <c r="AK88" i="20"/>
  <c r="AD88" i="20"/>
  <c r="AC88" i="20"/>
  <c r="AB88" i="20"/>
  <c r="Z88" i="20"/>
  <c r="Y88" i="20"/>
  <c r="X88" i="20"/>
  <c r="V88" i="20"/>
  <c r="U88" i="20"/>
  <c r="T88" i="20"/>
  <c r="R88" i="20"/>
  <c r="Q88" i="20"/>
  <c r="P88" i="20"/>
  <c r="AD87" i="20"/>
  <c r="AC87" i="20"/>
  <c r="AB87" i="20"/>
  <c r="Z87" i="20"/>
  <c r="Y87" i="20"/>
  <c r="X87" i="20"/>
  <c r="V87" i="20"/>
  <c r="U87" i="20"/>
  <c r="T87" i="20"/>
  <c r="R87" i="20"/>
  <c r="Q87" i="20"/>
  <c r="P87" i="20"/>
  <c r="AD86" i="20"/>
  <c r="AC86" i="20"/>
  <c r="AB86" i="20"/>
  <c r="Z86" i="20"/>
  <c r="Y86" i="20"/>
  <c r="X86" i="20"/>
  <c r="V86" i="20"/>
  <c r="U86" i="20"/>
  <c r="T86" i="20"/>
  <c r="R86" i="20"/>
  <c r="Q86" i="20"/>
  <c r="P86" i="20"/>
  <c r="AD85" i="20"/>
  <c r="AC85" i="20"/>
  <c r="AB85" i="20"/>
  <c r="Z85" i="20"/>
  <c r="Y85" i="20"/>
  <c r="AQ79" i="20" s="1"/>
  <c r="X85" i="20"/>
  <c r="V85" i="20"/>
  <c r="U85" i="20"/>
  <c r="T85" i="20"/>
  <c r="R85" i="20"/>
  <c r="Q85" i="20"/>
  <c r="P85" i="20"/>
  <c r="AD84" i="20"/>
  <c r="AC84" i="20"/>
  <c r="AB84" i="20"/>
  <c r="Z84" i="20"/>
  <c r="Y84" i="20"/>
  <c r="X84" i="20"/>
  <c r="V84" i="20"/>
  <c r="U84" i="20"/>
  <c r="T84" i="20"/>
  <c r="R84" i="20"/>
  <c r="Q84" i="20"/>
  <c r="P84" i="20"/>
  <c r="AD83" i="20"/>
  <c r="AC83" i="20"/>
  <c r="AB83" i="20"/>
  <c r="Z83" i="20"/>
  <c r="Y83" i="20"/>
  <c r="X83" i="20"/>
  <c r="V83" i="20"/>
  <c r="U83" i="20"/>
  <c r="T83" i="20"/>
  <c r="R83" i="20"/>
  <c r="Q83" i="20"/>
  <c r="P83" i="20"/>
  <c r="AD82" i="20"/>
  <c r="AC82" i="20"/>
  <c r="AB82" i="20"/>
  <c r="Z82" i="20"/>
  <c r="Y82" i="20"/>
  <c r="X82" i="20"/>
  <c r="V82" i="20"/>
  <c r="U82" i="20"/>
  <c r="T82" i="20"/>
  <c r="R82" i="20"/>
  <c r="Q82" i="20"/>
  <c r="P82" i="20"/>
  <c r="AD81" i="20"/>
  <c r="AC81" i="20"/>
  <c r="AB81" i="20"/>
  <c r="Z81" i="20"/>
  <c r="Y81" i="20"/>
  <c r="X81" i="20"/>
  <c r="V81" i="20"/>
  <c r="U81" i="20"/>
  <c r="T81" i="20"/>
  <c r="R81" i="20"/>
  <c r="Q81" i="20"/>
  <c r="P81" i="20"/>
  <c r="AD80" i="20"/>
  <c r="AC80" i="20"/>
  <c r="AB80" i="20"/>
  <c r="Z80" i="20"/>
  <c r="Y80" i="20"/>
  <c r="X80" i="20"/>
  <c r="V80" i="20"/>
  <c r="U80" i="20"/>
  <c r="T80" i="20"/>
  <c r="R80" i="20"/>
  <c r="Q80" i="20"/>
  <c r="P80" i="20"/>
  <c r="AD78" i="20"/>
  <c r="AC78" i="20"/>
  <c r="AB78" i="20"/>
  <c r="Z78" i="20"/>
  <c r="Y78" i="20"/>
  <c r="X78" i="20"/>
  <c r="V78" i="20"/>
  <c r="U78" i="20"/>
  <c r="T78" i="20"/>
  <c r="R78" i="20"/>
  <c r="Q78" i="20"/>
  <c r="P78" i="20"/>
  <c r="AD77" i="20"/>
  <c r="AC77" i="20"/>
  <c r="AB77" i="20"/>
  <c r="Z77" i="20"/>
  <c r="Y77" i="20"/>
  <c r="X77" i="20"/>
  <c r="V77" i="20"/>
  <c r="U77" i="20"/>
  <c r="T77" i="20"/>
  <c r="R77" i="20"/>
  <c r="Q77" i="20"/>
  <c r="P77" i="20"/>
  <c r="AD76" i="20"/>
  <c r="AC76" i="20"/>
  <c r="AB76" i="20"/>
  <c r="Z76" i="20"/>
  <c r="Y76" i="20"/>
  <c r="X76" i="20"/>
  <c r="V76" i="20"/>
  <c r="U76" i="20"/>
  <c r="T76" i="20"/>
  <c r="R76" i="20"/>
  <c r="Q76" i="20"/>
  <c r="P76" i="20"/>
  <c r="AD75" i="20"/>
  <c r="AC75" i="20"/>
  <c r="AB75" i="20"/>
  <c r="Z75" i="20"/>
  <c r="Y75" i="20"/>
  <c r="X75" i="20"/>
  <c r="V75" i="20"/>
  <c r="U75" i="20"/>
  <c r="T75" i="20"/>
  <c r="R75" i="20"/>
  <c r="Q75" i="20"/>
  <c r="P75" i="20"/>
  <c r="AD74" i="20"/>
  <c r="AC74" i="20"/>
  <c r="AB74" i="20"/>
  <c r="Z74" i="20"/>
  <c r="Y74" i="20"/>
  <c r="X74" i="20"/>
  <c r="V74" i="20"/>
  <c r="U74" i="20"/>
  <c r="T74" i="20"/>
  <c r="R74" i="20"/>
  <c r="Q74" i="20"/>
  <c r="P74" i="20"/>
  <c r="AD73" i="20"/>
  <c r="AC73" i="20"/>
  <c r="AB73" i="20"/>
  <c r="Z73" i="20"/>
  <c r="Y73" i="20"/>
  <c r="X73" i="20"/>
  <c r="V73" i="20"/>
  <c r="U73" i="20"/>
  <c r="T73" i="20"/>
  <c r="R73" i="20"/>
  <c r="Q73" i="20"/>
  <c r="P73" i="20"/>
  <c r="AD72" i="20"/>
  <c r="AC72" i="20"/>
  <c r="AB72" i="20"/>
  <c r="Z72" i="20"/>
  <c r="Y72" i="20"/>
  <c r="X72" i="20"/>
  <c r="V72" i="20"/>
  <c r="U72" i="20"/>
  <c r="T72" i="20"/>
  <c r="R72" i="20"/>
  <c r="Q72" i="20"/>
  <c r="P72" i="20"/>
  <c r="AD71" i="20"/>
  <c r="AC71" i="20"/>
  <c r="AB71" i="20"/>
  <c r="Z71" i="20"/>
  <c r="Y71" i="20"/>
  <c r="X71" i="20"/>
  <c r="V71" i="20"/>
  <c r="U71" i="20"/>
  <c r="T71" i="20"/>
  <c r="R71" i="20"/>
  <c r="Q71" i="20"/>
  <c r="P71" i="20"/>
  <c r="AD70" i="20"/>
  <c r="AC70" i="20"/>
  <c r="AB70" i="20"/>
  <c r="Z70" i="20"/>
  <c r="Y70" i="20"/>
  <c r="X70" i="20"/>
  <c r="V70" i="20"/>
  <c r="U70" i="20"/>
  <c r="T70" i="20"/>
  <c r="R70" i="20"/>
  <c r="Q70" i="20"/>
  <c r="P70" i="20"/>
  <c r="AD69" i="20"/>
  <c r="AC69" i="20"/>
  <c r="AB69" i="20"/>
  <c r="Z69" i="20"/>
  <c r="Y69" i="20"/>
  <c r="X69" i="20"/>
  <c r="V69" i="20"/>
  <c r="U69" i="20"/>
  <c r="T69" i="20"/>
  <c r="R69" i="20"/>
  <c r="Q69" i="20"/>
  <c r="P69" i="20"/>
  <c r="AD68" i="20"/>
  <c r="AC68" i="20"/>
  <c r="AB68" i="20"/>
  <c r="Z68" i="20"/>
  <c r="Y68" i="20"/>
  <c r="X68" i="20"/>
  <c r="V68" i="20"/>
  <c r="U68" i="20"/>
  <c r="T68" i="20"/>
  <c r="R68" i="20"/>
  <c r="Q68" i="20"/>
  <c r="P68" i="20"/>
  <c r="AD67" i="20"/>
  <c r="AC67" i="20"/>
  <c r="AB67" i="20"/>
  <c r="Z67" i="20"/>
  <c r="Y67" i="20"/>
  <c r="X67" i="20"/>
  <c r="V67" i="20"/>
  <c r="U67" i="20"/>
  <c r="T67" i="20"/>
  <c r="R67" i="20"/>
  <c r="Q67" i="20"/>
  <c r="P67" i="20"/>
  <c r="AD66" i="20"/>
  <c r="AC66" i="20"/>
  <c r="AB66" i="20"/>
  <c r="Z66" i="20"/>
  <c r="Y66" i="20"/>
  <c r="X66" i="20"/>
  <c r="V66" i="20"/>
  <c r="U66" i="20"/>
  <c r="T66" i="20"/>
  <c r="R66" i="20"/>
  <c r="Q66" i="20"/>
  <c r="P66" i="20"/>
  <c r="AD65" i="20"/>
  <c r="AC65" i="20"/>
  <c r="AB65" i="20"/>
  <c r="Z65" i="20"/>
  <c r="Y65" i="20"/>
  <c r="X65" i="20"/>
  <c r="V65" i="20"/>
  <c r="U65" i="20"/>
  <c r="T65" i="20"/>
  <c r="R65" i="20"/>
  <c r="Q65" i="20"/>
  <c r="P65" i="20"/>
  <c r="AD64" i="20"/>
  <c r="AC64" i="20"/>
  <c r="AB64" i="20"/>
  <c r="Z64" i="20"/>
  <c r="Y64" i="20"/>
  <c r="X64" i="20"/>
  <c r="V64" i="20"/>
  <c r="U64" i="20"/>
  <c r="AK64" i="20" s="1"/>
  <c r="T64" i="20"/>
  <c r="R64" i="20"/>
  <c r="Q64" i="20"/>
  <c r="P64" i="20"/>
  <c r="AD63" i="20"/>
  <c r="AC63" i="20"/>
  <c r="AB63" i="20"/>
  <c r="Z63" i="20"/>
  <c r="Y63" i="20"/>
  <c r="X63" i="20"/>
  <c r="V63" i="20"/>
  <c r="U63" i="20"/>
  <c r="T63" i="20"/>
  <c r="R63" i="20"/>
  <c r="Q63" i="20"/>
  <c r="P63" i="20"/>
  <c r="AD62" i="20"/>
  <c r="AC62" i="20"/>
  <c r="AB62" i="20"/>
  <c r="Z62" i="20"/>
  <c r="Y62" i="20"/>
  <c r="X62" i="20"/>
  <c r="V62" i="20"/>
  <c r="U62" i="20"/>
  <c r="T62" i="20"/>
  <c r="R62" i="20"/>
  <c r="Q62" i="20"/>
  <c r="P62" i="20"/>
  <c r="AD61" i="20"/>
  <c r="AC61" i="20"/>
  <c r="AB61" i="20"/>
  <c r="Z61" i="20"/>
  <c r="Y61" i="20"/>
  <c r="X61" i="20"/>
  <c r="V61" i="20"/>
  <c r="U61" i="20"/>
  <c r="T61" i="20"/>
  <c r="R61" i="20"/>
  <c r="Q61" i="20"/>
  <c r="P61" i="20"/>
  <c r="AD60" i="20"/>
  <c r="AC60" i="20"/>
  <c r="AB60" i="20"/>
  <c r="Z60" i="20"/>
  <c r="Y60" i="20"/>
  <c r="X60" i="20"/>
  <c r="V60" i="20"/>
  <c r="U60" i="20"/>
  <c r="T60" i="20"/>
  <c r="R60" i="20"/>
  <c r="Q60" i="20"/>
  <c r="P60" i="20"/>
  <c r="AD59" i="20"/>
  <c r="AC59" i="20"/>
  <c r="AB59" i="20"/>
  <c r="Z59" i="20"/>
  <c r="Y59" i="20"/>
  <c r="X59" i="20"/>
  <c r="V59" i="20"/>
  <c r="U59" i="20"/>
  <c r="T59" i="20"/>
  <c r="R59" i="20"/>
  <c r="Q59" i="20"/>
  <c r="P59" i="20"/>
  <c r="AD58" i="20"/>
  <c r="AC58" i="20"/>
  <c r="AB58" i="20"/>
  <c r="Z58" i="20"/>
  <c r="Y58" i="20"/>
  <c r="X58" i="20"/>
  <c r="V58" i="20"/>
  <c r="U58" i="20"/>
  <c r="T58" i="20"/>
  <c r="R58" i="20"/>
  <c r="Q58" i="20"/>
  <c r="P58" i="20"/>
  <c r="AD56" i="20"/>
  <c r="AC56" i="20"/>
  <c r="AB56" i="20"/>
  <c r="Z56" i="20"/>
  <c r="Y56" i="20"/>
  <c r="X56" i="20"/>
  <c r="V56" i="20"/>
  <c r="U56" i="20"/>
  <c r="T56" i="20"/>
  <c r="R56" i="20"/>
  <c r="Q56" i="20"/>
  <c r="P56" i="20"/>
  <c r="AD55" i="20"/>
  <c r="AC55" i="20"/>
  <c r="AB55" i="20"/>
  <c r="Z55" i="20"/>
  <c r="Y55" i="20"/>
  <c r="X55" i="20"/>
  <c r="V55" i="20"/>
  <c r="U55" i="20"/>
  <c r="T55" i="20"/>
  <c r="R55" i="20"/>
  <c r="Q55" i="20"/>
  <c r="P55" i="20"/>
  <c r="AD54" i="20"/>
  <c r="AC54" i="20"/>
  <c r="AB54" i="20"/>
  <c r="Z54" i="20"/>
  <c r="Y54" i="20"/>
  <c r="X54" i="20"/>
  <c r="V54" i="20"/>
  <c r="U54" i="20"/>
  <c r="T54" i="20"/>
  <c r="R54" i="20"/>
  <c r="Q54" i="20"/>
  <c r="P54" i="20"/>
  <c r="AD53" i="20"/>
  <c r="AC53" i="20"/>
  <c r="AB53" i="20"/>
  <c r="Z53" i="20"/>
  <c r="Y53" i="20"/>
  <c r="X53" i="20"/>
  <c r="V53" i="20"/>
  <c r="U53" i="20"/>
  <c r="T53" i="20"/>
  <c r="R53" i="20"/>
  <c r="Q53" i="20"/>
  <c r="P53" i="20"/>
  <c r="AD52" i="20"/>
  <c r="AC52" i="20"/>
  <c r="AB52" i="20"/>
  <c r="Z52" i="20"/>
  <c r="Y52" i="20"/>
  <c r="X52" i="20"/>
  <c r="V52" i="20"/>
  <c r="U52" i="20"/>
  <c r="T52" i="20"/>
  <c r="R52" i="20"/>
  <c r="Q52" i="20"/>
  <c r="P52" i="20"/>
  <c r="AD51" i="20"/>
  <c r="AC51" i="20"/>
  <c r="AB51" i="20"/>
  <c r="Z51" i="20"/>
  <c r="Y51" i="20"/>
  <c r="X51" i="20"/>
  <c r="V51" i="20"/>
  <c r="U51" i="20"/>
  <c r="T51" i="20"/>
  <c r="R51" i="20"/>
  <c r="Q51" i="20"/>
  <c r="P51" i="20"/>
  <c r="AD50" i="20"/>
  <c r="AC50" i="20"/>
  <c r="AB50" i="20"/>
  <c r="Z50" i="20"/>
  <c r="Y50" i="20"/>
  <c r="X50" i="20"/>
  <c r="V50" i="20"/>
  <c r="U50" i="20"/>
  <c r="T50" i="20"/>
  <c r="R50" i="20"/>
  <c r="Q50" i="20"/>
  <c r="P50" i="20"/>
  <c r="AD49" i="20"/>
  <c r="AC49" i="20"/>
  <c r="AB49" i="20"/>
  <c r="Z49" i="20"/>
  <c r="Y49" i="20"/>
  <c r="X49" i="20"/>
  <c r="V49" i="20"/>
  <c r="U49" i="20"/>
  <c r="T49" i="20"/>
  <c r="R49" i="20"/>
  <c r="Q49" i="20"/>
  <c r="P49" i="20"/>
  <c r="AD48" i="20"/>
  <c r="AC48" i="20"/>
  <c r="AB48" i="20"/>
  <c r="Z48" i="20"/>
  <c r="Y48" i="20"/>
  <c r="X48" i="20"/>
  <c r="V48" i="20"/>
  <c r="U48" i="20"/>
  <c r="T48" i="20"/>
  <c r="R48" i="20"/>
  <c r="Q48" i="20"/>
  <c r="P48" i="20"/>
  <c r="AD47" i="20"/>
  <c r="AC47" i="20"/>
  <c r="AB47" i="20"/>
  <c r="Z47" i="20"/>
  <c r="Y47" i="20"/>
  <c r="X47" i="20"/>
  <c r="V47" i="20"/>
  <c r="U47" i="20"/>
  <c r="T47" i="20"/>
  <c r="R47" i="20"/>
  <c r="Q47" i="20"/>
  <c r="P47" i="20"/>
  <c r="L47" i="20"/>
  <c r="AD46" i="20"/>
  <c r="AC46" i="20"/>
  <c r="AB46" i="20"/>
  <c r="Z46" i="20"/>
  <c r="Y46" i="20"/>
  <c r="X46" i="20"/>
  <c r="V46" i="20"/>
  <c r="U46" i="20"/>
  <c r="T46" i="20"/>
  <c r="R46" i="20"/>
  <c r="Q46" i="20"/>
  <c r="P46" i="20"/>
  <c r="AD45" i="20"/>
  <c r="AC45" i="20"/>
  <c r="AB45" i="20"/>
  <c r="Z45" i="20"/>
  <c r="Y45" i="20"/>
  <c r="X45" i="20"/>
  <c r="V45" i="20"/>
  <c r="U45" i="20"/>
  <c r="T45" i="20"/>
  <c r="R45" i="20"/>
  <c r="Q45" i="20"/>
  <c r="P45" i="20"/>
  <c r="AD44" i="20"/>
  <c r="AC44" i="20"/>
  <c r="AB44" i="20"/>
  <c r="Z44" i="20"/>
  <c r="Y44" i="20"/>
  <c r="X44" i="20"/>
  <c r="V44" i="20"/>
  <c r="U44" i="20"/>
  <c r="T44" i="20"/>
  <c r="R44" i="20"/>
  <c r="Q44" i="20"/>
  <c r="P44" i="20"/>
  <c r="AD43" i="20"/>
  <c r="AC43" i="20"/>
  <c r="AB43" i="20"/>
  <c r="Z43" i="20"/>
  <c r="Y43" i="20"/>
  <c r="X43" i="20"/>
  <c r="V43" i="20"/>
  <c r="U43" i="20"/>
  <c r="T43" i="20"/>
  <c r="R43" i="20"/>
  <c r="Q43" i="20"/>
  <c r="P43" i="20"/>
  <c r="AD42" i="20"/>
  <c r="AC42" i="20"/>
  <c r="AB42" i="20"/>
  <c r="Z42" i="20"/>
  <c r="Y42" i="20"/>
  <c r="X42" i="20"/>
  <c r="V42" i="20"/>
  <c r="U42" i="20"/>
  <c r="T42" i="20"/>
  <c r="R42" i="20"/>
  <c r="Q42" i="20"/>
  <c r="P42" i="20"/>
  <c r="AD41" i="20"/>
  <c r="AC41" i="20"/>
  <c r="AB41" i="20"/>
  <c r="Z41" i="20"/>
  <c r="Y41" i="20"/>
  <c r="X41" i="20"/>
  <c r="V41" i="20"/>
  <c r="U41" i="20"/>
  <c r="T41" i="20"/>
  <c r="R41" i="20"/>
  <c r="Q41" i="20"/>
  <c r="P41" i="20"/>
  <c r="AD40" i="20"/>
  <c r="AC40" i="20"/>
  <c r="AB40" i="20"/>
  <c r="Z40" i="20"/>
  <c r="Y40" i="20"/>
  <c r="X40" i="20"/>
  <c r="V40" i="20"/>
  <c r="U40" i="20"/>
  <c r="T40" i="20"/>
  <c r="R40" i="20"/>
  <c r="Q40" i="20"/>
  <c r="P40" i="20"/>
  <c r="AK38" i="20"/>
  <c r="AG38" i="20"/>
  <c r="AA38" i="20"/>
  <c r="W38" i="20"/>
  <c r="S38" i="20"/>
  <c r="O38" i="20" s="1"/>
  <c r="AK37" i="20"/>
  <c r="AG37" i="20"/>
  <c r="AA37" i="20"/>
  <c r="W37" i="20"/>
  <c r="S37" i="20"/>
  <c r="O37" i="20" s="1"/>
  <c r="AD36" i="20"/>
  <c r="AC36" i="20"/>
  <c r="AB36" i="20"/>
  <c r="Z36" i="20"/>
  <c r="Y36" i="20"/>
  <c r="X36" i="20"/>
  <c r="V36" i="20"/>
  <c r="U36" i="20"/>
  <c r="T36" i="20"/>
  <c r="R36" i="20"/>
  <c r="Q36" i="20"/>
  <c r="P36" i="20"/>
  <c r="AD35" i="20"/>
  <c r="AC35" i="20"/>
  <c r="AB35" i="20"/>
  <c r="Z35" i="20"/>
  <c r="Y35" i="20"/>
  <c r="X35" i="20"/>
  <c r="V35" i="20"/>
  <c r="U35" i="20"/>
  <c r="T35" i="20"/>
  <c r="R35" i="20"/>
  <c r="Q35" i="20"/>
  <c r="P35" i="20"/>
  <c r="AD34" i="20"/>
  <c r="AC34" i="20"/>
  <c r="AB34" i="20"/>
  <c r="Z34" i="20"/>
  <c r="AJ34" i="20" s="1"/>
  <c r="Y34" i="20"/>
  <c r="AI34" i="20" s="1"/>
  <c r="X34" i="20"/>
  <c r="AH34" i="20" s="1"/>
  <c r="V34" i="20"/>
  <c r="U34" i="20"/>
  <c r="T34" i="20"/>
  <c r="O34" i="20"/>
  <c r="AD33" i="20"/>
  <c r="AC33" i="20"/>
  <c r="AB33" i="20"/>
  <c r="Z33" i="20"/>
  <c r="Y33" i="20"/>
  <c r="X33" i="20"/>
  <c r="V33" i="20"/>
  <c r="U33" i="20"/>
  <c r="T33" i="20"/>
  <c r="R33" i="20"/>
  <c r="Q33" i="20"/>
  <c r="P33" i="20"/>
  <c r="AD32" i="20"/>
  <c r="AC32" i="20"/>
  <c r="AB32" i="20"/>
  <c r="Z32" i="20"/>
  <c r="AJ32" i="20" s="1"/>
  <c r="Y32" i="20"/>
  <c r="AI32" i="20" s="1"/>
  <c r="X32" i="20"/>
  <c r="AH32" i="20" s="1"/>
  <c r="V32" i="20"/>
  <c r="U32" i="20"/>
  <c r="T32" i="20"/>
  <c r="O32" i="20"/>
  <c r="AD31" i="20"/>
  <c r="AC31" i="20"/>
  <c r="AB31" i="20"/>
  <c r="Z31" i="20"/>
  <c r="AJ31" i="20" s="1"/>
  <c r="Y31" i="20"/>
  <c r="X31" i="20"/>
  <c r="AH31" i="20" s="1"/>
  <c r="V31" i="20"/>
  <c r="U31" i="20"/>
  <c r="T31" i="20"/>
  <c r="O31" i="20"/>
  <c r="AD30" i="20"/>
  <c r="AC30" i="20"/>
  <c r="AB30" i="20"/>
  <c r="Z30" i="20"/>
  <c r="Y30" i="20"/>
  <c r="X30" i="20"/>
  <c r="V30" i="20"/>
  <c r="U30" i="20"/>
  <c r="T30" i="20"/>
  <c r="R30" i="20"/>
  <c r="Q30" i="20"/>
  <c r="P30" i="20"/>
  <c r="AD29" i="20"/>
  <c r="AC29" i="20"/>
  <c r="AB29" i="20"/>
  <c r="Z29" i="20"/>
  <c r="AJ29" i="20" s="1"/>
  <c r="Y29" i="20"/>
  <c r="AI29" i="20" s="1"/>
  <c r="X29" i="20"/>
  <c r="AH29" i="20" s="1"/>
  <c r="V29" i="20"/>
  <c r="U29" i="20"/>
  <c r="T29" i="20"/>
  <c r="O29" i="20"/>
  <c r="AD28" i="20"/>
  <c r="AC28" i="20"/>
  <c r="AB28" i="20"/>
  <c r="Z28" i="20"/>
  <c r="Y28" i="20"/>
  <c r="AI28" i="20" s="1"/>
  <c r="X28" i="20"/>
  <c r="AH28" i="20" s="1"/>
  <c r="V28" i="20"/>
  <c r="U28" i="20"/>
  <c r="T28" i="20"/>
  <c r="O28" i="20"/>
  <c r="AD27" i="20"/>
  <c r="AC27" i="20"/>
  <c r="AB27" i="20"/>
  <c r="Z27" i="20"/>
  <c r="AJ27" i="20" s="1"/>
  <c r="Y27" i="20"/>
  <c r="AI27" i="20" s="1"/>
  <c r="X27" i="20"/>
  <c r="AH27" i="20" s="1"/>
  <c r="V27" i="20"/>
  <c r="U27" i="20"/>
  <c r="T27" i="20"/>
  <c r="O27" i="20"/>
  <c r="AD26" i="20"/>
  <c r="AC26" i="20"/>
  <c r="AB26" i="20"/>
  <c r="Z26" i="20"/>
  <c r="Y26" i="20"/>
  <c r="X26" i="20"/>
  <c r="V26" i="20"/>
  <c r="U26" i="20"/>
  <c r="T26" i="20"/>
  <c r="R26" i="20"/>
  <c r="Q26" i="20"/>
  <c r="P26" i="20"/>
  <c r="AD25" i="20"/>
  <c r="AC25" i="20"/>
  <c r="AB25" i="20"/>
  <c r="Z25" i="20"/>
  <c r="Y25" i="20"/>
  <c r="X25" i="20"/>
  <c r="V25" i="20"/>
  <c r="U25" i="20"/>
  <c r="T25" i="20"/>
  <c r="R25" i="20"/>
  <c r="Q25" i="20"/>
  <c r="P25" i="20"/>
  <c r="AD24" i="20"/>
  <c r="AC24" i="20"/>
  <c r="AB24" i="20"/>
  <c r="Z24" i="20"/>
  <c r="Y24" i="20"/>
  <c r="AI24" i="20" s="1"/>
  <c r="X24" i="20"/>
  <c r="AH24" i="20" s="1"/>
  <c r="V24" i="20"/>
  <c r="U24" i="20"/>
  <c r="T24" i="20"/>
  <c r="O24" i="20"/>
  <c r="AD23" i="20"/>
  <c r="AC23" i="20"/>
  <c r="AB23" i="20"/>
  <c r="Z23" i="20"/>
  <c r="Y23" i="20"/>
  <c r="X23" i="20"/>
  <c r="V23" i="20"/>
  <c r="U23" i="20"/>
  <c r="T23" i="20"/>
  <c r="R23" i="20"/>
  <c r="Q23" i="20"/>
  <c r="P23" i="20"/>
  <c r="AJ22" i="20"/>
  <c r="AI22" i="20"/>
  <c r="AH22" i="20"/>
  <c r="AD22" i="20"/>
  <c r="AC22" i="20"/>
  <c r="AB22" i="20"/>
  <c r="O22" i="20"/>
  <c r="AD21" i="20"/>
  <c r="AC21" i="20"/>
  <c r="AB21" i="20"/>
  <c r="Z21" i="20"/>
  <c r="Y21" i="20"/>
  <c r="X21" i="20"/>
  <c r="V21" i="20"/>
  <c r="U21" i="20"/>
  <c r="T21" i="20"/>
  <c r="R21" i="20"/>
  <c r="Q21" i="20"/>
  <c r="P21" i="20"/>
  <c r="AD19" i="20"/>
  <c r="AC19" i="20"/>
  <c r="AB19" i="20"/>
  <c r="Z19" i="20"/>
  <c r="Y19" i="20"/>
  <c r="X19" i="20"/>
  <c r="V19" i="20"/>
  <c r="U19" i="20"/>
  <c r="T19" i="20"/>
  <c r="R19" i="20"/>
  <c r="Q19" i="20"/>
  <c r="P19" i="20"/>
  <c r="AD18" i="20"/>
  <c r="AC18" i="20"/>
  <c r="AB18" i="20"/>
  <c r="Z18" i="20"/>
  <c r="Y18" i="20"/>
  <c r="AI18" i="20" s="1"/>
  <c r="X18" i="20"/>
  <c r="AH18" i="20" s="1"/>
  <c r="V18" i="20"/>
  <c r="U18" i="20"/>
  <c r="T18" i="20"/>
  <c r="O18" i="20"/>
  <c r="AD17" i="20"/>
  <c r="AC17" i="20"/>
  <c r="AB17" i="20"/>
  <c r="Z17" i="20"/>
  <c r="Y17" i="20"/>
  <c r="X17" i="20"/>
  <c r="V17" i="20"/>
  <c r="U17" i="20"/>
  <c r="T17" i="20"/>
  <c r="R17" i="20"/>
  <c r="Q17" i="20"/>
  <c r="P17" i="20"/>
  <c r="AD16" i="20"/>
  <c r="AC16" i="20"/>
  <c r="AB16" i="20"/>
  <c r="Z16" i="20"/>
  <c r="AJ16" i="20" s="1"/>
  <c r="Y16" i="20"/>
  <c r="AI16" i="20" s="1"/>
  <c r="X16" i="20"/>
  <c r="AH16" i="20" s="1"/>
  <c r="V16" i="20"/>
  <c r="U16" i="20"/>
  <c r="T16" i="20"/>
  <c r="O16" i="20"/>
  <c r="AD15" i="20"/>
  <c r="AC15" i="20"/>
  <c r="AB15" i="20"/>
  <c r="Z15" i="20"/>
  <c r="Y15" i="20"/>
  <c r="X15" i="20"/>
  <c r="V15" i="20"/>
  <c r="U15" i="20"/>
  <c r="T15" i="20"/>
  <c r="R15" i="20"/>
  <c r="Q15" i="20"/>
  <c r="P15" i="20"/>
  <c r="AD14" i="20"/>
  <c r="AC14" i="20"/>
  <c r="AB14" i="20"/>
  <c r="Z14" i="20"/>
  <c r="Y14" i="20"/>
  <c r="X14" i="20"/>
  <c r="V14" i="20"/>
  <c r="U14" i="20"/>
  <c r="T14" i="20"/>
  <c r="R14" i="20"/>
  <c r="Q14" i="20"/>
  <c r="P14" i="20"/>
  <c r="AD13" i="20"/>
  <c r="AC13" i="20"/>
  <c r="AB13" i="20"/>
  <c r="Z13" i="20"/>
  <c r="Y13" i="20"/>
  <c r="X13" i="20"/>
  <c r="V13" i="20"/>
  <c r="U13" i="20"/>
  <c r="T13" i="20"/>
  <c r="R13" i="20"/>
  <c r="Q13" i="20"/>
  <c r="P13" i="20"/>
  <c r="AD12" i="20"/>
  <c r="AC12" i="20"/>
  <c r="AB12" i="20"/>
  <c r="Z12" i="20"/>
  <c r="Y12" i="20"/>
  <c r="X12" i="20"/>
  <c r="V12" i="20"/>
  <c r="U12" i="20"/>
  <c r="T12" i="20"/>
  <c r="R12" i="20"/>
  <c r="Q12" i="20"/>
  <c r="P12" i="20"/>
  <c r="AD11" i="20"/>
  <c r="AC11" i="20"/>
  <c r="AB11" i="20"/>
  <c r="Z11" i="20"/>
  <c r="Y11" i="20"/>
  <c r="X11" i="20"/>
  <c r="V11" i="20"/>
  <c r="U11" i="20"/>
  <c r="T11" i="20"/>
  <c r="R11" i="20"/>
  <c r="Q11" i="20"/>
  <c r="P11" i="20"/>
  <c r="AJ10" i="20"/>
  <c r="AI10" i="20"/>
  <c r="AH10" i="20"/>
  <c r="AE10" i="20"/>
  <c r="AD10" i="20"/>
  <c r="AC10" i="20"/>
  <c r="AB10" i="20"/>
  <c r="O10" i="20"/>
  <c r="AF10" i="20" s="1"/>
  <c r="AD9" i="20"/>
  <c r="AC9" i="20"/>
  <c r="AB9" i="20"/>
  <c r="Z9" i="20"/>
  <c r="Y9" i="20"/>
  <c r="X9" i="20"/>
  <c r="V9" i="20"/>
  <c r="U9" i="20"/>
  <c r="T9" i="20"/>
  <c r="R9" i="20"/>
  <c r="Q9" i="20"/>
  <c r="P9" i="20"/>
  <c r="AL6" i="20"/>
  <c r="AD7" i="20"/>
  <c r="AD6" i="20" s="1"/>
  <c r="AC7" i="20"/>
  <c r="AC6" i="20" s="1"/>
  <c r="AB7" i="20"/>
  <c r="AB6" i="20" s="1"/>
  <c r="Z7" i="20"/>
  <c r="Z6" i="20" s="1"/>
  <c r="Y7" i="20"/>
  <c r="Y6" i="20" s="1"/>
  <c r="X7" i="20"/>
  <c r="X6" i="20" s="1"/>
  <c r="V7" i="20"/>
  <c r="U7" i="20"/>
  <c r="U6" i="20" s="1"/>
  <c r="T7" i="20"/>
  <c r="T6" i="20" s="1"/>
  <c r="R7" i="20"/>
  <c r="Q7" i="20"/>
  <c r="Q6" i="20" s="1"/>
  <c r="P7" i="20"/>
  <c r="P6" i="20" s="1"/>
  <c r="Y159" i="20" l="1"/>
  <c r="AK183" i="20"/>
  <c r="AK82" i="20"/>
  <c r="AK71" i="20"/>
  <c r="AK133" i="20"/>
  <c r="AK105" i="20"/>
  <c r="AF292" i="20"/>
  <c r="Y57" i="20"/>
  <c r="AS283" i="20"/>
  <c r="AO280" i="20"/>
  <c r="L134" i="20"/>
  <c r="U8" i="20"/>
  <c r="AW277" i="20"/>
  <c r="AI25" i="20"/>
  <c r="AI26" i="20"/>
  <c r="AI35" i="20"/>
  <c r="AH142" i="20"/>
  <c r="AH144" i="20"/>
  <c r="AH147" i="20"/>
  <c r="AH148" i="20"/>
  <c r="AH150" i="20"/>
  <c r="AH152" i="20"/>
  <c r="AH155" i="20"/>
  <c r="AH157" i="20"/>
  <c r="AH158" i="20"/>
  <c r="AJ178" i="20"/>
  <c r="AI181" i="20"/>
  <c r="AI182" i="20"/>
  <c r="AI183" i="20"/>
  <c r="AJ186" i="20"/>
  <c r="AJ187" i="20"/>
  <c r="AJ188" i="20"/>
  <c r="AJ189" i="20"/>
  <c r="AJ192" i="20"/>
  <c r="AJ193" i="20"/>
  <c r="AI245" i="20"/>
  <c r="AI248" i="20"/>
  <c r="AI249" i="20"/>
  <c r="AI251" i="20"/>
  <c r="AI252" i="20"/>
  <c r="AI253" i="20"/>
  <c r="AI255" i="20"/>
  <c r="AI257" i="20"/>
  <c r="AO7" i="20"/>
  <c r="AI17" i="20"/>
  <c r="AH217" i="20"/>
  <c r="AH219" i="20"/>
  <c r="AH221" i="20"/>
  <c r="AH222" i="20"/>
  <c r="AH223" i="20"/>
  <c r="AH225" i="20"/>
  <c r="AH231" i="20"/>
  <c r="AH233" i="20"/>
  <c r="AH235" i="20"/>
  <c r="AH237" i="20"/>
  <c r="AH238" i="20"/>
  <c r="AH241" i="20"/>
  <c r="AJ245" i="20"/>
  <c r="AJ247" i="20"/>
  <c r="AJ248" i="20"/>
  <c r="AJ249" i="20"/>
  <c r="AJ251" i="20"/>
  <c r="AJ252" i="20"/>
  <c r="W269" i="20"/>
  <c r="AH50" i="20"/>
  <c r="AH51" i="20"/>
  <c r="AH53" i="20"/>
  <c r="AH54" i="20"/>
  <c r="AH55" i="20"/>
  <c r="AH56" i="20"/>
  <c r="Q274" i="20"/>
  <c r="AD128" i="20"/>
  <c r="R274" i="20"/>
  <c r="X274" i="20"/>
  <c r="Y274" i="20"/>
  <c r="W268" i="20"/>
  <c r="X267" i="20"/>
  <c r="AH276" i="20"/>
  <c r="P274" i="20"/>
  <c r="Z274" i="20"/>
  <c r="AJ48" i="20"/>
  <c r="Z94" i="20"/>
  <c r="AJ83" i="20"/>
  <c r="AJ84" i="20"/>
  <c r="AJ86" i="20"/>
  <c r="AI90" i="20"/>
  <c r="AH116" i="20"/>
  <c r="AH117" i="20"/>
  <c r="AH118" i="20"/>
  <c r="AH120" i="20"/>
  <c r="AH123" i="20"/>
  <c r="AH124" i="20"/>
  <c r="AI131" i="20"/>
  <c r="AI133" i="20"/>
  <c r="AI134" i="20"/>
  <c r="AI136" i="20"/>
  <c r="AI138" i="20"/>
  <c r="AI139" i="20"/>
  <c r="AI140" i="20"/>
  <c r="AI142" i="20"/>
  <c r="AI144" i="20"/>
  <c r="AI145" i="20"/>
  <c r="AI146" i="20"/>
  <c r="AI147" i="20"/>
  <c r="AI148" i="20"/>
  <c r="AI150" i="20"/>
  <c r="AI152" i="20"/>
  <c r="AI154" i="20"/>
  <c r="AH160" i="20"/>
  <c r="AH163" i="20"/>
  <c r="AH164" i="20"/>
  <c r="AH166" i="20"/>
  <c r="AH168" i="20"/>
  <c r="AH171" i="20"/>
  <c r="AH172" i="20"/>
  <c r="AH174" i="20"/>
  <c r="AH185" i="20"/>
  <c r="AH204" i="20"/>
  <c r="AB114" i="20"/>
  <c r="T20" i="20"/>
  <c r="AI155" i="20"/>
  <c r="AJ269" i="20"/>
  <c r="S15" i="20"/>
  <c r="AE281" i="20"/>
  <c r="AJ7" i="20"/>
  <c r="AB8" i="20"/>
  <c r="AI11" i="20"/>
  <c r="AI13" i="20"/>
  <c r="AI15" i="20"/>
  <c r="AI30" i="20"/>
  <c r="AI33" i="20"/>
  <c r="AI41" i="20"/>
  <c r="AI43" i="20"/>
  <c r="AH47" i="20"/>
  <c r="AB137" i="20"/>
  <c r="AI40" i="20"/>
  <c r="AI42" i="20"/>
  <c r="AI44" i="20"/>
  <c r="AI45" i="20"/>
  <c r="AI46" i="20"/>
  <c r="AH48" i="20"/>
  <c r="AH49" i="20"/>
  <c r="AC8" i="20"/>
  <c r="AJ11" i="20"/>
  <c r="AJ14" i="20"/>
  <c r="AJ15" i="20"/>
  <c r="AH17" i="20"/>
  <c r="AJ19" i="20"/>
  <c r="AJ23" i="20"/>
  <c r="AH25" i="20"/>
  <c r="AH26" i="20"/>
  <c r="AJ33" i="20"/>
  <c r="AH35" i="20"/>
  <c r="AH36" i="20"/>
  <c r="AJ40" i="20"/>
  <c r="AC39" i="20"/>
  <c r="AJ42" i="20"/>
  <c r="AJ43" i="20"/>
  <c r="AI48" i="20"/>
  <c r="AI49" i="20"/>
  <c r="AI50" i="20"/>
  <c r="AI51" i="20"/>
  <c r="AI52" i="20"/>
  <c r="AI54" i="20"/>
  <c r="AI56" i="20"/>
  <c r="AH59" i="20"/>
  <c r="AH65" i="20"/>
  <c r="AH67" i="20"/>
  <c r="AH71" i="20"/>
  <c r="AJ90" i="20"/>
  <c r="AJ96" i="20"/>
  <c r="AJ97" i="20"/>
  <c r="AJ98" i="20"/>
  <c r="AJ99" i="20"/>
  <c r="AJ100" i="20"/>
  <c r="AJ102" i="20"/>
  <c r="AJ103" i="20"/>
  <c r="AJ104" i="20"/>
  <c r="AJ105" i="20"/>
  <c r="AJ106" i="20"/>
  <c r="AJ107" i="20"/>
  <c r="AJ108" i="20"/>
  <c r="AJ110" i="20"/>
  <c r="AJ111" i="20"/>
  <c r="AJ112" i="20"/>
  <c r="AI113" i="20"/>
  <c r="AI118" i="20"/>
  <c r="AI119" i="20"/>
  <c r="AI120" i="20"/>
  <c r="AI121" i="20"/>
  <c r="AI124" i="20"/>
  <c r="AI126" i="20"/>
  <c r="AH127" i="20"/>
  <c r="AJ131" i="20"/>
  <c r="AJ134" i="20"/>
  <c r="AJ136" i="20"/>
  <c r="AJ138" i="20"/>
  <c r="AJ140" i="20"/>
  <c r="AJ141" i="20"/>
  <c r="AJ144" i="20"/>
  <c r="AJ146" i="20"/>
  <c r="AJ147" i="20"/>
  <c r="AJ152" i="20"/>
  <c r="AJ154" i="20"/>
  <c r="AJ158" i="20"/>
  <c r="AI160" i="20"/>
  <c r="AI162" i="20"/>
  <c r="AI163" i="20"/>
  <c r="AI164" i="20"/>
  <c r="AI166" i="20"/>
  <c r="AI168" i="20"/>
  <c r="AI169" i="20"/>
  <c r="AI170" i="20"/>
  <c r="AI171" i="20"/>
  <c r="AI172" i="20"/>
  <c r="AI174" i="20"/>
  <c r="AI176" i="20"/>
  <c r="AH178" i="20"/>
  <c r="AH179" i="20"/>
  <c r="O191" i="20"/>
  <c r="AH193" i="20"/>
  <c r="AI199" i="20"/>
  <c r="AI201" i="20"/>
  <c r="AI202" i="20"/>
  <c r="AI205" i="20"/>
  <c r="AI207" i="20"/>
  <c r="AI209" i="20"/>
  <c r="AI210" i="20"/>
  <c r="AI211" i="20"/>
  <c r="AI213" i="20"/>
  <c r="AI215" i="20"/>
  <c r="AI216" i="20"/>
  <c r="AI217" i="20"/>
  <c r="AI218" i="20"/>
  <c r="AI219" i="20"/>
  <c r="AI221" i="20"/>
  <c r="AI223" i="20"/>
  <c r="AI227" i="20"/>
  <c r="AD312" i="20"/>
  <c r="AD322" i="20" s="1"/>
  <c r="AF296" i="20"/>
  <c r="AJ50" i="20"/>
  <c r="AG50" i="20" s="1"/>
  <c r="AJ51" i="20"/>
  <c r="AG51" i="20" s="1"/>
  <c r="AI58" i="20"/>
  <c r="AI59" i="20"/>
  <c r="AI60" i="20"/>
  <c r="AI63" i="20"/>
  <c r="AI64" i="20"/>
  <c r="AI65" i="20"/>
  <c r="AI66" i="20"/>
  <c r="AJ116" i="20"/>
  <c r="AJ118" i="20"/>
  <c r="AJ119" i="20"/>
  <c r="AJ120" i="20"/>
  <c r="AG120" i="20" s="1"/>
  <c r="AJ121" i="20"/>
  <c r="AJ122" i="20"/>
  <c r="AJ123" i="20"/>
  <c r="AJ124" i="20"/>
  <c r="AJ126" i="20"/>
  <c r="AJ231" i="20"/>
  <c r="AJ233" i="20"/>
  <c r="AJ234" i="20"/>
  <c r="AJ235" i="20"/>
  <c r="AJ237" i="20"/>
  <c r="AH247" i="20"/>
  <c r="AH253" i="20"/>
  <c r="AH254" i="20"/>
  <c r="AG283" i="20"/>
  <c r="S134" i="20"/>
  <c r="AI156" i="20"/>
  <c r="AJ157" i="20"/>
  <c r="AJ52" i="20"/>
  <c r="AJ239" i="20"/>
  <c r="AH9" i="20"/>
  <c r="AH13" i="20"/>
  <c r="W13" i="20"/>
  <c r="AH15" i="20"/>
  <c r="S90" i="20"/>
  <c r="R230" i="20"/>
  <c r="W231" i="20"/>
  <c r="AA249" i="20"/>
  <c r="S252" i="20"/>
  <c r="AA255" i="20"/>
  <c r="AA257" i="20"/>
  <c r="AJ148" i="20"/>
  <c r="AG148" i="20" s="1"/>
  <c r="AJ254" i="20"/>
  <c r="W247" i="20"/>
  <c r="AH11" i="20"/>
  <c r="AH12" i="20"/>
  <c r="O14" i="20"/>
  <c r="O19" i="20"/>
  <c r="O23" i="20"/>
  <c r="AJ25" i="20"/>
  <c r="AJ26" i="20"/>
  <c r="AH30" i="20"/>
  <c r="AH33" i="20"/>
  <c r="AG33" i="20" s="1"/>
  <c r="AJ36" i="20"/>
  <c r="AH41" i="20"/>
  <c r="AH42" i="20"/>
  <c r="AH43" i="20"/>
  <c r="AH44" i="20"/>
  <c r="AH45" i="20"/>
  <c r="AH46" i="20"/>
  <c r="AJ58" i="20"/>
  <c r="AJ59" i="20"/>
  <c r="AJ60" i="20"/>
  <c r="AJ62" i="20"/>
  <c r="AJ63" i="20"/>
  <c r="AJ64" i="20"/>
  <c r="AJ65" i="20"/>
  <c r="AJ66" i="20"/>
  <c r="AH93" i="20"/>
  <c r="AH95" i="20"/>
  <c r="AH97" i="20"/>
  <c r="AH98" i="20"/>
  <c r="AH99" i="20"/>
  <c r="AH100" i="20"/>
  <c r="AH101" i="20"/>
  <c r="AH102" i="20"/>
  <c r="AH103" i="20"/>
  <c r="AH104" i="20"/>
  <c r="AH107" i="20"/>
  <c r="AH108" i="20"/>
  <c r="AH110" i="20"/>
  <c r="AH111" i="20"/>
  <c r="AH112" i="20"/>
  <c r="R39" i="20"/>
  <c r="AI67" i="20"/>
  <c r="AH86" i="20"/>
  <c r="AH87" i="20"/>
  <c r="AH88" i="20"/>
  <c r="AA89" i="20"/>
  <c r="AA90" i="20"/>
  <c r="AJ67" i="20"/>
  <c r="AJ73" i="20"/>
  <c r="AJ74" i="20"/>
  <c r="AJ75" i="20"/>
  <c r="AJ76" i="20"/>
  <c r="AJ77" i="20"/>
  <c r="AJ78" i="20"/>
  <c r="AJ80" i="20"/>
  <c r="AJ81" i="20"/>
  <c r="AI83" i="20"/>
  <c r="AI84" i="20"/>
  <c r="AI86" i="20"/>
  <c r="AI88" i="20"/>
  <c r="AH89" i="20"/>
  <c r="AH90" i="20"/>
  <c r="W90" i="20"/>
  <c r="AH91" i="20"/>
  <c r="Y94" i="20"/>
  <c r="AJ149" i="20"/>
  <c r="AA183" i="20"/>
  <c r="Z195" i="20"/>
  <c r="AI96" i="20"/>
  <c r="AI97" i="20"/>
  <c r="AI100" i="20"/>
  <c r="AG100" i="20" s="1"/>
  <c r="AI102" i="20"/>
  <c r="AI104" i="20"/>
  <c r="AI108" i="20"/>
  <c r="AI110" i="20"/>
  <c r="AG110" i="20" s="1"/>
  <c r="AI111" i="20"/>
  <c r="AI112" i="20"/>
  <c r="AH113" i="20"/>
  <c r="AH130" i="20"/>
  <c r="AH131" i="20"/>
  <c r="AH133" i="20"/>
  <c r="AH134" i="20"/>
  <c r="AH136" i="20"/>
  <c r="AJ160" i="20"/>
  <c r="AJ162" i="20"/>
  <c r="AJ164" i="20"/>
  <c r="AJ165" i="20"/>
  <c r="AJ168" i="20"/>
  <c r="AJ170" i="20"/>
  <c r="AJ171" i="20"/>
  <c r="AJ172" i="20"/>
  <c r="AG172" i="20" s="1"/>
  <c r="AJ173" i="20"/>
  <c r="AJ176" i="20"/>
  <c r="AI179" i="20"/>
  <c r="AH181" i="20"/>
  <c r="W183" i="20"/>
  <c r="AJ184" i="20"/>
  <c r="AJ185" i="20"/>
  <c r="AI187" i="20"/>
  <c r="AI189" i="20"/>
  <c r="AI190" i="20"/>
  <c r="AI191" i="20"/>
  <c r="AI193" i="20"/>
  <c r="AJ199" i="20"/>
  <c r="AJ204" i="20"/>
  <c r="AJ205" i="20"/>
  <c r="AJ206" i="20"/>
  <c r="AJ209" i="20"/>
  <c r="AJ210" i="20"/>
  <c r="AJ211" i="20"/>
  <c r="AJ212" i="20"/>
  <c r="AJ215" i="20"/>
  <c r="AJ217" i="20"/>
  <c r="AJ219" i="20"/>
  <c r="AJ225" i="20"/>
  <c r="AJ228" i="20"/>
  <c r="AI231" i="20"/>
  <c r="AI233" i="20"/>
  <c r="S233" i="20"/>
  <c r="AI235" i="20"/>
  <c r="AI236" i="20"/>
  <c r="AI237" i="20"/>
  <c r="AI239" i="20"/>
  <c r="AI240" i="20"/>
  <c r="AI241" i="20"/>
  <c r="AH269" i="20"/>
  <c r="AJ12" i="20"/>
  <c r="W25" i="20"/>
  <c r="AE37" i="20"/>
  <c r="W48" i="20"/>
  <c r="W49" i="20"/>
  <c r="Q57" i="20"/>
  <c r="W58" i="20"/>
  <c r="AA58" i="20"/>
  <c r="AA74" i="20"/>
  <c r="O87" i="20"/>
  <c r="S88" i="20"/>
  <c r="O90" i="20"/>
  <c r="W91" i="20"/>
  <c r="AD94" i="20"/>
  <c r="W98" i="20"/>
  <c r="AA102" i="20"/>
  <c r="AA104" i="20"/>
  <c r="AA105" i="20"/>
  <c r="W106" i="20"/>
  <c r="W107" i="20"/>
  <c r="AJ113" i="20"/>
  <c r="AH115" i="20"/>
  <c r="S179" i="20"/>
  <c r="AH183" i="20"/>
  <c r="S183" i="20"/>
  <c r="S185" i="20"/>
  <c r="S245" i="20"/>
  <c r="U311" i="20"/>
  <c r="Z311" i="20"/>
  <c r="U312" i="20"/>
  <c r="AA280" i="20"/>
  <c r="AI158" i="20"/>
  <c r="AA34" i="20"/>
  <c r="AJ54" i="20"/>
  <c r="W67" i="20"/>
  <c r="W113" i="20"/>
  <c r="P114" i="20"/>
  <c r="AA115" i="20"/>
  <c r="W118" i="20"/>
  <c r="W120" i="20"/>
  <c r="AA121" i="20"/>
  <c r="AA123" i="20"/>
  <c r="AA124" i="20"/>
  <c r="AA136" i="20"/>
  <c r="AA160" i="20"/>
  <c r="AA162" i="20"/>
  <c r="AJ183" i="20"/>
  <c r="AA185" i="20"/>
  <c r="Z242" i="20"/>
  <c r="P311" i="20"/>
  <c r="AC312" i="20"/>
  <c r="AC322" i="20" s="1"/>
  <c r="AA276" i="20"/>
  <c r="AG280" i="20"/>
  <c r="AF285" i="20"/>
  <c r="AJ127" i="20"/>
  <c r="AO298" i="20"/>
  <c r="AA6" i="20"/>
  <c r="W28" i="20"/>
  <c r="AF28" i="20" s="1"/>
  <c r="AA43" i="20"/>
  <c r="AA44" i="20"/>
  <c r="S58" i="20"/>
  <c r="AA78" i="20"/>
  <c r="W80" i="20"/>
  <c r="AA82" i="20"/>
  <c r="AA83" i="20"/>
  <c r="W104" i="20"/>
  <c r="W136" i="20"/>
  <c r="W181" i="20"/>
  <c r="O183" i="20"/>
  <c r="W223" i="20"/>
  <c r="AA14" i="20"/>
  <c r="AA33" i="20"/>
  <c r="S34" i="20"/>
  <c r="AJ47" i="20"/>
  <c r="AJ55" i="20"/>
  <c r="AJ56" i="20"/>
  <c r="O58" i="20"/>
  <c r="AH72" i="20"/>
  <c r="S104" i="20"/>
  <c r="O109" i="20"/>
  <c r="AA126" i="20"/>
  <c r="S247" i="20"/>
  <c r="AA26" i="20"/>
  <c r="AA31" i="20"/>
  <c r="W34" i="20"/>
  <c r="AF34" i="20" s="1"/>
  <c r="O40" i="20"/>
  <c r="W40" i="20"/>
  <c r="S59" i="20"/>
  <c r="AA59" i="20"/>
  <c r="O62" i="20"/>
  <c r="S86" i="20"/>
  <c r="Z128" i="20"/>
  <c r="O202" i="20"/>
  <c r="W202" i="20"/>
  <c r="R203" i="20"/>
  <c r="AC220" i="20"/>
  <c r="V220" i="20"/>
  <c r="AA245" i="20"/>
  <c r="AA103" i="20"/>
  <c r="AH125" i="20"/>
  <c r="AH205" i="20"/>
  <c r="AJ229" i="20"/>
  <c r="AJ44" i="20"/>
  <c r="AJ45" i="20"/>
  <c r="W65" i="20"/>
  <c r="AI72" i="20"/>
  <c r="AA86" i="20"/>
  <c r="W102" i="20"/>
  <c r="O104" i="20"/>
  <c r="O105" i="20"/>
  <c r="AA118" i="20"/>
  <c r="AA120" i="20"/>
  <c r="Q137" i="20"/>
  <c r="W144" i="20"/>
  <c r="AA157" i="20"/>
  <c r="W158" i="20"/>
  <c r="W168" i="20"/>
  <c r="W176" i="20"/>
  <c r="Q195" i="20"/>
  <c r="X195" i="20"/>
  <c r="W205" i="20"/>
  <c r="W226" i="20"/>
  <c r="W229" i="20"/>
  <c r="AA235" i="20"/>
  <c r="AG244" i="20"/>
  <c r="W245" i="20"/>
  <c r="W249" i="20"/>
  <c r="AJ255" i="20"/>
  <c r="AJ256" i="20"/>
  <c r="AJ257" i="20"/>
  <c r="W257" i="20"/>
  <c r="W280" i="20"/>
  <c r="S280" i="20"/>
  <c r="AE292" i="20"/>
  <c r="AA27" i="20"/>
  <c r="AA42" i="20"/>
  <c r="AA56" i="20"/>
  <c r="S65" i="20"/>
  <c r="W86" i="20"/>
  <c r="S102" i="20"/>
  <c r="AI103" i="20"/>
  <c r="AI105" i="20"/>
  <c r="AJ133" i="20"/>
  <c r="AG133" i="20" s="1"/>
  <c r="AA142" i="20"/>
  <c r="S162" i="20"/>
  <c r="W191" i="20"/>
  <c r="AF191" i="20" s="1"/>
  <c r="AA193" i="20"/>
  <c r="AJ200" i="20"/>
  <c r="AJ201" i="20"/>
  <c r="AH210" i="20"/>
  <c r="AH213" i="20"/>
  <c r="AH215" i="20"/>
  <c r="AA217" i="20"/>
  <c r="AJ222" i="20"/>
  <c r="AI225" i="20"/>
  <c r="AI226" i="20"/>
  <c r="AH228" i="20"/>
  <c r="AH229" i="20"/>
  <c r="AA233" i="20"/>
  <c r="AH245" i="20"/>
  <c r="AA247" i="20"/>
  <c r="W11" i="20"/>
  <c r="W33" i="20"/>
  <c r="W43" i="20"/>
  <c r="O61" i="20"/>
  <c r="S67" i="20"/>
  <c r="AE67" i="20" s="1"/>
  <c r="AA99" i="20"/>
  <c r="AA119" i="20"/>
  <c r="S120" i="20"/>
  <c r="AA134" i="20"/>
  <c r="O138" i="20"/>
  <c r="O146" i="20"/>
  <c r="W150" i="20"/>
  <c r="P151" i="20"/>
  <c r="AA154" i="20"/>
  <c r="S155" i="20"/>
  <c r="S156" i="20"/>
  <c r="O162" i="20"/>
  <c r="O170" i="20"/>
  <c r="AA196" i="20"/>
  <c r="W198" i="20"/>
  <c r="O229" i="20"/>
  <c r="W233" i="20"/>
  <c r="S235" i="20"/>
  <c r="W237" i="20"/>
  <c r="T242" i="20"/>
  <c r="AA243" i="20"/>
  <c r="AI247" i="20"/>
  <c r="W297" i="20"/>
  <c r="AG298" i="20"/>
  <c r="AA16" i="20"/>
  <c r="S27" i="20"/>
  <c r="S43" i="20"/>
  <c r="W54" i="20"/>
  <c r="S56" i="20"/>
  <c r="AA64" i="20"/>
  <c r="AA65" i="20"/>
  <c r="O85" i="20"/>
  <c r="AA112" i="20"/>
  <c r="AH119" i="20"/>
  <c r="AH121" i="20"/>
  <c r="AH126" i="20"/>
  <c r="AI268" i="20"/>
  <c r="AI276" i="20"/>
  <c r="AH7" i="20"/>
  <c r="AH6" i="20" s="1"/>
  <c r="AA15" i="20"/>
  <c r="S26" i="20"/>
  <c r="S28" i="20"/>
  <c r="AE28" i="20" s="1"/>
  <c r="AA32" i="20"/>
  <c r="AA51" i="20"/>
  <c r="W62" i="20"/>
  <c r="AA63" i="20"/>
  <c r="W64" i="20"/>
  <c r="W66" i="20"/>
  <c r="AI68" i="20"/>
  <c r="AI69" i="20"/>
  <c r="AI71" i="20"/>
  <c r="AH73" i="20"/>
  <c r="AH74" i="20"/>
  <c r="S74" i="20"/>
  <c r="AH77" i="20"/>
  <c r="AH78" i="20"/>
  <c r="W78" i="20"/>
  <c r="S80" i="20"/>
  <c r="AE80" i="20" s="1"/>
  <c r="AH81" i="20"/>
  <c r="W81" i="20"/>
  <c r="S82" i="20"/>
  <c r="AJ87" i="20"/>
  <c r="AJ88" i="20"/>
  <c r="AA88" i="20"/>
  <c r="AI89" i="20"/>
  <c r="AI91" i="20"/>
  <c r="S91" i="20"/>
  <c r="AA91" i="20"/>
  <c r="AI92" i="20"/>
  <c r="O93" i="20"/>
  <c r="O102" i="20"/>
  <c r="W103" i="20"/>
  <c r="W105" i="20"/>
  <c r="W110" i="20"/>
  <c r="W111" i="20"/>
  <c r="W112" i="20"/>
  <c r="W119" i="20"/>
  <c r="S121" i="20"/>
  <c r="S126" i="20"/>
  <c r="AA127" i="20"/>
  <c r="W131" i="20"/>
  <c r="O134" i="20"/>
  <c r="AA148" i="20"/>
  <c r="W152" i="20"/>
  <c r="S158" i="20"/>
  <c r="S170" i="20"/>
  <c r="AA172" i="20"/>
  <c r="W179" i="20"/>
  <c r="AE179" i="20" s="1"/>
  <c r="O185" i="20"/>
  <c r="AA186" i="20"/>
  <c r="W189" i="20"/>
  <c r="W193" i="20"/>
  <c r="AA205" i="20"/>
  <c r="AA212" i="20"/>
  <c r="AA221" i="20"/>
  <c r="S229" i="20"/>
  <c r="AA231" i="20"/>
  <c r="S237" i="20"/>
  <c r="S240" i="20"/>
  <c r="S241" i="20"/>
  <c r="AH252" i="20"/>
  <c r="O275" i="20"/>
  <c r="W15" i="20"/>
  <c r="AE15" i="20" s="1"/>
  <c r="S16" i="20"/>
  <c r="S25" i="20"/>
  <c r="W27" i="20"/>
  <c r="AF27" i="20" s="1"/>
  <c r="AG32" i="20"/>
  <c r="S36" i="20"/>
  <c r="AA40" i="20"/>
  <c r="W46" i="20"/>
  <c r="AA47" i="20"/>
  <c r="AA48" i="20"/>
  <c r="AA50" i="20"/>
  <c r="W52" i="20"/>
  <c r="AA54" i="20"/>
  <c r="W59" i="20"/>
  <c r="AH61" i="20"/>
  <c r="AH62" i="20"/>
  <c r="AH64" i="20"/>
  <c r="O65" i="20"/>
  <c r="AH66" i="20"/>
  <c r="AA67" i="20"/>
  <c r="AJ68" i="20"/>
  <c r="AJ69" i="20"/>
  <c r="AJ70" i="20"/>
  <c r="AA70" i="20"/>
  <c r="AJ71" i="20"/>
  <c r="AJ72" i="20"/>
  <c r="AI73" i="20"/>
  <c r="AI74" i="20"/>
  <c r="AI75" i="20"/>
  <c r="AI76" i="20"/>
  <c r="AI78" i="20"/>
  <c r="S78" i="20"/>
  <c r="AI80" i="20"/>
  <c r="AI81" i="20"/>
  <c r="O82" i="20"/>
  <c r="AH83" i="20"/>
  <c r="AG83" i="20" s="1"/>
  <c r="S83" i="20"/>
  <c r="AH85" i="20"/>
  <c r="O86" i="20"/>
  <c r="AA87" i="20"/>
  <c r="W88" i="20"/>
  <c r="AE88" i="20" s="1"/>
  <c r="AJ89" i="20"/>
  <c r="AJ91" i="20"/>
  <c r="AJ92" i="20"/>
  <c r="S103" i="20"/>
  <c r="S105" i="20"/>
  <c r="S110" i="20"/>
  <c r="S111" i="20"/>
  <c r="S112" i="20"/>
  <c r="O113" i="20"/>
  <c r="AA113" i="20"/>
  <c r="S119" i="20"/>
  <c r="S131" i="20"/>
  <c r="S136" i="20"/>
  <c r="AH139" i="20"/>
  <c r="AH140" i="20"/>
  <c r="S152" i="20"/>
  <c r="W174" i="20"/>
  <c r="AH184" i="20"/>
  <c r="AA188" i="20"/>
  <c r="S193" i="20"/>
  <c r="W199" i="20"/>
  <c r="AA225" i="20"/>
  <c r="AJ240" i="20"/>
  <c r="AH240" i="20"/>
  <c r="O241" i="20"/>
  <c r="AA251" i="20"/>
  <c r="AA253" i="20"/>
  <c r="AA256" i="20"/>
  <c r="AA28" i="20"/>
  <c r="S33" i="20"/>
  <c r="W42" i="20"/>
  <c r="O43" i="20"/>
  <c r="W50" i="20"/>
  <c r="O56" i="20"/>
  <c r="W56" i="20"/>
  <c r="AA80" i="20"/>
  <c r="AA100" i="20"/>
  <c r="AA108" i="20"/>
  <c r="W134" i="20"/>
  <c r="AE134" i="20" s="1"/>
  <c r="AA158" i="20"/>
  <c r="AA168" i="20"/>
  <c r="AA170" i="20"/>
  <c r="T177" i="20"/>
  <c r="W185" i="20"/>
  <c r="AH192" i="20"/>
  <c r="O201" i="20"/>
  <c r="S205" i="20"/>
  <c r="W207" i="20"/>
  <c r="AA208" i="20"/>
  <c r="S209" i="20"/>
  <c r="W217" i="20"/>
  <c r="W225" i="20"/>
  <c r="AA229" i="20"/>
  <c r="S231" i="20"/>
  <c r="P230" i="20"/>
  <c r="O233" i="20"/>
  <c r="W235" i="20"/>
  <c r="AA237" i="20"/>
  <c r="S18" i="20"/>
  <c r="AA25" i="20"/>
  <c r="W26" i="20"/>
  <c r="O30" i="20"/>
  <c r="S40" i="20"/>
  <c r="AE40" i="20" s="1"/>
  <c r="S42" i="20"/>
  <c r="S48" i="20"/>
  <c r="S50" i="20"/>
  <c r="S54" i="20"/>
  <c r="AA110" i="20"/>
  <c r="AA111" i="20"/>
  <c r="S113" i="20"/>
  <c r="S118" i="20"/>
  <c r="AE118" i="20" s="1"/>
  <c r="W121" i="20"/>
  <c r="W122" i="20"/>
  <c r="W126" i="20"/>
  <c r="AA131" i="20"/>
  <c r="O150" i="20"/>
  <c r="AA152" i="20"/>
  <c r="AA179" i="20"/>
  <c r="AJ182" i="20"/>
  <c r="S217" i="20"/>
  <c r="X220" i="20"/>
  <c r="S225" i="20"/>
  <c r="X8" i="20"/>
  <c r="S13" i="20"/>
  <c r="W16" i="20"/>
  <c r="AF16" i="20" s="1"/>
  <c r="AG26" i="20"/>
  <c r="AJ28" i="20"/>
  <c r="AG28" i="20" s="1"/>
  <c r="W30" i="20"/>
  <c r="O33" i="20"/>
  <c r="W45" i="20"/>
  <c r="O47" i="20"/>
  <c r="O48" i="20"/>
  <c r="AJ49" i="20"/>
  <c r="O50" i="20"/>
  <c r="W51" i="20"/>
  <c r="W53" i="20"/>
  <c r="O59" i="20"/>
  <c r="AF59" i="20" s="1"/>
  <c r="AA60" i="20"/>
  <c r="U57" i="20"/>
  <c r="AO268" i="20"/>
  <c r="O7" i="20"/>
  <c r="O6" i="20" s="1"/>
  <c r="S11" i="20"/>
  <c r="T8" i="20"/>
  <c r="O15" i="20"/>
  <c r="AA17" i="20"/>
  <c r="AA18" i="20"/>
  <c r="W21" i="20"/>
  <c r="O25" i="20"/>
  <c r="AG29" i="20"/>
  <c r="W35" i="20"/>
  <c r="O42" i="20"/>
  <c r="AA49" i="20"/>
  <c r="S51" i="20"/>
  <c r="O53" i="20"/>
  <c r="O54" i="20"/>
  <c r="AA55" i="20"/>
  <c r="V57" i="20"/>
  <c r="O67" i="20"/>
  <c r="AF67" i="20" s="1"/>
  <c r="AG89" i="20"/>
  <c r="AG11" i="20"/>
  <c r="AA13" i="20"/>
  <c r="W17" i="20"/>
  <c r="AA19" i="20"/>
  <c r="AB20" i="20"/>
  <c r="AA24" i="20"/>
  <c r="O26" i="20"/>
  <c r="W44" i="20"/>
  <c r="Y39" i="20"/>
  <c r="W55" i="20"/>
  <c r="AH63" i="20"/>
  <c r="O63" i="20"/>
  <c r="W63" i="20"/>
  <c r="O64" i="20"/>
  <c r="S64" i="20"/>
  <c r="AE64" i="20" s="1"/>
  <c r="AG121" i="20"/>
  <c r="AA11" i="20"/>
  <c r="AA23" i="20"/>
  <c r="AA30" i="20"/>
  <c r="O36" i="20"/>
  <c r="AF38" i="20"/>
  <c r="U39" i="20"/>
  <c r="AA45" i="20"/>
  <c r="W47" i="20"/>
  <c r="O55" i="20"/>
  <c r="AA61" i="20"/>
  <c r="AA62" i="20"/>
  <c r="AK63" i="20"/>
  <c r="S63" i="20"/>
  <c r="AE63" i="20" s="1"/>
  <c r="AA66" i="20"/>
  <c r="O70" i="20"/>
  <c r="Z57" i="20"/>
  <c r="W74" i="20"/>
  <c r="AH75" i="20"/>
  <c r="O77" i="20"/>
  <c r="O78" i="20"/>
  <c r="AF78" i="20" s="1"/>
  <c r="W83" i="20"/>
  <c r="U79" i="20"/>
  <c r="W101" i="20"/>
  <c r="AH105" i="20"/>
  <c r="S108" i="20"/>
  <c r="W115" i="20"/>
  <c r="X114" i="20"/>
  <c r="O117" i="20"/>
  <c r="O118" i="20"/>
  <c r="AF118" i="20" s="1"/>
  <c r="O120" i="20"/>
  <c r="W125" i="20"/>
  <c r="AJ129" i="20"/>
  <c r="AA130" i="20"/>
  <c r="AA132" i="20"/>
  <c r="AA133" i="20"/>
  <c r="AA135" i="20"/>
  <c r="S139" i="20"/>
  <c r="W140" i="20"/>
  <c r="AH141" i="20"/>
  <c r="S142" i="20"/>
  <c r="AA143" i="20"/>
  <c r="AA146" i="20"/>
  <c r="AA150" i="20"/>
  <c r="O154" i="20"/>
  <c r="AH154" i="20"/>
  <c r="O156" i="20"/>
  <c r="W156" i="20"/>
  <c r="AE156" i="20" s="1"/>
  <c r="AH156" i="20"/>
  <c r="O158" i="20"/>
  <c r="S163" i="20"/>
  <c r="W164" i="20"/>
  <c r="AH165" i="20"/>
  <c r="S166" i="20"/>
  <c r="AA167" i="20"/>
  <c r="AA174" i="20"/>
  <c r="AA176" i="20"/>
  <c r="AJ180" i="20"/>
  <c r="AA181" i="20"/>
  <c r="AB177" i="20"/>
  <c r="AI185" i="20"/>
  <c r="AH186" i="20"/>
  <c r="AA187" i="20"/>
  <c r="S189" i="20"/>
  <c r="S190" i="20"/>
  <c r="S191" i="20"/>
  <c r="AE191" i="20" s="1"/>
  <c r="O193" i="20"/>
  <c r="O196" i="20"/>
  <c r="W196" i="20"/>
  <c r="W197" i="20"/>
  <c r="W209" i="20"/>
  <c r="AH212" i="20"/>
  <c r="S213" i="20"/>
  <c r="AA214" i="20"/>
  <c r="AA215" i="20"/>
  <c r="AA219" i="20"/>
  <c r="O221" i="20"/>
  <c r="AA223" i="20"/>
  <c r="AA227" i="20"/>
  <c r="AI229" i="20"/>
  <c r="O237" i="20"/>
  <c r="AF237" i="20" s="1"/>
  <c r="AJ238" i="20"/>
  <c r="W241" i="20"/>
  <c r="W246" i="20"/>
  <c r="O247" i="20"/>
  <c r="AF247" i="20" s="1"/>
  <c r="AC242" i="20"/>
  <c r="AH268" i="20"/>
  <c r="AK244" i="20"/>
  <c r="O80" i="20"/>
  <c r="AA93" i="20"/>
  <c r="AI95" i="20"/>
  <c r="W99" i="20"/>
  <c r="O101" i="20"/>
  <c r="AA107" i="20"/>
  <c r="O110" i="20"/>
  <c r="O112" i="20"/>
  <c r="S115" i="20"/>
  <c r="W123" i="20"/>
  <c r="O125" i="20"/>
  <c r="O126" i="20"/>
  <c r="AF126" i="20" s="1"/>
  <c r="W130" i="20"/>
  <c r="AJ132" i="20"/>
  <c r="W133" i="20"/>
  <c r="AJ135" i="20"/>
  <c r="O136" i="20"/>
  <c r="AF136" i="20" s="1"/>
  <c r="S140" i="20"/>
  <c r="Y137" i="20"/>
  <c r="O142" i="20"/>
  <c r="AJ143" i="20"/>
  <c r="W146" i="20"/>
  <c r="AB151" i="20"/>
  <c r="AC151" i="20"/>
  <c r="Y151" i="20"/>
  <c r="AC159" i="20"/>
  <c r="S164" i="20"/>
  <c r="O166" i="20"/>
  <c r="W170" i="20"/>
  <c r="X177" i="20"/>
  <c r="AC177" i="20"/>
  <c r="W187" i="20"/>
  <c r="O189" i="20"/>
  <c r="AJ190" i="20"/>
  <c r="AA194" i="20"/>
  <c r="O213" i="20"/>
  <c r="W214" i="20"/>
  <c r="W215" i="20"/>
  <c r="W218" i="20"/>
  <c r="W250" i="20"/>
  <c r="O253" i="20"/>
  <c r="W255" i="20"/>
  <c r="AC311" i="20"/>
  <c r="AK74" i="20"/>
  <c r="AK65" i="20"/>
  <c r="AK90" i="20"/>
  <c r="AK104" i="20"/>
  <c r="S66" i="20"/>
  <c r="W70" i="20"/>
  <c r="AA72" i="20"/>
  <c r="AA73" i="20"/>
  <c r="S75" i="20"/>
  <c r="S76" i="20"/>
  <c r="AB79" i="20"/>
  <c r="AA81" i="20"/>
  <c r="AH82" i="20"/>
  <c r="W84" i="20"/>
  <c r="W87" i="20"/>
  <c r="W89" i="20"/>
  <c r="O91" i="20"/>
  <c r="AA92" i="20"/>
  <c r="AB94" i="20"/>
  <c r="S99" i="20"/>
  <c r="W100" i="20"/>
  <c r="S116" i="20"/>
  <c r="O119" i="20"/>
  <c r="AF119" i="20" s="1"/>
  <c r="O121" i="20"/>
  <c r="S123" i="20"/>
  <c r="W124" i="20"/>
  <c r="Q128" i="20"/>
  <c r="AI130" i="20"/>
  <c r="AG134" i="20"/>
  <c r="X128" i="20"/>
  <c r="AB128" i="20"/>
  <c r="AA138" i="20"/>
  <c r="AA144" i="20"/>
  <c r="S146" i="20"/>
  <c r="S147" i="20"/>
  <c r="W148" i="20"/>
  <c r="AH149" i="20"/>
  <c r="S150" i="20"/>
  <c r="AE150" i="20" s="1"/>
  <c r="O152" i="20"/>
  <c r="W154" i="20"/>
  <c r="AA166" i="20"/>
  <c r="S171" i="20"/>
  <c r="W172" i="20"/>
  <c r="AH173" i="20"/>
  <c r="S174" i="20"/>
  <c r="AE174" i="20" s="1"/>
  <c r="AA175" i="20"/>
  <c r="O179" i="20"/>
  <c r="AA189" i="20"/>
  <c r="W194" i="20"/>
  <c r="AG196" i="20"/>
  <c r="AA198" i="20"/>
  <c r="AA199" i="20"/>
  <c r="AA201" i="20"/>
  <c r="O205" i="20"/>
  <c r="S207" i="20"/>
  <c r="AA213" i="20"/>
  <c r="O217" i="20"/>
  <c r="AF217" i="20" s="1"/>
  <c r="W221" i="20"/>
  <c r="O225" i="20"/>
  <c r="Y230" i="20"/>
  <c r="AG235" i="20"/>
  <c r="AA239" i="20"/>
  <c r="O245" i="20"/>
  <c r="W248" i="20"/>
  <c r="AI250" i="20"/>
  <c r="AK67" i="20"/>
  <c r="AH70" i="20"/>
  <c r="AA71" i="20"/>
  <c r="W72" i="20"/>
  <c r="W73" i="20"/>
  <c r="Z79" i="20"/>
  <c r="O88" i="20"/>
  <c r="W96" i="20"/>
  <c r="W97" i="20"/>
  <c r="S100" i="20"/>
  <c r="O103" i="20"/>
  <c r="S107" i="20"/>
  <c r="W108" i="20"/>
  <c r="O111" i="20"/>
  <c r="AF111" i="20" s="1"/>
  <c r="Q114" i="20"/>
  <c r="W117" i="20"/>
  <c r="S124" i="20"/>
  <c r="AA129" i="20"/>
  <c r="O131" i="20"/>
  <c r="W138" i="20"/>
  <c r="W142" i="20"/>
  <c r="AG147" i="20"/>
  <c r="S148" i="20"/>
  <c r="S154" i="20"/>
  <c r="AA156" i="20"/>
  <c r="W162" i="20"/>
  <c r="AE162" i="20" s="1"/>
  <c r="AA164" i="20"/>
  <c r="W166" i="20"/>
  <c r="S172" i="20"/>
  <c r="O174" i="20"/>
  <c r="AJ175" i="20"/>
  <c r="AH176" i="20"/>
  <c r="AA178" i="20"/>
  <c r="AA180" i="20"/>
  <c r="AJ181" i="20"/>
  <c r="AH182" i="20"/>
  <c r="AA200" i="20"/>
  <c r="AA206" i="20"/>
  <c r="AA209" i="20"/>
  <c r="AH211" i="20"/>
  <c r="W213" i="20"/>
  <c r="S221" i="20"/>
  <c r="Y220" i="20"/>
  <c r="AA222" i="20"/>
  <c r="AB220" i="20"/>
  <c r="AJ227" i="20"/>
  <c r="AH227" i="20"/>
  <c r="AI228" i="20"/>
  <c r="AG228" i="20" s="1"/>
  <c r="O231" i="20"/>
  <c r="O235" i="20"/>
  <c r="AI238" i="20"/>
  <c r="AA241" i="20"/>
  <c r="W253" i="20"/>
  <c r="Y242" i="20"/>
  <c r="AJ275" i="20"/>
  <c r="AO276" i="20"/>
  <c r="AK56" i="20"/>
  <c r="AK51" i="20"/>
  <c r="AK48" i="20"/>
  <c r="AK207" i="20"/>
  <c r="AS6" i="20"/>
  <c r="AB274" i="20"/>
  <c r="Y177" i="20"/>
  <c r="AI36" i="20"/>
  <c r="W36" i="20"/>
  <c r="AA97" i="20"/>
  <c r="AQ94" i="20"/>
  <c r="AO99" i="20"/>
  <c r="AO186" i="20"/>
  <c r="AQ159" i="20"/>
  <c r="AO176" i="20"/>
  <c r="AA36" i="20"/>
  <c r="AA35" i="20"/>
  <c r="AS35" i="20"/>
  <c r="AC137" i="20"/>
  <c r="AA75" i="20"/>
  <c r="AW244" i="20"/>
  <c r="AW243" i="20"/>
  <c r="AW197" i="20"/>
  <c r="AW196" i="20"/>
  <c r="AP20" i="20"/>
  <c r="AO162" i="20"/>
  <c r="AO109" i="20"/>
  <c r="W109" i="20"/>
  <c r="AF109" i="20" s="1"/>
  <c r="AH109" i="20"/>
  <c r="AP94" i="20"/>
  <c r="W75" i="20"/>
  <c r="AH69" i="20"/>
  <c r="AO69" i="20"/>
  <c r="W85" i="20"/>
  <c r="AF85" i="20" s="1"/>
  <c r="AO85" i="20"/>
  <c r="Y79" i="20"/>
  <c r="W82" i="20"/>
  <c r="AE82" i="20" s="1"/>
  <c r="AJ82" i="20"/>
  <c r="AO82" i="20"/>
  <c r="AK247" i="20"/>
  <c r="AK235" i="20"/>
  <c r="AW207" i="20"/>
  <c r="AK181" i="20"/>
  <c r="AW183" i="20"/>
  <c r="AW185" i="20"/>
  <c r="AK182" i="20"/>
  <c r="AK152" i="20"/>
  <c r="AW133" i="20"/>
  <c r="AK136" i="20"/>
  <c r="AK119" i="20"/>
  <c r="AK121" i="20"/>
  <c r="AW98" i="20"/>
  <c r="AW104" i="20"/>
  <c r="AW112" i="20"/>
  <c r="AK111" i="20"/>
  <c r="AK113" i="20"/>
  <c r="AW105" i="20"/>
  <c r="AK103" i="20"/>
  <c r="AK97" i="20"/>
  <c r="AK83" i="20"/>
  <c r="AW90" i="20"/>
  <c r="AK87" i="20"/>
  <c r="AW88" i="20"/>
  <c r="AK91" i="20"/>
  <c r="AW89" i="20"/>
  <c r="AW63" i="20"/>
  <c r="AW67" i="20"/>
  <c r="AW65" i="20"/>
  <c r="AW71" i="20"/>
  <c r="AK73" i="20"/>
  <c r="AW74" i="20"/>
  <c r="AK72" i="20"/>
  <c r="AW64" i="20"/>
  <c r="AW56" i="20"/>
  <c r="AW51" i="20"/>
  <c r="AW48" i="20"/>
  <c r="AK50" i="20"/>
  <c r="AK52" i="20"/>
  <c r="AK55" i="20"/>
  <c r="AK43" i="20"/>
  <c r="AK49" i="20"/>
  <c r="AK33" i="20"/>
  <c r="AK26" i="20"/>
  <c r="AK25" i="20"/>
  <c r="AK36" i="20"/>
  <c r="AK7" i="20"/>
  <c r="O282" i="20"/>
  <c r="AE282" i="20"/>
  <c r="AF288" i="20"/>
  <c r="AF289" i="20"/>
  <c r="AS277" i="20"/>
  <c r="AS297" i="20"/>
  <c r="AK277" i="20"/>
  <c r="AF287" i="20"/>
  <c r="AG287" i="20" s="1"/>
  <c r="AE287" i="20"/>
  <c r="AO277" i="20"/>
  <c r="AS280" i="20"/>
  <c r="AF278" i="20"/>
  <c r="AK280" i="20"/>
  <c r="AA297" i="20"/>
  <c r="AE289" i="20"/>
  <c r="AK297" i="20"/>
  <c r="AO283" i="20"/>
  <c r="AS298" i="20"/>
  <c r="AW280" i="20"/>
  <c r="AG297" i="20"/>
  <c r="AA277" i="20"/>
  <c r="AF286" i="20"/>
  <c r="AG286" i="20" s="1"/>
  <c r="AG296" i="20" s="1"/>
  <c r="W298" i="20"/>
  <c r="AW283" i="20"/>
  <c r="AW298" i="20"/>
  <c r="AP242" i="20"/>
  <c r="AQ242" i="20"/>
  <c r="AP230" i="20"/>
  <c r="AK231" i="20"/>
  <c r="AQ220" i="20"/>
  <c r="AQ195" i="20"/>
  <c r="AO198" i="20"/>
  <c r="AO180" i="20"/>
  <c r="AO179" i="20"/>
  <c r="AO178" i="20"/>
  <c r="AP177" i="20"/>
  <c r="AQ177" i="20"/>
  <c r="AP159" i="20"/>
  <c r="AO161" i="20"/>
  <c r="AO160" i="20"/>
  <c r="AR159" i="20"/>
  <c r="AG152" i="20"/>
  <c r="AO152" i="20"/>
  <c r="AO151" i="20"/>
  <c r="AO154" i="20"/>
  <c r="AO153" i="20"/>
  <c r="AO139" i="20"/>
  <c r="AO140" i="20"/>
  <c r="AO129" i="20"/>
  <c r="AO131" i="20"/>
  <c r="AO117" i="20"/>
  <c r="AP114" i="20"/>
  <c r="AO114" i="20" s="1"/>
  <c r="AO116" i="20"/>
  <c r="AO115" i="20"/>
  <c r="AL94" i="20"/>
  <c r="AO95" i="20"/>
  <c r="AO97" i="20"/>
  <c r="AK96" i="20"/>
  <c r="AO96" i="20"/>
  <c r="AF80" i="20"/>
  <c r="AO81" i="20"/>
  <c r="AR79" i="20"/>
  <c r="AO79" i="20" s="1"/>
  <c r="AO60" i="20"/>
  <c r="AK59" i="20"/>
  <c r="AO58" i="20"/>
  <c r="AO59" i="20"/>
  <c r="AO39" i="20"/>
  <c r="AO42" i="20"/>
  <c r="AK42" i="20"/>
  <c r="AO40" i="20"/>
  <c r="AO41" i="20"/>
  <c r="AR20" i="20"/>
  <c r="AP8" i="20"/>
  <c r="AZ8" i="20"/>
  <c r="AO9" i="20"/>
  <c r="AY6" i="20"/>
  <c r="AM6" i="20"/>
  <c r="AW7" i="20"/>
  <c r="AW297" i="20"/>
  <c r="AR8" i="20"/>
  <c r="AO25" i="20"/>
  <c r="AO33" i="20"/>
  <c r="AO297" i="20"/>
  <c r="AQ20" i="20"/>
  <c r="AO23" i="20"/>
  <c r="AO27" i="20"/>
  <c r="AO31" i="20"/>
  <c r="AR128" i="20"/>
  <c r="AO128" i="20" s="1"/>
  <c r="AO222" i="20"/>
  <c r="AR220" i="20"/>
  <c r="AR57" i="20"/>
  <c r="AO29" i="20"/>
  <c r="AO36" i="20"/>
  <c r="AO6" i="20"/>
  <c r="AO24" i="20"/>
  <c r="AO28" i="20"/>
  <c r="AO32" i="20"/>
  <c r="AO35" i="20"/>
  <c r="AR137" i="20"/>
  <c r="AO137" i="20" s="1"/>
  <c r="AQ230" i="20"/>
  <c r="AO193" i="20"/>
  <c r="AO197" i="20"/>
  <c r="AO209" i="20"/>
  <c r="AO217" i="20"/>
  <c r="AO233" i="20"/>
  <c r="AO237" i="20"/>
  <c r="AO249" i="20"/>
  <c r="AO253" i="20"/>
  <c r="AO257" i="20"/>
  <c r="AO192" i="20"/>
  <c r="AO196" i="20"/>
  <c r="AO200" i="20"/>
  <c r="AO204" i="20"/>
  <c r="AO208" i="20"/>
  <c r="AO212" i="20"/>
  <c r="AO216" i="20"/>
  <c r="AO224" i="20"/>
  <c r="AO228" i="20"/>
  <c r="AO232" i="20"/>
  <c r="AO236" i="20"/>
  <c r="AO240" i="20"/>
  <c r="AO244" i="20"/>
  <c r="AO248" i="20"/>
  <c r="AO252" i="20"/>
  <c r="AO256" i="20"/>
  <c r="AO275" i="20"/>
  <c r="AO201" i="20"/>
  <c r="AO205" i="20"/>
  <c r="AO213" i="20"/>
  <c r="AO221" i="20"/>
  <c r="AO225" i="20"/>
  <c r="AO229" i="20"/>
  <c r="AO241" i="20"/>
  <c r="AO245" i="20"/>
  <c r="AO191" i="20"/>
  <c r="AR195" i="20"/>
  <c r="AO199" i="20"/>
  <c r="AR203" i="20"/>
  <c r="AO203" i="20" s="1"/>
  <c r="AO207" i="20"/>
  <c r="AO211" i="20"/>
  <c r="AO215" i="20"/>
  <c r="AO219" i="20"/>
  <c r="AO223" i="20"/>
  <c r="AO227" i="20"/>
  <c r="AO231" i="20"/>
  <c r="AO235" i="20"/>
  <c r="AO239" i="20"/>
  <c r="AO243" i="20"/>
  <c r="AO247" i="20"/>
  <c r="AO251" i="20"/>
  <c r="AO255" i="20"/>
  <c r="AK17" i="20"/>
  <c r="S17" i="20"/>
  <c r="AF25" i="20"/>
  <c r="Z39" i="20"/>
  <c r="W41" i="20"/>
  <c r="AF142" i="20"/>
  <c r="O9" i="20"/>
  <c r="AI9" i="20"/>
  <c r="AJ13" i="20"/>
  <c r="AG13" i="20" s="1"/>
  <c r="O13" i="20"/>
  <c r="AG16" i="20"/>
  <c r="AK31" i="20"/>
  <c r="AF33" i="20"/>
  <c r="S41" i="20"/>
  <c r="V39" i="20"/>
  <c r="AK15" i="20"/>
  <c r="AK16" i="20"/>
  <c r="AK18" i="20"/>
  <c r="AK24" i="20"/>
  <c r="S24" i="20"/>
  <c r="V20" i="20"/>
  <c r="AG27" i="20"/>
  <c r="AK30" i="20"/>
  <c r="W6" i="20"/>
  <c r="Q8" i="20"/>
  <c r="Y8" i="20"/>
  <c r="AA9" i="20"/>
  <c r="AJ21" i="20"/>
  <c r="X20" i="20"/>
  <c r="AD20" i="20"/>
  <c r="AK27" i="20"/>
  <c r="AK28" i="20"/>
  <c r="S29" i="20"/>
  <c r="AG34" i="20"/>
  <c r="AJ35" i="20"/>
  <c r="O35" i="20"/>
  <c r="AA41" i="20"/>
  <c r="AD39" i="20"/>
  <c r="AE42" i="20"/>
  <c r="AK45" i="20"/>
  <c r="AK47" i="20"/>
  <c r="AK92" i="20"/>
  <c r="AJ18" i="20"/>
  <c r="AG18" i="20" s="1"/>
  <c r="W18" i="20"/>
  <c r="AK34" i="20"/>
  <c r="AF150" i="20"/>
  <c r="AK13" i="20"/>
  <c r="AJ17" i="20"/>
  <c r="O17" i="20"/>
  <c r="O21" i="20"/>
  <c r="P20" i="20"/>
  <c r="AH21" i="20"/>
  <c r="U20" i="20"/>
  <c r="AL20" i="20"/>
  <c r="AJ24" i="20"/>
  <c r="AG24" i="20" s="1"/>
  <c r="W24" i="20"/>
  <c r="W31" i="20"/>
  <c r="AK12" i="20"/>
  <c r="Z20" i="20"/>
  <c r="AK35" i="20"/>
  <c r="S35" i="20"/>
  <c r="AJ41" i="20"/>
  <c r="O41" i="20"/>
  <c r="AF166" i="20"/>
  <c r="AE166" i="20"/>
  <c r="AF174" i="20"/>
  <c r="AI47" i="20"/>
  <c r="AG47" i="20" s="1"/>
  <c r="AF53" i="20"/>
  <c r="AH76" i="20"/>
  <c r="AG76" i="20" s="1"/>
  <c r="O76" i="20"/>
  <c r="AE78" i="20"/>
  <c r="AM79" i="20"/>
  <c r="AJ95" i="20"/>
  <c r="R94" i="20"/>
  <c r="V94" i="20"/>
  <c r="AH96" i="20"/>
  <c r="P94" i="20"/>
  <c r="AI115" i="20"/>
  <c r="O115" i="20"/>
  <c r="AI123" i="20"/>
  <c r="O123" i="20"/>
  <c r="S153" i="20"/>
  <c r="V151" i="20"/>
  <c r="AF235" i="20"/>
  <c r="O236" i="20"/>
  <c r="AH236" i="20"/>
  <c r="W236" i="20"/>
  <c r="AJ236" i="20"/>
  <c r="O279" i="20"/>
  <c r="O277" i="20" s="1"/>
  <c r="S277" i="20"/>
  <c r="Z8" i="20"/>
  <c r="AK11" i="20"/>
  <c r="S21" i="20"/>
  <c r="AE21" i="20" s="1"/>
  <c r="AK23" i="20"/>
  <c r="AH52" i="20"/>
  <c r="O52" i="20"/>
  <c r="AK53" i="20"/>
  <c r="S53" i="20"/>
  <c r="AI55" i="20"/>
  <c r="W60" i="20"/>
  <c r="W61" i="20"/>
  <c r="AA69" i="20"/>
  <c r="AI70" i="20"/>
  <c r="S71" i="20"/>
  <c r="W71" i="20"/>
  <c r="S73" i="20"/>
  <c r="X79" i="20"/>
  <c r="S84" i="20"/>
  <c r="S85" i="20"/>
  <c r="AE86" i="20"/>
  <c r="AI87" i="20"/>
  <c r="T94" i="20"/>
  <c r="S95" i="20"/>
  <c r="W95" i="20"/>
  <c r="S97" i="20"/>
  <c r="AE97" i="20" s="1"/>
  <c r="AI98" i="20"/>
  <c r="AK101" i="20"/>
  <c r="S101" i="20"/>
  <c r="AE104" i="20"/>
  <c r="S106" i="20"/>
  <c r="AK106" i="20"/>
  <c r="AI117" i="20"/>
  <c r="AH122" i="20"/>
  <c r="O122" i="20"/>
  <c r="AF122" i="20" s="1"/>
  <c r="AJ130" i="20"/>
  <c r="R128" i="20"/>
  <c r="U137" i="20"/>
  <c r="AJ139" i="20"/>
  <c r="R137" i="20"/>
  <c r="T151" i="20"/>
  <c r="AJ163" i="20"/>
  <c r="R159" i="20"/>
  <c r="AJ166" i="20"/>
  <c r="AG166" i="20" s="1"/>
  <c r="AJ174" i="20"/>
  <c r="AK189" i="20"/>
  <c r="AK191" i="20"/>
  <c r="AA192" i="20"/>
  <c r="AK194" i="20"/>
  <c r="AK199" i="20"/>
  <c r="AH202" i="20"/>
  <c r="X203" i="20"/>
  <c r="AH207" i="20"/>
  <c r="O207" i="20"/>
  <c r="O208" i="20"/>
  <c r="AH208" i="20"/>
  <c r="W208" i="20"/>
  <c r="AJ208" i="20"/>
  <c r="AK214" i="20"/>
  <c r="AK215" i="20"/>
  <c r="S218" i="20"/>
  <c r="AK221" i="20"/>
  <c r="T220" i="20"/>
  <c r="O224" i="20"/>
  <c r="AH224" i="20"/>
  <c r="W224" i="20"/>
  <c r="AJ224" i="20"/>
  <c r="T230" i="20"/>
  <c r="AA232" i="20"/>
  <c r="AD230" i="20"/>
  <c r="AK255" i="20"/>
  <c r="V312" i="20"/>
  <c r="S276" i="20"/>
  <c r="V274" i="20"/>
  <c r="V6" i="20"/>
  <c r="AI7" i="20"/>
  <c r="AI6" i="20" s="1"/>
  <c r="W9" i="20"/>
  <c r="O11" i="20"/>
  <c r="O12" i="20"/>
  <c r="W12" i="20"/>
  <c r="S14" i="20"/>
  <c r="S19" i="20"/>
  <c r="AI23" i="20"/>
  <c r="S30" i="20"/>
  <c r="AJ30" i="20"/>
  <c r="AG30" i="20" s="1"/>
  <c r="AI31" i="20"/>
  <c r="AG31" i="20" s="1"/>
  <c r="S32" i="20"/>
  <c r="AF37" i="20"/>
  <c r="AH40" i="20"/>
  <c r="P39" i="20"/>
  <c r="T39" i="20"/>
  <c r="AB39" i="20"/>
  <c r="S46" i="20"/>
  <c r="S47" i="20"/>
  <c r="AE47" i="20" s="1"/>
  <c r="S49" i="20"/>
  <c r="AH58" i="20"/>
  <c r="P57" i="20"/>
  <c r="S7" i="20"/>
  <c r="W7" i="20"/>
  <c r="AA7" i="20"/>
  <c r="P8" i="20"/>
  <c r="AL8" i="20"/>
  <c r="AI12" i="20"/>
  <c r="S12" i="20"/>
  <c r="AH14" i="20"/>
  <c r="AK14" i="20"/>
  <c r="AH19" i="20"/>
  <c r="Y20" i="20"/>
  <c r="AA21" i="20"/>
  <c r="AH23" i="20"/>
  <c r="W29" i="20"/>
  <c r="S31" i="20"/>
  <c r="AE38" i="20"/>
  <c r="Q39" i="20"/>
  <c r="O44" i="20"/>
  <c r="S44" i="20"/>
  <c r="O45" i="20"/>
  <c r="S45" i="20"/>
  <c r="AL39" i="20"/>
  <c r="AA46" i="20"/>
  <c r="O51" i="20"/>
  <c r="AF51" i="20" s="1"/>
  <c r="AA52" i="20"/>
  <c r="AA53" i="20"/>
  <c r="S55" i="20"/>
  <c r="AD57" i="20"/>
  <c r="AJ61" i="20"/>
  <c r="R57" i="20"/>
  <c r="AI61" i="20"/>
  <c r="AK62" i="20"/>
  <c r="AK66" i="20"/>
  <c r="AH68" i="20"/>
  <c r="O68" i="20"/>
  <c r="S68" i="20"/>
  <c r="O69" i="20"/>
  <c r="S69" i="20"/>
  <c r="S70" i="20"/>
  <c r="O72" i="20"/>
  <c r="S72" i="20"/>
  <c r="AE72" i="20" s="1"/>
  <c r="O74" i="20"/>
  <c r="AK75" i="20"/>
  <c r="W76" i="20"/>
  <c r="W77" i="20"/>
  <c r="R79" i="20"/>
  <c r="AG81" i="20"/>
  <c r="O83" i="20"/>
  <c r="AA84" i="20"/>
  <c r="AA85" i="20"/>
  <c r="S87" i="20"/>
  <c r="AE87" i="20" s="1"/>
  <c r="O89" i="20"/>
  <c r="S89" i="20"/>
  <c r="AE89" i="20" s="1"/>
  <c r="AJ93" i="20"/>
  <c r="AI93" i="20"/>
  <c r="Q94" i="20"/>
  <c r="X94" i="20"/>
  <c r="W94" i="20" s="1"/>
  <c r="U94" i="20"/>
  <c r="O96" i="20"/>
  <c r="AF96" i="20" s="1"/>
  <c r="S96" i="20"/>
  <c r="AA96" i="20"/>
  <c r="O98" i="20"/>
  <c r="AF98" i="20" s="1"/>
  <c r="S98" i="20"/>
  <c r="AE98" i="20" s="1"/>
  <c r="AA98" i="20"/>
  <c r="AK100" i="20"/>
  <c r="AA101" i="20"/>
  <c r="AK102" i="20"/>
  <c r="AF105" i="20"/>
  <c r="AE105" i="20"/>
  <c r="AA106" i="20"/>
  <c r="AA109" i="20"/>
  <c r="AK110" i="20"/>
  <c r="U114" i="20"/>
  <c r="AA117" i="20"/>
  <c r="AK118" i="20"/>
  <c r="AA122" i="20"/>
  <c r="AA125" i="20"/>
  <c r="AK126" i="20"/>
  <c r="AK127" i="20"/>
  <c r="L131" i="20"/>
  <c r="P137" i="20"/>
  <c r="Z137" i="20"/>
  <c r="O140" i="20"/>
  <c r="AK142" i="20"/>
  <c r="O144" i="20"/>
  <c r="AF144" i="20" s="1"/>
  <c r="S144" i="20"/>
  <c r="AE144" i="20" s="1"/>
  <c r="O148" i="20"/>
  <c r="AF148" i="20" s="1"/>
  <c r="AK150" i="20"/>
  <c r="O153" i="20"/>
  <c r="AH153" i="20"/>
  <c r="AM151" i="20"/>
  <c r="W153" i="20"/>
  <c r="AJ153" i="20"/>
  <c r="AF154" i="20"/>
  <c r="AJ155" i="20"/>
  <c r="R151" i="20"/>
  <c r="AJ156" i="20"/>
  <c r="AG156" i="20" s="1"/>
  <c r="AK157" i="20"/>
  <c r="T159" i="20"/>
  <c r="AD159" i="20"/>
  <c r="O160" i="20"/>
  <c r="S160" i="20"/>
  <c r="W160" i="20"/>
  <c r="O164" i="20"/>
  <c r="AK166" i="20"/>
  <c r="O168" i="20"/>
  <c r="S168" i="20"/>
  <c r="O172" i="20"/>
  <c r="AK174" i="20"/>
  <c r="O176" i="20"/>
  <c r="AF176" i="20" s="1"/>
  <c r="S176" i="20"/>
  <c r="AE176" i="20" s="1"/>
  <c r="R177" i="20"/>
  <c r="V177" i="20"/>
  <c r="Z177" i="20"/>
  <c r="AD177" i="20"/>
  <c r="AJ179" i="20"/>
  <c r="O182" i="20"/>
  <c r="S182" i="20"/>
  <c r="W182" i="20"/>
  <c r="AA182" i="20"/>
  <c r="AI184" i="20"/>
  <c r="Q177" i="20"/>
  <c r="S184" i="20"/>
  <c r="AH187" i="20"/>
  <c r="O187" i="20"/>
  <c r="AF187" i="20" s="1"/>
  <c r="AH190" i="20"/>
  <c r="AG193" i="20"/>
  <c r="AK193" i="20"/>
  <c r="U195" i="20"/>
  <c r="S197" i="20"/>
  <c r="V195" i="20"/>
  <c r="AK197" i="20"/>
  <c r="AN195" i="20"/>
  <c r="T195" i="20"/>
  <c r="W201" i="20"/>
  <c r="AH201" i="20"/>
  <c r="AG201" i="20" s="1"/>
  <c r="P203" i="20"/>
  <c r="O206" i="20"/>
  <c r="AH206" i="20"/>
  <c r="W206" i="20"/>
  <c r="AK206" i="20"/>
  <c r="AJ207" i="20"/>
  <c r="O209" i="20"/>
  <c r="AF209" i="20" s="1"/>
  <c r="AH209" i="20"/>
  <c r="AG209" i="20" s="1"/>
  <c r="S211" i="20"/>
  <c r="AK213" i="20"/>
  <c r="S216" i="20"/>
  <c r="AK216" i="20"/>
  <c r="AK218" i="20"/>
  <c r="AK219" i="20"/>
  <c r="AD220" i="20"/>
  <c r="O223" i="20"/>
  <c r="AF223" i="20" s="1"/>
  <c r="R220" i="20"/>
  <c r="S228" i="20"/>
  <c r="AF233" i="20"/>
  <c r="O234" i="20"/>
  <c r="AH234" i="20"/>
  <c r="W234" i="20"/>
  <c r="AK234" i="20"/>
  <c r="R242" i="20"/>
  <c r="X242" i="20"/>
  <c r="S253" i="20"/>
  <c r="AK253" i="20"/>
  <c r="AH257" i="20"/>
  <c r="AG257" i="20" s="1"/>
  <c r="O257" i="20"/>
  <c r="AI62" i="20"/>
  <c r="AK70" i="20"/>
  <c r="AK77" i="20"/>
  <c r="S77" i="20"/>
  <c r="AI99" i="20"/>
  <c r="O99" i="20"/>
  <c r="AF99" i="20" s="1"/>
  <c r="AE103" i="20"/>
  <c r="AE106" i="20"/>
  <c r="AI107" i="20"/>
  <c r="O107" i="20"/>
  <c r="AI116" i="20"/>
  <c r="AE119" i="20"/>
  <c r="AF131" i="20"/>
  <c r="S138" i="20"/>
  <c r="AE138" i="20" s="1"/>
  <c r="T137" i="20"/>
  <c r="O143" i="20"/>
  <c r="AH143" i="20"/>
  <c r="W143" i="20"/>
  <c r="AK143" i="20"/>
  <c r="AI153" i="20"/>
  <c r="Q151" i="20"/>
  <c r="AK154" i="20"/>
  <c r="AK155" i="20"/>
  <c r="AK156" i="20"/>
  <c r="AF158" i="20"/>
  <c r="U159" i="20"/>
  <c r="O167" i="20"/>
  <c r="AH167" i="20"/>
  <c r="W167" i="20"/>
  <c r="AK167" i="20"/>
  <c r="O175" i="20"/>
  <c r="AH175" i="20"/>
  <c r="W175" i="20"/>
  <c r="AK175" i="20"/>
  <c r="O194" i="20"/>
  <c r="AH194" i="20"/>
  <c r="R195" i="20"/>
  <c r="O197" i="20"/>
  <c r="AG197" i="20"/>
  <c r="O198" i="20"/>
  <c r="AF198" i="20" s="1"/>
  <c r="AH198" i="20"/>
  <c r="S201" i="20"/>
  <c r="AK201" i="20"/>
  <c r="O214" i="20"/>
  <c r="AH214" i="20"/>
  <c r="O218" i="20"/>
  <c r="AH218" i="20"/>
  <c r="O226" i="20"/>
  <c r="AF226" i="20" s="1"/>
  <c r="AH226" i="20"/>
  <c r="AJ9" i="20"/>
  <c r="R8" i="20"/>
  <c r="V8" i="20"/>
  <c r="AD8" i="20"/>
  <c r="AA12" i="20"/>
  <c r="W14" i="20"/>
  <c r="W19" i="20"/>
  <c r="AI21" i="20"/>
  <c r="Q20" i="20"/>
  <c r="W23" i="20"/>
  <c r="W32" i="20"/>
  <c r="S52" i="20"/>
  <c r="AE54" i="20"/>
  <c r="AM57" i="20"/>
  <c r="AA68" i="20"/>
  <c r="O71" i="20"/>
  <c r="O73" i="20"/>
  <c r="AI77" i="20"/>
  <c r="AK78" i="20"/>
  <c r="AC79" i="20"/>
  <c r="AH80" i="20"/>
  <c r="P79" i="20"/>
  <c r="T79" i="20"/>
  <c r="V79" i="20"/>
  <c r="AH84" i="20"/>
  <c r="O84" i="20"/>
  <c r="W92" i="20"/>
  <c r="W93" i="20"/>
  <c r="O95" i="20"/>
  <c r="AA95" i="20"/>
  <c r="O97" i="20"/>
  <c r="AI101" i="20"/>
  <c r="AH106" i="20"/>
  <c r="O106" i="20"/>
  <c r="AF106" i="20" s="1"/>
  <c r="AK109" i="20"/>
  <c r="S109" i="20"/>
  <c r="AI109" i="20"/>
  <c r="AA116" i="20"/>
  <c r="AC114" i="20"/>
  <c r="AK117" i="20"/>
  <c r="S117" i="20"/>
  <c r="AE117" i="20" s="1"/>
  <c r="S122" i="20"/>
  <c r="AE122" i="20" s="1"/>
  <c r="AK122" i="20"/>
  <c r="AK125" i="20"/>
  <c r="S125" i="20"/>
  <c r="AI125" i="20"/>
  <c r="V128" i="20"/>
  <c r="AK131" i="20"/>
  <c r="AK134" i="20"/>
  <c r="AE136" i="20"/>
  <c r="X137" i="20"/>
  <c r="AG140" i="20"/>
  <c r="AJ142" i="20"/>
  <c r="O145" i="20"/>
  <c r="AH145" i="20"/>
  <c r="W145" i="20"/>
  <c r="AJ145" i="20"/>
  <c r="AJ150" i="20"/>
  <c r="AD151" i="20"/>
  <c r="AK158" i="20"/>
  <c r="O161" i="20"/>
  <c r="AH161" i="20"/>
  <c r="W161" i="20"/>
  <c r="AJ161" i="20"/>
  <c r="AJ167" i="20"/>
  <c r="O169" i="20"/>
  <c r="AH169" i="20"/>
  <c r="W169" i="20"/>
  <c r="AJ169" i="20"/>
  <c r="AK170" i="20"/>
  <c r="AK179" i="20"/>
  <c r="R6" i="20"/>
  <c r="S9" i="20"/>
  <c r="AA10" i="20"/>
  <c r="AI14" i="20"/>
  <c r="AI19" i="20"/>
  <c r="R20" i="20"/>
  <c r="AC20" i="20"/>
  <c r="S23" i="20"/>
  <c r="AA29" i="20"/>
  <c r="X39" i="20"/>
  <c r="O46" i="20"/>
  <c r="AJ46" i="20"/>
  <c r="O49" i="20"/>
  <c r="AF49" i="20" s="1"/>
  <c r="AJ53" i="20"/>
  <c r="AI53" i="20"/>
  <c r="AK54" i="20"/>
  <c r="T57" i="20"/>
  <c r="S57" i="20" s="1"/>
  <c r="X57" i="20"/>
  <c r="AB57" i="20"/>
  <c r="AC57" i="20"/>
  <c r="AH60" i="20"/>
  <c r="O60" i="20"/>
  <c r="S60" i="20"/>
  <c r="S61" i="20"/>
  <c r="S62" i="20"/>
  <c r="AE62" i="20" s="1"/>
  <c r="O66" i="20"/>
  <c r="AK68" i="20"/>
  <c r="W68" i="20"/>
  <c r="W69" i="20"/>
  <c r="O75" i="20"/>
  <c r="AA76" i="20"/>
  <c r="AA77" i="20"/>
  <c r="AD79" i="20"/>
  <c r="O81" i="20"/>
  <c r="S81" i="20"/>
  <c r="AI82" i="20"/>
  <c r="Q79" i="20"/>
  <c r="AK84" i="20"/>
  <c r="AJ85" i="20"/>
  <c r="AI85" i="20"/>
  <c r="AK86" i="20"/>
  <c r="AH92" i="20"/>
  <c r="AG92" i="20" s="1"/>
  <c r="O92" i="20"/>
  <c r="S92" i="20"/>
  <c r="AK93" i="20"/>
  <c r="S93" i="20"/>
  <c r="AC94" i="20"/>
  <c r="AJ101" i="20"/>
  <c r="AI106" i="20"/>
  <c r="AK107" i="20"/>
  <c r="AK108" i="20"/>
  <c r="AJ109" i="20"/>
  <c r="W116" i="20"/>
  <c r="Y114" i="20"/>
  <c r="AJ117" i="20"/>
  <c r="AG118" i="20"/>
  <c r="AK120" i="20"/>
  <c r="T114" i="20"/>
  <c r="AI122" i="20"/>
  <c r="AE123" i="20"/>
  <c r="AK123" i="20"/>
  <c r="AK124" i="20"/>
  <c r="AJ125" i="20"/>
  <c r="T128" i="20"/>
  <c r="O129" i="20"/>
  <c r="P128" i="20"/>
  <c r="AH129" i="20"/>
  <c r="W129" i="20"/>
  <c r="O130" i="20"/>
  <c r="S130" i="20"/>
  <c r="AE130" i="20" s="1"/>
  <c r="O132" i="20"/>
  <c r="AH132" i="20"/>
  <c r="W132" i="20"/>
  <c r="AK132" i="20"/>
  <c r="O133" i="20"/>
  <c r="S133" i="20"/>
  <c r="AE133" i="20" s="1"/>
  <c r="O135" i="20"/>
  <c r="AH135" i="20"/>
  <c r="W135" i="20"/>
  <c r="V137" i="20"/>
  <c r="AH138" i="20"/>
  <c r="AA140" i="20"/>
  <c r="AD137" i="20"/>
  <c r="AK140" i="20"/>
  <c r="AA141" i="20"/>
  <c r="AK144" i="20"/>
  <c r="S145" i="20"/>
  <c r="AK145" i="20"/>
  <c r="AK146" i="20"/>
  <c r="AH146" i="20"/>
  <c r="AK147" i="20"/>
  <c r="AK148" i="20"/>
  <c r="AK149" i="20"/>
  <c r="AA149" i="20"/>
  <c r="X151" i="20"/>
  <c r="AL151" i="20"/>
  <c r="P159" i="20"/>
  <c r="Z159" i="20"/>
  <c r="W159" i="20" s="1"/>
  <c r="AK160" i="20"/>
  <c r="AI161" i="20"/>
  <c r="Q159" i="20"/>
  <c r="S161" i="20"/>
  <c r="V159" i="20"/>
  <c r="AB159" i="20"/>
  <c r="AH162" i="20"/>
  <c r="AK163" i="20"/>
  <c r="AK164" i="20"/>
  <c r="AA165" i="20"/>
  <c r="AK168" i="20"/>
  <c r="S169" i="20"/>
  <c r="AK169" i="20"/>
  <c r="AH170" i="20"/>
  <c r="AK171" i="20"/>
  <c r="AK172" i="20"/>
  <c r="AA173" i="20"/>
  <c r="AK176" i="20"/>
  <c r="O180" i="20"/>
  <c r="P177" i="20"/>
  <c r="AH180" i="20"/>
  <c r="U177" i="20"/>
  <c r="W180" i="20"/>
  <c r="O181" i="20"/>
  <c r="AF181" i="20" s="1"/>
  <c r="S181" i="20"/>
  <c r="S187" i="20"/>
  <c r="AE187" i="20" s="1"/>
  <c r="AH189" i="20"/>
  <c r="AH191" i="20"/>
  <c r="AJ194" i="20"/>
  <c r="P195" i="20"/>
  <c r="AJ198" i="20"/>
  <c r="AH199" i="20"/>
  <c r="O199" i="20"/>
  <c r="AF199" i="20" s="1"/>
  <c r="AI204" i="20"/>
  <c r="AG204" i="20" s="1"/>
  <c r="Q203" i="20"/>
  <c r="S204" i="20"/>
  <c r="V203" i="20"/>
  <c r="AB203" i="20"/>
  <c r="AG210" i="20"/>
  <c r="O215" i="20"/>
  <c r="S215" i="20"/>
  <c r="AF221" i="20"/>
  <c r="AE221" i="20"/>
  <c r="S223" i="20"/>
  <c r="AK223" i="20"/>
  <c r="AJ223" i="20"/>
  <c r="AI224" i="20"/>
  <c r="Q220" i="20"/>
  <c r="S224" i="20"/>
  <c r="AK226" i="20"/>
  <c r="Z230" i="20"/>
  <c r="O232" i="20"/>
  <c r="AH232" i="20"/>
  <c r="U230" i="20"/>
  <c r="W232" i="20"/>
  <c r="S255" i="20"/>
  <c r="AK257" i="20"/>
  <c r="S257" i="20"/>
  <c r="AL114" i="20"/>
  <c r="AI127" i="20"/>
  <c r="S127" i="20"/>
  <c r="U128" i="20"/>
  <c r="Y128" i="20"/>
  <c r="AC128" i="20"/>
  <c r="O139" i="20"/>
  <c r="W139" i="20"/>
  <c r="AI141" i="20"/>
  <c r="S141" i="20"/>
  <c r="AA145" i="20"/>
  <c r="O147" i="20"/>
  <c r="W147" i="20"/>
  <c r="AI149" i="20"/>
  <c r="S149" i="20"/>
  <c r="AA153" i="20"/>
  <c r="O155" i="20"/>
  <c r="W155" i="20"/>
  <c r="AI157" i="20"/>
  <c r="AG157" i="20" s="1"/>
  <c r="S157" i="20"/>
  <c r="AA161" i="20"/>
  <c r="O163" i="20"/>
  <c r="W163" i="20"/>
  <c r="AI165" i="20"/>
  <c r="S165" i="20"/>
  <c r="AA169" i="20"/>
  <c r="O171" i="20"/>
  <c r="W171" i="20"/>
  <c r="AI173" i="20"/>
  <c r="AG173" i="20" s="1"/>
  <c r="S173" i="20"/>
  <c r="AI178" i="20"/>
  <c r="S178" i="20"/>
  <c r="AI188" i="20"/>
  <c r="S188" i="20"/>
  <c r="AK190" i="20"/>
  <c r="AA191" i="20"/>
  <c r="AI192" i="20"/>
  <c r="AG192" i="20" s="1"/>
  <c r="S192" i="20"/>
  <c r="Y195" i="20"/>
  <c r="T203" i="20"/>
  <c r="Y203" i="20"/>
  <c r="AA204" i="20"/>
  <c r="AK205" i="20"/>
  <c r="AA207" i="20"/>
  <c r="AE209" i="20"/>
  <c r="O210" i="20"/>
  <c r="W210" i="20"/>
  <c r="O211" i="20"/>
  <c r="W211" i="20"/>
  <c r="AK212" i="20"/>
  <c r="AJ214" i="20"/>
  <c r="O216" i="20"/>
  <c r="AH216" i="20"/>
  <c r="W216" i="20"/>
  <c r="AJ216" i="20"/>
  <c r="AG219" i="20"/>
  <c r="AJ221" i="20"/>
  <c r="AA224" i="20"/>
  <c r="AK225" i="20"/>
  <c r="S227" i="20"/>
  <c r="X230" i="20"/>
  <c r="AK233" i="20"/>
  <c r="AC230" i="20"/>
  <c r="O238" i="20"/>
  <c r="W238" i="20"/>
  <c r="AJ241" i="20"/>
  <c r="AG241" i="20" s="1"/>
  <c r="S243" i="20"/>
  <c r="AJ246" i="20"/>
  <c r="AE247" i="20"/>
  <c r="AH249" i="20"/>
  <c r="AG249" i="20" s="1"/>
  <c r="O249" i="20"/>
  <c r="O250" i="20"/>
  <c r="AF250" i="20" s="1"/>
  <c r="AH250" i="20"/>
  <c r="AG268" i="20"/>
  <c r="AE278" i="20"/>
  <c r="W277" i="20"/>
  <c r="AC310" i="20"/>
  <c r="AF241" i="20"/>
  <c r="AK241" i="20"/>
  <c r="AF245" i="20"/>
  <c r="AE245" i="20"/>
  <c r="O246" i="20"/>
  <c r="AH246" i="20"/>
  <c r="U242" i="20"/>
  <c r="S248" i="20"/>
  <c r="AE248" i="20" s="1"/>
  <c r="AK248" i="20"/>
  <c r="AK250" i="20"/>
  <c r="AJ253" i="20"/>
  <c r="AH255" i="20"/>
  <c r="O255" i="20"/>
  <c r="AF255" i="20" s="1"/>
  <c r="O276" i="20"/>
  <c r="AJ276" i="20"/>
  <c r="O100" i="20"/>
  <c r="O108" i="20"/>
  <c r="AJ115" i="20"/>
  <c r="R114" i="20"/>
  <c r="V114" i="20"/>
  <c r="Z114" i="20"/>
  <c r="AD114" i="20"/>
  <c r="O116" i="20"/>
  <c r="O124" i="20"/>
  <c r="O127" i="20"/>
  <c r="W127" i="20"/>
  <c r="AI129" i="20"/>
  <c r="S129" i="20"/>
  <c r="AI132" i="20"/>
  <c r="S132" i="20"/>
  <c r="AI135" i="20"/>
  <c r="S135" i="20"/>
  <c r="AA139" i="20"/>
  <c r="O141" i="20"/>
  <c r="AK141" i="20"/>
  <c r="W141" i="20"/>
  <c r="AI143" i="20"/>
  <c r="S143" i="20"/>
  <c r="AA147" i="20"/>
  <c r="O149" i="20"/>
  <c r="W149" i="20"/>
  <c r="AA155" i="20"/>
  <c r="O157" i="20"/>
  <c r="W157" i="20"/>
  <c r="AA163" i="20"/>
  <c r="O165" i="20"/>
  <c r="W165" i="20"/>
  <c r="AI167" i="20"/>
  <c r="S167" i="20"/>
  <c r="AA171" i="20"/>
  <c r="O173" i="20"/>
  <c r="AM159" i="20"/>
  <c r="W173" i="20"/>
  <c r="AI175" i="20"/>
  <c r="S175" i="20"/>
  <c r="O178" i="20"/>
  <c r="W178" i="20"/>
  <c r="AI180" i="20"/>
  <c r="S180" i="20"/>
  <c r="AA184" i="20"/>
  <c r="O186" i="20"/>
  <c r="W186" i="20"/>
  <c r="AK186" i="20"/>
  <c r="O188" i="20"/>
  <c r="AH188" i="20"/>
  <c r="W188" i="20"/>
  <c r="O190" i="20"/>
  <c r="W190" i="20"/>
  <c r="AJ191" i="20"/>
  <c r="AA197" i="20"/>
  <c r="AD195" i="20"/>
  <c r="S199" i="20"/>
  <c r="AE199" i="20" s="1"/>
  <c r="O200" i="20"/>
  <c r="AH200" i="20"/>
  <c r="AM195" i="20"/>
  <c r="W200" i="20"/>
  <c r="AJ202" i="20"/>
  <c r="AD203" i="20"/>
  <c r="AC203" i="20"/>
  <c r="AK209" i="20"/>
  <c r="AJ213" i="20"/>
  <c r="AA216" i="20"/>
  <c r="AK217" i="20"/>
  <c r="AG217" i="20"/>
  <c r="S219" i="20"/>
  <c r="O222" i="20"/>
  <c r="P220" i="20"/>
  <c r="AK222" i="20"/>
  <c r="U220" i="20"/>
  <c r="W222" i="20"/>
  <c r="Z220" i="20"/>
  <c r="W220" i="20" s="1"/>
  <c r="S226" i="20"/>
  <c r="AE226" i="20" s="1"/>
  <c r="AK227" i="20"/>
  <c r="AA228" i="20"/>
  <c r="AK229" i="20"/>
  <c r="AI232" i="20"/>
  <c r="Q230" i="20"/>
  <c r="S232" i="20"/>
  <c r="V230" i="20"/>
  <c r="AB230" i="20"/>
  <c r="S236" i="20"/>
  <c r="AK236" i="20"/>
  <c r="AK238" i="20"/>
  <c r="O243" i="20"/>
  <c r="W243" i="20"/>
  <c r="Q242" i="20"/>
  <c r="S244" i="20"/>
  <c r="V242" i="20"/>
  <c r="AB242" i="20"/>
  <c r="AK249" i="20"/>
  <c r="S249" i="20"/>
  <c r="AE249" i="20" s="1"/>
  <c r="S268" i="20"/>
  <c r="T267" i="20"/>
  <c r="S267" i="20" s="1"/>
  <c r="T311" i="20"/>
  <c r="AD267" i="20"/>
  <c r="AD311" i="20"/>
  <c r="S269" i="20"/>
  <c r="T312" i="20"/>
  <c r="Y312" i="20"/>
  <c r="Y322" i="20" s="1"/>
  <c r="W275" i="20"/>
  <c r="AH275" i="20"/>
  <c r="AH274" i="20" s="1"/>
  <c r="S196" i="20"/>
  <c r="AB195" i="20"/>
  <c r="AI200" i="20"/>
  <c r="S200" i="20"/>
  <c r="S202" i="20"/>
  <c r="AE202" i="20" s="1"/>
  <c r="AK202" i="20"/>
  <c r="Z203" i="20"/>
  <c r="AI208" i="20"/>
  <c r="S208" i="20"/>
  <c r="AK208" i="20"/>
  <c r="S210" i="20"/>
  <c r="AK210" i="20"/>
  <c r="AA211" i="20"/>
  <c r="AI212" i="20"/>
  <c r="S212" i="20"/>
  <c r="AJ218" i="20"/>
  <c r="O219" i="20"/>
  <c r="W219" i="20"/>
  <c r="AJ226" i="20"/>
  <c r="O227" i="20"/>
  <c r="W227" i="20"/>
  <c r="AJ232" i="20"/>
  <c r="AK237" i="20"/>
  <c r="S238" i="20"/>
  <c r="O239" i="20"/>
  <c r="AH239" i="20"/>
  <c r="W239" i="20"/>
  <c r="AG243" i="20"/>
  <c r="O244" i="20"/>
  <c r="P242" i="20"/>
  <c r="W244" i="20"/>
  <c r="AK245" i="20"/>
  <c r="O248" i="20"/>
  <c r="AH248" i="20"/>
  <c r="AJ250" i="20"/>
  <c r="AA254" i="20"/>
  <c r="AJ268" i="20"/>
  <c r="AJ267" i="20" s="1"/>
  <c r="O268" i="20"/>
  <c r="X311" i="20"/>
  <c r="AI269" i="20"/>
  <c r="AA269" i="20"/>
  <c r="AB312" i="20"/>
  <c r="W276" i="20"/>
  <c r="Z312" i="20"/>
  <c r="O284" i="20"/>
  <c r="O283" i="20" s="1"/>
  <c r="S283" i="20"/>
  <c r="R311" i="20"/>
  <c r="AK243" i="20"/>
  <c r="AA244" i="20"/>
  <c r="AD242" i="20"/>
  <c r="S250" i="20"/>
  <c r="AE250" i="20" s="1"/>
  <c r="O251" i="20"/>
  <c r="AH251" i="20"/>
  <c r="W251" i="20"/>
  <c r="AI256" i="20"/>
  <c r="S256" i="20"/>
  <c r="AK256" i="20"/>
  <c r="AK298" i="20"/>
  <c r="O184" i="20"/>
  <c r="W184" i="20"/>
  <c r="AI186" i="20"/>
  <c r="S186" i="20"/>
  <c r="AA190" i="20"/>
  <c r="O192" i="20"/>
  <c r="W192" i="20"/>
  <c r="AI194" i="20"/>
  <c r="S194" i="20"/>
  <c r="AC195" i="20"/>
  <c r="AI198" i="20"/>
  <c r="S198" i="20"/>
  <c r="AE198" i="20" s="1"/>
  <c r="AA202" i="20"/>
  <c r="O204" i="20"/>
  <c r="AM203" i="20"/>
  <c r="U203" i="20"/>
  <c r="W204" i="20"/>
  <c r="AI206" i="20"/>
  <c r="S206" i="20"/>
  <c r="AA210" i="20"/>
  <c r="O212" i="20"/>
  <c r="W212" i="20"/>
  <c r="AI214" i="20"/>
  <c r="S214" i="20"/>
  <c r="AA218" i="20"/>
  <c r="AI222" i="20"/>
  <c r="S222" i="20"/>
  <c r="AA226" i="20"/>
  <c r="O228" i="20"/>
  <c r="W228" i="20"/>
  <c r="AA234" i="20"/>
  <c r="AA236" i="20"/>
  <c r="S239" i="20"/>
  <c r="AK239" i="20"/>
  <c r="AA240" i="20"/>
  <c r="AA246" i="20"/>
  <c r="AA248" i="20"/>
  <c r="S251" i="20"/>
  <c r="AK251" i="20"/>
  <c r="AA252" i="20"/>
  <c r="O254" i="20"/>
  <c r="W254" i="20"/>
  <c r="AK254" i="20"/>
  <c r="O256" i="20"/>
  <c r="AH256" i="20"/>
  <c r="W256" i="20"/>
  <c r="AB311" i="20"/>
  <c r="AA268" i="20"/>
  <c r="AB267" i="20"/>
  <c r="S275" i="20"/>
  <c r="T274" i="20"/>
  <c r="Y311" i="20"/>
  <c r="AE285" i="20"/>
  <c r="W283" i="20"/>
  <c r="AE307" i="20"/>
  <c r="AA298" i="20"/>
  <c r="AI234" i="20"/>
  <c r="S234" i="20"/>
  <c r="AA238" i="20"/>
  <c r="O240" i="20"/>
  <c r="AK240" i="20"/>
  <c r="W240" i="20"/>
  <c r="AI246" i="20"/>
  <c r="S246" i="20"/>
  <c r="AA250" i="20"/>
  <c r="O252" i="20"/>
  <c r="AK252" i="20"/>
  <c r="W252" i="20"/>
  <c r="AI254" i="20"/>
  <c r="AG254" i="20" s="1"/>
  <c r="S254" i="20"/>
  <c r="O311" i="20"/>
  <c r="U310" i="20"/>
  <c r="O269" i="20"/>
  <c r="R312" i="20"/>
  <c r="R322" i="20" s="1"/>
  <c r="AI275" i="20"/>
  <c r="Q311" i="20"/>
  <c r="Q310" i="20" s="1"/>
  <c r="V311" i="20"/>
  <c r="AA275" i="20"/>
  <c r="AE279" i="20"/>
  <c r="AE280" i="20"/>
  <c r="O280" i="20"/>
  <c r="AF282" i="20"/>
  <c r="S297" i="20"/>
  <c r="O297" i="20" s="1"/>
  <c r="X312" i="20"/>
  <c r="X322" i="20" s="1"/>
  <c r="U322" i="20"/>
  <c r="U274" i="20"/>
  <c r="P312" i="20"/>
  <c r="P322" i="20" s="1"/>
  <c r="AF281" i="20"/>
  <c r="AE284" i="20"/>
  <c r="AK283" i="20"/>
  <c r="Q312" i="20"/>
  <c r="Q322" i="20" s="1"/>
  <c r="AG277" i="20"/>
  <c r="AA283" i="20"/>
  <c r="AE296" i="20"/>
  <c r="AE286" i="20"/>
  <c r="AE288" i="20"/>
  <c r="S298" i="20"/>
  <c r="O306" i="20"/>
  <c r="O307" i="20" s="1"/>
  <c r="AF307" i="20" s="1"/>
  <c r="AE306" i="20"/>
  <c r="BP244" i="14"/>
  <c r="AS244" i="20" s="1"/>
  <c r="BP245" i="14"/>
  <c r="BP246" i="14"/>
  <c r="BP247" i="14"/>
  <c r="BP248" i="14"/>
  <c r="BP249" i="14"/>
  <c r="BP250" i="14"/>
  <c r="BP251" i="14"/>
  <c r="BP252" i="14"/>
  <c r="BP253" i="14"/>
  <c r="BP254" i="14"/>
  <c r="BP255" i="14"/>
  <c r="BP256" i="14"/>
  <c r="BP257" i="14"/>
  <c r="BP243" i="14"/>
  <c r="AS243" i="20" s="1"/>
  <c r="BQ242" i="14"/>
  <c r="BR242" i="14"/>
  <c r="BS242" i="14"/>
  <c r="BP232" i="14"/>
  <c r="BP233" i="14"/>
  <c r="BP234" i="14"/>
  <c r="BP235" i="14"/>
  <c r="BP236" i="14"/>
  <c r="BP237" i="14"/>
  <c r="BP238" i="14"/>
  <c r="BP239" i="14"/>
  <c r="BP240" i="14"/>
  <c r="BP241" i="14"/>
  <c r="BP231" i="14"/>
  <c r="BQ230" i="14"/>
  <c r="BR230" i="14"/>
  <c r="BS230" i="14"/>
  <c r="BP222" i="14"/>
  <c r="BP223" i="14"/>
  <c r="BP224" i="14"/>
  <c r="BP225" i="14"/>
  <c r="BP226" i="14"/>
  <c r="BP227" i="14"/>
  <c r="BP228" i="14"/>
  <c r="BP229" i="14"/>
  <c r="BP221" i="14"/>
  <c r="BQ220" i="14"/>
  <c r="BR220" i="14"/>
  <c r="BS220" i="14"/>
  <c r="BP205" i="14"/>
  <c r="BP206" i="14"/>
  <c r="BP207" i="14"/>
  <c r="BP208" i="14"/>
  <c r="BP209" i="14"/>
  <c r="BP210" i="14"/>
  <c r="BP211" i="14"/>
  <c r="BP212" i="14"/>
  <c r="BP213" i="14"/>
  <c r="BP214" i="14"/>
  <c r="BP215" i="14"/>
  <c r="BP216" i="14"/>
  <c r="BP217" i="14"/>
  <c r="BP218" i="14"/>
  <c r="BP219" i="14"/>
  <c r="BP204" i="14"/>
  <c r="BQ203" i="14"/>
  <c r="BR203" i="14"/>
  <c r="BS203" i="14"/>
  <c r="BP197" i="14"/>
  <c r="AS197" i="20" s="1"/>
  <c r="BP198" i="14"/>
  <c r="BP199" i="14"/>
  <c r="BP200" i="14"/>
  <c r="BP201" i="14"/>
  <c r="BP202" i="14"/>
  <c r="BP196" i="14"/>
  <c r="AS196" i="20" s="1"/>
  <c r="BQ195" i="14"/>
  <c r="BR195" i="14"/>
  <c r="BS195" i="14"/>
  <c r="BP179" i="14"/>
  <c r="BP180" i="14"/>
  <c r="BP181" i="14"/>
  <c r="BP182" i="14"/>
  <c r="BP183" i="14"/>
  <c r="BP184" i="14"/>
  <c r="BP185" i="14"/>
  <c r="BP186" i="14"/>
  <c r="BP187" i="14"/>
  <c r="BP188" i="14"/>
  <c r="BP189" i="14"/>
  <c r="BP190" i="14"/>
  <c r="BP191" i="14"/>
  <c r="BP192" i="14"/>
  <c r="BP193" i="14"/>
  <c r="BP194" i="14"/>
  <c r="BP178" i="14"/>
  <c r="BQ177" i="14"/>
  <c r="BR177" i="14"/>
  <c r="BS177" i="14"/>
  <c r="S8" i="20" l="1"/>
  <c r="AE43" i="20"/>
  <c r="O322" i="20"/>
  <c r="AR312" i="20"/>
  <c r="AR322" i="20" s="1"/>
  <c r="Z322" i="20"/>
  <c r="W322" i="20" s="1"/>
  <c r="R310" i="20"/>
  <c r="X310" i="20"/>
  <c r="R258" i="20"/>
  <c r="P310" i="20"/>
  <c r="AQ311" i="20"/>
  <c r="Y310" i="20"/>
  <c r="Z310" i="20"/>
  <c r="AG62" i="20"/>
  <c r="AF185" i="20"/>
  <c r="AF47" i="20"/>
  <c r="BP220" i="14"/>
  <c r="BP230" i="14"/>
  <c r="BP203" i="14"/>
  <c r="AG251" i="20"/>
  <c r="AE213" i="20"/>
  <c r="AG237" i="20"/>
  <c r="AE109" i="20"/>
  <c r="AF26" i="20"/>
  <c r="AG91" i="20"/>
  <c r="AF40" i="20"/>
  <c r="AF55" i="20"/>
  <c r="AF58" i="20"/>
  <c r="AE58" i="20"/>
  <c r="AG124" i="20"/>
  <c r="AF110" i="20"/>
  <c r="AE65" i="20"/>
  <c r="AE91" i="20"/>
  <c r="AG225" i="20"/>
  <c r="AG187" i="20"/>
  <c r="AG181" i="20"/>
  <c r="AF90" i="20"/>
  <c r="AG104" i="20"/>
  <c r="AG59" i="20"/>
  <c r="AG176" i="20"/>
  <c r="AG158" i="20"/>
  <c r="AG112" i="20"/>
  <c r="AG56" i="20"/>
  <c r="AG42" i="20"/>
  <c r="AG43" i="20"/>
  <c r="AG168" i="20"/>
  <c r="AG183" i="20"/>
  <c r="AG205" i="20"/>
  <c r="AG86" i="20"/>
  <c r="AG48" i="20"/>
  <c r="AI274" i="20"/>
  <c r="AF97" i="20"/>
  <c r="AG184" i="20"/>
  <c r="AE73" i="20"/>
  <c r="AG35" i="20"/>
  <c r="AF205" i="20"/>
  <c r="AE146" i="20"/>
  <c r="AE51" i="20"/>
  <c r="AE235" i="20"/>
  <c r="AE56" i="20"/>
  <c r="AE233" i="20"/>
  <c r="AF170" i="20"/>
  <c r="AE33" i="20"/>
  <c r="AE158" i="20"/>
  <c r="AF102" i="20"/>
  <c r="AG45" i="20"/>
  <c r="AG171" i="20"/>
  <c r="AG90" i="20"/>
  <c r="AF108" i="20"/>
  <c r="AA128" i="20"/>
  <c r="AF172" i="20"/>
  <c r="AE148" i="20"/>
  <c r="AE170" i="20"/>
  <c r="AF15" i="20"/>
  <c r="AF30" i="20"/>
  <c r="AE121" i="20"/>
  <c r="AF225" i="20"/>
  <c r="AG64" i="20"/>
  <c r="AF193" i="20"/>
  <c r="AE152" i="20"/>
  <c r="AG78" i="20"/>
  <c r="AG73" i="20"/>
  <c r="AE66" i="20"/>
  <c r="AF73" i="20"/>
  <c r="AE168" i="20"/>
  <c r="AE46" i="20"/>
  <c r="AE27" i="20"/>
  <c r="AG69" i="20"/>
  <c r="AA220" i="20"/>
  <c r="AA137" i="20"/>
  <c r="AG142" i="20"/>
  <c r="AE90" i="20"/>
  <c r="AF83" i="20"/>
  <c r="AE34" i="20"/>
  <c r="AF123" i="20"/>
  <c r="AE100" i="20"/>
  <c r="AF36" i="20"/>
  <c r="AG182" i="20"/>
  <c r="AG240" i="20"/>
  <c r="AE189" i="20"/>
  <c r="AF54" i="20"/>
  <c r="AE11" i="20"/>
  <c r="AF229" i="20"/>
  <c r="AG44" i="20"/>
  <c r="AE59" i="20"/>
  <c r="AF113" i="20"/>
  <c r="AG211" i="20"/>
  <c r="AG164" i="20"/>
  <c r="AG63" i="20"/>
  <c r="AE13" i="20"/>
  <c r="AG136" i="20"/>
  <c r="AG231" i="20"/>
  <c r="AG252" i="20"/>
  <c r="AG245" i="20"/>
  <c r="AE125" i="20"/>
  <c r="AF179" i="20"/>
  <c r="AE70" i="20"/>
  <c r="AE55" i="20"/>
  <c r="AF45" i="20"/>
  <c r="AF207" i="20"/>
  <c r="AG17" i="20"/>
  <c r="AE83" i="20"/>
  <c r="AE246" i="20"/>
  <c r="AG248" i="20"/>
  <c r="AG239" i="20"/>
  <c r="AF100" i="20"/>
  <c r="AG255" i="20"/>
  <c r="AG127" i="20"/>
  <c r="AE255" i="20"/>
  <c r="AG141" i="20"/>
  <c r="AG189" i="20"/>
  <c r="AF81" i="20"/>
  <c r="AF75" i="20"/>
  <c r="AF164" i="20"/>
  <c r="AF74" i="20"/>
  <c r="AF35" i="20"/>
  <c r="AF117" i="20"/>
  <c r="AA274" i="20"/>
  <c r="AG186" i="20"/>
  <c r="AE196" i="20"/>
  <c r="AG253" i="20"/>
  <c r="W128" i="20"/>
  <c r="AE215" i="20"/>
  <c r="AG146" i="20"/>
  <c r="AG46" i="20"/>
  <c r="AG77" i="20"/>
  <c r="AG107" i="20"/>
  <c r="AG190" i="20"/>
  <c r="AA177" i="20"/>
  <c r="AF121" i="20"/>
  <c r="AE44" i="20"/>
  <c r="AE218" i="20"/>
  <c r="AG174" i="20"/>
  <c r="AG98" i="20"/>
  <c r="AE85" i="20"/>
  <c r="AG55" i="20"/>
  <c r="AG52" i="20"/>
  <c r="AO195" i="20"/>
  <c r="AF189" i="20"/>
  <c r="AG229" i="20"/>
  <c r="AF64" i="20"/>
  <c r="AF48" i="20"/>
  <c r="AG66" i="20"/>
  <c r="S220" i="20"/>
  <c r="AG213" i="20"/>
  <c r="AG175" i="20"/>
  <c r="AF249" i="20"/>
  <c r="W195" i="20"/>
  <c r="AE257" i="20"/>
  <c r="AF215" i="20"/>
  <c r="AG170" i="20"/>
  <c r="AG138" i="20"/>
  <c r="AG150" i="20"/>
  <c r="AG84" i="20"/>
  <c r="AF91" i="20"/>
  <c r="W177" i="20"/>
  <c r="AG155" i="20"/>
  <c r="AJ57" i="20"/>
  <c r="AF44" i="20"/>
  <c r="AG12" i="20"/>
  <c r="AE49" i="20"/>
  <c r="AH114" i="20"/>
  <c r="AF134" i="20"/>
  <c r="AF115" i="20"/>
  <c r="AG36" i="20"/>
  <c r="AF138" i="20"/>
  <c r="AE207" i="20"/>
  <c r="AF152" i="20"/>
  <c r="AH267" i="20"/>
  <c r="AE26" i="20"/>
  <c r="AG247" i="20"/>
  <c r="AG54" i="20"/>
  <c r="AG160" i="20"/>
  <c r="AG111" i="20"/>
  <c r="AG102" i="20"/>
  <c r="AG67" i="20"/>
  <c r="AG65" i="20"/>
  <c r="AF213" i="20"/>
  <c r="W274" i="20"/>
  <c r="AG97" i="20"/>
  <c r="AG144" i="20"/>
  <c r="AE99" i="20"/>
  <c r="AE225" i="20"/>
  <c r="O274" i="20"/>
  <c r="AJ274" i="20"/>
  <c r="AI267" i="20"/>
  <c r="AF50" i="20"/>
  <c r="AF104" i="20"/>
  <c r="AG215" i="20"/>
  <c r="AE183" i="20"/>
  <c r="AG25" i="20"/>
  <c r="AG15" i="20"/>
  <c r="AE217" i="20"/>
  <c r="AF42" i="20"/>
  <c r="AE111" i="20"/>
  <c r="AE154" i="20"/>
  <c r="AE172" i="20"/>
  <c r="AF253" i="20"/>
  <c r="AE115" i="20"/>
  <c r="AF196" i="20"/>
  <c r="AE142" i="20"/>
  <c r="AE108" i="20"/>
  <c r="AE131" i="20"/>
  <c r="AG75" i="20"/>
  <c r="AG71" i="20"/>
  <c r="AE36" i="20"/>
  <c r="AE16" i="20"/>
  <c r="AE241" i="20"/>
  <c r="AE193" i="20"/>
  <c r="AE112" i="20"/>
  <c r="AF103" i="20"/>
  <c r="AF43" i="20"/>
  <c r="AE102" i="20"/>
  <c r="AE205" i="20"/>
  <c r="AF65" i="20"/>
  <c r="AF202" i="20"/>
  <c r="AE124" i="20"/>
  <c r="AF62" i="20"/>
  <c r="AG72" i="20"/>
  <c r="AE185" i="20"/>
  <c r="AF87" i="20"/>
  <c r="AE25" i="20"/>
  <c r="AG126" i="20"/>
  <c r="AG131" i="20"/>
  <c r="AG113" i="20"/>
  <c r="AG108" i="20"/>
  <c r="AF70" i="20"/>
  <c r="AE164" i="20"/>
  <c r="AF125" i="20"/>
  <c r="AG238" i="20"/>
  <c r="AF156" i="20"/>
  <c r="AE140" i="20"/>
  <c r="AF63" i="20"/>
  <c r="AE126" i="20"/>
  <c r="AF86" i="20"/>
  <c r="AE237" i="20"/>
  <c r="AE110" i="20"/>
  <c r="AE74" i="20"/>
  <c r="AE229" i="20"/>
  <c r="AE120" i="20"/>
  <c r="AE113" i="20"/>
  <c r="AE107" i="20"/>
  <c r="AE48" i="20"/>
  <c r="AG185" i="20"/>
  <c r="AG74" i="20"/>
  <c r="AG103" i="20"/>
  <c r="AE231" i="20"/>
  <c r="AG233" i="20"/>
  <c r="AG119" i="20"/>
  <c r="AG154" i="20"/>
  <c r="AG218" i="20"/>
  <c r="AG143" i="20"/>
  <c r="W114" i="20"/>
  <c r="AE223" i="20"/>
  <c r="AG199" i="20"/>
  <c r="AE181" i="20"/>
  <c r="AF133" i="20"/>
  <c r="AA94" i="20"/>
  <c r="AE81" i="20"/>
  <c r="AE52" i="20"/>
  <c r="AF218" i="20"/>
  <c r="AG99" i="20"/>
  <c r="AF257" i="20"/>
  <c r="W242" i="20"/>
  <c r="AF168" i="20"/>
  <c r="AG68" i="20"/>
  <c r="AE45" i="20"/>
  <c r="AF11" i="20"/>
  <c r="AF183" i="20"/>
  <c r="AF52" i="20"/>
  <c r="AF17" i="20"/>
  <c r="AF13" i="20"/>
  <c r="AE17" i="20"/>
  <c r="AE253" i="20"/>
  <c r="AF231" i="20"/>
  <c r="AF112" i="20"/>
  <c r="AF120" i="20"/>
  <c r="AG49" i="20"/>
  <c r="AG88" i="20"/>
  <c r="AE75" i="20"/>
  <c r="AF280" i="20"/>
  <c r="AH311" i="20"/>
  <c r="AG212" i="20"/>
  <c r="AF246" i="20"/>
  <c r="AG165" i="20"/>
  <c r="AF66" i="20"/>
  <c r="AI39" i="20"/>
  <c r="AF46" i="20"/>
  <c r="AA151" i="20"/>
  <c r="AF84" i="20"/>
  <c r="AF214" i="20"/>
  <c r="AF107" i="20"/>
  <c r="AE96" i="20"/>
  <c r="AF89" i="20"/>
  <c r="AF72" i="20"/>
  <c r="AE30" i="20"/>
  <c r="AG163" i="20"/>
  <c r="AG87" i="20"/>
  <c r="AE53" i="20"/>
  <c r="AG123" i="20"/>
  <c r="AE35" i="20"/>
  <c r="AF162" i="20"/>
  <c r="AF88" i="20"/>
  <c r="AF146" i="20"/>
  <c r="AG105" i="20"/>
  <c r="AF101" i="20"/>
  <c r="AE194" i="20"/>
  <c r="AF124" i="20"/>
  <c r="AF194" i="20"/>
  <c r="AE197" i="20"/>
  <c r="AE84" i="20"/>
  <c r="AE214" i="20"/>
  <c r="AF248" i="20"/>
  <c r="AG135" i="20"/>
  <c r="W151" i="20"/>
  <c r="AG14" i="20"/>
  <c r="AE101" i="20"/>
  <c r="AF82" i="20"/>
  <c r="W57" i="20"/>
  <c r="AH220" i="20"/>
  <c r="AF140" i="20"/>
  <c r="AG70" i="20"/>
  <c r="AG191" i="20"/>
  <c r="AG234" i="20"/>
  <c r="AE50" i="20"/>
  <c r="AG122" i="20"/>
  <c r="AG19" i="20"/>
  <c r="AG200" i="20"/>
  <c r="AG125" i="20"/>
  <c r="AG93" i="20"/>
  <c r="AH8" i="20"/>
  <c r="AG109" i="20"/>
  <c r="AI242" i="20"/>
  <c r="AF277" i="20"/>
  <c r="AF56" i="20"/>
  <c r="AG188" i="20"/>
  <c r="AG53" i="20"/>
  <c r="AH137" i="20"/>
  <c r="AG227" i="20"/>
  <c r="AF268" i="20"/>
  <c r="AK275" i="20"/>
  <c r="S177" i="20"/>
  <c r="AI57" i="20"/>
  <c r="AO220" i="20"/>
  <c r="AO230" i="20"/>
  <c r="AI151" i="20"/>
  <c r="AF276" i="20"/>
  <c r="AI195" i="20"/>
  <c r="AI137" i="20"/>
  <c r="AG106" i="20"/>
  <c r="AA159" i="20"/>
  <c r="W39" i="20"/>
  <c r="AR311" i="20"/>
  <c r="AR310" i="20" s="1"/>
  <c r="AI128" i="20"/>
  <c r="AO242" i="20"/>
  <c r="AO177" i="20"/>
  <c r="AO159" i="20"/>
  <c r="AO94" i="20"/>
  <c r="BP177" i="14"/>
  <c r="AP57" i="20"/>
  <c r="AP258" i="20" s="1"/>
  <c r="BP242" i="14"/>
  <c r="BP195" i="14"/>
  <c r="AO20" i="20"/>
  <c r="AS36" i="20"/>
  <c r="AO75" i="20"/>
  <c r="AS75" i="20"/>
  <c r="W79" i="20"/>
  <c r="AW255" i="20"/>
  <c r="AW250" i="20"/>
  <c r="AW251" i="20"/>
  <c r="AW248" i="20"/>
  <c r="AW253" i="20"/>
  <c r="AW249" i="20"/>
  <c r="AW257" i="20"/>
  <c r="AW254" i="20"/>
  <c r="AW256" i="20"/>
  <c r="AW247" i="20"/>
  <c r="AZ242" i="20"/>
  <c r="AW238" i="20"/>
  <c r="AW235" i="20"/>
  <c r="AW239" i="20"/>
  <c r="AW237" i="20"/>
  <c r="AW236" i="20"/>
  <c r="AW241" i="20"/>
  <c r="AW240" i="20"/>
  <c r="AW234" i="20"/>
  <c r="AW227" i="20"/>
  <c r="AW229" i="20"/>
  <c r="AW225" i="20"/>
  <c r="AW226" i="20"/>
  <c r="AW219" i="20"/>
  <c r="AW208" i="20"/>
  <c r="AW214" i="20"/>
  <c r="AW209" i="20"/>
  <c r="AW216" i="20"/>
  <c r="AW213" i="20"/>
  <c r="AW215" i="20"/>
  <c r="AW218" i="20"/>
  <c r="AW210" i="20"/>
  <c r="AW217" i="20"/>
  <c r="AW212" i="20"/>
  <c r="AW199" i="20"/>
  <c r="AW202" i="20"/>
  <c r="AW201" i="20"/>
  <c r="AW191" i="20"/>
  <c r="AW193" i="20"/>
  <c r="AW189" i="20"/>
  <c r="AW190" i="20"/>
  <c r="AW194" i="20"/>
  <c r="AW182" i="20"/>
  <c r="AW181" i="20"/>
  <c r="AW171" i="20"/>
  <c r="AW167" i="20"/>
  <c r="AW166" i="20"/>
  <c r="AW172" i="20"/>
  <c r="AW164" i="20"/>
  <c r="AW170" i="20"/>
  <c r="AW175" i="20"/>
  <c r="AW163" i="20"/>
  <c r="AW176" i="20"/>
  <c r="AW168" i="20"/>
  <c r="AW169" i="20"/>
  <c r="AW174" i="20"/>
  <c r="AW158" i="20"/>
  <c r="AW157" i="20"/>
  <c r="AW156" i="20"/>
  <c r="AW155" i="20"/>
  <c r="AW144" i="20"/>
  <c r="AW142" i="20"/>
  <c r="AW146" i="20"/>
  <c r="AW145" i="20"/>
  <c r="AW143" i="20"/>
  <c r="AW150" i="20"/>
  <c r="AW141" i="20"/>
  <c r="AW148" i="20"/>
  <c r="AW147" i="20"/>
  <c r="AW149" i="20"/>
  <c r="AW132" i="20"/>
  <c r="AW134" i="20"/>
  <c r="AW136" i="20"/>
  <c r="AW125" i="20"/>
  <c r="AW123" i="20"/>
  <c r="AW120" i="20"/>
  <c r="AW127" i="20"/>
  <c r="AW121" i="20"/>
  <c r="AW118" i="20"/>
  <c r="AW124" i="20"/>
  <c r="AW126" i="20"/>
  <c r="AW122" i="20"/>
  <c r="AZ114" i="20"/>
  <c r="AW119" i="20"/>
  <c r="AW110" i="20"/>
  <c r="AW108" i="20"/>
  <c r="AW103" i="20"/>
  <c r="AW113" i="20"/>
  <c r="AW100" i="20"/>
  <c r="AW111" i="20"/>
  <c r="AW107" i="20"/>
  <c r="AW109" i="20"/>
  <c r="AW102" i="20"/>
  <c r="AW106" i="20"/>
  <c r="AW101" i="20"/>
  <c r="AW83" i="20"/>
  <c r="AW86" i="20"/>
  <c r="AW91" i="20"/>
  <c r="AW87" i="20"/>
  <c r="AW93" i="20"/>
  <c r="AW84" i="20"/>
  <c r="AW92" i="20"/>
  <c r="AW77" i="20"/>
  <c r="AW75" i="20"/>
  <c r="AW73" i="20"/>
  <c r="AW78" i="20"/>
  <c r="AW62" i="20"/>
  <c r="AW68" i="20"/>
  <c r="AW66" i="20"/>
  <c r="AW70" i="20"/>
  <c r="AW72" i="20"/>
  <c r="AW53" i="20"/>
  <c r="AW52" i="20"/>
  <c r="AW54" i="20"/>
  <c r="AW47" i="20"/>
  <c r="AW49" i="20"/>
  <c r="AW50" i="20"/>
  <c r="AW45" i="20"/>
  <c r="AW43" i="20"/>
  <c r="AW55" i="20"/>
  <c r="AW34" i="20"/>
  <c r="AW28" i="20"/>
  <c r="AW26" i="20"/>
  <c r="AW33" i="20"/>
  <c r="AW35" i="20"/>
  <c r="AW27" i="20"/>
  <c r="AW30" i="20"/>
  <c r="AW24" i="20"/>
  <c r="AW36" i="20"/>
  <c r="AW25" i="20"/>
  <c r="AW31" i="20"/>
  <c r="AW13" i="20"/>
  <c r="AW15" i="20"/>
  <c r="AW17" i="20"/>
  <c r="AW12" i="20"/>
  <c r="AW18" i="20"/>
  <c r="AW14" i="20"/>
  <c r="AW16" i="20"/>
  <c r="AZ6" i="20"/>
  <c r="AF283" i="20"/>
  <c r="AQ312" i="20"/>
  <c r="AQ322" i="20" s="1"/>
  <c r="AO322" i="20" s="1"/>
  <c r="AK276" i="20"/>
  <c r="AF284" i="20"/>
  <c r="AE276" i="20"/>
  <c r="AV242" i="20"/>
  <c r="S242" i="20"/>
  <c r="AE242" i="20" s="1"/>
  <c r="AU242" i="20"/>
  <c r="AW231" i="20"/>
  <c r="AW233" i="20"/>
  <c r="AS233" i="20"/>
  <c r="S230" i="20"/>
  <c r="AH230" i="20"/>
  <c r="AZ230" i="20"/>
  <c r="AV220" i="20"/>
  <c r="AL220" i="20"/>
  <c r="AG221" i="20"/>
  <c r="AZ203" i="20"/>
  <c r="AG206" i="20"/>
  <c r="AL203" i="20"/>
  <c r="AV203" i="20"/>
  <c r="AW205" i="20"/>
  <c r="AS205" i="20"/>
  <c r="AH195" i="20"/>
  <c r="AX195" i="20"/>
  <c r="AT195" i="20"/>
  <c r="AL195" i="20"/>
  <c r="AK195" i="20" s="1"/>
  <c r="O177" i="20"/>
  <c r="AF177" i="20" s="1"/>
  <c r="AK180" i="20"/>
  <c r="AG180" i="20"/>
  <c r="AV159" i="20"/>
  <c r="AG162" i="20"/>
  <c r="AK162" i="20"/>
  <c r="AB258" i="20"/>
  <c r="AB265" i="20" s="1"/>
  <c r="AZ151" i="20"/>
  <c r="AH151" i="20"/>
  <c r="S151" i="20"/>
  <c r="AE151" i="20" s="1"/>
  <c r="AW152" i="20"/>
  <c r="AW154" i="20"/>
  <c r="AK138" i="20"/>
  <c r="AS140" i="20"/>
  <c r="AW140" i="20"/>
  <c r="AS131" i="20"/>
  <c r="AK129" i="20"/>
  <c r="AW131" i="20"/>
  <c r="U258" i="20"/>
  <c r="U265" i="20" s="1"/>
  <c r="AG117" i="20"/>
  <c r="S114" i="20"/>
  <c r="AV114" i="20"/>
  <c r="AW97" i="20"/>
  <c r="AS97" i="20"/>
  <c r="AH94" i="20"/>
  <c r="AG96" i="20"/>
  <c r="AA79" i="20"/>
  <c r="AS81" i="20"/>
  <c r="AX79" i="20"/>
  <c r="AT79" i="20"/>
  <c r="AG80" i="20"/>
  <c r="AT57" i="20"/>
  <c r="AG60" i="20"/>
  <c r="AW59" i="20"/>
  <c r="AS59" i="20"/>
  <c r="AK60" i="20"/>
  <c r="AK40" i="20"/>
  <c r="AW42" i="20"/>
  <c r="AS42" i="20"/>
  <c r="AI20" i="20"/>
  <c r="AQ258" i="20"/>
  <c r="AQ321" i="20" s="1"/>
  <c r="S20" i="20"/>
  <c r="AG23" i="20"/>
  <c r="AS11" i="20"/>
  <c r="AO8" i="20"/>
  <c r="O8" i="20"/>
  <c r="AV8" i="20"/>
  <c r="AW6" i="20"/>
  <c r="AR258" i="20"/>
  <c r="AH312" i="20"/>
  <c r="AH322" i="20" s="1"/>
  <c r="O312" i="20"/>
  <c r="AE252" i="20"/>
  <c r="AF252" i="20"/>
  <c r="AF275" i="20"/>
  <c r="S274" i="20"/>
  <c r="AE256" i="20"/>
  <c r="AF256" i="20"/>
  <c r="AE228" i="20"/>
  <c r="AF228" i="20"/>
  <c r="AG275" i="20"/>
  <c r="AK246" i="20"/>
  <c r="AN242" i="20"/>
  <c r="AE188" i="20"/>
  <c r="AF188" i="20"/>
  <c r="AM177" i="20"/>
  <c r="AK178" i="20"/>
  <c r="AJ114" i="20"/>
  <c r="AG115" i="20"/>
  <c r="AG276" i="20"/>
  <c r="AN159" i="20"/>
  <c r="AK161" i="20"/>
  <c r="AE145" i="20"/>
  <c r="AF145" i="20"/>
  <c r="AK130" i="20"/>
  <c r="AN128" i="20"/>
  <c r="AK69" i="20"/>
  <c r="AN57" i="20"/>
  <c r="AF7" i="20"/>
  <c r="AE7" i="20"/>
  <c r="T258" i="20"/>
  <c r="T265" i="20" s="1"/>
  <c r="AI220" i="20"/>
  <c r="AG222" i="20"/>
  <c r="AG269" i="20"/>
  <c r="AE275" i="20"/>
  <c r="AE200" i="20"/>
  <c r="AF200" i="20"/>
  <c r="AE186" i="20"/>
  <c r="AF186" i="20"/>
  <c r="AE216" i="20"/>
  <c r="AF216" i="20"/>
  <c r="AL159" i="20"/>
  <c r="AK165" i="20"/>
  <c r="S137" i="20"/>
  <c r="AG82" i="20"/>
  <c r="AI79" i="20"/>
  <c r="AF69" i="20"/>
  <c r="AE69" i="20"/>
  <c r="AK173" i="20"/>
  <c r="AG161" i="20"/>
  <c r="AJ159" i="20"/>
  <c r="AF93" i="20"/>
  <c r="AE93" i="20"/>
  <c r="AK80" i="20"/>
  <c r="AL79" i="20"/>
  <c r="AE143" i="20"/>
  <c r="AF143" i="20"/>
  <c r="AK184" i="20"/>
  <c r="Y258" i="20"/>
  <c r="AH203" i="20"/>
  <c r="AN177" i="20"/>
  <c r="AI312" i="20"/>
  <c r="AI322" i="20" s="1"/>
  <c r="AA267" i="20"/>
  <c r="O203" i="20"/>
  <c r="AE244" i="20"/>
  <c r="AF244" i="20"/>
  <c r="AE239" i="20"/>
  <c r="AF239" i="20"/>
  <c r="AI230" i="20"/>
  <c r="AM220" i="20"/>
  <c r="AA195" i="20"/>
  <c r="AE190" i="20"/>
  <c r="AF190" i="20"/>
  <c r="AM242" i="20"/>
  <c r="AE211" i="20"/>
  <c r="AF211" i="20"/>
  <c r="AE171" i="20"/>
  <c r="AF171" i="20"/>
  <c r="AE155" i="20"/>
  <c r="AF155" i="20"/>
  <c r="AE139" i="20"/>
  <c r="AF139" i="20"/>
  <c r="AM128" i="20"/>
  <c r="AE232" i="20"/>
  <c r="AF232" i="20"/>
  <c r="O230" i="20"/>
  <c r="AK224" i="20"/>
  <c r="AN220" i="20"/>
  <c r="AG223" i="20"/>
  <c r="AJ220" i="20"/>
  <c r="AK187" i="20"/>
  <c r="AL177" i="20"/>
  <c r="AH177" i="20"/>
  <c r="AM114" i="20"/>
  <c r="AK116" i="20"/>
  <c r="AK99" i="20"/>
  <c r="AM94" i="20"/>
  <c r="AE161" i="20"/>
  <c r="AF161" i="20"/>
  <c r="AL137" i="20"/>
  <c r="AE234" i="20"/>
  <c r="AF234" i="20"/>
  <c r="AE206" i="20"/>
  <c r="AF206" i="20"/>
  <c r="AG153" i="20"/>
  <c r="AJ151" i="20"/>
  <c r="O151" i="20"/>
  <c r="AF151" i="20" s="1"/>
  <c r="P258" i="20"/>
  <c r="V258" i="20"/>
  <c r="S6" i="20"/>
  <c r="O39" i="20"/>
  <c r="AI8" i="20"/>
  <c r="AI94" i="20"/>
  <c r="AF297" i="20"/>
  <c r="AE251" i="20"/>
  <c r="AF251" i="20"/>
  <c r="AF267" i="20"/>
  <c r="O310" i="20"/>
  <c r="AE173" i="20"/>
  <c r="AF173" i="20"/>
  <c r="AE141" i="20"/>
  <c r="AF141" i="20"/>
  <c r="S203" i="20"/>
  <c r="AG198" i="20"/>
  <c r="AJ195" i="20"/>
  <c r="AG195" i="20" s="1"/>
  <c r="AE23" i="20"/>
  <c r="AF23" i="20"/>
  <c r="AI203" i="20"/>
  <c r="O195" i="20"/>
  <c r="AF195" i="20" s="1"/>
  <c r="AF197" i="20"/>
  <c r="AE76" i="20"/>
  <c r="AF76" i="20"/>
  <c r="AE254" i="20"/>
  <c r="AF254" i="20"/>
  <c r="AL242" i="20"/>
  <c r="AE212" i="20"/>
  <c r="AF212" i="20"/>
  <c r="AE192" i="20"/>
  <c r="AF192" i="20"/>
  <c r="T322" i="20"/>
  <c r="S312" i="20"/>
  <c r="AK232" i="20"/>
  <c r="AN230" i="20"/>
  <c r="AK204" i="20"/>
  <c r="AN203" i="20"/>
  <c r="AE129" i="20"/>
  <c r="AF129" i="20"/>
  <c r="O57" i="20"/>
  <c r="AF57" i="20" s="1"/>
  <c r="AE297" i="20"/>
  <c r="AI311" i="20"/>
  <c r="AI310" i="20" s="1"/>
  <c r="AJ312" i="20"/>
  <c r="AJ322" i="20" s="1"/>
  <c r="AG226" i="20"/>
  <c r="AE220" i="20"/>
  <c r="AG132" i="20"/>
  <c r="AH242" i="20"/>
  <c r="AE238" i="20"/>
  <c r="AF238" i="20"/>
  <c r="AK188" i="20"/>
  <c r="AI177" i="20"/>
  <c r="AG178" i="20"/>
  <c r="AM137" i="20"/>
  <c r="AE180" i="20"/>
  <c r="AF180" i="20"/>
  <c r="AG101" i="20"/>
  <c r="AK58" i="20"/>
  <c r="AL57" i="20"/>
  <c r="AC258" i="20"/>
  <c r="AC265" i="20" s="1"/>
  <c r="AJ6" i="20"/>
  <c r="AG7" i="20"/>
  <c r="AE32" i="20"/>
  <c r="AF32" i="20"/>
  <c r="AE19" i="20"/>
  <c r="AF19" i="20"/>
  <c r="AA8" i="20"/>
  <c r="AD258" i="20"/>
  <c r="AJ8" i="20"/>
  <c r="AG9" i="20"/>
  <c r="AE175" i="20"/>
  <c r="AF175" i="20"/>
  <c r="AH57" i="20"/>
  <c r="AG58" i="20"/>
  <c r="AH39" i="20"/>
  <c r="AG40" i="20"/>
  <c r="AF9" i="20"/>
  <c r="AE9" i="20"/>
  <c r="AA230" i="20"/>
  <c r="AG224" i="20"/>
  <c r="AF95" i="20"/>
  <c r="AE95" i="20"/>
  <c r="AJ79" i="20"/>
  <c r="AF71" i="20"/>
  <c r="AE71" i="20"/>
  <c r="AE60" i="20"/>
  <c r="AF60" i="20"/>
  <c r="W8" i="20"/>
  <c r="Z258" i="20"/>
  <c r="AE236" i="20"/>
  <c r="AF236" i="20"/>
  <c r="AG149" i="20"/>
  <c r="S94" i="20"/>
  <c r="AE94" i="20" s="1"/>
  <c r="AG129" i="20"/>
  <c r="AK29" i="20"/>
  <c r="AN20" i="20"/>
  <c r="X258" i="20"/>
  <c r="Q258" i="20"/>
  <c r="AG179" i="20"/>
  <c r="AJ177" i="20"/>
  <c r="AF160" i="20"/>
  <c r="AE160" i="20"/>
  <c r="AE153" i="20"/>
  <c r="AF153" i="20"/>
  <c r="AA57" i="20"/>
  <c r="AG208" i="20"/>
  <c r="AK85" i="20"/>
  <c r="AN94" i="20"/>
  <c r="AK95" i="20"/>
  <c r="AE18" i="20"/>
  <c r="AF18" i="20"/>
  <c r="AA39" i="20"/>
  <c r="AA311" i="20"/>
  <c r="AB310" i="20"/>
  <c r="W311" i="20"/>
  <c r="AG250" i="20"/>
  <c r="AJ230" i="20"/>
  <c r="AG232" i="20"/>
  <c r="AK200" i="20"/>
  <c r="S311" i="20"/>
  <c r="T310" i="20"/>
  <c r="AE222" i="20"/>
  <c r="AF222" i="20"/>
  <c r="AJ203" i="20"/>
  <c r="AE157" i="20"/>
  <c r="AF157" i="20"/>
  <c r="O114" i="20"/>
  <c r="AE163" i="20"/>
  <c r="AF163" i="20"/>
  <c r="AE147" i="20"/>
  <c r="AF147" i="20"/>
  <c r="AN137" i="20"/>
  <c r="AK139" i="20"/>
  <c r="AE132" i="20"/>
  <c r="AF132" i="20"/>
  <c r="AG85" i="20"/>
  <c r="AS85" i="20" s="1"/>
  <c r="AG169" i="20"/>
  <c r="AH159" i="20"/>
  <c r="AE92" i="20"/>
  <c r="AF92" i="20"/>
  <c r="AE14" i="20"/>
  <c r="AF14" i="20"/>
  <c r="AE201" i="20"/>
  <c r="AF201" i="20"/>
  <c r="AF182" i="20"/>
  <c r="AE182" i="20"/>
  <c r="AK19" i="20"/>
  <c r="V322" i="20"/>
  <c r="AE208" i="20"/>
  <c r="AF208" i="20"/>
  <c r="AG130" i="20"/>
  <c r="AJ128" i="20"/>
  <c r="AK76" i="20"/>
  <c r="AN151" i="20"/>
  <c r="AK151" i="20" s="1"/>
  <c r="AK153" i="20"/>
  <c r="AK46" i="20"/>
  <c r="W20" i="20"/>
  <c r="AF24" i="20"/>
  <c r="AE24" i="20"/>
  <c r="AM20" i="20"/>
  <c r="AM8" i="20"/>
  <c r="W137" i="20"/>
  <c r="AE29" i="20"/>
  <c r="AF29" i="20"/>
  <c r="AE12" i="20"/>
  <c r="AF12" i="20"/>
  <c r="AN6" i="20"/>
  <c r="AE224" i="20"/>
  <c r="AF224" i="20"/>
  <c r="AJ39" i="20"/>
  <c r="AG41" i="20"/>
  <c r="AE31" i="20"/>
  <c r="AF31" i="20"/>
  <c r="O20" i="20"/>
  <c r="AE57" i="20"/>
  <c r="AG21" i="20"/>
  <c r="AJ20" i="20"/>
  <c r="AE6" i="20"/>
  <c r="AF6" i="20"/>
  <c r="AN39" i="20"/>
  <c r="AK41" i="20"/>
  <c r="AF306" i="20"/>
  <c r="O242" i="20"/>
  <c r="AF242" i="20" s="1"/>
  <c r="AE219" i="20"/>
  <c r="AF219" i="20"/>
  <c r="W203" i="20"/>
  <c r="O220" i="20"/>
  <c r="AF220" i="20" s="1"/>
  <c r="AA203" i="20"/>
  <c r="AE165" i="20"/>
  <c r="AF165" i="20"/>
  <c r="AE149" i="20"/>
  <c r="AF149" i="20"/>
  <c r="AE127" i="20"/>
  <c r="AF127" i="20"/>
  <c r="AK115" i="20"/>
  <c r="AG246" i="20"/>
  <c r="AJ242" i="20"/>
  <c r="O137" i="20"/>
  <c r="AK135" i="20"/>
  <c r="AE68" i="20"/>
  <c r="AF68" i="20"/>
  <c r="AK198" i="20"/>
  <c r="AG167" i="20"/>
  <c r="S79" i="20"/>
  <c r="AK9" i="20"/>
  <c r="AN8" i="20"/>
  <c r="AE167" i="20"/>
  <c r="AF167" i="20"/>
  <c r="O298" i="20"/>
  <c r="AF298" i="20" s="1"/>
  <c r="W312" i="20"/>
  <c r="V310" i="20"/>
  <c r="AE240" i="20"/>
  <c r="AF240" i="20"/>
  <c r="AE283" i="20"/>
  <c r="AE204" i="20"/>
  <c r="AF204" i="20"/>
  <c r="AE184" i="20"/>
  <c r="AF184" i="20"/>
  <c r="AG256" i="20"/>
  <c r="AA242" i="20"/>
  <c r="AJ311" i="20"/>
  <c r="AJ310" i="20" s="1"/>
  <c r="AB322" i="20"/>
  <c r="AA322" i="20" s="1"/>
  <c r="AA312" i="20"/>
  <c r="W267" i="20"/>
  <c r="AE267" i="20" s="1"/>
  <c r="AE268" i="20"/>
  <c r="AE227" i="20"/>
  <c r="AF227" i="20"/>
  <c r="AE298" i="20"/>
  <c r="AD310" i="20"/>
  <c r="AE243" i="20"/>
  <c r="AF243" i="20"/>
  <c r="AG202" i="20"/>
  <c r="AK192" i="20"/>
  <c r="AE178" i="20"/>
  <c r="AF178" i="20"/>
  <c r="AA114" i="20"/>
  <c r="AE277" i="20"/>
  <c r="AG216" i="20"/>
  <c r="AG214" i="20"/>
  <c r="AE210" i="20"/>
  <c r="AF210" i="20"/>
  <c r="AM230" i="20"/>
  <c r="W230" i="20"/>
  <c r="AG194" i="20"/>
  <c r="S159" i="20"/>
  <c r="AE159" i="20" s="1"/>
  <c r="AI159" i="20"/>
  <c r="AE135" i="20"/>
  <c r="AF135" i="20"/>
  <c r="O128" i="20"/>
  <c r="AH128" i="20"/>
  <c r="AE116" i="20"/>
  <c r="AF116" i="20"/>
  <c r="O79" i="20"/>
  <c r="AK61" i="20"/>
  <c r="AK21" i="20"/>
  <c r="AE169" i="20"/>
  <c r="AF169" i="20"/>
  <c r="O159" i="20"/>
  <c r="AF159" i="20" s="1"/>
  <c r="AG145" i="20"/>
  <c r="S128" i="20"/>
  <c r="AN79" i="20"/>
  <c r="AK81" i="20"/>
  <c r="AH79" i="20"/>
  <c r="AK44" i="20"/>
  <c r="AM39" i="20"/>
  <c r="AI114" i="20"/>
  <c r="AG116" i="20"/>
  <c r="AK228" i="20"/>
  <c r="AK211" i="20"/>
  <c r="AG207" i="20"/>
  <c r="S195" i="20"/>
  <c r="AE195" i="20" s="1"/>
  <c r="AE177" i="20"/>
  <c r="AN114" i="20"/>
  <c r="O94" i="20"/>
  <c r="AF94" i="20" s="1"/>
  <c r="AF77" i="20"/>
  <c r="AE77" i="20"/>
  <c r="AG61" i="20"/>
  <c r="AK32" i="20"/>
  <c r="AL230" i="20"/>
  <c r="AJ137" i="20"/>
  <c r="AG139" i="20"/>
  <c r="AF61" i="20"/>
  <c r="AE61" i="20"/>
  <c r="AF279" i="20"/>
  <c r="AG236" i="20"/>
  <c r="AG95" i="20"/>
  <c r="AJ94" i="20"/>
  <c r="AH20" i="20"/>
  <c r="AF130" i="20"/>
  <c r="AA20" i="20"/>
  <c r="S39" i="20"/>
  <c r="AF21" i="20"/>
  <c r="AF41" i="20"/>
  <c r="AE41" i="20"/>
  <c r="BP161" i="14"/>
  <c r="BP162" i="14"/>
  <c r="BP163" i="14"/>
  <c r="BP164" i="14"/>
  <c r="BP165" i="14"/>
  <c r="BP166" i="14"/>
  <c r="BP167" i="14"/>
  <c r="BP168" i="14"/>
  <c r="BP169" i="14"/>
  <c r="BP170" i="14"/>
  <c r="BP171" i="14"/>
  <c r="BP172" i="14"/>
  <c r="BP173" i="14"/>
  <c r="BP174" i="14"/>
  <c r="BP175" i="14"/>
  <c r="BP176" i="14"/>
  <c r="BP160" i="14"/>
  <c r="BQ159" i="14"/>
  <c r="BR159" i="14"/>
  <c r="BS159" i="14"/>
  <c r="BP153" i="14"/>
  <c r="BP154" i="14"/>
  <c r="BP155" i="14"/>
  <c r="BP156" i="14"/>
  <c r="BP157" i="14"/>
  <c r="BP158" i="14"/>
  <c r="BP152" i="14"/>
  <c r="BQ151" i="14"/>
  <c r="BR151" i="14"/>
  <c r="BS151" i="14"/>
  <c r="BP139" i="14"/>
  <c r="BP140" i="14"/>
  <c r="BP141" i="14"/>
  <c r="BP142" i="14"/>
  <c r="BP143" i="14"/>
  <c r="BP144" i="14"/>
  <c r="BP145" i="14"/>
  <c r="BP146" i="14"/>
  <c r="BP147" i="14"/>
  <c r="BP148" i="14"/>
  <c r="BP149" i="14"/>
  <c r="BP150" i="14"/>
  <c r="BP138" i="14"/>
  <c r="BQ137" i="14"/>
  <c r="BR137" i="14"/>
  <c r="BS137" i="14"/>
  <c r="BP130" i="14"/>
  <c r="BP131" i="14"/>
  <c r="BP132" i="14"/>
  <c r="BP133" i="14"/>
  <c r="BP134" i="14"/>
  <c r="BP135" i="14"/>
  <c r="BP136" i="14"/>
  <c r="BP129" i="14"/>
  <c r="BQ128" i="14"/>
  <c r="BR128" i="14"/>
  <c r="BS128" i="14"/>
  <c r="BP116" i="14"/>
  <c r="BP117" i="14"/>
  <c r="BP118" i="14"/>
  <c r="BP119" i="14"/>
  <c r="BP120" i="14"/>
  <c r="BP121" i="14"/>
  <c r="BP122" i="14"/>
  <c r="BP123" i="14"/>
  <c r="BP124" i="14"/>
  <c r="BP125" i="14"/>
  <c r="BP126" i="14"/>
  <c r="BP127" i="14"/>
  <c r="BP115" i="14"/>
  <c r="BQ114" i="14"/>
  <c r="BR114" i="14"/>
  <c r="BS114" i="14"/>
  <c r="BP96" i="14"/>
  <c r="BP97" i="14"/>
  <c r="BP98" i="14"/>
  <c r="BP99" i="14"/>
  <c r="BP100" i="14"/>
  <c r="BP101" i="14"/>
  <c r="BP102" i="14"/>
  <c r="BP103" i="14"/>
  <c r="BP104" i="14"/>
  <c r="BP105" i="14"/>
  <c r="BP106" i="14"/>
  <c r="BP107" i="14"/>
  <c r="BP108" i="14"/>
  <c r="BP109" i="14"/>
  <c r="BP110" i="14"/>
  <c r="BP111" i="14"/>
  <c r="BP112" i="14"/>
  <c r="BP113" i="14"/>
  <c r="BP95" i="14"/>
  <c r="BQ94" i="14"/>
  <c r="BR94" i="14"/>
  <c r="BS94" i="14"/>
  <c r="BP81" i="14"/>
  <c r="BP82" i="14"/>
  <c r="BP83" i="14"/>
  <c r="BP84" i="14"/>
  <c r="BP85" i="14"/>
  <c r="BP86" i="14"/>
  <c r="BP87" i="14"/>
  <c r="BP88" i="14"/>
  <c r="BP89" i="14"/>
  <c r="BP90" i="14"/>
  <c r="BP91" i="14"/>
  <c r="BP92" i="14"/>
  <c r="BP93" i="14"/>
  <c r="BP80" i="14"/>
  <c r="BQ79" i="14"/>
  <c r="BR79" i="14"/>
  <c r="BS79" i="14"/>
  <c r="BP59" i="14"/>
  <c r="BP60" i="14"/>
  <c r="BP61" i="14"/>
  <c r="BP62" i="14"/>
  <c r="BP63" i="14"/>
  <c r="BP64" i="14"/>
  <c r="BP65" i="14"/>
  <c r="BP66" i="14"/>
  <c r="BP67" i="14"/>
  <c r="BP68" i="14"/>
  <c r="BP69" i="14"/>
  <c r="BP70" i="14"/>
  <c r="BP71" i="14"/>
  <c r="BP72" i="14"/>
  <c r="BP73" i="14"/>
  <c r="BP74" i="14"/>
  <c r="BP75" i="14"/>
  <c r="BP76" i="14"/>
  <c r="BP77" i="14"/>
  <c r="BP78" i="14"/>
  <c r="BP58" i="14"/>
  <c r="BQ57" i="14"/>
  <c r="BR57" i="14"/>
  <c r="BS57" i="14"/>
  <c r="BP41" i="14"/>
  <c r="BP42" i="14"/>
  <c r="BP43" i="14"/>
  <c r="BP44" i="14"/>
  <c r="BP45" i="14"/>
  <c r="BP46" i="14"/>
  <c r="BP47" i="14"/>
  <c r="BP48" i="14"/>
  <c r="BP49" i="14"/>
  <c r="BP50" i="14"/>
  <c r="BP51" i="14"/>
  <c r="BP52" i="14"/>
  <c r="BP53" i="14"/>
  <c r="BP54" i="14"/>
  <c r="BP55" i="14"/>
  <c r="BP56" i="14"/>
  <c r="BP40" i="14"/>
  <c r="BQ39" i="14"/>
  <c r="BR39" i="14"/>
  <c r="BS39" i="14"/>
  <c r="BP22" i="14"/>
  <c r="BP23" i="14"/>
  <c r="BP24" i="14"/>
  <c r="BP25" i="14"/>
  <c r="BP26" i="14"/>
  <c r="BP27" i="14"/>
  <c r="BP28" i="14"/>
  <c r="BP29" i="14"/>
  <c r="BP30" i="14"/>
  <c r="BP31" i="14"/>
  <c r="BP32" i="14"/>
  <c r="BP33" i="14"/>
  <c r="BP34" i="14"/>
  <c r="BP35" i="14"/>
  <c r="BP36" i="14"/>
  <c r="BP21" i="14"/>
  <c r="BQ20" i="14"/>
  <c r="BR20" i="14"/>
  <c r="BS20" i="14"/>
  <c r="BP10" i="14"/>
  <c r="BP11" i="14"/>
  <c r="BP12" i="14"/>
  <c r="BP13" i="14"/>
  <c r="BP14" i="14"/>
  <c r="BP15" i="14"/>
  <c r="BP16" i="14"/>
  <c r="BP17" i="14"/>
  <c r="BP18" i="14"/>
  <c r="BP19" i="14"/>
  <c r="BP9" i="14"/>
  <c r="BQ8" i="14"/>
  <c r="BR8" i="14"/>
  <c r="BS8" i="14"/>
  <c r="BP7" i="14"/>
  <c r="BP6" i="14" s="1"/>
  <c r="BQ6" i="14"/>
  <c r="BR6" i="14"/>
  <c r="BS6" i="14"/>
  <c r="AG322" i="20" l="1"/>
  <c r="AQ310" i="20"/>
  <c r="AE114" i="20"/>
  <c r="AV311" i="20"/>
  <c r="AH310" i="20"/>
  <c r="AF114" i="20"/>
  <c r="BS258" i="14"/>
  <c r="BQ258" i="14"/>
  <c r="BP151" i="14"/>
  <c r="BP39" i="14"/>
  <c r="BP79" i="14"/>
  <c r="AR265" i="20"/>
  <c r="AR321" i="20"/>
  <c r="AR320" i="20" s="1"/>
  <c r="Z265" i="20"/>
  <c r="Z321" i="20"/>
  <c r="Z320" i="20" s="1"/>
  <c r="BP128" i="14"/>
  <c r="BP8" i="14"/>
  <c r="R265" i="20"/>
  <c r="R321" i="20"/>
  <c r="R320" i="20" s="1"/>
  <c r="AP265" i="20"/>
  <c r="AP321" i="20"/>
  <c r="AP320" i="20" s="1"/>
  <c r="BP57" i="14"/>
  <c r="BP114" i="14"/>
  <c r="BP20" i="14"/>
  <c r="AE39" i="20"/>
  <c r="AF39" i="20"/>
  <c r="Y265" i="20"/>
  <c r="Y302" i="20" s="1"/>
  <c r="Y321" i="20"/>
  <c r="Y320" i="20" s="1"/>
  <c r="AG137" i="20"/>
  <c r="Q265" i="20"/>
  <c r="Q321" i="20"/>
  <c r="Q320" i="20" s="1"/>
  <c r="P265" i="20"/>
  <c r="P321" i="20"/>
  <c r="X265" i="20"/>
  <c r="X302" i="20" s="1"/>
  <c r="X321" i="20"/>
  <c r="AQ320" i="20"/>
  <c r="AG220" i="20"/>
  <c r="AQ265" i="20"/>
  <c r="AQ302" i="20" s="1"/>
  <c r="AE128" i="20"/>
  <c r="AG267" i="20"/>
  <c r="T321" i="20"/>
  <c r="T260" i="20"/>
  <c r="AB321" i="20"/>
  <c r="AB260" i="20"/>
  <c r="AC321" i="20"/>
  <c r="AC320" i="20" s="1"/>
  <c r="AC260" i="20"/>
  <c r="U321" i="20"/>
  <c r="U320" i="20" s="1"/>
  <c r="U260" i="20"/>
  <c r="U259" i="20" s="1"/>
  <c r="AF79" i="20"/>
  <c r="AG274" i="20"/>
  <c r="AG39" i="20"/>
  <c r="AG94" i="20"/>
  <c r="AE79" i="20"/>
  <c r="AE312" i="20"/>
  <c r="AF128" i="20"/>
  <c r="AG57" i="20"/>
  <c r="AG8" i="20"/>
  <c r="AZ311" i="20"/>
  <c r="AK79" i="20"/>
  <c r="AO311" i="20"/>
  <c r="AO57" i="20"/>
  <c r="AS186" i="20"/>
  <c r="AW186" i="20"/>
  <c r="BR258" i="14"/>
  <c r="BP159" i="14"/>
  <c r="BP137" i="14"/>
  <c r="BP94" i="14"/>
  <c r="AG242" i="20"/>
  <c r="AX242" i="20"/>
  <c r="AT242" i="20"/>
  <c r="AS242" i="20" s="1"/>
  <c r="AW252" i="20"/>
  <c r="AS252" i="20"/>
  <c r="AS109" i="20"/>
  <c r="AS69" i="20"/>
  <c r="AS269" i="20"/>
  <c r="AW246" i="20"/>
  <c r="AW224" i="20"/>
  <c r="AW228" i="20"/>
  <c r="AW211" i="20"/>
  <c r="AK203" i="20"/>
  <c r="AW200" i="20"/>
  <c r="AW188" i="20"/>
  <c r="AW187" i="20"/>
  <c r="AW184" i="20"/>
  <c r="AW192" i="20"/>
  <c r="AW173" i="20"/>
  <c r="AW165" i="20"/>
  <c r="AW135" i="20"/>
  <c r="AW99" i="20"/>
  <c r="AK94" i="20"/>
  <c r="AW81" i="20"/>
  <c r="AW85" i="20"/>
  <c r="AW69" i="20"/>
  <c r="AW76" i="20"/>
  <c r="AW61" i="20"/>
  <c r="AW44" i="20"/>
  <c r="AW46" i="20"/>
  <c r="AW32" i="20"/>
  <c r="AW29" i="20"/>
  <c r="AK8" i="20"/>
  <c r="AW11" i="20"/>
  <c r="AW19" i="20"/>
  <c r="AF312" i="20"/>
  <c r="AO312" i="20"/>
  <c r="AS268" i="20"/>
  <c r="AW268" i="20"/>
  <c r="AV312" i="20"/>
  <c r="AZ312" i="20" s="1"/>
  <c r="AZ322" i="20" s="1"/>
  <c r="AS245" i="20"/>
  <c r="AY242" i="20"/>
  <c r="AW245" i="20"/>
  <c r="AY230" i="20"/>
  <c r="AS232" i="20"/>
  <c r="AV230" i="20"/>
  <c r="AT230" i="20"/>
  <c r="AS231" i="20"/>
  <c r="AG230" i="20"/>
  <c r="AX230" i="20"/>
  <c r="AW222" i="20"/>
  <c r="AS222" i="20"/>
  <c r="AX220" i="20"/>
  <c r="AS223" i="20"/>
  <c r="AW223" i="20"/>
  <c r="AZ220" i="20"/>
  <c r="AK220" i="20"/>
  <c r="AT220" i="20"/>
  <c r="AG203" i="20"/>
  <c r="AX203" i="20"/>
  <c r="AS206" i="20"/>
  <c r="AW206" i="20"/>
  <c r="AV195" i="20"/>
  <c r="AW198" i="20"/>
  <c r="AZ195" i="20"/>
  <c r="AU195" i="20"/>
  <c r="AY195" i="20"/>
  <c r="AV177" i="20"/>
  <c r="AT177" i="20"/>
  <c r="AX177" i="20"/>
  <c r="AS180" i="20"/>
  <c r="AW179" i="20"/>
  <c r="AS179" i="20"/>
  <c r="AW180" i="20"/>
  <c r="AZ177" i="20"/>
  <c r="AW160" i="20"/>
  <c r="AW161" i="20"/>
  <c r="AS161" i="20"/>
  <c r="AW162" i="20"/>
  <c r="AS162" i="20"/>
  <c r="AZ159" i="20"/>
  <c r="AW153" i="20"/>
  <c r="AS154" i="20"/>
  <c r="AU151" i="20"/>
  <c r="AS152" i="20"/>
  <c r="AG151" i="20"/>
  <c r="AX151" i="20"/>
  <c r="AT151" i="20"/>
  <c r="AV151" i="20"/>
  <c r="AT137" i="20"/>
  <c r="AX137" i="20"/>
  <c r="AL258" i="20"/>
  <c r="AS138" i="20"/>
  <c r="AV137" i="20"/>
  <c r="AS139" i="20"/>
  <c r="AW139" i="20"/>
  <c r="AZ137" i="20"/>
  <c r="AU128" i="20"/>
  <c r="AK128" i="20"/>
  <c r="AV128" i="20"/>
  <c r="AW130" i="20"/>
  <c r="AT128" i="20"/>
  <c r="AW129" i="20"/>
  <c r="AZ128" i="20"/>
  <c r="AW117" i="20"/>
  <c r="AS117" i="20"/>
  <c r="AX114" i="20"/>
  <c r="AS116" i="20"/>
  <c r="AT114" i="20"/>
  <c r="AX94" i="20"/>
  <c r="AT94" i="20"/>
  <c r="AW96" i="20"/>
  <c r="AZ94" i="20"/>
  <c r="AS96" i="20"/>
  <c r="AV94" i="20"/>
  <c r="AS82" i="20"/>
  <c r="AW82" i="20"/>
  <c r="O258" i="20"/>
  <c r="AZ79" i="20"/>
  <c r="AV79" i="20"/>
  <c r="AS80" i="20"/>
  <c r="AS60" i="20"/>
  <c r="AW60" i="20"/>
  <c r="AZ57" i="20"/>
  <c r="AH258" i="20"/>
  <c r="AH321" i="20" s="1"/>
  <c r="AU57" i="20"/>
  <c r="AY57" i="20"/>
  <c r="AV57" i="20"/>
  <c r="AX57" i="20"/>
  <c r="AV39" i="20"/>
  <c r="AZ39" i="20"/>
  <c r="AK39" i="20"/>
  <c r="AW41" i="20"/>
  <c r="AT39" i="20"/>
  <c r="AU39" i="20"/>
  <c r="AW40" i="20"/>
  <c r="AX39" i="20"/>
  <c r="AP302" i="20"/>
  <c r="AV20" i="20"/>
  <c r="AG20" i="20"/>
  <c r="AU20" i="20"/>
  <c r="AW23" i="20"/>
  <c r="AS23" i="20"/>
  <c r="AI258" i="20"/>
  <c r="AI321" i="20" s="1"/>
  <c r="AI320" i="20" s="1"/>
  <c r="AZ20" i="20"/>
  <c r="AT8" i="20"/>
  <c r="AX8" i="20"/>
  <c r="AO258" i="20"/>
  <c r="W258" i="20"/>
  <c r="S322" i="20"/>
  <c r="AF311" i="20"/>
  <c r="S310" i="20"/>
  <c r="AA258" i="20"/>
  <c r="AD265" i="20"/>
  <c r="AD260" i="20" s="1"/>
  <c r="AE203" i="20"/>
  <c r="AF203" i="20"/>
  <c r="AN258" i="20"/>
  <c r="AK6" i="20"/>
  <c r="AG128" i="20"/>
  <c r="AK311" i="20"/>
  <c r="AA310" i="20"/>
  <c r="AG177" i="20"/>
  <c r="AK20" i="20"/>
  <c r="AK312" i="20"/>
  <c r="V265" i="20"/>
  <c r="V260" i="20" s="1"/>
  <c r="V259" i="20" s="1"/>
  <c r="S258" i="20"/>
  <c r="AK242" i="20"/>
  <c r="AF274" i="20"/>
  <c r="AK159" i="20"/>
  <c r="AG312" i="20"/>
  <c r="AK57" i="20"/>
  <c r="AE311" i="20"/>
  <c r="W310" i="20"/>
  <c r="AB320" i="20"/>
  <c r="AJ258" i="20"/>
  <c r="AG6" i="20"/>
  <c r="AE230" i="20"/>
  <c r="AF230" i="20"/>
  <c r="AE137" i="20"/>
  <c r="AF137" i="20"/>
  <c r="AK137" i="20"/>
  <c r="AF8" i="20"/>
  <c r="AE8" i="20"/>
  <c r="AK114" i="20"/>
  <c r="AM258" i="20"/>
  <c r="AF20" i="20"/>
  <c r="AE20" i="20"/>
  <c r="T320" i="20"/>
  <c r="AG79" i="20"/>
  <c r="AG311" i="20"/>
  <c r="AK230" i="20"/>
  <c r="AK177" i="20"/>
  <c r="AG159" i="20"/>
  <c r="AE274" i="20"/>
  <c r="AG114" i="20"/>
  <c r="AV310" i="20" l="1"/>
  <c r="AZ310" i="20"/>
  <c r="AW242" i="20"/>
  <c r="O265" i="20"/>
  <c r="BP258" i="14"/>
  <c r="AO320" i="20"/>
  <c r="AO321" i="20"/>
  <c r="AN265" i="20"/>
  <c r="AN321" i="20"/>
  <c r="AN320" i="20" s="1"/>
  <c r="AJ265" i="20"/>
  <c r="AJ321" i="20"/>
  <c r="AJ320" i="20" s="1"/>
  <c r="AL265" i="20"/>
  <c r="AL302" i="20" s="1"/>
  <c r="AL321" i="20"/>
  <c r="AL320" i="20" s="1"/>
  <c r="AM265" i="20"/>
  <c r="AM302" i="20" s="1"/>
  <c r="AM321" i="20"/>
  <c r="P320" i="20"/>
  <c r="O320" i="20" s="1"/>
  <c r="O321" i="20"/>
  <c r="AH320" i="20"/>
  <c r="X320" i="20"/>
  <c r="W320" i="20" s="1"/>
  <c r="W321" i="20"/>
  <c r="AI265" i="20"/>
  <c r="AI302" i="20" s="1"/>
  <c r="AH265" i="20"/>
  <c r="AH302" i="20" s="1"/>
  <c r="O260" i="20"/>
  <c r="T259" i="20"/>
  <c r="S260" i="20"/>
  <c r="AC259" i="20"/>
  <c r="W260" i="20"/>
  <c r="AD259" i="20"/>
  <c r="AA260" i="20"/>
  <c r="AA259" i="20" s="1"/>
  <c r="AB259" i="20"/>
  <c r="AO310" i="20"/>
  <c r="AF322" i="20"/>
  <c r="AE322" i="20"/>
  <c r="AS57" i="20"/>
  <c r="AG310" i="20"/>
  <c r="AU311" i="20"/>
  <c r="AO269" i="20"/>
  <c r="AW230" i="20"/>
  <c r="AS195" i="20"/>
  <c r="AW195" i="20"/>
  <c r="AY79" i="20"/>
  <c r="AW79" i="20" s="1"/>
  <c r="AU312" i="20"/>
  <c r="AY312" i="20" s="1"/>
  <c r="AY322" i="20" s="1"/>
  <c r="AW322" i="20" s="1"/>
  <c r="AS275" i="20"/>
  <c r="AK310" i="20"/>
  <c r="AW275" i="20"/>
  <c r="AS276" i="20"/>
  <c r="AW276" i="20"/>
  <c r="AU230" i="20"/>
  <c r="AS230" i="20" s="1"/>
  <c r="AW232" i="20"/>
  <c r="AY220" i="20"/>
  <c r="AW220" i="20" s="1"/>
  <c r="AW221" i="20"/>
  <c r="AU220" i="20"/>
  <c r="AS220" i="20" s="1"/>
  <c r="AS221" i="20"/>
  <c r="AY203" i="20"/>
  <c r="AW203" i="20" s="1"/>
  <c r="AW204" i="20"/>
  <c r="AU203" i="20"/>
  <c r="AT203" i="20"/>
  <c r="AS204" i="20"/>
  <c r="AS198" i="20"/>
  <c r="AU177" i="20"/>
  <c r="AS177" i="20" s="1"/>
  <c r="AS178" i="20"/>
  <c r="AY177" i="20"/>
  <c r="AW177" i="20" s="1"/>
  <c r="AW178" i="20"/>
  <c r="AT159" i="20"/>
  <c r="AS160" i="20"/>
  <c r="AY159" i="20"/>
  <c r="AU159" i="20"/>
  <c r="AX159" i="20"/>
  <c r="AS151" i="20"/>
  <c r="AS153" i="20"/>
  <c r="AY151" i="20"/>
  <c r="AW151" i="20" s="1"/>
  <c r="AY137" i="20"/>
  <c r="AW137" i="20" s="1"/>
  <c r="AU137" i="20"/>
  <c r="AS137" i="20" s="1"/>
  <c r="AW138" i="20"/>
  <c r="AS130" i="20"/>
  <c r="AX128" i="20"/>
  <c r="AS129" i="20"/>
  <c r="AY128" i="20"/>
  <c r="AS128" i="20"/>
  <c r="AU114" i="20"/>
  <c r="AS114" i="20" s="1"/>
  <c r="AS115" i="20"/>
  <c r="AY114" i="20"/>
  <c r="AW114" i="20" s="1"/>
  <c r="AW115" i="20"/>
  <c r="AW116" i="20"/>
  <c r="AU94" i="20"/>
  <c r="AS94" i="20" s="1"/>
  <c r="AS95" i="20"/>
  <c r="AY94" i="20"/>
  <c r="AW94" i="20" s="1"/>
  <c r="AW95" i="20"/>
  <c r="AU79" i="20"/>
  <c r="AS79" i="20" s="1"/>
  <c r="AW80" i="20"/>
  <c r="AS58" i="20"/>
  <c r="AW57" i="20"/>
  <c r="AW58" i="20"/>
  <c r="AY39" i="20"/>
  <c r="AW39" i="20" s="1"/>
  <c r="AS41" i="20"/>
  <c r="AS39" i="20"/>
  <c r="AS40" i="20"/>
  <c r="AV258" i="20"/>
  <c r="AW21" i="20"/>
  <c r="AX20" i="20"/>
  <c r="AY20" i="20"/>
  <c r="AS21" i="20"/>
  <c r="AT20" i="20"/>
  <c r="AS20" i="20" s="1"/>
  <c r="AZ258" i="20"/>
  <c r="AU8" i="20"/>
  <c r="AS9" i="20"/>
  <c r="AY8" i="20"/>
  <c r="AW9" i="20"/>
  <c r="AO265" i="20"/>
  <c r="AO302" i="20" s="1"/>
  <c r="AR302" i="20"/>
  <c r="AG258" i="20"/>
  <c r="Z302" i="20"/>
  <c r="W265" i="20"/>
  <c r="S265" i="20"/>
  <c r="V321" i="20"/>
  <c r="AE310" i="20"/>
  <c r="AF310" i="20"/>
  <c r="AA265" i="20"/>
  <c r="AD321" i="20"/>
  <c r="AF258" i="20"/>
  <c r="AE258" i="20"/>
  <c r="AK258" i="20"/>
  <c r="EA120" i="14"/>
  <c r="DV120" i="14"/>
  <c r="AY311" i="20" l="1"/>
  <c r="AY310" i="20" s="1"/>
  <c r="AW310" i="20" s="1"/>
  <c r="AU310" i="20"/>
  <c r="AS310" i="20" s="1"/>
  <c r="AV265" i="20"/>
  <c r="AV320" i="20"/>
  <c r="AG321" i="20"/>
  <c r="AG320" i="20"/>
  <c r="AM320" i="20"/>
  <c r="AK320" i="20" s="1"/>
  <c r="AK321" i="20"/>
  <c r="AZ265" i="20"/>
  <c r="AE260" i="20"/>
  <c r="AK260" i="20"/>
  <c r="AK259" i="20" s="1"/>
  <c r="AF260" i="20"/>
  <c r="S259" i="20"/>
  <c r="AG260" i="20"/>
  <c r="AO260" i="20"/>
  <c r="AO259" i="20" s="1"/>
  <c r="AW159" i="20"/>
  <c r="AW20" i="20"/>
  <c r="AS159" i="20"/>
  <c r="AT258" i="20"/>
  <c r="AW128" i="20"/>
  <c r="AS311" i="20"/>
  <c r="AS312" i="20"/>
  <c r="AW312" i="20"/>
  <c r="AS203" i="20"/>
  <c r="AX258" i="20"/>
  <c r="AV302" i="20"/>
  <c r="AY258" i="20"/>
  <c r="AW8" i="20"/>
  <c r="AU258" i="20"/>
  <c r="AS8" i="20"/>
  <c r="AE265" i="20"/>
  <c r="W302" i="20"/>
  <c r="AE302" i="20" s="1"/>
  <c r="AF265" i="20"/>
  <c r="AK265" i="20"/>
  <c r="AK302" i="20" s="1"/>
  <c r="AN302" i="20"/>
  <c r="V320" i="20"/>
  <c r="S321" i="20"/>
  <c r="S320" i="20" s="1"/>
  <c r="AD320" i="20"/>
  <c r="AA321" i="20"/>
  <c r="AA320" i="20" s="1"/>
  <c r="AJ302" i="20"/>
  <c r="AG265" i="20"/>
  <c r="AG302" i="20" s="1"/>
  <c r="ET67" i="14"/>
  <c r="ES67" i="14" s="1"/>
  <c r="EW67" i="14" s="1"/>
  <c r="AW311" i="20" l="1"/>
  <c r="AT265" i="20"/>
  <c r="AT302" i="20" s="1"/>
  <c r="AT320" i="20"/>
  <c r="AU265" i="20"/>
  <c r="AY265" i="20"/>
  <c r="AW321" i="20"/>
  <c r="AZ302" i="20"/>
  <c r="AX265" i="20"/>
  <c r="AX302" i="20" s="1"/>
  <c r="AF259" i="20"/>
  <c r="AE259" i="20"/>
  <c r="AG259" i="20"/>
  <c r="AW269" i="20"/>
  <c r="AS258" i="20"/>
  <c r="AW258" i="20"/>
  <c r="AF321" i="20"/>
  <c r="AE321" i="20"/>
  <c r="EV67" i="14"/>
  <c r="AU320" i="20" l="1"/>
  <c r="AS260" i="20"/>
  <c r="AS259" i="20" s="1"/>
  <c r="AU302" i="20"/>
  <c r="AS265" i="20"/>
  <c r="AS302" i="20" s="1"/>
  <c r="AY302" i="20"/>
  <c r="AW265" i="20"/>
  <c r="AW302" i="20" s="1"/>
  <c r="AF320" i="20"/>
  <c r="AE320" i="20"/>
  <c r="AW260" i="20" l="1"/>
  <c r="AW259" i="20" s="1"/>
  <c r="BO347" i="14" l="1"/>
  <c r="DR332" i="14"/>
  <c r="DP332" i="14"/>
  <c r="DO332" i="14"/>
  <c r="DD332" i="14"/>
  <c r="DC332" i="14"/>
  <c r="DB332" i="14" s="1"/>
  <c r="DA332" i="14"/>
  <c r="CZ332" i="14"/>
  <c r="CY332" i="14"/>
  <c r="CX332" i="14"/>
  <c r="CT332" i="14"/>
  <c r="CS332" i="14"/>
  <c r="CR332" i="14" s="1"/>
  <c r="DW331" i="14"/>
  <c r="DP331" i="14"/>
  <c r="DO331" i="14"/>
  <c r="DF331" i="14"/>
  <c r="DE331" i="14"/>
  <c r="CV331" i="14"/>
  <c r="CU331" i="14"/>
  <c r="BE331" i="14"/>
  <c r="BD331" i="14"/>
  <c r="AN331" i="14"/>
  <c r="AE331" i="14"/>
  <c r="DM330" i="14"/>
  <c r="DL330" i="14"/>
  <c r="DJ330" i="14" s="1"/>
  <c r="DI330" i="14"/>
  <c r="DH330" i="14"/>
  <c r="DG330" i="14"/>
  <c r="DE330" i="14"/>
  <c r="DD330" i="14"/>
  <c r="CV330" i="14"/>
  <c r="CU330" i="14"/>
  <c r="CT330" i="14"/>
  <c r="CS330" i="14"/>
  <c r="CR330" i="14"/>
  <c r="ER328" i="14"/>
  <c r="ED328" i="14"/>
  <c r="EC328" i="14"/>
  <c r="EB328" i="14"/>
  <c r="EA328" i="14"/>
  <c r="DY328" i="14"/>
  <c r="DX328" i="14"/>
  <c r="DW328" i="14"/>
  <c r="DV328" i="14"/>
  <c r="DU328" i="14"/>
  <c r="DF328" i="14"/>
  <c r="DF330" i="14" s="1"/>
  <c r="DE328" i="14"/>
  <c r="DD328" i="14"/>
  <c r="DC328" i="14"/>
  <c r="DC330" i="14" s="1"/>
  <c r="DB328" i="14"/>
  <c r="DB330" i="14" s="1"/>
  <c r="CN328" i="14"/>
  <c r="CM328" i="14"/>
  <c r="CL328" i="14"/>
  <c r="CK328" i="14"/>
  <c r="CI328" i="14"/>
  <c r="CH328" i="14"/>
  <c r="CG328" i="14"/>
  <c r="CF328" i="14"/>
  <c r="CC328" i="14"/>
  <c r="CB328" i="14"/>
  <c r="CA328" i="14"/>
  <c r="BZ328" i="14"/>
  <c r="BX328" i="14"/>
  <c r="BW328" i="14"/>
  <c r="BV328" i="14"/>
  <c r="BU328" i="14"/>
  <c r="BO328" i="14"/>
  <c r="BN328" i="14"/>
  <c r="BM328" i="14"/>
  <c r="BL328" i="14"/>
  <c r="BJ328" i="14"/>
  <c r="BI328" i="14"/>
  <c r="BH328" i="14"/>
  <c r="BG328" i="14"/>
  <c r="BE328" i="14"/>
  <c r="BD328" i="14"/>
  <c r="BC328" i="14"/>
  <c r="BB328" i="14"/>
  <c r="BA328" i="14"/>
  <c r="AZ328" i="14"/>
  <c r="AY328" i="14"/>
  <c r="AX328" i="14"/>
  <c r="AW328" i="14"/>
  <c r="AU328" i="14"/>
  <c r="AT328" i="14"/>
  <c r="AS328" i="14"/>
  <c r="AR328" i="14"/>
  <c r="AO328" i="14"/>
  <c r="AN328" i="14"/>
  <c r="AM328" i="14"/>
  <c r="AL328" i="14"/>
  <c r="AJ328" i="14"/>
  <c r="AI328" i="14"/>
  <c r="AH328" i="14"/>
  <c r="AG328" i="14"/>
  <c r="AF328" i="14"/>
  <c r="AE328" i="14"/>
  <c r="AD328" i="14"/>
  <c r="AC328" i="14"/>
  <c r="AB328" i="14"/>
  <c r="Z328" i="14"/>
  <c r="Y328" i="14"/>
  <c r="X328" i="14"/>
  <c r="W328" i="14"/>
  <c r="U328" i="14"/>
  <c r="T328" i="14"/>
  <c r="S328" i="14"/>
  <c r="Q328" i="14"/>
  <c r="P328" i="14"/>
  <c r="DZ327" i="14"/>
  <c r="DZ328" i="14" s="1"/>
  <c r="DU327" i="14"/>
  <c r="DB327" i="14"/>
  <c r="CW327" i="14"/>
  <c r="CR327" i="14"/>
  <c r="CL327" i="14"/>
  <c r="CK327" i="14"/>
  <c r="CJ327" i="14"/>
  <c r="CJ328" i="14" s="1"/>
  <c r="CG327" i="14"/>
  <c r="CE327" i="14" s="1"/>
  <c r="CE328" i="14" s="1"/>
  <c r="CD327" i="14"/>
  <c r="CD328" i="14" s="1"/>
  <c r="BY327" i="14"/>
  <c r="BY328" i="14" s="1"/>
  <c r="BT327" i="14"/>
  <c r="BT328" i="14" s="1"/>
  <c r="BK327" i="14"/>
  <c r="BK328" i="14" s="1"/>
  <c r="BF327" i="14"/>
  <c r="BF328" i="14" s="1"/>
  <c r="BA327" i="14"/>
  <c r="AX327" i="14"/>
  <c r="AV327" i="14" s="1"/>
  <c r="AV328" i="14" s="1"/>
  <c r="AQ327" i="14"/>
  <c r="AQ328" i="14" s="1"/>
  <c r="AK327" i="14"/>
  <c r="AK328" i="14" s="1"/>
  <c r="AF327" i="14"/>
  <c r="AA327" i="14"/>
  <c r="AA328" i="14" s="1"/>
  <c r="V327" i="14"/>
  <c r="V328" i="14" s="1"/>
  <c r="R327" i="14"/>
  <c r="R328" i="14" s="1"/>
  <c r="EC318" i="14"/>
  <c r="DR318" i="14"/>
  <c r="DR331" i="14" s="1"/>
  <c r="DP318" i="14"/>
  <c r="DO318" i="14"/>
  <c r="DY317" i="14"/>
  <c r="DY331" i="14" s="1"/>
  <c r="DX317" i="14"/>
  <c r="DX331" i="14" s="1"/>
  <c r="DW317" i="14"/>
  <c r="DR317" i="14"/>
  <c r="DP317" i="14"/>
  <c r="DO317" i="14"/>
  <c r="DF317" i="14"/>
  <c r="DE317" i="14"/>
  <c r="DD317" i="14"/>
  <c r="DC317" i="14"/>
  <c r="DA317" i="14"/>
  <c r="CZ317" i="14"/>
  <c r="CW317" i="14" s="1"/>
  <c r="CY317" i="14"/>
  <c r="CX317" i="14"/>
  <c r="CV317" i="14"/>
  <c r="CU317" i="14"/>
  <c r="CT317" i="14"/>
  <c r="CS317" i="14"/>
  <c r="CR317" i="14"/>
  <c r="BJ317" i="14"/>
  <c r="BJ331" i="14" s="1"/>
  <c r="BI317" i="14"/>
  <c r="BI331" i="14" s="1"/>
  <c r="BE317" i="14"/>
  <c r="AT317" i="14"/>
  <c r="AT331" i="14" s="1"/>
  <c r="AN317" i="14"/>
  <c r="AJ317" i="14"/>
  <c r="AJ331" i="14" s="1"/>
  <c r="AC317" i="14"/>
  <c r="AC331" i="14" s="1"/>
  <c r="DI316" i="14"/>
  <c r="DH316" i="14"/>
  <c r="DG316" i="14"/>
  <c r="ER314" i="14"/>
  <c r="ER318" i="14" s="1"/>
  <c r="ER332" i="14" s="1"/>
  <c r="ED314" i="14"/>
  <c r="ED318" i="14" s="1"/>
  <c r="ED332" i="14" s="1"/>
  <c r="EC314" i="14"/>
  <c r="EB314" i="14"/>
  <c r="EB318" i="14" s="1"/>
  <c r="EB332" i="14" s="1"/>
  <c r="EA314" i="14"/>
  <c r="DX314" i="14"/>
  <c r="DW314" i="14"/>
  <c r="DV314" i="14"/>
  <c r="DF314" i="14"/>
  <c r="DE314" i="14"/>
  <c r="DD314" i="14"/>
  <c r="DC314" i="14"/>
  <c r="CN314" i="14"/>
  <c r="CM314" i="14"/>
  <c r="CI314" i="14"/>
  <c r="CH314" i="14"/>
  <c r="CG314" i="14"/>
  <c r="CF314" i="14"/>
  <c r="CC314" i="14"/>
  <c r="CB314" i="14"/>
  <c r="CA314" i="14"/>
  <c r="BZ314" i="14"/>
  <c r="BX314" i="14"/>
  <c r="BW314" i="14"/>
  <c r="BV314" i="14"/>
  <c r="BU314" i="14"/>
  <c r="BT314" i="14"/>
  <c r="BO314" i="14"/>
  <c r="BN314" i="14"/>
  <c r="BM314" i="14"/>
  <c r="BL314" i="14"/>
  <c r="BE314" i="14"/>
  <c r="BD314" i="14"/>
  <c r="BC314" i="14"/>
  <c r="BB314" i="14"/>
  <c r="AZ314" i="14"/>
  <c r="AY314" i="14"/>
  <c r="AW314" i="14"/>
  <c r="AU314" i="14"/>
  <c r="AT314" i="14"/>
  <c r="AS314" i="14"/>
  <c r="AR314" i="14"/>
  <c r="AM314" i="14"/>
  <c r="AK314" i="14" s="1"/>
  <c r="AH314" i="14"/>
  <c r="AF314" i="14"/>
  <c r="AC314" i="14"/>
  <c r="AA314" i="14" s="1"/>
  <c r="Z314" i="14"/>
  <c r="Y314" i="14"/>
  <c r="X314" i="14"/>
  <c r="W314" i="14"/>
  <c r="U314" i="14"/>
  <c r="T314" i="14"/>
  <c r="S314" i="14"/>
  <c r="R314" i="14"/>
  <c r="Q314" i="14"/>
  <c r="P314" i="14"/>
  <c r="CL313" i="14"/>
  <c r="CK313" i="14"/>
  <c r="CJ313" i="14" s="1"/>
  <c r="CG313" i="14"/>
  <c r="CE313" i="14" s="1"/>
  <c r="CD313" i="14" s="1"/>
  <c r="DZ312" i="14"/>
  <c r="DU312" i="14"/>
  <c r="CL312" i="14"/>
  <c r="CK312" i="14"/>
  <c r="CJ312" i="14" s="1"/>
  <c r="CG312" i="14"/>
  <c r="CE312" i="14"/>
  <c r="CD312" i="14" s="1"/>
  <c r="BY312" i="14"/>
  <c r="BT312" i="14"/>
  <c r="BK312" i="14"/>
  <c r="BA312" i="14"/>
  <c r="AX312" i="14"/>
  <c r="AV312" i="14"/>
  <c r="AQ312" i="14"/>
  <c r="V312" i="14"/>
  <c r="R312" i="14"/>
  <c r="DZ311" i="14"/>
  <c r="DU311" i="14"/>
  <c r="DB311" i="14"/>
  <c r="CW311" i="14"/>
  <c r="CR311" i="14"/>
  <c r="CL311" i="14"/>
  <c r="CK311" i="14"/>
  <c r="CG311" i="14"/>
  <c r="CE311" i="14"/>
  <c r="CD311" i="14"/>
  <c r="BY311" i="14"/>
  <c r="BT311" i="14"/>
  <c r="BK311" i="14"/>
  <c r="BF311" i="14"/>
  <c r="BA311" i="14"/>
  <c r="AX311" i="14"/>
  <c r="AV311" i="14"/>
  <c r="AQ311" i="14"/>
  <c r="AK311" i="14"/>
  <c r="AF311" i="14"/>
  <c r="AA311" i="14"/>
  <c r="V311" i="14"/>
  <c r="R311" i="14" s="1"/>
  <c r="DZ310" i="14"/>
  <c r="DZ314" i="14" s="1"/>
  <c r="DU310" i="14"/>
  <c r="DU314" i="14" s="1"/>
  <c r="DB310" i="14"/>
  <c r="CW310" i="14"/>
  <c r="CR310" i="14"/>
  <c r="CL310" i="14"/>
  <c r="CL314" i="14" s="1"/>
  <c r="CK310" i="14"/>
  <c r="CG310" i="14"/>
  <c r="CE310" i="14"/>
  <c r="CE314" i="14" s="1"/>
  <c r="CD310" i="14"/>
  <c r="CD314" i="14" s="1"/>
  <c r="BY310" i="14"/>
  <c r="BY314" i="14" s="1"/>
  <c r="BT310" i="14"/>
  <c r="BK310" i="14"/>
  <c r="BK314" i="14" s="1"/>
  <c r="BF310" i="14"/>
  <c r="BA310" i="14"/>
  <c r="BA314" i="14" s="1"/>
  <c r="AX310" i="14"/>
  <c r="AX314" i="14" s="1"/>
  <c r="AV310" i="14"/>
  <c r="AQ310" i="14"/>
  <c r="AQ314" i="14" s="1"/>
  <c r="AK310" i="14"/>
  <c r="AF310" i="14"/>
  <c r="AA310" i="14"/>
  <c r="V310" i="14"/>
  <c r="V314" i="14" s="1"/>
  <c r="R310" i="14"/>
  <c r="DD308" i="14"/>
  <c r="DY307" i="14"/>
  <c r="DX307" i="14"/>
  <c r="DA307" i="14"/>
  <c r="CZ307" i="14"/>
  <c r="CV307" i="14"/>
  <c r="CU307" i="14"/>
  <c r="CT307" i="14"/>
  <c r="BJ307" i="14"/>
  <c r="BI307" i="14"/>
  <c r="BE307" i="14"/>
  <c r="BD307" i="14"/>
  <c r="BD317" i="14" s="1"/>
  <c r="BC307" i="14"/>
  <c r="BC317" i="14" s="1"/>
  <c r="BC331" i="14" s="1"/>
  <c r="AU307" i="14"/>
  <c r="AU317" i="14" s="1"/>
  <c r="AU331" i="14" s="1"/>
  <c r="AT307" i="14"/>
  <c r="AO307" i="14"/>
  <c r="AO317" i="14" s="1"/>
  <c r="AO331" i="14" s="1"/>
  <c r="AN307" i="14"/>
  <c r="AJ307" i="14"/>
  <c r="AI307" i="14"/>
  <c r="AI317" i="14" s="1"/>
  <c r="AI331" i="14" s="1"/>
  <c r="AH307" i="14"/>
  <c r="AH317" i="14" s="1"/>
  <c r="AH331" i="14" s="1"/>
  <c r="AE307" i="14"/>
  <c r="AE317" i="14" s="1"/>
  <c r="AD307" i="14"/>
  <c r="AD317" i="14" s="1"/>
  <c r="AD331" i="14" s="1"/>
  <c r="AC307" i="14"/>
  <c r="Z307" i="14"/>
  <c r="Z317" i="14" s="1"/>
  <c r="Z331" i="14" s="1"/>
  <c r="Y307" i="14"/>
  <c r="Y317" i="14" s="1"/>
  <c r="Y331" i="14" s="1"/>
  <c r="U307" i="14"/>
  <c r="U317" i="14" s="1"/>
  <c r="U331" i="14" s="1"/>
  <c r="AP306" i="14"/>
  <c r="CK305" i="14"/>
  <c r="CD305" i="14"/>
  <c r="CK304" i="14"/>
  <c r="CD304" i="14"/>
  <c r="AX304" i="14"/>
  <c r="DZ303" i="14"/>
  <c r="DU303" i="14"/>
  <c r="CK303" i="14"/>
  <c r="CD303" i="14"/>
  <c r="AZ303" i="14"/>
  <c r="AY303" i="14"/>
  <c r="AX303" i="14"/>
  <c r="AW303" i="14"/>
  <c r="EB302" i="14"/>
  <c r="DZ302" i="14"/>
  <c r="DW302" i="14"/>
  <c r="DB302" i="14"/>
  <c r="DB314" i="14" s="1"/>
  <c r="CY302" i="14"/>
  <c r="CW302" i="14"/>
  <c r="CT302" i="14"/>
  <c r="CR302" i="14"/>
  <c r="CL302" i="14"/>
  <c r="CK302" i="14"/>
  <c r="CJ302" i="14"/>
  <c r="CG302" i="14"/>
  <c r="CE302" i="14"/>
  <c r="CD302" i="14" s="1"/>
  <c r="CA302" i="14"/>
  <c r="BY302" i="14"/>
  <c r="BV302" i="14"/>
  <c r="BT302" i="14"/>
  <c r="BM302" i="14"/>
  <c r="BK302" i="14"/>
  <c r="BH302" i="14"/>
  <c r="BF302" i="14"/>
  <c r="BC302" i="14"/>
  <c r="BA302" i="14"/>
  <c r="AZ302" i="14"/>
  <c r="AY302" i="14"/>
  <c r="AW302" i="14"/>
  <c r="AV302" i="14"/>
  <c r="AS302" i="14"/>
  <c r="AX302" i="14" s="1"/>
  <c r="AQ302" i="14"/>
  <c r="AM302" i="14"/>
  <c r="AK302" i="14"/>
  <c r="AH302" i="14"/>
  <c r="AF302" i="14"/>
  <c r="AC302" i="14"/>
  <c r="AA302" i="14"/>
  <c r="X302" i="14"/>
  <c r="V302" i="14"/>
  <c r="T302" i="14"/>
  <c r="R302" i="14"/>
  <c r="CK301" i="14"/>
  <c r="CD301" i="14"/>
  <c r="AZ301" i="14"/>
  <c r="AY301" i="14"/>
  <c r="AV301" i="14" s="1"/>
  <c r="AX301" i="14"/>
  <c r="AW301" i="14"/>
  <c r="CK300" i="14"/>
  <c r="CD300" i="14"/>
  <c r="AZ300" i="14"/>
  <c r="AY300" i="14"/>
  <c r="AX300" i="14"/>
  <c r="AW300" i="14"/>
  <c r="EB299" i="14"/>
  <c r="DZ299" i="14"/>
  <c r="DW299" i="14"/>
  <c r="DU299" i="14"/>
  <c r="DB299" i="14"/>
  <c r="CY299" i="14"/>
  <c r="CW299" i="14"/>
  <c r="CT299" i="14"/>
  <c r="CR299" i="14"/>
  <c r="CL299" i="14"/>
  <c r="CK299" i="14"/>
  <c r="CJ299" i="14"/>
  <c r="CG299" i="14"/>
  <c r="CE299" i="14"/>
  <c r="CD299" i="14" s="1"/>
  <c r="CA299" i="14"/>
  <c r="BY299" i="14"/>
  <c r="BV299" i="14"/>
  <c r="BT299" i="14"/>
  <c r="BM299" i="14"/>
  <c r="BK299" i="14"/>
  <c r="BH299" i="14"/>
  <c r="BF299" i="14"/>
  <c r="BC299" i="14"/>
  <c r="BA299" i="14"/>
  <c r="AZ299" i="14"/>
  <c r="AY299" i="14"/>
  <c r="AW299" i="14"/>
  <c r="AV299" i="14" s="1"/>
  <c r="AS299" i="14"/>
  <c r="AX299" i="14" s="1"/>
  <c r="AQ299" i="14"/>
  <c r="AM299" i="14"/>
  <c r="AK299" i="14"/>
  <c r="AH299" i="14"/>
  <c r="AF299" i="14"/>
  <c r="AC299" i="14"/>
  <c r="AA299" i="14"/>
  <c r="X299" i="14"/>
  <c r="V299" i="14"/>
  <c r="T299" i="14"/>
  <c r="R299" i="14"/>
  <c r="EB298" i="14"/>
  <c r="DZ298" i="14"/>
  <c r="DW298" i="14"/>
  <c r="DU298" i="14"/>
  <c r="CY298" i="14"/>
  <c r="CW298" i="14"/>
  <c r="CT298" i="14"/>
  <c r="CT296" i="14" s="1"/>
  <c r="CR298" i="14"/>
  <c r="CL298" i="14"/>
  <c r="CK298" i="14"/>
  <c r="CJ298" i="14"/>
  <c r="CG298" i="14"/>
  <c r="CE298" i="14"/>
  <c r="CD298" i="14"/>
  <c r="CA298" i="14"/>
  <c r="CA296" i="14" s="1"/>
  <c r="BY298" i="14"/>
  <c r="BV298" i="14"/>
  <c r="BT298" i="14"/>
  <c r="BM298" i="14"/>
  <c r="BM296" i="14" s="1"/>
  <c r="BK298" i="14"/>
  <c r="BH298" i="14"/>
  <c r="BF298" i="14"/>
  <c r="BC298" i="14"/>
  <c r="BC296" i="14" s="1"/>
  <c r="BA298" i="14"/>
  <c r="AZ298" i="14"/>
  <c r="AY298" i="14"/>
  <c r="AX298" i="14"/>
  <c r="AW298" i="14"/>
  <c r="AS298" i="14"/>
  <c r="AQ298" i="14"/>
  <c r="AQ296" i="14" s="1"/>
  <c r="AM298" i="14"/>
  <c r="AM296" i="14" s="1"/>
  <c r="AK298" i="14"/>
  <c r="AH298" i="14"/>
  <c r="AF298" i="14"/>
  <c r="AF296" i="14" s="1"/>
  <c r="AC298" i="14"/>
  <c r="AA298" i="14"/>
  <c r="X298" i="14"/>
  <c r="V298" i="14"/>
  <c r="V296" i="14" s="1"/>
  <c r="T298" i="14"/>
  <c r="T296" i="14" s="1"/>
  <c r="R298" i="14"/>
  <c r="EB297" i="14"/>
  <c r="DZ297" i="14"/>
  <c r="DZ296" i="14" s="1"/>
  <c r="DW297" i="14"/>
  <c r="DW296" i="14" s="1"/>
  <c r="DB297" i="14"/>
  <c r="CY297" i="14"/>
  <c r="CW297" i="14"/>
  <c r="CW296" i="14" s="1"/>
  <c r="CT297" i="14"/>
  <c r="CR297" i="14"/>
  <c r="CL297" i="14"/>
  <c r="CL296" i="14" s="1"/>
  <c r="CK297" i="14"/>
  <c r="CJ297" i="14"/>
  <c r="CG297" i="14"/>
  <c r="CE297" i="14"/>
  <c r="CE296" i="14" s="1"/>
  <c r="CD296" i="14" s="1"/>
  <c r="CD297" i="14"/>
  <c r="CA297" i="14"/>
  <c r="BY297" i="14"/>
  <c r="BV297" i="14"/>
  <c r="BV296" i="14" s="1"/>
  <c r="BT297" i="14"/>
  <c r="BT296" i="14" s="1"/>
  <c r="BM297" i="14"/>
  <c r="BK297" i="14"/>
  <c r="BH297" i="14"/>
  <c r="BF297" i="14"/>
  <c r="BF296" i="14" s="1"/>
  <c r="BC297" i="14"/>
  <c r="BA297" i="14"/>
  <c r="AZ297" i="14"/>
  <c r="AZ307" i="14" s="1"/>
  <c r="AZ317" i="14" s="1"/>
  <c r="AZ331" i="14" s="1"/>
  <c r="AY297" i="14"/>
  <c r="AY307" i="14" s="1"/>
  <c r="AY317" i="14" s="1"/>
  <c r="AY331" i="14" s="1"/>
  <c r="AW297" i="14"/>
  <c r="AS297" i="14"/>
  <c r="AQ297" i="14"/>
  <c r="AM297" i="14"/>
  <c r="AM307" i="14" s="1"/>
  <c r="AM317" i="14" s="1"/>
  <c r="AM331" i="14" s="1"/>
  <c r="AK297" i="14"/>
  <c r="AK296" i="14" s="1"/>
  <c r="AH297" i="14"/>
  <c r="AH296" i="14" s="1"/>
  <c r="AF297" i="14"/>
  <c r="AC297" i="14"/>
  <c r="AA297" i="14"/>
  <c r="AA296" i="14" s="1"/>
  <c r="X297" i="14"/>
  <c r="V297" i="14"/>
  <c r="T297" i="14"/>
  <c r="T307" i="14" s="1"/>
  <c r="T317" i="14" s="1"/>
  <c r="T331" i="14" s="1"/>
  <c r="R297" i="14"/>
  <c r="R296" i="14" s="1"/>
  <c r="EB296" i="14"/>
  <c r="DB296" i="14"/>
  <c r="CR296" i="14"/>
  <c r="CK296" i="14"/>
  <c r="CJ296" i="14"/>
  <c r="CG296" i="14"/>
  <c r="BY296" i="14"/>
  <c r="BK296" i="14"/>
  <c r="BA296" i="14"/>
  <c r="AZ296" i="14"/>
  <c r="AY296" i="14"/>
  <c r="AW296" i="14"/>
  <c r="AC296" i="14"/>
  <c r="EA293" i="14"/>
  <c r="DC293" i="14"/>
  <c r="DC307" i="14" s="1"/>
  <c r="CX293" i="14"/>
  <c r="CN293" i="14"/>
  <c r="CN307" i="14" s="1"/>
  <c r="CN317" i="14" s="1"/>
  <c r="CN331" i="14" s="1"/>
  <c r="CM293" i="14"/>
  <c r="CM307" i="14" s="1"/>
  <c r="CM317" i="14" s="1"/>
  <c r="CM331" i="14" s="1"/>
  <c r="CL293" i="14"/>
  <c r="CI293" i="14"/>
  <c r="CI307" i="14" s="1"/>
  <c r="CI317" i="14" s="1"/>
  <c r="CI331" i="14" s="1"/>
  <c r="CH293" i="14"/>
  <c r="CH307" i="14" s="1"/>
  <c r="CH317" i="14" s="1"/>
  <c r="CH331" i="14" s="1"/>
  <c r="CG293" i="14"/>
  <c r="CG307" i="14" s="1"/>
  <c r="CC293" i="14"/>
  <c r="CC307" i="14" s="1"/>
  <c r="CC317" i="14" s="1"/>
  <c r="CC331" i="14" s="1"/>
  <c r="CB293" i="14"/>
  <c r="CB307" i="14" s="1"/>
  <c r="CB317" i="14" s="1"/>
  <c r="CB331" i="14" s="1"/>
  <c r="CA293" i="14"/>
  <c r="CA307" i="14" s="1"/>
  <c r="CA317" i="14" s="1"/>
  <c r="CA331" i="14" s="1"/>
  <c r="BX293" i="14"/>
  <c r="BX307" i="14" s="1"/>
  <c r="BX317" i="14" s="1"/>
  <c r="BX331" i="14" s="1"/>
  <c r="BW293" i="14"/>
  <c r="BW307" i="14" s="1"/>
  <c r="BW317" i="14" s="1"/>
  <c r="BW331" i="14" s="1"/>
  <c r="BV293" i="14"/>
  <c r="BO293" i="14"/>
  <c r="BO307" i="14" s="1"/>
  <c r="BO317" i="14" s="1"/>
  <c r="BO331" i="14" s="1"/>
  <c r="BN293" i="14"/>
  <c r="BN307" i="14" s="1"/>
  <c r="BN317" i="14" s="1"/>
  <c r="BN331" i="14" s="1"/>
  <c r="BM293" i="14"/>
  <c r="BM307" i="14" s="1"/>
  <c r="BM317" i="14" s="1"/>
  <c r="BM331" i="14" s="1"/>
  <c r="AR293" i="14"/>
  <c r="W293" i="14"/>
  <c r="EQ292" i="14"/>
  <c r="EP292" i="14"/>
  <c r="EN292" i="14"/>
  <c r="EM292" i="14"/>
  <c r="EI292" i="14"/>
  <c r="EH292" i="14"/>
  <c r="DZ291" i="14"/>
  <c r="DU291" i="14"/>
  <c r="CW291" i="14"/>
  <c r="CR291" i="14"/>
  <c r="CK291" i="14"/>
  <c r="CJ291" i="14" s="1"/>
  <c r="CF291" i="14"/>
  <c r="CE291" i="14" s="1"/>
  <c r="CD291" i="14"/>
  <c r="BY291" i="14"/>
  <c r="BY289" i="14" s="1"/>
  <c r="BT291" i="14"/>
  <c r="BK291" i="14"/>
  <c r="BF291" i="14"/>
  <c r="BA291" i="14"/>
  <c r="AW291" i="14"/>
  <c r="AV291" i="14" s="1"/>
  <c r="AQ291" i="14"/>
  <c r="AK291" i="14"/>
  <c r="AF291" i="14"/>
  <c r="AA291" i="14"/>
  <c r="V291" i="14"/>
  <c r="R291" i="14"/>
  <c r="DZ290" i="14"/>
  <c r="DU290" i="14"/>
  <c r="CW290" i="14"/>
  <c r="CR290" i="14"/>
  <c r="CR289" i="14" s="1"/>
  <c r="CK290" i="14"/>
  <c r="CJ290" i="14" s="1"/>
  <c r="CF290" i="14"/>
  <c r="CE290" i="14" s="1"/>
  <c r="BY290" i="14"/>
  <c r="BT290" i="14"/>
  <c r="BT289" i="14" s="1"/>
  <c r="BK290" i="14"/>
  <c r="BK289" i="14" s="1"/>
  <c r="BF290" i="14"/>
  <c r="BB290" i="14"/>
  <c r="BA290" i="14"/>
  <c r="BA289" i="14" s="1"/>
  <c r="AW290" i="14"/>
  <c r="AQ290" i="14"/>
  <c r="AK290" i="14"/>
  <c r="AK289" i="14" s="1"/>
  <c r="AF290" i="14"/>
  <c r="AF289" i="14" s="1"/>
  <c r="AA290" i="14"/>
  <c r="V290" i="14"/>
  <c r="R290" i="14"/>
  <c r="R289" i="14" s="1"/>
  <c r="EF289" i="14"/>
  <c r="EE289" i="14" s="1"/>
  <c r="EA289" i="14"/>
  <c r="EL289" i="14" s="1"/>
  <c r="DZ289" i="14"/>
  <c r="DV289" i="14"/>
  <c r="EK289" i="14" s="1"/>
  <c r="CX289" i="14"/>
  <c r="CW289" i="14"/>
  <c r="CS289" i="14"/>
  <c r="CK289" i="14"/>
  <c r="BZ289" i="14"/>
  <c r="BU289" i="14"/>
  <c r="CF289" i="14" s="1"/>
  <c r="BL289" i="14"/>
  <c r="BG289" i="14"/>
  <c r="BF289" i="14"/>
  <c r="AR289" i="14"/>
  <c r="AQ289" i="14"/>
  <c r="AL289" i="14"/>
  <c r="AG289" i="14"/>
  <c r="AB289" i="14"/>
  <c r="AA289" i="14"/>
  <c r="W289" i="14"/>
  <c r="V289" i="14"/>
  <c r="S289" i="14"/>
  <c r="DZ288" i="14"/>
  <c r="DU288" i="14"/>
  <c r="CW288" i="14"/>
  <c r="CR288" i="14"/>
  <c r="CK288" i="14"/>
  <c r="CJ288" i="14" s="1"/>
  <c r="CF288" i="14"/>
  <c r="CE288" i="14" s="1"/>
  <c r="CD288" i="14"/>
  <c r="BY288" i="14"/>
  <c r="BY286" i="14" s="1"/>
  <c r="BT288" i="14"/>
  <c r="BK288" i="14"/>
  <c r="BF288" i="14"/>
  <c r="BA288" i="14"/>
  <c r="AW288" i="14"/>
  <c r="AV288" i="14" s="1"/>
  <c r="AQ288" i="14"/>
  <c r="AK288" i="14"/>
  <c r="AF288" i="14"/>
  <c r="AA288" i="14"/>
  <c r="V288" i="14"/>
  <c r="R288" i="14"/>
  <c r="DZ287" i="14"/>
  <c r="DU287" i="14"/>
  <c r="CW287" i="14"/>
  <c r="CR287" i="14"/>
  <c r="CR286" i="14" s="1"/>
  <c r="CK287" i="14"/>
  <c r="CJ287" i="14" s="1"/>
  <c r="CF287" i="14"/>
  <c r="CE287" i="14" s="1"/>
  <c r="BY287" i="14"/>
  <c r="BT287" i="14"/>
  <c r="BT286" i="14" s="1"/>
  <c r="BK287" i="14"/>
  <c r="BK286" i="14" s="1"/>
  <c r="BF287" i="14"/>
  <c r="BB287" i="14"/>
  <c r="BA287" i="14"/>
  <c r="BA286" i="14" s="1"/>
  <c r="AW287" i="14"/>
  <c r="AQ287" i="14"/>
  <c r="AK287" i="14"/>
  <c r="AK286" i="14" s="1"/>
  <c r="AF287" i="14"/>
  <c r="AF286" i="14" s="1"/>
  <c r="AA287" i="14"/>
  <c r="V287" i="14"/>
  <c r="R287" i="14"/>
  <c r="R286" i="14" s="1"/>
  <c r="EH286" i="14"/>
  <c r="EF286" i="14"/>
  <c r="EE286" i="14" s="1"/>
  <c r="EI286" i="14" s="1"/>
  <c r="EA286" i="14"/>
  <c r="EL286" i="14" s="1"/>
  <c r="DZ286" i="14"/>
  <c r="DV286" i="14"/>
  <c r="EK286" i="14" s="1"/>
  <c r="CX286" i="14"/>
  <c r="CW286" i="14"/>
  <c r="CS286" i="14"/>
  <c r="CK286" i="14"/>
  <c r="BZ286" i="14"/>
  <c r="CF286" i="14" s="1"/>
  <c r="BU286" i="14"/>
  <c r="BL286" i="14"/>
  <c r="BG286" i="14"/>
  <c r="BF286" i="14"/>
  <c r="AR286" i="14"/>
  <c r="AQ286" i="14"/>
  <c r="AL286" i="14"/>
  <c r="AG286" i="14"/>
  <c r="AB286" i="14"/>
  <c r="AA286" i="14"/>
  <c r="W286" i="14"/>
  <c r="V286" i="14"/>
  <c r="S286" i="14"/>
  <c r="DZ285" i="14"/>
  <c r="DU285" i="14"/>
  <c r="CW285" i="14"/>
  <c r="CR285" i="14"/>
  <c r="CK285" i="14"/>
  <c r="CJ285" i="14"/>
  <c r="CF285" i="14"/>
  <c r="CE285" i="14" s="1"/>
  <c r="CD285" i="14"/>
  <c r="BY285" i="14"/>
  <c r="BY283" i="14" s="1"/>
  <c r="BT285" i="14"/>
  <c r="BK285" i="14"/>
  <c r="BF285" i="14"/>
  <c r="BF283" i="14" s="1"/>
  <c r="BA285" i="14"/>
  <c r="BA283" i="14" s="1"/>
  <c r="AW285" i="14"/>
  <c r="AV285" i="14" s="1"/>
  <c r="AQ285" i="14"/>
  <c r="AK285" i="14"/>
  <c r="AK283" i="14" s="1"/>
  <c r="AF285" i="14"/>
  <c r="AA285" i="14"/>
  <c r="V285" i="14"/>
  <c r="R285" i="14"/>
  <c r="DZ284" i="14"/>
  <c r="DU284" i="14"/>
  <c r="CW284" i="14"/>
  <c r="CR284" i="14"/>
  <c r="CR283" i="14" s="1"/>
  <c r="CK284" i="14"/>
  <c r="CJ284" i="14" s="1"/>
  <c r="CF284" i="14"/>
  <c r="CE284" i="14" s="1"/>
  <c r="BY284" i="14"/>
  <c r="BT284" i="14"/>
  <c r="BT283" i="14" s="1"/>
  <c r="BK284" i="14"/>
  <c r="BK283" i="14" s="1"/>
  <c r="BF284" i="14"/>
  <c r="BA284" i="14"/>
  <c r="AW284" i="14"/>
  <c r="AV284" i="14"/>
  <c r="AQ284" i="14"/>
  <c r="AK284" i="14"/>
  <c r="AF284" i="14"/>
  <c r="AA284" i="14"/>
  <c r="AA283" i="14" s="1"/>
  <c r="V284" i="14"/>
  <c r="R284" i="14" s="1"/>
  <c r="EL283" i="14"/>
  <c r="EF283" i="14"/>
  <c r="EA283" i="14"/>
  <c r="DZ283" i="14"/>
  <c r="DV283" i="14"/>
  <c r="DU283" i="14" s="1"/>
  <c r="CX283" i="14"/>
  <c r="CW283" i="14"/>
  <c r="CS283" i="14"/>
  <c r="BZ283" i="14"/>
  <c r="CF283" i="14" s="1"/>
  <c r="BU283" i="14"/>
  <c r="BL283" i="14"/>
  <c r="CK283" i="14" s="1"/>
  <c r="BG283" i="14"/>
  <c r="AW283" i="14"/>
  <c r="AR283" i="14"/>
  <c r="AQ283" i="14"/>
  <c r="AL283" i="14"/>
  <c r="AG283" i="14"/>
  <c r="AF283" i="14"/>
  <c r="AB283" i="14"/>
  <c r="W283" i="14"/>
  <c r="V283" i="14"/>
  <c r="S283" i="14"/>
  <c r="DZ282" i="14"/>
  <c r="DU282" i="14"/>
  <c r="CW282" i="14"/>
  <c r="CR282" i="14"/>
  <c r="CK282" i="14"/>
  <c r="CJ282" i="14" s="1"/>
  <c r="CF282" i="14"/>
  <c r="CE282" i="14" s="1"/>
  <c r="CD282" i="14" s="1"/>
  <c r="BY282" i="14"/>
  <c r="BY280" i="14" s="1"/>
  <c r="BT282" i="14"/>
  <c r="BK282" i="14"/>
  <c r="BF282" i="14"/>
  <c r="BB282" i="14"/>
  <c r="AW282" i="14"/>
  <c r="AV282" i="14" s="1"/>
  <c r="AQ282" i="14"/>
  <c r="AQ280" i="14" s="1"/>
  <c r="AK282" i="14"/>
  <c r="AF282" i="14"/>
  <c r="AA282" i="14"/>
  <c r="V282" i="14"/>
  <c r="R282" i="14"/>
  <c r="DZ281" i="14"/>
  <c r="DU281" i="14"/>
  <c r="CW281" i="14"/>
  <c r="CR281" i="14"/>
  <c r="CR280" i="14" s="1"/>
  <c r="CK281" i="14"/>
  <c r="CJ281" i="14" s="1"/>
  <c r="CF281" i="14"/>
  <c r="CE281" i="14" s="1"/>
  <c r="BY281" i="14"/>
  <c r="BT281" i="14"/>
  <c r="BK281" i="14"/>
  <c r="BF281" i="14"/>
  <c r="BB281" i="14"/>
  <c r="BA281" i="14"/>
  <c r="AW281" i="14"/>
  <c r="AQ281" i="14"/>
  <c r="AK281" i="14"/>
  <c r="AK280" i="14" s="1"/>
  <c r="AF281" i="14"/>
  <c r="AA281" i="14"/>
  <c r="V281" i="14"/>
  <c r="R281" i="14"/>
  <c r="R280" i="14" s="1"/>
  <c r="EL280" i="14"/>
  <c r="EI280" i="14"/>
  <c r="EH280" i="14"/>
  <c r="EF280" i="14"/>
  <c r="EE280" i="14"/>
  <c r="EA280" i="14"/>
  <c r="DZ280" i="14" s="1"/>
  <c r="DV280" i="14"/>
  <c r="EK280" i="14" s="1"/>
  <c r="DU280" i="14"/>
  <c r="CX280" i="14"/>
  <c r="CS280" i="14"/>
  <c r="BZ280" i="14"/>
  <c r="BU280" i="14"/>
  <c r="CF280" i="14" s="1"/>
  <c r="BL280" i="14"/>
  <c r="BG280" i="14"/>
  <c r="BF280" i="14"/>
  <c r="AR280" i="14"/>
  <c r="AL280" i="14"/>
  <c r="AG280" i="14"/>
  <c r="AF280" i="14"/>
  <c r="AB280" i="14"/>
  <c r="AA280" i="14"/>
  <c r="W280" i="14"/>
  <c r="S280" i="14"/>
  <c r="DZ279" i="14"/>
  <c r="DU279" i="14"/>
  <c r="CW279" i="14"/>
  <c r="CR279" i="14"/>
  <c r="CK279" i="14"/>
  <c r="CJ279" i="14" s="1"/>
  <c r="CF279" i="14"/>
  <c r="CE279" i="14" s="1"/>
  <c r="CD279" i="14"/>
  <c r="BT279" i="14"/>
  <c r="BT277" i="14" s="1"/>
  <c r="BK279" i="14"/>
  <c r="BF279" i="14"/>
  <c r="BA279" i="14"/>
  <c r="BA277" i="14" s="1"/>
  <c r="AW279" i="14"/>
  <c r="AV279" i="14" s="1"/>
  <c r="AQ279" i="14"/>
  <c r="AK279" i="14"/>
  <c r="AF279" i="14"/>
  <c r="AF277" i="14" s="1"/>
  <c r="AA279" i="14"/>
  <c r="V279" i="14"/>
  <c r="R279" i="14"/>
  <c r="DZ278" i="14"/>
  <c r="DU278" i="14"/>
  <c r="CW278" i="14"/>
  <c r="CR278" i="14"/>
  <c r="CK278" i="14"/>
  <c r="CJ278" i="14" s="1"/>
  <c r="CF278" i="14"/>
  <c r="CE278" i="14"/>
  <c r="CD278" i="14" s="1"/>
  <c r="BY278" i="14"/>
  <c r="BT278" i="14"/>
  <c r="BK278" i="14"/>
  <c r="BF278" i="14"/>
  <c r="BF277" i="14" s="1"/>
  <c r="BA278" i="14"/>
  <c r="AW278" i="14"/>
  <c r="AV278" i="14"/>
  <c r="AV277" i="14" s="1"/>
  <c r="AQ278" i="14"/>
  <c r="AQ277" i="14" s="1"/>
  <c r="AK278" i="14"/>
  <c r="AF278" i="14"/>
  <c r="AA278" i="14"/>
  <c r="AA277" i="14" s="1"/>
  <c r="V278" i="14"/>
  <c r="EK277" i="14"/>
  <c r="EF277" i="14"/>
  <c r="EE277" i="14"/>
  <c r="EI277" i="14" s="1"/>
  <c r="EA277" i="14"/>
  <c r="EL277" i="14" s="1"/>
  <c r="DV277" i="14"/>
  <c r="DU277" i="14"/>
  <c r="CX277" i="14"/>
  <c r="CW277" i="14"/>
  <c r="CS277" i="14"/>
  <c r="CR277" i="14"/>
  <c r="CF277" i="14"/>
  <c r="BZ277" i="14"/>
  <c r="BY277" i="14"/>
  <c r="BU277" i="14"/>
  <c r="CK277" i="14" s="1"/>
  <c r="BL277" i="14"/>
  <c r="BG277" i="14"/>
  <c r="AW277" i="14"/>
  <c r="AR277" i="14"/>
  <c r="AL277" i="14"/>
  <c r="AK277" i="14"/>
  <c r="AG277" i="14"/>
  <c r="AB277" i="14"/>
  <c r="W277" i="14"/>
  <c r="S277" i="14"/>
  <c r="DZ276" i="14"/>
  <c r="DU276" i="14"/>
  <c r="CW276" i="14"/>
  <c r="CW274" i="14" s="1"/>
  <c r="CR276" i="14"/>
  <c r="CK276" i="14"/>
  <c r="CJ276" i="14" s="1"/>
  <c r="CF276" i="14"/>
  <c r="CE276" i="14"/>
  <c r="CD276" i="14" s="1"/>
  <c r="BY276" i="14"/>
  <c r="BT276" i="14"/>
  <c r="BT274" i="14" s="1"/>
  <c r="BK276" i="14"/>
  <c r="BK274" i="14" s="1"/>
  <c r="BF276" i="14"/>
  <c r="BA276" i="14"/>
  <c r="AW276" i="14"/>
  <c r="AV276" i="14"/>
  <c r="AQ276" i="14"/>
  <c r="AK276" i="14"/>
  <c r="AF276" i="14"/>
  <c r="AF274" i="14" s="1"/>
  <c r="AA276" i="14"/>
  <c r="AA274" i="14" s="1"/>
  <c r="V276" i="14"/>
  <c r="R276" i="14" s="1"/>
  <c r="DZ275" i="14"/>
  <c r="DU275" i="14"/>
  <c r="CW275" i="14"/>
  <c r="CR275" i="14"/>
  <c r="CK275" i="14"/>
  <c r="CJ275" i="14"/>
  <c r="CJ274" i="14" s="1"/>
  <c r="CF275" i="14"/>
  <c r="CE275" i="14" s="1"/>
  <c r="CD275" i="14"/>
  <c r="BY275" i="14"/>
  <c r="BY274" i="14" s="1"/>
  <c r="BT275" i="14"/>
  <c r="BK275" i="14"/>
  <c r="BF275" i="14"/>
  <c r="BA275" i="14"/>
  <c r="AW275" i="14"/>
  <c r="AV275" i="14" s="1"/>
  <c r="AQ275" i="14"/>
  <c r="AK275" i="14"/>
  <c r="AF275" i="14"/>
  <c r="AF266" i="14" s="1"/>
  <c r="AA275" i="14"/>
  <c r="V275" i="14"/>
  <c r="V274" i="14" s="1"/>
  <c r="R275" i="14"/>
  <c r="EK274" i="14"/>
  <c r="EF274" i="14"/>
  <c r="EE274" i="14" s="1"/>
  <c r="EA274" i="14"/>
  <c r="DV274" i="14"/>
  <c r="DU274" i="14"/>
  <c r="CX274" i="14"/>
  <c r="CS274" i="14"/>
  <c r="CR274" i="14"/>
  <c r="BZ274" i="14"/>
  <c r="BU274" i="14"/>
  <c r="BL274" i="14"/>
  <c r="BG274" i="14"/>
  <c r="BF274" i="14"/>
  <c r="AR274" i="14"/>
  <c r="AQ274" i="14"/>
  <c r="AL274" i="14"/>
  <c r="AG274" i="14"/>
  <c r="AB274" i="14"/>
  <c r="W274" i="14"/>
  <c r="S274" i="14"/>
  <c r="R274" i="14" s="1"/>
  <c r="DZ273" i="14"/>
  <c r="DU273" i="14"/>
  <c r="CW273" i="14"/>
  <c r="CR273" i="14"/>
  <c r="CK273" i="14"/>
  <c r="CJ273" i="14" s="1"/>
  <c r="CF273" i="14"/>
  <c r="CE273" i="14" s="1"/>
  <c r="CD273" i="14" s="1"/>
  <c r="BY273" i="14"/>
  <c r="BT273" i="14"/>
  <c r="BK273" i="14"/>
  <c r="BF273" i="14"/>
  <c r="BA273" i="14"/>
  <c r="AW273" i="14"/>
  <c r="AW271" i="14" s="1"/>
  <c r="AV273" i="14"/>
  <c r="AQ273" i="14"/>
  <c r="AK273" i="14"/>
  <c r="AF273" i="14"/>
  <c r="AF271" i="14" s="1"/>
  <c r="AA273" i="14"/>
  <c r="AA271" i="14" s="1"/>
  <c r="V273" i="14"/>
  <c r="R273" i="14" s="1"/>
  <c r="DZ272" i="14"/>
  <c r="DU272" i="14"/>
  <c r="CW272" i="14"/>
  <c r="CR272" i="14"/>
  <c r="CK272" i="14"/>
  <c r="CJ272" i="14"/>
  <c r="CJ271" i="14" s="1"/>
  <c r="CF272" i="14"/>
  <c r="CE272" i="14" s="1"/>
  <c r="BY272" i="14"/>
  <c r="BY271" i="14" s="1"/>
  <c r="BT272" i="14"/>
  <c r="BK272" i="14"/>
  <c r="BF272" i="14"/>
  <c r="BF271" i="14" s="1"/>
  <c r="BA272" i="14"/>
  <c r="BA271" i="14" s="1"/>
  <c r="AW272" i="14"/>
  <c r="AV272" i="14"/>
  <c r="AQ272" i="14"/>
  <c r="AQ271" i="14" s="1"/>
  <c r="AK272" i="14"/>
  <c r="AF272" i="14"/>
  <c r="AA272" i="14"/>
  <c r="V272" i="14"/>
  <c r="EF271" i="14"/>
  <c r="EE271" i="14"/>
  <c r="EI271" i="14" s="1"/>
  <c r="EA271" i="14"/>
  <c r="DV271" i="14"/>
  <c r="EK271" i="14" s="1"/>
  <c r="DU271" i="14"/>
  <c r="CX271" i="14"/>
  <c r="CS271" i="14"/>
  <c r="CR271" i="14"/>
  <c r="BZ271" i="14"/>
  <c r="BU271" i="14"/>
  <c r="CF271" i="14" s="1"/>
  <c r="BT271" i="14"/>
  <c r="BL271" i="14"/>
  <c r="BG271" i="14"/>
  <c r="AV271" i="14"/>
  <c r="AR271" i="14"/>
  <c r="AL271" i="14"/>
  <c r="AK271" i="14"/>
  <c r="AG271" i="14"/>
  <c r="AB271" i="14"/>
  <c r="W271" i="14"/>
  <c r="S271" i="14"/>
  <c r="DZ270" i="14"/>
  <c r="DU270" i="14"/>
  <c r="CW270" i="14"/>
  <c r="CR270" i="14"/>
  <c r="CK270" i="14"/>
  <c r="CJ270" i="14" s="1"/>
  <c r="CF270" i="14"/>
  <c r="CE270" i="14"/>
  <c r="CD270" i="14"/>
  <c r="CD267" i="14" s="1"/>
  <c r="BY270" i="14"/>
  <c r="BT270" i="14"/>
  <c r="BK270" i="14"/>
  <c r="BK268" i="14" s="1"/>
  <c r="BF270" i="14"/>
  <c r="BF267" i="14" s="1"/>
  <c r="BB270" i="14"/>
  <c r="BA270" i="14" s="1"/>
  <c r="AW270" i="14"/>
  <c r="AV270" i="14"/>
  <c r="AQ270" i="14"/>
  <c r="AK270" i="14"/>
  <c r="AF270" i="14"/>
  <c r="AA270" i="14"/>
  <c r="V270" i="14"/>
  <c r="R270" i="14" s="1"/>
  <c r="DZ269" i="14"/>
  <c r="DU269" i="14"/>
  <c r="DU266" i="14" s="1"/>
  <c r="CW269" i="14"/>
  <c r="CR269" i="14"/>
  <c r="CK269" i="14"/>
  <c r="CJ269" i="14"/>
  <c r="CJ268" i="14" s="1"/>
  <c r="CF269" i="14"/>
  <c r="CE269" i="14" s="1"/>
  <c r="CD269" i="14"/>
  <c r="BY269" i="14"/>
  <c r="BT269" i="14"/>
  <c r="BK269" i="14"/>
  <c r="BF269" i="14"/>
  <c r="BB269" i="14"/>
  <c r="AW269" i="14"/>
  <c r="AV269" i="14"/>
  <c r="AV268" i="14" s="1"/>
  <c r="AQ269" i="14"/>
  <c r="AQ268" i="14" s="1"/>
  <c r="AK269" i="14"/>
  <c r="AF269" i="14"/>
  <c r="AA269" i="14"/>
  <c r="V269" i="14"/>
  <c r="EK268" i="14"/>
  <c r="EF268" i="14"/>
  <c r="EE268" i="14"/>
  <c r="EI268" i="14" s="1"/>
  <c r="EA268" i="14"/>
  <c r="EL268" i="14" s="1"/>
  <c r="DV268" i="14"/>
  <c r="DU268" i="14" s="1"/>
  <c r="CX268" i="14"/>
  <c r="CW268" i="14"/>
  <c r="CS268" i="14"/>
  <c r="CE268" i="14"/>
  <c r="CD268" i="14" s="1"/>
  <c r="BZ268" i="14"/>
  <c r="BY268" i="14"/>
  <c r="BU268" i="14"/>
  <c r="CF268" i="14" s="1"/>
  <c r="BT268" i="14"/>
  <c r="BL268" i="14"/>
  <c r="CK268" i="14" s="1"/>
  <c r="BG268" i="14"/>
  <c r="AW268" i="14"/>
  <c r="AR268" i="14"/>
  <c r="AL268" i="14"/>
  <c r="AK268" i="14"/>
  <c r="AG268" i="14"/>
  <c r="AF268" i="14"/>
  <c r="AB268" i="14"/>
  <c r="W268" i="14"/>
  <c r="S268" i="14"/>
  <c r="DZ267" i="14"/>
  <c r="DV267" i="14"/>
  <c r="DV293" i="14" s="1"/>
  <c r="CX267" i="14"/>
  <c r="CS267" i="14"/>
  <c r="CS293" i="14" s="1"/>
  <c r="CR293" i="14" s="1"/>
  <c r="BZ267" i="14"/>
  <c r="BZ293" i="14" s="1"/>
  <c r="BY267" i="14"/>
  <c r="BU267" i="14"/>
  <c r="BU293" i="14" s="1"/>
  <c r="BL267" i="14"/>
  <c r="BG267" i="14"/>
  <c r="AW267" i="14"/>
  <c r="AR267" i="14"/>
  <c r="AQ267" i="14"/>
  <c r="AL267" i="14"/>
  <c r="AL293" i="14" s="1"/>
  <c r="AK293" i="14" s="1"/>
  <c r="AG267" i="14"/>
  <c r="AF267" i="14"/>
  <c r="AF265" i="14" s="1"/>
  <c r="AB267" i="14"/>
  <c r="AB293" i="14" s="1"/>
  <c r="W267" i="14"/>
  <c r="S267" i="14"/>
  <c r="EA266" i="14"/>
  <c r="DZ266" i="14"/>
  <c r="DV266" i="14"/>
  <c r="CX266" i="14"/>
  <c r="CS266" i="14"/>
  <c r="BZ266" i="14"/>
  <c r="BZ265" i="14" s="1"/>
  <c r="BY266" i="14"/>
  <c r="BU266" i="14"/>
  <c r="CF266" i="14" s="1"/>
  <c r="BL266" i="14"/>
  <c r="BG266" i="14"/>
  <c r="BB266" i="14"/>
  <c r="AR266" i="14"/>
  <c r="AW266" i="14" s="1"/>
  <c r="AV266" i="14" s="1"/>
  <c r="AL266" i="14"/>
  <c r="AG266" i="14"/>
  <c r="AB266" i="14"/>
  <c r="W266" i="14"/>
  <c r="S266" i="14"/>
  <c r="R266" i="14" s="1"/>
  <c r="EA265" i="14"/>
  <c r="DZ265" i="14" s="1"/>
  <c r="CX265" i="14"/>
  <c r="AR265" i="14"/>
  <c r="AW265" i="14" s="1"/>
  <c r="AL265" i="14"/>
  <c r="AG265" i="14"/>
  <c r="W265" i="14"/>
  <c r="S265" i="14"/>
  <c r="R265" i="14" s="1"/>
  <c r="FJ264" i="14"/>
  <c r="EG264" i="14"/>
  <c r="EG292" i="14" s="1"/>
  <c r="Q264" i="14"/>
  <c r="P264" i="14"/>
  <c r="DU263" i="14"/>
  <c r="DO263" i="14"/>
  <c r="CR263" i="14"/>
  <c r="CJ263" i="14"/>
  <c r="CE263" i="14"/>
  <c r="CD263" i="14" s="1"/>
  <c r="BY263" i="14"/>
  <c r="BT263" i="14"/>
  <c r="BK263" i="14"/>
  <c r="BF263" i="14"/>
  <c r="BA263" i="14"/>
  <c r="AQ263" i="14"/>
  <c r="AK263" i="14"/>
  <c r="AG263" i="14"/>
  <c r="AF263" i="14" s="1"/>
  <c r="DI261" i="14"/>
  <c r="DH261" i="14"/>
  <c r="DG261" i="14"/>
  <c r="DA261" i="14"/>
  <c r="CZ261" i="14"/>
  <c r="CW261" i="14" s="1"/>
  <c r="CY261" i="14"/>
  <c r="CX261" i="14"/>
  <c r="CV261" i="14"/>
  <c r="CU261" i="14"/>
  <c r="CT261" i="14"/>
  <c r="CS261" i="14"/>
  <c r="CR261" i="14"/>
  <c r="CQ261" i="14"/>
  <c r="CP261" i="14"/>
  <c r="CC261" i="14"/>
  <c r="CB261" i="14"/>
  <c r="CA261" i="14"/>
  <c r="BZ261" i="14"/>
  <c r="BX261" i="14"/>
  <c r="BW261" i="14"/>
  <c r="BV261" i="14"/>
  <c r="BU261" i="14"/>
  <c r="BO261" i="14"/>
  <c r="BN261" i="14"/>
  <c r="BK261" i="14" s="1"/>
  <c r="BM261" i="14"/>
  <c r="BL261" i="14"/>
  <c r="BJ261" i="14"/>
  <c r="BI261" i="14"/>
  <c r="BH261" i="14"/>
  <c r="BG261" i="14"/>
  <c r="BF261" i="14"/>
  <c r="BE261" i="14"/>
  <c r="BD261" i="14"/>
  <c r="BC261" i="14"/>
  <c r="BB261" i="14"/>
  <c r="BA261" i="14" s="1"/>
  <c r="AU261" i="14"/>
  <c r="AT261" i="14"/>
  <c r="AQ261" i="14" s="1"/>
  <c r="AS261" i="14"/>
  <c r="AR261" i="14"/>
  <c r="AO261" i="14"/>
  <c r="AN261" i="14"/>
  <c r="AM261" i="14"/>
  <c r="AL261" i="14"/>
  <c r="AK261" i="14"/>
  <c r="AJ261" i="14"/>
  <c r="AI261" i="14"/>
  <c r="AH261" i="14"/>
  <c r="AG261" i="14"/>
  <c r="AF261" i="14" s="1"/>
  <c r="AE261" i="14"/>
  <c r="AD261" i="14"/>
  <c r="AC261" i="14"/>
  <c r="AB261" i="14"/>
  <c r="Z261" i="14"/>
  <c r="Y261" i="14"/>
  <c r="X261" i="14"/>
  <c r="W261" i="14"/>
  <c r="V261" i="14"/>
  <c r="U261" i="14"/>
  <c r="T261" i="14"/>
  <c r="S261" i="14"/>
  <c r="FJ260" i="14"/>
  <c r="FI260" i="14"/>
  <c r="FI264" i="14" s="1"/>
  <c r="ER260" i="14"/>
  <c r="ER264" i="14" s="1"/>
  <c r="ER292" i="14" s="1"/>
  <c r="CW259" i="14"/>
  <c r="CR259" i="14"/>
  <c r="CN259" i="14"/>
  <c r="CM259" i="14"/>
  <c r="CJ259" i="14" s="1"/>
  <c r="CL259" i="14"/>
  <c r="CK259" i="14"/>
  <c r="CI259" i="14"/>
  <c r="CH259" i="14"/>
  <c r="CG259" i="14"/>
  <c r="CF259" i="14"/>
  <c r="CE259" i="14" s="1"/>
  <c r="CD259" i="14" s="1"/>
  <c r="BT259" i="14"/>
  <c r="BK259" i="14"/>
  <c r="BF259" i="14"/>
  <c r="BA259" i="14"/>
  <c r="AZ259" i="14"/>
  <c r="AY259" i="14"/>
  <c r="AX259" i="14"/>
  <c r="AW259" i="14"/>
  <c r="AQ259" i="14"/>
  <c r="AK259" i="14"/>
  <c r="AF259" i="14"/>
  <c r="V259" i="14"/>
  <c r="R259" i="14"/>
  <c r="H258" i="14"/>
  <c r="G258" i="14"/>
  <c r="F258" i="14"/>
  <c r="D258" i="14"/>
  <c r="C258" i="14"/>
  <c r="B258" i="14"/>
  <c r="FA257" i="14"/>
  <c r="EZ257" i="14"/>
  <c r="EY257" i="14"/>
  <c r="EX257" i="14"/>
  <c r="ET257" i="14"/>
  <c r="ES257" i="14"/>
  <c r="EW257" i="14" s="1"/>
  <c r="ER257" i="14"/>
  <c r="DZ257" i="14"/>
  <c r="DU257" i="14"/>
  <c r="DF257" i="14"/>
  <c r="DE257" i="14"/>
  <c r="DD257" i="14"/>
  <c r="DC257" i="14"/>
  <c r="CW257" i="14"/>
  <c r="CR257" i="14"/>
  <c r="CN257" i="14"/>
  <c r="CM257" i="14"/>
  <c r="CL257" i="14"/>
  <c r="CK257" i="14"/>
  <c r="CI257" i="14"/>
  <c r="CH257" i="14"/>
  <c r="CG257" i="14"/>
  <c r="CE257" i="14" s="1"/>
  <c r="CD257" i="14" s="1"/>
  <c r="CF257" i="14"/>
  <c r="BY257" i="14"/>
  <c r="BT257" i="14"/>
  <c r="DM257" i="14" s="1"/>
  <c r="BK257" i="14"/>
  <c r="DL257" i="14" s="1"/>
  <c r="BF257" i="14"/>
  <c r="BC257" i="14"/>
  <c r="BA257" i="14"/>
  <c r="AZ257" i="14"/>
  <c r="AY257" i="14"/>
  <c r="AX257" i="14"/>
  <c r="AW257" i="14"/>
  <c r="AV257" i="14"/>
  <c r="AQ257" i="14"/>
  <c r="V257" i="14"/>
  <c r="R257" i="14"/>
  <c r="EZ256" i="14"/>
  <c r="EY256" i="14"/>
  <c r="EW256" i="14"/>
  <c r="EV256" i="14"/>
  <c r="ET256" i="14"/>
  <c r="ES256" i="14"/>
  <c r="ER256" i="14"/>
  <c r="DZ256" i="14"/>
  <c r="DU256" i="14"/>
  <c r="DF256" i="14"/>
  <c r="DE256" i="14"/>
  <c r="DD256" i="14"/>
  <c r="DC256" i="14"/>
  <c r="DB256" i="14"/>
  <c r="CW256" i="14"/>
  <c r="CR256" i="14"/>
  <c r="CN256" i="14"/>
  <c r="CM256" i="14"/>
  <c r="CL256" i="14"/>
  <c r="CK256" i="14"/>
  <c r="CI256" i="14"/>
  <c r="CH256" i="14"/>
  <c r="CG256" i="14"/>
  <c r="CF256" i="14"/>
  <c r="BY256" i="14"/>
  <c r="BT256" i="14"/>
  <c r="DM256" i="14" s="1"/>
  <c r="BK256" i="14"/>
  <c r="DL256" i="14" s="1"/>
  <c r="BF256" i="14"/>
  <c r="BC256" i="14"/>
  <c r="BA256" i="14"/>
  <c r="AZ256" i="14"/>
  <c r="AY256" i="14"/>
  <c r="AV256" i="14" s="1"/>
  <c r="AX256" i="14"/>
  <c r="AW256" i="14"/>
  <c r="AQ256" i="14"/>
  <c r="V256" i="14"/>
  <c r="R256" i="14"/>
  <c r="FM255" i="14"/>
  <c r="FL255" i="14"/>
  <c r="FG255" i="14"/>
  <c r="EZ255" i="14"/>
  <c r="EY255" i="14"/>
  <c r="ET255" i="14"/>
  <c r="ES255" i="14"/>
  <c r="EW255" i="14" s="1"/>
  <c r="ER255" i="14"/>
  <c r="DZ255" i="14"/>
  <c r="DU255" i="14"/>
  <c r="DF255" i="14"/>
  <c r="DE255" i="14"/>
  <c r="DD255" i="14"/>
  <c r="DC255" i="14"/>
  <c r="CW255" i="14"/>
  <c r="CR255" i="14"/>
  <c r="CN255" i="14"/>
  <c r="CM255" i="14"/>
  <c r="CL255" i="14"/>
  <c r="CK255" i="14"/>
  <c r="CI255" i="14"/>
  <c r="CH255" i="14"/>
  <c r="CG255" i="14"/>
  <c r="CF255" i="14"/>
  <c r="BY255" i="14"/>
  <c r="BT255" i="14"/>
  <c r="BK255" i="14"/>
  <c r="DL255" i="14" s="1"/>
  <c r="BF255" i="14"/>
  <c r="BC255" i="14"/>
  <c r="BA255" i="14"/>
  <c r="AZ255" i="14"/>
  <c r="AY255" i="14"/>
  <c r="AX255" i="14"/>
  <c r="AW255" i="14"/>
  <c r="AQ255" i="14"/>
  <c r="V255" i="14"/>
  <c r="R255" i="14"/>
  <c r="FA254" i="14"/>
  <c r="EZ254" i="14"/>
  <c r="EY254" i="14"/>
  <c r="EX254" i="14"/>
  <c r="FD254" i="14" s="1"/>
  <c r="FE254" i="14" s="1"/>
  <c r="EW254" i="14"/>
  <c r="ET254" i="14"/>
  <c r="ES254" i="14"/>
  <c r="EV254" i="14" s="1"/>
  <c r="ER254" i="14"/>
  <c r="DZ254" i="14"/>
  <c r="DU254" i="14"/>
  <c r="DF254" i="14"/>
  <c r="DE254" i="14"/>
  <c r="DD254" i="14"/>
  <c r="DC254" i="14"/>
  <c r="DB254" i="14" s="1"/>
  <c r="CW254" i="14"/>
  <c r="CR254" i="14"/>
  <c r="CN254" i="14"/>
  <c r="CM254" i="14"/>
  <c r="CL254" i="14"/>
  <c r="CK254" i="14"/>
  <c r="CI254" i="14"/>
  <c r="CH254" i="14"/>
  <c r="CG254" i="14"/>
  <c r="CF254" i="14"/>
  <c r="BY254" i="14"/>
  <c r="BT254" i="14"/>
  <c r="DM254" i="14" s="1"/>
  <c r="BK254" i="14"/>
  <c r="BF254" i="14"/>
  <c r="BA254" i="14"/>
  <c r="AZ254" i="14"/>
  <c r="AY254" i="14"/>
  <c r="AV254" i="14" s="1"/>
  <c r="AX254" i="14"/>
  <c r="AW254" i="14"/>
  <c r="AQ254" i="14"/>
  <c r="V254" i="14"/>
  <c r="R254" i="14"/>
  <c r="FA253" i="14"/>
  <c r="EZ253" i="14"/>
  <c r="EY253" i="14"/>
  <c r="EX253" i="14" s="1"/>
  <c r="EW253" i="14"/>
  <c r="EV253" i="14"/>
  <c r="ET253" i="14"/>
  <c r="ES253" i="14" s="1"/>
  <c r="ER253" i="14"/>
  <c r="DZ253" i="14"/>
  <c r="DU253" i="14"/>
  <c r="DF253" i="14"/>
  <c r="DE253" i="14"/>
  <c r="DD253" i="14"/>
  <c r="DC253" i="14"/>
  <c r="DB253" i="14"/>
  <c r="CW253" i="14"/>
  <c r="CR253" i="14"/>
  <c r="CN253" i="14"/>
  <c r="CM253" i="14"/>
  <c r="CL253" i="14"/>
  <c r="CK253" i="14"/>
  <c r="CI253" i="14"/>
  <c r="CH253" i="14"/>
  <c r="CG253" i="14"/>
  <c r="CE253" i="14" s="1"/>
  <c r="CD253" i="14" s="1"/>
  <c r="CF253" i="14"/>
  <c r="BY253" i="14"/>
  <c r="BT253" i="14"/>
  <c r="DM253" i="14" s="1"/>
  <c r="BK253" i="14"/>
  <c r="DL253" i="14" s="1"/>
  <c r="BF253" i="14"/>
  <c r="BA253" i="14"/>
  <c r="AZ253" i="14"/>
  <c r="AY253" i="14"/>
  <c r="AX253" i="14"/>
  <c r="AW253" i="14"/>
  <c r="AV253" i="14"/>
  <c r="AQ253" i="14"/>
  <c r="V253" i="14"/>
  <c r="R253" i="14"/>
  <c r="EZ252" i="14"/>
  <c r="EY252" i="14"/>
  <c r="EV252" i="14"/>
  <c r="ET252" i="14"/>
  <c r="ES252" i="14" s="1"/>
  <c r="EW252" i="14" s="1"/>
  <c r="ER252" i="14"/>
  <c r="DZ252" i="14"/>
  <c r="DU252" i="14"/>
  <c r="DF252" i="14"/>
  <c r="DE252" i="14"/>
  <c r="DB252" i="14" s="1"/>
  <c r="DD252" i="14"/>
  <c r="DC252" i="14"/>
  <c r="CW252" i="14"/>
  <c r="CR252" i="14"/>
  <c r="CN252" i="14"/>
  <c r="CM252" i="14"/>
  <c r="CL252" i="14"/>
  <c r="CK252" i="14"/>
  <c r="CI252" i="14"/>
  <c r="CH252" i="14"/>
  <c r="CG252" i="14"/>
  <c r="CF252" i="14"/>
  <c r="BY252" i="14"/>
  <c r="BT252" i="14"/>
  <c r="DM252" i="14" s="1"/>
  <c r="BK252" i="14"/>
  <c r="DL252" i="14" s="1"/>
  <c r="BF252" i="14"/>
  <c r="BC252" i="14"/>
  <c r="BA252" i="14"/>
  <c r="AZ252" i="14"/>
  <c r="AY252" i="14"/>
  <c r="AX252" i="14"/>
  <c r="AW252" i="14"/>
  <c r="AV252" i="14" s="1"/>
  <c r="AQ252" i="14"/>
  <c r="V252" i="14"/>
  <c r="R252" i="14"/>
  <c r="FE251" i="14"/>
  <c r="ER251" i="14"/>
  <c r="DZ251" i="14"/>
  <c r="DU251" i="14"/>
  <c r="DF251" i="14"/>
  <c r="DE251" i="14"/>
  <c r="DD251" i="14"/>
  <c r="DC251" i="14"/>
  <c r="CW251" i="14"/>
  <c r="CR251" i="14"/>
  <c r="CN251" i="14"/>
  <c r="CM251" i="14"/>
  <c r="CL251" i="14"/>
  <c r="CK251" i="14"/>
  <c r="CI251" i="14"/>
  <c r="CH251" i="14"/>
  <c r="CG251" i="14"/>
  <c r="CF251" i="14"/>
  <c r="BY251" i="14"/>
  <c r="BT251" i="14"/>
  <c r="DM251" i="14" s="1"/>
  <c r="BK251" i="14"/>
  <c r="DL251" i="14" s="1"/>
  <c r="BF251" i="14"/>
  <c r="BA251" i="14"/>
  <c r="AZ251" i="14"/>
  <c r="AY251" i="14"/>
  <c r="AV251" i="14" s="1"/>
  <c r="AX251" i="14"/>
  <c r="AW251" i="14"/>
  <c r="AQ251" i="14"/>
  <c r="V251" i="14"/>
  <c r="R251" i="14"/>
  <c r="FA250" i="14"/>
  <c r="EZ250" i="14"/>
  <c r="EY250" i="14"/>
  <c r="EX250" i="14"/>
  <c r="FB250" i="14" s="1"/>
  <c r="ET250" i="14"/>
  <c r="ES250" i="14" s="1"/>
  <c r="EW250" i="14" s="1"/>
  <c r="ER250" i="14"/>
  <c r="DZ250" i="14"/>
  <c r="DU250" i="14"/>
  <c r="DF250" i="14"/>
  <c r="DE250" i="14"/>
  <c r="DD250" i="14"/>
  <c r="DC250" i="14"/>
  <c r="DB250" i="14" s="1"/>
  <c r="CW250" i="14"/>
  <c r="CR250" i="14"/>
  <c r="CN250" i="14"/>
  <c r="CM250" i="14"/>
  <c r="CL250" i="14"/>
  <c r="CK250" i="14"/>
  <c r="CI250" i="14"/>
  <c r="CH250" i="14"/>
  <c r="CG250" i="14"/>
  <c r="CF250" i="14"/>
  <c r="BY250" i="14"/>
  <c r="BT250" i="14"/>
  <c r="DM250" i="14" s="1"/>
  <c r="BK250" i="14"/>
  <c r="DL250" i="14" s="1"/>
  <c r="BF250" i="14"/>
  <c r="BA250" i="14"/>
  <c r="AZ250" i="14"/>
  <c r="AY250" i="14"/>
  <c r="AX250" i="14"/>
  <c r="AW250" i="14"/>
  <c r="AV250" i="14"/>
  <c r="AQ250" i="14"/>
  <c r="V250" i="14"/>
  <c r="R250" i="14"/>
  <c r="FA249" i="14"/>
  <c r="EZ249" i="14"/>
  <c r="EY249" i="14"/>
  <c r="EX249" i="14" s="1"/>
  <c r="EW249" i="14"/>
  <c r="EV249" i="14"/>
  <c r="ET249" i="14"/>
  <c r="ES249" i="14" s="1"/>
  <c r="ER249" i="14"/>
  <c r="DZ249" i="14"/>
  <c r="DU249" i="14"/>
  <c r="DF249" i="14"/>
  <c r="DE249" i="14"/>
  <c r="DD249" i="14"/>
  <c r="DC249" i="14"/>
  <c r="DB249" i="14"/>
  <c r="CW249" i="14"/>
  <c r="CR249" i="14"/>
  <c r="CN249" i="14"/>
  <c r="CM249" i="14"/>
  <c r="CL249" i="14"/>
  <c r="CK249" i="14"/>
  <c r="CI249" i="14"/>
  <c r="CH249" i="14"/>
  <c r="CG249" i="14"/>
  <c r="CF249" i="14"/>
  <c r="BY249" i="14"/>
  <c r="BT249" i="14"/>
  <c r="DM249" i="14" s="1"/>
  <c r="BK249" i="14"/>
  <c r="DL249" i="14" s="1"/>
  <c r="BF249" i="14"/>
  <c r="BC249" i="14"/>
  <c r="BA249" i="14" s="1"/>
  <c r="AZ249" i="14"/>
  <c r="AY249" i="14"/>
  <c r="AV249" i="14" s="1"/>
  <c r="AX249" i="14"/>
  <c r="AW249" i="14"/>
  <c r="AQ249" i="14"/>
  <c r="V249" i="14"/>
  <c r="R249" i="14"/>
  <c r="EZ248" i="14"/>
  <c r="EY248" i="14"/>
  <c r="ET248" i="14"/>
  <c r="ES248" i="14" s="1"/>
  <c r="EW248" i="14" s="1"/>
  <c r="ER248" i="14"/>
  <c r="DZ248" i="14"/>
  <c r="DU248" i="14"/>
  <c r="DF248" i="14"/>
  <c r="DE248" i="14"/>
  <c r="DB248" i="14" s="1"/>
  <c r="DD248" i="14"/>
  <c r="DC248" i="14"/>
  <c r="CW248" i="14"/>
  <c r="CR248" i="14"/>
  <c r="CN248" i="14"/>
  <c r="CM248" i="14"/>
  <c r="CL248" i="14"/>
  <c r="CK248" i="14"/>
  <c r="CI248" i="14"/>
  <c r="CH248" i="14"/>
  <c r="CG248" i="14"/>
  <c r="CF248" i="14"/>
  <c r="CE248" i="14" s="1"/>
  <c r="CD248" i="14" s="1"/>
  <c r="BY248" i="14"/>
  <c r="BT248" i="14"/>
  <c r="DM248" i="14" s="1"/>
  <c r="BK248" i="14"/>
  <c r="DL248" i="14" s="1"/>
  <c r="BF248" i="14"/>
  <c r="BF242" i="14" s="1"/>
  <c r="BA248" i="14"/>
  <c r="AZ248" i="14"/>
  <c r="AY248" i="14"/>
  <c r="AX248" i="14"/>
  <c r="AW248" i="14"/>
  <c r="AQ248" i="14"/>
  <c r="V248" i="14"/>
  <c r="R248" i="14"/>
  <c r="FE247" i="14"/>
  <c r="ER247" i="14"/>
  <c r="DZ247" i="14"/>
  <c r="DU247" i="14"/>
  <c r="DF247" i="14"/>
  <c r="DE247" i="14"/>
  <c r="DB247" i="14" s="1"/>
  <c r="DD247" i="14"/>
  <c r="DC247" i="14"/>
  <c r="CW247" i="14"/>
  <c r="CR247" i="14"/>
  <c r="CN247" i="14"/>
  <c r="CM247" i="14"/>
  <c r="CL247" i="14"/>
  <c r="CK247" i="14"/>
  <c r="CI247" i="14"/>
  <c r="CH247" i="14"/>
  <c r="CG247" i="14"/>
  <c r="CF247" i="14"/>
  <c r="BY247" i="14"/>
  <c r="BT247" i="14"/>
  <c r="DM247" i="14" s="1"/>
  <c r="BK247" i="14"/>
  <c r="DL247" i="14" s="1"/>
  <c r="BF247" i="14"/>
  <c r="BC247" i="14"/>
  <c r="BB247" i="14"/>
  <c r="AZ247" i="14"/>
  <c r="AY247" i="14"/>
  <c r="AX247" i="14"/>
  <c r="AW247" i="14"/>
  <c r="AV247" i="14"/>
  <c r="AQ247" i="14"/>
  <c r="V247" i="14"/>
  <c r="R247" i="14"/>
  <c r="EZ246" i="14"/>
  <c r="EY246" i="14"/>
  <c r="EV246" i="14"/>
  <c r="ET246" i="14"/>
  <c r="ES246" i="14" s="1"/>
  <c r="EW246" i="14" s="1"/>
  <c r="ER246" i="14"/>
  <c r="DZ246" i="14"/>
  <c r="DU246" i="14"/>
  <c r="DF246" i="14"/>
  <c r="DE246" i="14"/>
  <c r="DD246" i="14"/>
  <c r="DC246" i="14"/>
  <c r="DB246" i="14" s="1"/>
  <c r="CW246" i="14"/>
  <c r="CR246" i="14"/>
  <c r="CN246" i="14"/>
  <c r="CM246" i="14"/>
  <c r="CL246" i="14"/>
  <c r="CJ246" i="14" s="1"/>
  <c r="DJ246" i="14" s="1"/>
  <c r="CK246" i="14"/>
  <c r="CI246" i="14"/>
  <c r="CH246" i="14"/>
  <c r="CG246" i="14"/>
  <c r="CF246" i="14"/>
  <c r="BY246" i="14"/>
  <c r="BT246" i="14"/>
  <c r="DM246" i="14" s="1"/>
  <c r="BK246" i="14"/>
  <c r="DL246" i="14" s="1"/>
  <c r="BF246" i="14"/>
  <c r="BC246" i="14"/>
  <c r="BA246" i="14"/>
  <c r="AZ246" i="14"/>
  <c r="AY246" i="14"/>
  <c r="AX246" i="14"/>
  <c r="AW246" i="14"/>
  <c r="AV246" i="14" s="1"/>
  <c r="AQ246" i="14"/>
  <c r="V246" i="14"/>
  <c r="R246" i="14"/>
  <c r="FM245" i="14"/>
  <c r="FL245" i="14"/>
  <c r="FK245" i="14" s="1"/>
  <c r="FJ245" i="14"/>
  <c r="FG245" i="14"/>
  <c r="FF245" i="14" s="1"/>
  <c r="FI245" i="14" s="1"/>
  <c r="EZ245" i="14"/>
  <c r="EY245" i="14"/>
  <c r="EV245" i="14"/>
  <c r="ET245" i="14"/>
  <c r="ES245" i="14" s="1"/>
  <c r="EW245" i="14" s="1"/>
  <c r="ER245" i="14"/>
  <c r="DZ245" i="14"/>
  <c r="DU245" i="14"/>
  <c r="DF245" i="14"/>
  <c r="DE245" i="14"/>
  <c r="DD245" i="14"/>
  <c r="DC245" i="14"/>
  <c r="CW245" i="14"/>
  <c r="CR245" i="14"/>
  <c r="CN245" i="14"/>
  <c r="CM245" i="14"/>
  <c r="CL245" i="14"/>
  <c r="CK245" i="14"/>
  <c r="CI245" i="14"/>
  <c r="CH245" i="14"/>
  <c r="CG245" i="14"/>
  <c r="CF245" i="14"/>
  <c r="BY245" i="14"/>
  <c r="BT245" i="14"/>
  <c r="DM245" i="14" s="1"/>
  <c r="BK245" i="14"/>
  <c r="DL245" i="14" s="1"/>
  <c r="BF245" i="14"/>
  <c r="BC245" i="14"/>
  <c r="BA245" i="14"/>
  <c r="AZ245" i="14"/>
  <c r="AY245" i="14"/>
  <c r="AX245" i="14"/>
  <c r="AW245" i="14"/>
  <c r="AV245" i="14" s="1"/>
  <c r="AQ245" i="14"/>
  <c r="V245" i="14"/>
  <c r="R245" i="14"/>
  <c r="FE244" i="14"/>
  <c r="ER244" i="14"/>
  <c r="DZ244" i="14"/>
  <c r="DU244" i="14"/>
  <c r="DB244" i="14"/>
  <c r="CW244" i="14"/>
  <c r="CR244" i="14"/>
  <c r="CN244" i="14"/>
  <c r="CM244" i="14"/>
  <c r="CL244" i="14"/>
  <c r="CK244" i="14"/>
  <c r="CI244" i="14"/>
  <c r="CH244" i="14"/>
  <c r="CE244" i="14" s="1"/>
  <c r="CD244" i="14" s="1"/>
  <c r="CG244" i="14"/>
  <c r="CF244" i="14"/>
  <c r="BY244" i="14"/>
  <c r="BT244" i="14"/>
  <c r="DM244" i="14" s="1"/>
  <c r="DO244" i="14" s="1"/>
  <c r="BK244" i="14"/>
  <c r="DL244" i="14" s="1"/>
  <c r="BF244" i="14"/>
  <c r="BA244" i="14"/>
  <c r="AZ244" i="14"/>
  <c r="AY244" i="14"/>
  <c r="AY242" i="14" s="1"/>
  <c r="AX244" i="14"/>
  <c r="AX242" i="14" s="1"/>
  <c r="AW244" i="14"/>
  <c r="AQ244" i="14"/>
  <c r="V244" i="14"/>
  <c r="R244" i="14"/>
  <c r="FE243" i="14"/>
  <c r="ER243" i="14"/>
  <c r="DZ243" i="14"/>
  <c r="DU243" i="14"/>
  <c r="DB243" i="14"/>
  <c r="CW243" i="14"/>
  <c r="CR243" i="14"/>
  <c r="CN243" i="14"/>
  <c r="CM243" i="14"/>
  <c r="CL243" i="14"/>
  <c r="CK243" i="14"/>
  <c r="CI243" i="14"/>
  <c r="CH243" i="14"/>
  <c r="CG243" i="14"/>
  <c r="CF243" i="14"/>
  <c r="BY243" i="14"/>
  <c r="BT243" i="14"/>
  <c r="BK243" i="14"/>
  <c r="DL243" i="14" s="1"/>
  <c r="BF243" i="14"/>
  <c r="BA243" i="14"/>
  <c r="AZ243" i="14"/>
  <c r="AY243" i="14"/>
  <c r="AX243" i="14"/>
  <c r="AW243" i="14"/>
  <c r="AW242" i="14" s="1"/>
  <c r="AV243" i="14"/>
  <c r="AQ243" i="14"/>
  <c r="V243" i="14"/>
  <c r="R243" i="14"/>
  <c r="FL242" i="14"/>
  <c r="FH242" i="14"/>
  <c r="EU242" i="14"/>
  <c r="EQ242" i="14"/>
  <c r="EP242" i="14"/>
  <c r="EL242" i="14"/>
  <c r="EK242" i="14"/>
  <c r="EJ242" i="14"/>
  <c r="EG242" i="14"/>
  <c r="ED242" i="14"/>
  <c r="EC242" i="14"/>
  <c r="FM242" i="14" s="1"/>
  <c r="EB242" i="14"/>
  <c r="EA242" i="14"/>
  <c r="DZ242" i="14"/>
  <c r="DY242" i="14"/>
  <c r="DX242" i="14"/>
  <c r="DW242" i="14"/>
  <c r="DV242" i="14"/>
  <c r="DU242" i="14" s="1"/>
  <c r="DI242" i="14"/>
  <c r="DH242" i="14"/>
  <c r="DG242" i="14"/>
  <c r="DF242" i="14"/>
  <c r="DE242" i="14"/>
  <c r="DA242" i="14"/>
  <c r="CZ242" i="14"/>
  <c r="CY242" i="14"/>
  <c r="CX242" i="14"/>
  <c r="CV242" i="14"/>
  <c r="CU242" i="14"/>
  <c r="CT242" i="14"/>
  <c r="CS242" i="14"/>
  <c r="CI242" i="14"/>
  <c r="CC242" i="14"/>
  <c r="CB242" i="14"/>
  <c r="CA242" i="14"/>
  <c r="BZ242" i="14"/>
  <c r="BX242" i="14"/>
  <c r="BW242" i="14"/>
  <c r="BV242" i="14"/>
  <c r="BU242" i="14"/>
  <c r="BO242" i="14"/>
  <c r="BN242" i="14"/>
  <c r="BM242" i="14"/>
  <c r="BL242" i="14"/>
  <c r="BJ242" i="14"/>
  <c r="BI242" i="14"/>
  <c r="BH242" i="14"/>
  <c r="BG242" i="14"/>
  <c r="BE242" i="14"/>
  <c r="BD242" i="14"/>
  <c r="BC242" i="14"/>
  <c r="BB242" i="14"/>
  <c r="AU242" i="14"/>
  <c r="AT242" i="14"/>
  <c r="FG242" i="14" s="1"/>
  <c r="FF242" i="14" s="1"/>
  <c r="AS242" i="14"/>
  <c r="ET242" i="14" s="1"/>
  <c r="ES242" i="14" s="1"/>
  <c r="AR242" i="14"/>
  <c r="EF242" i="14" s="1"/>
  <c r="EE242" i="14" s="1"/>
  <c r="AO242" i="14"/>
  <c r="AN242" i="14"/>
  <c r="AM242" i="14"/>
  <c r="AL242" i="14"/>
  <c r="AK242" i="14"/>
  <c r="AJ242" i="14"/>
  <c r="AI242" i="14"/>
  <c r="AH242" i="14"/>
  <c r="AG242" i="14"/>
  <c r="AF242" i="14"/>
  <c r="AE242" i="14"/>
  <c r="AD242" i="14"/>
  <c r="AC242" i="14"/>
  <c r="AB242" i="14"/>
  <c r="AA242" i="14"/>
  <c r="Z242" i="14"/>
  <c r="Y242" i="14"/>
  <c r="X242" i="14"/>
  <c r="W242" i="14"/>
  <c r="U242" i="14"/>
  <c r="T242" i="14"/>
  <c r="S242" i="14"/>
  <c r="Q242" i="14"/>
  <c r="P242" i="14"/>
  <c r="FB241" i="14"/>
  <c r="EZ241" i="14"/>
  <c r="EY241" i="14"/>
  <c r="EX241" i="14"/>
  <c r="EW241" i="14"/>
  <c r="ET241" i="14"/>
  <c r="EV241" i="14" s="1"/>
  <c r="ES241" i="14"/>
  <c r="ER241" i="14"/>
  <c r="DZ241" i="14"/>
  <c r="DU241" i="14"/>
  <c r="DF241" i="14"/>
  <c r="DE241" i="14"/>
  <c r="DD241" i="14"/>
  <c r="DC241" i="14"/>
  <c r="DB241" i="14" s="1"/>
  <c r="CW241" i="14"/>
  <c r="CR241" i="14"/>
  <c r="CN241" i="14"/>
  <c r="CM241" i="14"/>
  <c r="CL241" i="14"/>
  <c r="CK241" i="14"/>
  <c r="CI241" i="14"/>
  <c r="CH241" i="14"/>
  <c r="CG241" i="14"/>
  <c r="CF241" i="14"/>
  <c r="BY241" i="14"/>
  <c r="BT241" i="14"/>
  <c r="DM241" i="14" s="1"/>
  <c r="BK241" i="14"/>
  <c r="DL241" i="14" s="1"/>
  <c r="BF241" i="14"/>
  <c r="BA241" i="14"/>
  <c r="AZ241" i="14"/>
  <c r="AY241" i="14"/>
  <c r="AX241" i="14"/>
  <c r="AW241" i="14"/>
  <c r="AV241" i="14"/>
  <c r="AQ241" i="14"/>
  <c r="V241" i="14"/>
  <c r="R241" i="14"/>
  <c r="EZ240" i="14"/>
  <c r="EY240" i="14"/>
  <c r="EV240" i="14"/>
  <c r="ET240" i="14"/>
  <c r="ES240" i="14" s="1"/>
  <c r="EW240" i="14" s="1"/>
  <c r="ER240" i="14"/>
  <c r="DZ240" i="14"/>
  <c r="DU240" i="14"/>
  <c r="DF240" i="14"/>
  <c r="DE240" i="14"/>
  <c r="DD240" i="14"/>
  <c r="DC240" i="14"/>
  <c r="DB240" i="14" s="1"/>
  <c r="CW240" i="14"/>
  <c r="CR240" i="14"/>
  <c r="CN240" i="14"/>
  <c r="CM240" i="14"/>
  <c r="CL240" i="14"/>
  <c r="CK240" i="14"/>
  <c r="CI240" i="14"/>
  <c r="CH240" i="14"/>
  <c r="CG240" i="14"/>
  <c r="CF240" i="14"/>
  <c r="BY240" i="14"/>
  <c r="BT240" i="14"/>
  <c r="DM240" i="14" s="1"/>
  <c r="BK240" i="14"/>
  <c r="DL240" i="14" s="1"/>
  <c r="BF240" i="14"/>
  <c r="BC240" i="14"/>
  <c r="BA240" i="14"/>
  <c r="AZ240" i="14"/>
  <c r="AY240" i="14"/>
  <c r="AX240" i="14"/>
  <c r="AW240" i="14"/>
  <c r="AV240" i="14" s="1"/>
  <c r="AQ240" i="14"/>
  <c r="V240" i="14"/>
  <c r="R240" i="14"/>
  <c r="FM239" i="14"/>
  <c r="FL239" i="14"/>
  <c r="FJ239" i="14"/>
  <c r="FI239" i="14"/>
  <c r="FG239" i="14"/>
  <c r="FF239" i="14"/>
  <c r="EZ239" i="14"/>
  <c r="EY239" i="14"/>
  <c r="EV239" i="14"/>
  <c r="ET239" i="14"/>
  <c r="ES239" i="14" s="1"/>
  <c r="EW239" i="14" s="1"/>
  <c r="EL239" i="14"/>
  <c r="EK239" i="14"/>
  <c r="EH239" i="14"/>
  <c r="EF239" i="14"/>
  <c r="EE239" i="14" s="1"/>
  <c r="EI239" i="14" s="1"/>
  <c r="DZ239" i="14"/>
  <c r="DU239" i="14"/>
  <c r="DF239" i="14"/>
  <c r="DE239" i="14"/>
  <c r="DD239" i="14"/>
  <c r="DC239" i="14"/>
  <c r="DB239" i="14" s="1"/>
  <c r="CW239" i="14"/>
  <c r="CR239" i="14"/>
  <c r="CN239" i="14"/>
  <c r="CM239" i="14"/>
  <c r="CL239" i="14"/>
  <c r="CK239" i="14"/>
  <c r="CI239" i="14"/>
  <c r="CH239" i="14"/>
  <c r="CG239" i="14"/>
  <c r="CF239" i="14"/>
  <c r="BY239" i="14"/>
  <c r="BT239" i="14"/>
  <c r="DM239" i="14" s="1"/>
  <c r="DO239" i="14" s="1"/>
  <c r="BK239" i="14"/>
  <c r="DL239" i="14" s="1"/>
  <c r="BF239" i="14"/>
  <c r="BC239" i="14"/>
  <c r="BB239" i="14"/>
  <c r="AZ239" i="14"/>
  <c r="AY239" i="14"/>
  <c r="AX239" i="14"/>
  <c r="AW239" i="14"/>
  <c r="AQ239" i="14"/>
  <c r="AQ230" i="14" s="1"/>
  <c r="V239" i="14"/>
  <c r="R239" i="14"/>
  <c r="FE238" i="14"/>
  <c r="ER238" i="14"/>
  <c r="DZ238" i="14"/>
  <c r="DU238" i="14"/>
  <c r="DF238" i="14"/>
  <c r="DE238" i="14"/>
  <c r="DD238" i="14"/>
  <c r="DC238" i="14"/>
  <c r="DB238" i="14"/>
  <c r="CW238" i="14"/>
  <c r="CR238" i="14"/>
  <c r="CN238" i="14"/>
  <c r="CM238" i="14"/>
  <c r="CL238" i="14"/>
  <c r="CK238" i="14"/>
  <c r="CI238" i="14"/>
  <c r="CH238" i="14"/>
  <c r="CG238" i="14"/>
  <c r="CF238" i="14"/>
  <c r="CE238" i="14"/>
  <c r="CD238" i="14" s="1"/>
  <c r="BY238" i="14"/>
  <c r="BT238" i="14"/>
  <c r="DM238" i="14" s="1"/>
  <c r="BK238" i="14"/>
  <c r="DL238" i="14" s="1"/>
  <c r="BF238" i="14"/>
  <c r="BA238" i="14"/>
  <c r="AZ238" i="14"/>
  <c r="AY238" i="14"/>
  <c r="AV238" i="14" s="1"/>
  <c r="AX238" i="14"/>
  <c r="AW238" i="14"/>
  <c r="AQ238" i="14"/>
  <c r="V238" i="14"/>
  <c r="R238" i="14"/>
  <c r="FE237" i="14"/>
  <c r="ER237" i="14"/>
  <c r="DZ237" i="14"/>
  <c r="DU237" i="14"/>
  <c r="DF237" i="14"/>
  <c r="DE237" i="14"/>
  <c r="DD237" i="14"/>
  <c r="DC237" i="14"/>
  <c r="DB237" i="14" s="1"/>
  <c r="CW237" i="14"/>
  <c r="CR237" i="14"/>
  <c r="CN237" i="14"/>
  <c r="CM237" i="14"/>
  <c r="CL237" i="14"/>
  <c r="CK237" i="14"/>
  <c r="CI237" i="14"/>
  <c r="CH237" i="14"/>
  <c r="CG237" i="14"/>
  <c r="CF237" i="14"/>
  <c r="BY237" i="14"/>
  <c r="BT237" i="14"/>
  <c r="DM237" i="14" s="1"/>
  <c r="BK237" i="14"/>
  <c r="DL237" i="14" s="1"/>
  <c r="BF237" i="14"/>
  <c r="BA237" i="14"/>
  <c r="AZ237" i="14"/>
  <c r="AY237" i="14"/>
  <c r="AX237" i="14"/>
  <c r="AW237" i="14"/>
  <c r="AV237" i="14"/>
  <c r="AQ237" i="14"/>
  <c r="V237" i="14"/>
  <c r="R237" i="14"/>
  <c r="FE236" i="14"/>
  <c r="ER236" i="14"/>
  <c r="DZ236" i="14"/>
  <c r="DU236" i="14"/>
  <c r="DM236" i="14"/>
  <c r="DF236" i="14"/>
  <c r="DE236" i="14"/>
  <c r="DD236" i="14"/>
  <c r="DD230" i="14" s="1"/>
  <c r="DC236" i="14"/>
  <c r="CW236" i="14"/>
  <c r="CR236" i="14"/>
  <c r="CR230" i="14" s="1"/>
  <c r="CN236" i="14"/>
  <c r="CJ236" i="14" s="1"/>
  <c r="CM236" i="14"/>
  <c r="CL236" i="14"/>
  <c r="CK236" i="14"/>
  <c r="CI236" i="14"/>
  <c r="CI230" i="14" s="1"/>
  <c r="CH236" i="14"/>
  <c r="CG236" i="14"/>
  <c r="CF236" i="14"/>
  <c r="BY236" i="14"/>
  <c r="BT236" i="14"/>
  <c r="BK236" i="14"/>
  <c r="DL236" i="14" s="1"/>
  <c r="BF236" i="14"/>
  <c r="BA236" i="14"/>
  <c r="AZ236" i="14"/>
  <c r="AY236" i="14"/>
  <c r="AV236" i="14" s="1"/>
  <c r="AX236" i="14"/>
  <c r="AW236" i="14"/>
  <c r="AQ236" i="14"/>
  <c r="V236" i="14"/>
  <c r="R236" i="14"/>
  <c r="FE235" i="14"/>
  <c r="ER235" i="14"/>
  <c r="DZ235" i="14"/>
  <c r="DU235" i="14"/>
  <c r="DF235" i="14"/>
  <c r="DE235" i="14"/>
  <c r="DD235" i="14"/>
  <c r="DC235" i="14"/>
  <c r="CW235" i="14"/>
  <c r="CR235" i="14"/>
  <c r="CN235" i="14"/>
  <c r="CM235" i="14"/>
  <c r="CL235" i="14"/>
  <c r="CK235" i="14"/>
  <c r="CI235" i="14"/>
  <c r="CH235" i="14"/>
  <c r="CG235" i="14"/>
  <c r="CF235" i="14"/>
  <c r="BY235" i="14"/>
  <c r="BT235" i="14"/>
  <c r="DM235" i="14" s="1"/>
  <c r="BK235" i="14"/>
  <c r="DL235" i="14" s="1"/>
  <c r="BF235" i="14"/>
  <c r="BA235" i="14"/>
  <c r="AZ235" i="14"/>
  <c r="AY235" i="14"/>
  <c r="AX235" i="14"/>
  <c r="AW235" i="14"/>
  <c r="AV235" i="14"/>
  <c r="AQ235" i="14"/>
  <c r="V235" i="14"/>
  <c r="R235" i="14"/>
  <c r="EZ234" i="14"/>
  <c r="EY234" i="14"/>
  <c r="EV234" i="14"/>
  <c r="ET234" i="14"/>
  <c r="ES234" i="14" s="1"/>
  <c r="EW234" i="14" s="1"/>
  <c r="ER234" i="14"/>
  <c r="DZ234" i="14"/>
  <c r="DU234" i="14"/>
  <c r="DF234" i="14"/>
  <c r="DE234" i="14"/>
  <c r="DD234" i="14"/>
  <c r="DC234" i="14"/>
  <c r="DB234" i="14"/>
  <c r="CW234" i="14"/>
  <c r="CR234" i="14"/>
  <c r="CN234" i="14"/>
  <c r="CM234" i="14"/>
  <c r="CL234" i="14"/>
  <c r="CK234" i="14"/>
  <c r="CI234" i="14"/>
  <c r="CH234" i="14"/>
  <c r="CG234" i="14"/>
  <c r="CF234" i="14"/>
  <c r="BY234" i="14"/>
  <c r="BT234" i="14"/>
  <c r="DM234" i="14" s="1"/>
  <c r="BK234" i="14"/>
  <c r="DL234" i="14" s="1"/>
  <c r="BF234" i="14"/>
  <c r="BC234" i="14"/>
  <c r="BA234" i="14" s="1"/>
  <c r="AZ234" i="14"/>
  <c r="AY234" i="14"/>
  <c r="AX234" i="14"/>
  <c r="AV234" i="14" s="1"/>
  <c r="AW234" i="14"/>
  <c r="AQ234" i="14"/>
  <c r="V234" i="14"/>
  <c r="R234" i="14"/>
  <c r="EZ233" i="14"/>
  <c r="EY233" i="14"/>
  <c r="ET233" i="14"/>
  <c r="ES233" i="14"/>
  <c r="EW233" i="14" s="1"/>
  <c r="ER233" i="14"/>
  <c r="DZ233" i="14"/>
  <c r="DU233" i="14"/>
  <c r="DF233" i="14"/>
  <c r="DE233" i="14"/>
  <c r="DD233" i="14"/>
  <c r="DC233" i="14"/>
  <c r="CW233" i="14"/>
  <c r="CR233" i="14"/>
  <c r="CN233" i="14"/>
  <c r="CM233" i="14"/>
  <c r="CL233" i="14"/>
  <c r="CK233" i="14"/>
  <c r="CI233" i="14"/>
  <c r="CH233" i="14"/>
  <c r="CG233" i="14"/>
  <c r="CF233" i="14"/>
  <c r="BY233" i="14"/>
  <c r="BT233" i="14"/>
  <c r="DM233" i="14" s="1"/>
  <c r="BK233" i="14"/>
  <c r="DL233" i="14" s="1"/>
  <c r="BF233" i="14"/>
  <c r="BA233" i="14"/>
  <c r="AZ233" i="14"/>
  <c r="AY233" i="14"/>
  <c r="AX233" i="14"/>
  <c r="AW233" i="14"/>
  <c r="AV233" i="14"/>
  <c r="AQ233" i="14"/>
  <c r="V233" i="14"/>
  <c r="R233" i="14"/>
  <c r="FE232" i="14"/>
  <c r="ER232" i="14"/>
  <c r="DZ232" i="14"/>
  <c r="DU232" i="14"/>
  <c r="DO232" i="14"/>
  <c r="DF232" i="14"/>
  <c r="DF230" i="14" s="1"/>
  <c r="DE232" i="14"/>
  <c r="DE230" i="14" s="1"/>
  <c r="DD232" i="14"/>
  <c r="DC232" i="14"/>
  <c r="DB232" i="14"/>
  <c r="CW232" i="14"/>
  <c r="CR232" i="14"/>
  <c r="CN232" i="14"/>
  <c r="CM232" i="14"/>
  <c r="CL232" i="14"/>
  <c r="CK232" i="14"/>
  <c r="CI232" i="14"/>
  <c r="CH232" i="14"/>
  <c r="CG232" i="14"/>
  <c r="CF232" i="14"/>
  <c r="BY232" i="14"/>
  <c r="BT232" i="14"/>
  <c r="DM232" i="14" s="1"/>
  <c r="BK232" i="14"/>
  <c r="DL232" i="14" s="1"/>
  <c r="BF232" i="14"/>
  <c r="BF230" i="14" s="1"/>
  <c r="BA232" i="14"/>
  <c r="AZ232" i="14"/>
  <c r="AY232" i="14"/>
  <c r="AX232" i="14"/>
  <c r="AW232" i="14"/>
  <c r="AV232" i="14" s="1"/>
  <c r="AQ232" i="14"/>
  <c r="V232" i="14"/>
  <c r="R232" i="14"/>
  <c r="FB231" i="14"/>
  <c r="EZ231" i="14"/>
  <c r="EY231" i="14"/>
  <c r="EX231" i="14"/>
  <c r="ET231" i="14"/>
  <c r="ES231" i="14"/>
  <c r="EW231" i="14" s="1"/>
  <c r="ER231" i="14"/>
  <c r="DZ231" i="14"/>
  <c r="DU231" i="14"/>
  <c r="DI231" i="14"/>
  <c r="DI230" i="14" s="1"/>
  <c r="DF231" i="14"/>
  <c r="DE231" i="14"/>
  <c r="DD231" i="14"/>
  <c r="DC231" i="14"/>
  <c r="DB231" i="14" s="1"/>
  <c r="CW231" i="14"/>
  <c r="CR231" i="14"/>
  <c r="CN231" i="14"/>
  <c r="CM231" i="14"/>
  <c r="CL231" i="14"/>
  <c r="CK231" i="14"/>
  <c r="CI231" i="14"/>
  <c r="CH231" i="14"/>
  <c r="CG231" i="14"/>
  <c r="CF231" i="14"/>
  <c r="BY231" i="14"/>
  <c r="BT231" i="14"/>
  <c r="BK231" i="14"/>
  <c r="BF231" i="14"/>
  <c r="BC231" i="14"/>
  <c r="CP231" i="14" s="1"/>
  <c r="BA231" i="14"/>
  <c r="AZ231" i="14"/>
  <c r="AY231" i="14"/>
  <c r="AX231" i="14"/>
  <c r="AX230" i="14" s="1"/>
  <c r="AW231" i="14"/>
  <c r="AQ231" i="14"/>
  <c r="V231" i="14"/>
  <c r="R231" i="14"/>
  <c r="FM230" i="14"/>
  <c r="FH230" i="14"/>
  <c r="FG230" i="14"/>
  <c r="FF230" i="14"/>
  <c r="EU230" i="14"/>
  <c r="ET230" i="14"/>
  <c r="ES230" i="14" s="1"/>
  <c r="EL230" i="14"/>
  <c r="EK230" i="14"/>
  <c r="EJ230" i="14" s="1"/>
  <c r="EG230" i="14"/>
  <c r="EF230" i="14"/>
  <c r="EE230" i="14" s="1"/>
  <c r="ED230" i="14"/>
  <c r="EC230" i="14"/>
  <c r="EB230" i="14"/>
  <c r="EA230" i="14"/>
  <c r="DY230" i="14"/>
  <c r="DX230" i="14"/>
  <c r="FL230" i="14" s="1"/>
  <c r="DW230" i="14"/>
  <c r="DV230" i="14"/>
  <c r="DH230" i="14"/>
  <c r="DG230" i="14"/>
  <c r="DA230" i="14"/>
  <c r="CZ230" i="14"/>
  <c r="CY230" i="14"/>
  <c r="CX230" i="14"/>
  <c r="CV230" i="14"/>
  <c r="CU230" i="14"/>
  <c r="CT230" i="14"/>
  <c r="CS230" i="14"/>
  <c r="CC230" i="14"/>
  <c r="CB230" i="14"/>
  <c r="CA230" i="14"/>
  <c r="BZ230" i="14"/>
  <c r="BX230" i="14"/>
  <c r="BW230" i="14"/>
  <c r="BV230" i="14"/>
  <c r="BU230" i="14"/>
  <c r="BO230" i="14"/>
  <c r="BN230" i="14"/>
  <c r="BM230" i="14"/>
  <c r="BL230" i="14"/>
  <c r="BJ230" i="14"/>
  <c r="BI230" i="14"/>
  <c r="BH230" i="14"/>
  <c r="BG230" i="14"/>
  <c r="BE230" i="14"/>
  <c r="BD230" i="14"/>
  <c r="BB230" i="14"/>
  <c r="AZ230" i="14"/>
  <c r="AY230" i="14"/>
  <c r="AU230" i="14"/>
  <c r="AT230" i="14"/>
  <c r="AS230" i="14"/>
  <c r="AR230" i="14"/>
  <c r="AO230" i="14"/>
  <c r="AN230" i="14"/>
  <c r="AM230" i="14"/>
  <c r="AL230" i="14"/>
  <c r="AK230" i="14"/>
  <c r="AJ230" i="14"/>
  <c r="AI230" i="14"/>
  <c r="AH230" i="14"/>
  <c r="AG230" i="14"/>
  <c r="AF230" i="14"/>
  <c r="AE230" i="14"/>
  <c r="AD230" i="14"/>
  <c r="AC230" i="14"/>
  <c r="AB230" i="14"/>
  <c r="AA230" i="14"/>
  <c r="Z230" i="14"/>
  <c r="Y230" i="14"/>
  <c r="X230" i="14"/>
  <c r="W230" i="14"/>
  <c r="V230" i="14"/>
  <c r="U230" i="14"/>
  <c r="T230" i="14"/>
  <c r="S230" i="14"/>
  <c r="Q230" i="14"/>
  <c r="P230" i="14"/>
  <c r="FB229" i="14"/>
  <c r="EZ229" i="14"/>
  <c r="EY229" i="14"/>
  <c r="EX229" i="14"/>
  <c r="ET229" i="14"/>
  <c r="ER229" i="14"/>
  <c r="DZ229" i="14"/>
  <c r="DU229" i="14"/>
  <c r="DF229" i="14"/>
  <c r="DE229" i="14"/>
  <c r="DD229" i="14"/>
  <c r="DC229" i="14"/>
  <c r="CW229" i="14"/>
  <c r="CR229" i="14"/>
  <c r="CN229" i="14"/>
  <c r="CM229" i="14"/>
  <c r="CL229" i="14"/>
  <c r="CK229" i="14"/>
  <c r="CI229" i="14"/>
  <c r="CH229" i="14"/>
  <c r="CG229" i="14"/>
  <c r="CF229" i="14"/>
  <c r="BY229" i="14"/>
  <c r="BT229" i="14"/>
  <c r="DM229" i="14" s="1"/>
  <c r="BK229" i="14"/>
  <c r="BF229" i="14"/>
  <c r="BC229" i="14"/>
  <c r="BA229" i="14" s="1"/>
  <c r="AZ229" i="14"/>
  <c r="AY229" i="14"/>
  <c r="AX229" i="14"/>
  <c r="AW229" i="14"/>
  <c r="AQ229" i="14"/>
  <c r="AK229" i="14"/>
  <c r="AF229" i="14"/>
  <c r="AA229" i="14"/>
  <c r="V229" i="14"/>
  <c r="R229" i="14"/>
  <c r="EZ228" i="14"/>
  <c r="EY228" i="14"/>
  <c r="EX228" i="14"/>
  <c r="ET228" i="14"/>
  <c r="ES228" i="14"/>
  <c r="EW228" i="14" s="1"/>
  <c r="ER228" i="14"/>
  <c r="DZ228" i="14"/>
  <c r="DU228" i="14"/>
  <c r="DF228" i="14"/>
  <c r="DE228" i="14"/>
  <c r="DD228" i="14"/>
  <c r="DB228" i="14" s="1"/>
  <c r="DC228" i="14"/>
  <c r="CW228" i="14"/>
  <c r="CR228" i="14"/>
  <c r="CN228" i="14"/>
  <c r="CM228" i="14"/>
  <c r="CL228" i="14"/>
  <c r="CK228" i="14"/>
  <c r="CI228" i="14"/>
  <c r="CH228" i="14"/>
  <c r="CG228" i="14"/>
  <c r="CF228" i="14"/>
  <c r="BY228" i="14"/>
  <c r="BT228" i="14"/>
  <c r="DM228" i="14" s="1"/>
  <c r="BK228" i="14"/>
  <c r="DL228" i="14" s="1"/>
  <c r="BF228" i="14"/>
  <c r="BA228" i="14"/>
  <c r="AZ228" i="14"/>
  <c r="AY228" i="14"/>
  <c r="AX228" i="14"/>
  <c r="AW228" i="14"/>
  <c r="AV228" i="14" s="1"/>
  <c r="AQ228" i="14"/>
  <c r="AK228" i="14"/>
  <c r="AF228" i="14"/>
  <c r="AF220" i="14" s="1"/>
  <c r="AA228" i="14"/>
  <c r="V228" i="14"/>
  <c r="R228" i="14"/>
  <c r="FM227" i="14"/>
  <c r="FL227" i="14"/>
  <c r="FJ227" i="14"/>
  <c r="FI227" i="14"/>
  <c r="FG227" i="14"/>
  <c r="FF227" i="14"/>
  <c r="EZ227" i="14"/>
  <c r="EY227" i="14"/>
  <c r="ET227" i="14"/>
  <c r="ER227" i="14"/>
  <c r="DZ227" i="14"/>
  <c r="DU227" i="14"/>
  <c r="DF227" i="14"/>
  <c r="DE227" i="14"/>
  <c r="DD227" i="14"/>
  <c r="DC227" i="14"/>
  <c r="CW227" i="14"/>
  <c r="CR227" i="14"/>
  <c r="CN227" i="14"/>
  <c r="CM227" i="14"/>
  <c r="CL227" i="14"/>
  <c r="CJ227" i="14" s="1"/>
  <c r="CK227" i="14"/>
  <c r="CI227" i="14"/>
  <c r="CH227" i="14"/>
  <c r="CG227" i="14"/>
  <c r="CE227" i="14" s="1"/>
  <c r="CD227" i="14" s="1"/>
  <c r="CF227" i="14"/>
  <c r="BY227" i="14"/>
  <c r="BT227" i="14"/>
  <c r="DM227" i="14" s="1"/>
  <c r="DO227" i="14" s="1"/>
  <c r="BK227" i="14"/>
  <c r="DL227" i="14" s="1"/>
  <c r="BF227" i="14"/>
  <c r="BC227" i="14"/>
  <c r="BA227" i="14"/>
  <c r="AZ227" i="14"/>
  <c r="AY227" i="14"/>
  <c r="AX227" i="14"/>
  <c r="AW227" i="14"/>
  <c r="AV227" i="14"/>
  <c r="AQ227" i="14"/>
  <c r="AK227" i="14"/>
  <c r="AF227" i="14"/>
  <c r="AA227" i="14"/>
  <c r="V227" i="14"/>
  <c r="R227" i="14"/>
  <c r="EZ226" i="14"/>
  <c r="EY226" i="14"/>
  <c r="EX226" i="14"/>
  <c r="ET226" i="14"/>
  <c r="ES226" i="14" s="1"/>
  <c r="EW226" i="14" s="1"/>
  <c r="ER226" i="14"/>
  <c r="DZ226" i="14"/>
  <c r="DU226" i="14"/>
  <c r="DF226" i="14"/>
  <c r="DE226" i="14"/>
  <c r="DD226" i="14"/>
  <c r="DC226" i="14"/>
  <c r="CW226" i="14"/>
  <c r="DM226" i="14" s="1"/>
  <c r="CR226" i="14"/>
  <c r="CN226" i="14"/>
  <c r="CM226" i="14"/>
  <c r="CL226" i="14"/>
  <c r="CK226" i="14"/>
  <c r="CI226" i="14"/>
  <c r="CH226" i="14"/>
  <c r="CG226" i="14"/>
  <c r="CE226" i="14" s="1"/>
  <c r="CD226" i="14" s="1"/>
  <c r="CF226" i="14"/>
  <c r="BY226" i="14"/>
  <c r="BT226" i="14"/>
  <c r="BK226" i="14"/>
  <c r="BF226" i="14"/>
  <c r="BA226" i="14"/>
  <c r="AZ226" i="14"/>
  <c r="AY226" i="14"/>
  <c r="AX226" i="14"/>
  <c r="AW226" i="14"/>
  <c r="AQ226" i="14"/>
  <c r="AK226" i="14"/>
  <c r="AF226" i="14"/>
  <c r="AA226" i="14"/>
  <c r="V226" i="14"/>
  <c r="R226" i="14"/>
  <c r="EZ225" i="14"/>
  <c r="EY225" i="14"/>
  <c r="ET225" i="14"/>
  <c r="ES225" i="14" s="1"/>
  <c r="EW225" i="14" s="1"/>
  <c r="ER225" i="14"/>
  <c r="DZ225" i="14"/>
  <c r="DU225" i="14"/>
  <c r="DF225" i="14"/>
  <c r="DE225" i="14"/>
  <c r="DD225" i="14"/>
  <c r="DC225" i="14"/>
  <c r="DB225" i="14" s="1"/>
  <c r="CW225" i="14"/>
  <c r="CR225" i="14"/>
  <c r="CN225" i="14"/>
  <c r="CN220" i="14" s="1"/>
  <c r="CM225" i="14"/>
  <c r="CL225" i="14"/>
  <c r="CK225" i="14"/>
  <c r="CI225" i="14"/>
  <c r="CH225" i="14"/>
  <c r="CG225" i="14"/>
  <c r="CE225" i="14" s="1"/>
  <c r="CD225" i="14" s="1"/>
  <c r="CF225" i="14"/>
  <c r="BY225" i="14"/>
  <c r="BT225" i="14"/>
  <c r="DM225" i="14" s="1"/>
  <c r="BK225" i="14"/>
  <c r="DL225" i="14" s="1"/>
  <c r="BF225" i="14"/>
  <c r="BA225" i="14"/>
  <c r="AZ225" i="14"/>
  <c r="AY225" i="14"/>
  <c r="AX225" i="14"/>
  <c r="AW225" i="14"/>
  <c r="AQ225" i="14"/>
  <c r="AK225" i="14"/>
  <c r="AF225" i="14"/>
  <c r="AA225" i="14"/>
  <c r="V225" i="14"/>
  <c r="R225" i="14"/>
  <c r="EZ224" i="14"/>
  <c r="EY224" i="14"/>
  <c r="EX224" i="14"/>
  <c r="FA224" i="14" s="1"/>
  <c r="ET224" i="14"/>
  <c r="ES224" i="14"/>
  <c r="EW224" i="14" s="1"/>
  <c r="ER224" i="14"/>
  <c r="DZ224" i="14"/>
  <c r="DU224" i="14"/>
  <c r="DF224" i="14"/>
  <c r="DE224" i="14"/>
  <c r="DD224" i="14"/>
  <c r="DC224" i="14"/>
  <c r="CW224" i="14"/>
  <c r="CR224" i="14"/>
  <c r="CN224" i="14"/>
  <c r="CM224" i="14"/>
  <c r="CL224" i="14"/>
  <c r="CK224" i="14"/>
  <c r="CI224" i="14"/>
  <c r="CH224" i="14"/>
  <c r="CG224" i="14"/>
  <c r="CF224" i="14"/>
  <c r="BY224" i="14"/>
  <c r="BT224" i="14"/>
  <c r="DM224" i="14" s="1"/>
  <c r="BK224" i="14"/>
  <c r="BF224" i="14"/>
  <c r="BA224" i="14"/>
  <c r="AZ224" i="14"/>
  <c r="AY224" i="14"/>
  <c r="AV224" i="14" s="1"/>
  <c r="AX224" i="14"/>
  <c r="AW224" i="14"/>
  <c r="AQ224" i="14"/>
  <c r="AK224" i="14"/>
  <c r="AF224" i="14"/>
  <c r="AA224" i="14"/>
  <c r="V224" i="14"/>
  <c r="R224" i="14"/>
  <c r="EZ223" i="14"/>
  <c r="EY223" i="14"/>
  <c r="ET223" i="14"/>
  <c r="ES223" i="14"/>
  <c r="EW223" i="14" s="1"/>
  <c r="ER223" i="14"/>
  <c r="DZ223" i="14"/>
  <c r="DU223" i="14"/>
  <c r="DF223" i="14"/>
  <c r="DF220" i="14" s="1"/>
  <c r="DE223" i="14"/>
  <c r="DD223" i="14"/>
  <c r="DC223" i="14"/>
  <c r="CW223" i="14"/>
  <c r="CR223" i="14"/>
  <c r="CN223" i="14"/>
  <c r="CM223" i="14"/>
  <c r="CL223" i="14"/>
  <c r="CK223" i="14"/>
  <c r="CI223" i="14"/>
  <c r="CH223" i="14"/>
  <c r="CG223" i="14"/>
  <c r="CF223" i="14"/>
  <c r="BY223" i="14"/>
  <c r="BT223" i="14"/>
  <c r="DM223" i="14" s="1"/>
  <c r="BK223" i="14"/>
  <c r="DL223" i="14" s="1"/>
  <c r="BF223" i="14"/>
  <c r="BC223" i="14"/>
  <c r="BA223" i="14"/>
  <c r="AZ223" i="14"/>
  <c r="AY223" i="14"/>
  <c r="AX223" i="14"/>
  <c r="AW223" i="14"/>
  <c r="AV223" i="14" s="1"/>
  <c r="AQ223" i="14"/>
  <c r="AK223" i="14"/>
  <c r="AF223" i="14"/>
  <c r="AA223" i="14"/>
  <c r="V223" i="14"/>
  <c r="R223" i="14"/>
  <c r="FE222" i="14"/>
  <c r="ER222" i="14"/>
  <c r="DZ222" i="14"/>
  <c r="DU222" i="14"/>
  <c r="DB222" i="14"/>
  <c r="CW222" i="14"/>
  <c r="CR222" i="14"/>
  <c r="CN222" i="14"/>
  <c r="CM222" i="14"/>
  <c r="CL222" i="14"/>
  <c r="CK222" i="14"/>
  <c r="CI222" i="14"/>
  <c r="CH222" i="14"/>
  <c r="CG222" i="14"/>
  <c r="CF222" i="14"/>
  <c r="BY222" i="14"/>
  <c r="BT222" i="14"/>
  <c r="DM222" i="14" s="1"/>
  <c r="DO222" i="14" s="1"/>
  <c r="BK222" i="14"/>
  <c r="DL222" i="14" s="1"/>
  <c r="BF222" i="14"/>
  <c r="BA222" i="14"/>
  <c r="AZ222" i="14"/>
  <c r="AY222" i="14"/>
  <c r="AX222" i="14"/>
  <c r="AW222" i="14"/>
  <c r="AQ222" i="14"/>
  <c r="AQ220" i="14" s="1"/>
  <c r="AK222" i="14"/>
  <c r="AF222" i="14"/>
  <c r="AA222" i="14"/>
  <c r="V222" i="14"/>
  <c r="V220" i="14" s="1"/>
  <c r="R222" i="14"/>
  <c r="FA221" i="14"/>
  <c r="EZ221" i="14"/>
  <c r="EY221" i="14"/>
  <c r="EX221" i="14"/>
  <c r="ET221" i="14"/>
  <c r="ES221" i="14"/>
  <c r="ER221" i="14"/>
  <c r="DZ221" i="14"/>
  <c r="DU221" i="14"/>
  <c r="DB221" i="14"/>
  <c r="CW221" i="14"/>
  <c r="CR221" i="14"/>
  <c r="CP221" i="14"/>
  <c r="CQ221" i="14" s="1"/>
  <c r="CN221" i="14"/>
  <c r="CM221" i="14"/>
  <c r="CL221" i="14"/>
  <c r="CK221" i="14"/>
  <c r="CI221" i="14"/>
  <c r="CH221" i="14"/>
  <c r="CG221" i="14"/>
  <c r="CF221" i="14"/>
  <c r="BY221" i="14"/>
  <c r="BT221" i="14"/>
  <c r="BK221" i="14"/>
  <c r="BF221" i="14"/>
  <c r="BF220" i="14" s="1"/>
  <c r="BA221" i="14"/>
  <c r="AZ221" i="14"/>
  <c r="AY221" i="14"/>
  <c r="AX221" i="14"/>
  <c r="AV221" i="14" s="1"/>
  <c r="AW221" i="14"/>
  <c r="AQ221" i="14"/>
  <c r="AK221" i="14"/>
  <c r="AF221" i="14"/>
  <c r="AA221" i="14"/>
  <c r="AA220" i="14" s="1"/>
  <c r="V221" i="14"/>
  <c r="R221" i="14"/>
  <c r="FH220" i="14"/>
  <c r="FG220" i="14"/>
  <c r="FF220" i="14" s="1"/>
  <c r="EU220" i="14"/>
  <c r="EP220" i="14"/>
  <c r="EQ220" i="14" s="1"/>
  <c r="EL220" i="14"/>
  <c r="EK220" i="14"/>
  <c r="EG220" i="14"/>
  <c r="EF220" i="14"/>
  <c r="ED220" i="14"/>
  <c r="EC220" i="14"/>
  <c r="FM220" i="14" s="1"/>
  <c r="EB220" i="14"/>
  <c r="EA220" i="14"/>
  <c r="DY220" i="14"/>
  <c r="DX220" i="14"/>
  <c r="FL220" i="14" s="1"/>
  <c r="DW220" i="14"/>
  <c r="DV220" i="14"/>
  <c r="DI220" i="14"/>
  <c r="DH220" i="14"/>
  <c r="DG220" i="14"/>
  <c r="DE220" i="14"/>
  <c r="DA220" i="14"/>
  <c r="CZ220" i="14"/>
  <c r="CY220" i="14"/>
  <c r="CX220" i="14"/>
  <c r="CW220" i="14"/>
  <c r="CV220" i="14"/>
  <c r="CU220" i="14"/>
  <c r="CT220" i="14"/>
  <c r="CS220" i="14"/>
  <c r="CC220" i="14"/>
  <c r="CB220" i="14"/>
  <c r="CA220" i="14"/>
  <c r="BZ220" i="14"/>
  <c r="BX220" i="14"/>
  <c r="BW220" i="14"/>
  <c r="BV220" i="14"/>
  <c r="BU220" i="14"/>
  <c r="BO220" i="14"/>
  <c r="BN220" i="14"/>
  <c r="BM220" i="14"/>
  <c r="BL220" i="14"/>
  <c r="BJ220" i="14"/>
  <c r="BI220" i="14"/>
  <c r="BH220" i="14"/>
  <c r="BG220" i="14"/>
  <c r="BE220" i="14"/>
  <c r="BD220" i="14"/>
  <c r="BC220" i="14"/>
  <c r="BB220" i="14"/>
  <c r="AY220" i="14"/>
  <c r="AX220" i="14"/>
  <c r="AU220" i="14"/>
  <c r="AT220" i="14"/>
  <c r="AS220" i="14"/>
  <c r="ET220" i="14" s="1"/>
  <c r="ES220" i="14" s="1"/>
  <c r="AR220" i="14"/>
  <c r="AO220" i="14"/>
  <c r="AN220" i="14"/>
  <c r="AM220" i="14"/>
  <c r="AL220" i="14"/>
  <c r="AK220" i="14"/>
  <c r="AJ220" i="14"/>
  <c r="AI220" i="14"/>
  <c r="AH220" i="14"/>
  <c r="AG220" i="14"/>
  <c r="AE220" i="14"/>
  <c r="AD220" i="14"/>
  <c r="AC220" i="14"/>
  <c r="AB220" i="14"/>
  <c r="Z220" i="14"/>
  <c r="Y220" i="14"/>
  <c r="X220" i="14"/>
  <c r="W220" i="14"/>
  <c r="U220" i="14"/>
  <c r="T220" i="14"/>
  <c r="S220" i="14"/>
  <c r="Q220" i="14"/>
  <c r="P220" i="14"/>
  <c r="FM219" i="14"/>
  <c r="FL219" i="14"/>
  <c r="FG219" i="14"/>
  <c r="FF219" i="14"/>
  <c r="FJ219" i="14" s="1"/>
  <c r="EZ219" i="14"/>
  <c r="EY219" i="14"/>
  <c r="EX219" i="14"/>
  <c r="FB219" i="14" s="1"/>
  <c r="ET219" i="14"/>
  <c r="ES219" i="14" s="1"/>
  <c r="EW219" i="14" s="1"/>
  <c r="ER219" i="14"/>
  <c r="DZ219" i="14"/>
  <c r="DU219" i="14"/>
  <c r="DL219" i="14"/>
  <c r="DF219" i="14"/>
  <c r="DE219" i="14"/>
  <c r="DD219" i="14"/>
  <c r="DC219" i="14"/>
  <c r="DB219" i="14" s="1"/>
  <c r="CW219" i="14"/>
  <c r="CR219" i="14"/>
  <c r="CN219" i="14"/>
  <c r="CM219" i="14"/>
  <c r="CL219" i="14"/>
  <c r="CK219" i="14"/>
  <c r="CI219" i="14"/>
  <c r="CH219" i="14"/>
  <c r="CG219" i="14"/>
  <c r="CF219" i="14"/>
  <c r="BY219" i="14"/>
  <c r="BT219" i="14"/>
  <c r="BK219" i="14"/>
  <c r="BF219" i="14"/>
  <c r="BC219" i="14"/>
  <c r="BA219" i="14"/>
  <c r="AZ219" i="14"/>
  <c r="AY219" i="14"/>
  <c r="AX219" i="14"/>
  <c r="AW219" i="14"/>
  <c r="AQ219" i="14"/>
  <c r="V219" i="14"/>
  <c r="R219" i="14"/>
  <c r="FB218" i="14"/>
  <c r="EZ218" i="14"/>
  <c r="EY218" i="14"/>
  <c r="EX218" i="14" s="1"/>
  <c r="ET218" i="14"/>
  <c r="ES218" i="14" s="1"/>
  <c r="EW218" i="14" s="1"/>
  <c r="ER218" i="14"/>
  <c r="DZ218" i="14"/>
  <c r="DU218" i="14"/>
  <c r="DF218" i="14"/>
  <c r="DE218" i="14"/>
  <c r="DD218" i="14"/>
  <c r="DB218" i="14" s="1"/>
  <c r="DC218" i="14"/>
  <c r="CW218" i="14"/>
  <c r="CR218" i="14"/>
  <c r="CN218" i="14"/>
  <c r="CM218" i="14"/>
  <c r="CL218" i="14"/>
  <c r="CK218" i="14"/>
  <c r="CI218" i="14"/>
  <c r="CH218" i="14"/>
  <c r="CG218" i="14"/>
  <c r="CF218" i="14"/>
  <c r="BY218" i="14"/>
  <c r="BT218" i="14"/>
  <c r="BK218" i="14"/>
  <c r="DL218" i="14" s="1"/>
  <c r="BF218" i="14"/>
  <c r="BC218" i="14"/>
  <c r="BA218" i="14"/>
  <c r="AZ218" i="14"/>
  <c r="AY218" i="14"/>
  <c r="AX218" i="14"/>
  <c r="AW218" i="14"/>
  <c r="AV218" i="14" s="1"/>
  <c r="AQ218" i="14"/>
  <c r="V218" i="14"/>
  <c r="R218" i="14"/>
  <c r="FB217" i="14"/>
  <c r="EZ217" i="14"/>
  <c r="EY217" i="14"/>
  <c r="EX217" i="14"/>
  <c r="ET217" i="14"/>
  <c r="ES217" i="14"/>
  <c r="EW217" i="14" s="1"/>
  <c r="ER217" i="14"/>
  <c r="DZ217" i="14"/>
  <c r="DU217" i="14"/>
  <c r="DF217" i="14"/>
  <c r="DE217" i="14"/>
  <c r="DD217" i="14"/>
  <c r="DC217" i="14"/>
  <c r="DB217" i="14" s="1"/>
  <c r="CW217" i="14"/>
  <c r="CR217" i="14"/>
  <c r="CN217" i="14"/>
  <c r="CM217" i="14"/>
  <c r="CL217" i="14"/>
  <c r="CK217" i="14"/>
  <c r="CI217" i="14"/>
  <c r="CH217" i="14"/>
  <c r="CG217" i="14"/>
  <c r="CE217" i="14" s="1"/>
  <c r="CD217" i="14" s="1"/>
  <c r="CF217" i="14"/>
  <c r="BY217" i="14"/>
  <c r="BT217" i="14"/>
  <c r="DM217" i="14" s="1"/>
  <c r="BK217" i="14"/>
  <c r="DL217" i="14" s="1"/>
  <c r="BF217" i="14"/>
  <c r="BC217" i="14"/>
  <c r="BA217" i="14" s="1"/>
  <c r="AZ217" i="14"/>
  <c r="AY217" i="14"/>
  <c r="AX217" i="14"/>
  <c r="AW217" i="14"/>
  <c r="AV217" i="14" s="1"/>
  <c r="AQ217" i="14"/>
  <c r="V217" i="14"/>
  <c r="R217" i="14"/>
  <c r="FA216" i="14"/>
  <c r="EZ216" i="14"/>
  <c r="EY216" i="14"/>
  <c r="EX216" i="14"/>
  <c r="FD216" i="14" s="1"/>
  <c r="FE216" i="14" s="1"/>
  <c r="EW216" i="14"/>
  <c r="ET216" i="14"/>
  <c r="ES216" i="14"/>
  <c r="EV216" i="14" s="1"/>
  <c r="ER216" i="14"/>
  <c r="DZ216" i="14"/>
  <c r="DU216" i="14"/>
  <c r="DF216" i="14"/>
  <c r="DE216" i="14"/>
  <c r="DD216" i="14"/>
  <c r="DC216" i="14"/>
  <c r="DB216" i="14" s="1"/>
  <c r="CW216" i="14"/>
  <c r="CR216" i="14"/>
  <c r="CN216" i="14"/>
  <c r="CM216" i="14"/>
  <c r="CL216" i="14"/>
  <c r="CK216" i="14"/>
  <c r="CI216" i="14"/>
  <c r="CH216" i="14"/>
  <c r="CG216" i="14"/>
  <c r="CF216" i="14"/>
  <c r="BY216" i="14"/>
  <c r="BT216" i="14"/>
  <c r="DM216" i="14" s="1"/>
  <c r="BK216" i="14"/>
  <c r="DL216" i="14" s="1"/>
  <c r="BF216" i="14"/>
  <c r="BC216" i="14"/>
  <c r="BA216" i="14"/>
  <c r="AZ216" i="14"/>
  <c r="AY216" i="14"/>
  <c r="AX216" i="14"/>
  <c r="AW216" i="14"/>
  <c r="AV216" i="14"/>
  <c r="AQ216" i="14"/>
  <c r="V216" i="14"/>
  <c r="R216" i="14"/>
  <c r="FM215" i="14"/>
  <c r="FL215" i="14"/>
  <c r="FG215" i="14"/>
  <c r="EZ215" i="14"/>
  <c r="EY215" i="14"/>
  <c r="ET215" i="14"/>
  <c r="ES215" i="14"/>
  <c r="EW215" i="14" s="1"/>
  <c r="ER215" i="14"/>
  <c r="DZ215" i="14"/>
  <c r="DU215" i="14"/>
  <c r="DF215" i="14"/>
  <c r="DE215" i="14"/>
  <c r="DD215" i="14"/>
  <c r="DB215" i="14" s="1"/>
  <c r="DC215" i="14"/>
  <c r="CW215" i="14"/>
  <c r="CR215" i="14"/>
  <c r="CN215" i="14"/>
  <c r="CM215" i="14"/>
  <c r="CL215" i="14"/>
  <c r="CK215" i="14"/>
  <c r="CI215" i="14"/>
  <c r="CH215" i="14"/>
  <c r="CG215" i="14"/>
  <c r="CF215" i="14"/>
  <c r="BY215" i="14"/>
  <c r="BT215" i="14"/>
  <c r="DM215" i="14" s="1"/>
  <c r="BK215" i="14"/>
  <c r="DL215" i="14" s="1"/>
  <c r="BF215" i="14"/>
  <c r="BC215" i="14"/>
  <c r="BA215" i="14" s="1"/>
  <c r="AZ215" i="14"/>
  <c r="AY215" i="14"/>
  <c r="AX215" i="14"/>
  <c r="AW215" i="14"/>
  <c r="AQ215" i="14"/>
  <c r="V215" i="14"/>
  <c r="R215" i="14"/>
  <c r="FB214" i="14"/>
  <c r="EZ214" i="14"/>
  <c r="EY214" i="14"/>
  <c r="EX214" i="14"/>
  <c r="ET214" i="14"/>
  <c r="ES214" i="14"/>
  <c r="ER214" i="14"/>
  <c r="DZ214" i="14"/>
  <c r="DU214" i="14"/>
  <c r="DF214" i="14"/>
  <c r="DE214" i="14"/>
  <c r="DD214" i="14"/>
  <c r="DC214" i="14"/>
  <c r="CW214" i="14"/>
  <c r="CR214" i="14"/>
  <c r="CN214" i="14"/>
  <c r="CM214" i="14"/>
  <c r="CL214" i="14"/>
  <c r="CK214" i="14"/>
  <c r="CI214" i="14"/>
  <c r="CH214" i="14"/>
  <c r="CG214" i="14"/>
  <c r="CE214" i="14" s="1"/>
  <c r="CD214" i="14" s="1"/>
  <c r="CF214" i="14"/>
  <c r="BY214" i="14"/>
  <c r="BT214" i="14"/>
  <c r="DM214" i="14" s="1"/>
  <c r="BK214" i="14"/>
  <c r="DL214" i="14" s="1"/>
  <c r="BF214" i="14"/>
  <c r="BA214" i="14"/>
  <c r="AZ214" i="14"/>
  <c r="AY214" i="14"/>
  <c r="AV214" i="14" s="1"/>
  <c r="AX214" i="14"/>
  <c r="AW214" i="14"/>
  <c r="AQ214" i="14"/>
  <c r="V214" i="14"/>
  <c r="R214" i="14"/>
  <c r="EZ213" i="14"/>
  <c r="EY213" i="14"/>
  <c r="ET213" i="14"/>
  <c r="ES213" i="14" s="1"/>
  <c r="EW213" i="14" s="1"/>
  <c r="ER213" i="14"/>
  <c r="DZ213" i="14"/>
  <c r="DU213" i="14"/>
  <c r="DF213" i="14"/>
  <c r="DE213" i="14"/>
  <c r="DB213" i="14" s="1"/>
  <c r="DD213" i="14"/>
  <c r="DC213" i="14"/>
  <c r="CW213" i="14"/>
  <c r="CR213" i="14"/>
  <c r="CN213" i="14"/>
  <c r="CM213" i="14"/>
  <c r="CL213" i="14"/>
  <c r="CK213" i="14"/>
  <c r="CI213" i="14"/>
  <c r="CH213" i="14"/>
  <c r="CG213" i="14"/>
  <c r="CF213" i="14"/>
  <c r="BY213" i="14"/>
  <c r="BT213" i="14"/>
  <c r="BK213" i="14"/>
  <c r="DL213" i="14" s="1"/>
  <c r="BF213" i="14"/>
  <c r="BC213" i="14"/>
  <c r="BA213" i="14" s="1"/>
  <c r="AZ213" i="14"/>
  <c r="AY213" i="14"/>
  <c r="AX213" i="14"/>
  <c r="AW213" i="14"/>
  <c r="AQ213" i="14"/>
  <c r="V213" i="14"/>
  <c r="R213" i="14"/>
  <c r="FB212" i="14"/>
  <c r="EZ212" i="14"/>
  <c r="EY212" i="14"/>
  <c r="EX212" i="14"/>
  <c r="ET212" i="14"/>
  <c r="ES212" i="14"/>
  <c r="EW212" i="14" s="1"/>
  <c r="ER212" i="14"/>
  <c r="DZ212" i="14"/>
  <c r="DU212" i="14"/>
  <c r="DF212" i="14"/>
  <c r="DE212" i="14"/>
  <c r="DD212" i="14"/>
  <c r="DC212" i="14"/>
  <c r="DB212" i="14" s="1"/>
  <c r="CW212" i="14"/>
  <c r="CR212" i="14"/>
  <c r="DL212" i="14" s="1"/>
  <c r="CN212" i="14"/>
  <c r="CM212" i="14"/>
  <c r="CL212" i="14"/>
  <c r="CK212" i="14"/>
  <c r="CI212" i="14"/>
  <c r="CH212" i="14"/>
  <c r="CG212" i="14"/>
  <c r="CF212" i="14"/>
  <c r="BY212" i="14"/>
  <c r="BT212" i="14"/>
  <c r="DM212" i="14" s="1"/>
  <c r="BK212" i="14"/>
  <c r="BF212" i="14"/>
  <c r="BA212" i="14"/>
  <c r="AZ212" i="14"/>
  <c r="AY212" i="14"/>
  <c r="AX212" i="14"/>
  <c r="AW212" i="14"/>
  <c r="AV212" i="14" s="1"/>
  <c r="AQ212" i="14"/>
  <c r="V212" i="14"/>
  <c r="R212" i="14"/>
  <c r="FB211" i="14"/>
  <c r="EZ211" i="14"/>
  <c r="EY211" i="14"/>
  <c r="EX211" i="14"/>
  <c r="ET211" i="14"/>
  <c r="ES211" i="14"/>
  <c r="ER211" i="14"/>
  <c r="DZ211" i="14"/>
  <c r="DU211" i="14"/>
  <c r="DF211" i="14"/>
  <c r="DE211" i="14"/>
  <c r="DD211" i="14"/>
  <c r="DC211" i="14"/>
  <c r="CW211" i="14"/>
  <c r="CR211" i="14"/>
  <c r="CN211" i="14"/>
  <c r="CM211" i="14"/>
  <c r="CL211" i="14"/>
  <c r="CK211" i="14"/>
  <c r="CI211" i="14"/>
  <c r="CH211" i="14"/>
  <c r="CG211" i="14"/>
  <c r="CF211" i="14"/>
  <c r="BY211" i="14"/>
  <c r="BT211" i="14"/>
  <c r="DM211" i="14" s="1"/>
  <c r="BK211" i="14"/>
  <c r="DL211" i="14" s="1"/>
  <c r="BF211" i="14"/>
  <c r="BC211" i="14"/>
  <c r="BA211" i="14" s="1"/>
  <c r="AZ211" i="14"/>
  <c r="AY211" i="14"/>
  <c r="AX211" i="14"/>
  <c r="AW211" i="14"/>
  <c r="AQ211" i="14"/>
  <c r="V211" i="14"/>
  <c r="R211" i="14"/>
  <c r="FA210" i="14"/>
  <c r="EZ210" i="14"/>
  <c r="EY210" i="14"/>
  <c r="EX210" i="14"/>
  <c r="ET210" i="14"/>
  <c r="ES210" i="14"/>
  <c r="ER210" i="14"/>
  <c r="DZ210" i="14"/>
  <c r="DU210" i="14"/>
  <c r="DF210" i="14"/>
  <c r="DE210" i="14"/>
  <c r="DD210" i="14"/>
  <c r="DC210" i="14"/>
  <c r="CW210" i="14"/>
  <c r="CR210" i="14"/>
  <c r="CN210" i="14"/>
  <c r="CM210" i="14"/>
  <c r="CL210" i="14"/>
  <c r="CK210" i="14"/>
  <c r="CI210" i="14"/>
  <c r="CH210" i="14"/>
  <c r="CG210" i="14"/>
  <c r="CF210" i="14"/>
  <c r="BY210" i="14"/>
  <c r="BT210" i="14"/>
  <c r="DM210" i="14" s="1"/>
  <c r="BK210" i="14"/>
  <c r="BF210" i="14"/>
  <c r="BC210" i="14"/>
  <c r="AZ210" i="14"/>
  <c r="AY210" i="14"/>
  <c r="AX210" i="14"/>
  <c r="AW210" i="14"/>
  <c r="AQ210" i="14"/>
  <c r="V210" i="14"/>
  <c r="R210" i="14"/>
  <c r="FA209" i="14"/>
  <c r="EZ209" i="14"/>
  <c r="EY209" i="14"/>
  <c r="EX209" i="14"/>
  <c r="ET209" i="14"/>
  <c r="ES209" i="14"/>
  <c r="ER209" i="14"/>
  <c r="DZ209" i="14"/>
  <c r="DU209" i="14"/>
  <c r="DF209" i="14"/>
  <c r="DE209" i="14"/>
  <c r="DD209" i="14"/>
  <c r="DC209" i="14"/>
  <c r="CW209" i="14"/>
  <c r="CW203" i="14" s="1"/>
  <c r="CR209" i="14"/>
  <c r="CN209" i="14"/>
  <c r="CM209" i="14"/>
  <c r="CL209" i="14"/>
  <c r="CK209" i="14"/>
  <c r="CI209" i="14"/>
  <c r="CH209" i="14"/>
  <c r="CG209" i="14"/>
  <c r="CE209" i="14" s="1"/>
  <c r="CD209" i="14" s="1"/>
  <c r="CF209" i="14"/>
  <c r="BY209" i="14"/>
  <c r="BT209" i="14"/>
  <c r="DM209" i="14" s="1"/>
  <c r="BK209" i="14"/>
  <c r="DL209" i="14" s="1"/>
  <c r="BF209" i="14"/>
  <c r="BC209" i="14"/>
  <c r="BA209" i="14"/>
  <c r="AZ209" i="14"/>
  <c r="AY209" i="14"/>
  <c r="AX209" i="14"/>
  <c r="AW209" i="14"/>
  <c r="AV209" i="14" s="1"/>
  <c r="AQ209" i="14"/>
  <c r="V209" i="14"/>
  <c r="R209" i="14"/>
  <c r="EZ208" i="14"/>
  <c r="EY208" i="14"/>
  <c r="ET208" i="14"/>
  <c r="ES208" i="14" s="1"/>
  <c r="ER208" i="14"/>
  <c r="DZ208" i="14"/>
  <c r="DU208" i="14"/>
  <c r="DF208" i="14"/>
  <c r="DE208" i="14"/>
  <c r="DD208" i="14"/>
  <c r="DC208" i="14"/>
  <c r="DB208" i="14" s="1"/>
  <c r="CW208" i="14"/>
  <c r="CR208" i="14"/>
  <c r="CN208" i="14"/>
  <c r="CM208" i="14"/>
  <c r="CL208" i="14"/>
  <c r="CK208" i="14"/>
  <c r="CI208" i="14"/>
  <c r="CH208" i="14"/>
  <c r="CG208" i="14"/>
  <c r="CE208" i="14" s="1"/>
  <c r="CD208" i="14" s="1"/>
  <c r="CF208" i="14"/>
  <c r="BY208" i="14"/>
  <c r="BT208" i="14"/>
  <c r="DM208" i="14" s="1"/>
  <c r="BK208" i="14"/>
  <c r="DL208" i="14" s="1"/>
  <c r="BF208" i="14"/>
  <c r="BA208" i="14"/>
  <c r="AZ208" i="14"/>
  <c r="AY208" i="14"/>
  <c r="AX208" i="14"/>
  <c r="AW208" i="14"/>
  <c r="AQ208" i="14"/>
  <c r="V208" i="14"/>
  <c r="R208" i="14"/>
  <c r="FM207" i="14"/>
  <c r="FL207" i="14"/>
  <c r="FG207" i="14"/>
  <c r="FF207" i="14"/>
  <c r="FJ207" i="14" s="1"/>
  <c r="FB207" i="14"/>
  <c r="EZ207" i="14"/>
  <c r="EY207" i="14"/>
  <c r="EX207" i="14"/>
  <c r="ET207" i="14"/>
  <c r="ES207" i="14"/>
  <c r="ER207" i="14"/>
  <c r="DZ207" i="14"/>
  <c r="DU207" i="14"/>
  <c r="DF207" i="14"/>
  <c r="DE207" i="14"/>
  <c r="DD207" i="14"/>
  <c r="DC207" i="14"/>
  <c r="CW207" i="14"/>
  <c r="CR207" i="14"/>
  <c r="CN207" i="14"/>
  <c r="CM207" i="14"/>
  <c r="CJ207" i="14" s="1"/>
  <c r="CL207" i="14"/>
  <c r="CK207" i="14"/>
  <c r="CI207" i="14"/>
  <c r="CH207" i="14"/>
  <c r="CG207" i="14"/>
  <c r="CF207" i="14"/>
  <c r="BY207" i="14"/>
  <c r="BT207" i="14"/>
  <c r="DM207" i="14" s="1"/>
  <c r="BK207" i="14"/>
  <c r="DL207" i="14" s="1"/>
  <c r="BF207" i="14"/>
  <c r="BA207" i="14"/>
  <c r="AZ207" i="14"/>
  <c r="AY207" i="14"/>
  <c r="AX207" i="14"/>
  <c r="AW207" i="14"/>
  <c r="AV207" i="14" s="1"/>
  <c r="AQ207" i="14"/>
  <c r="V207" i="14"/>
  <c r="R207" i="14"/>
  <c r="EZ206" i="14"/>
  <c r="EY206" i="14"/>
  <c r="ET206" i="14"/>
  <c r="ES206" i="14" s="1"/>
  <c r="ER206" i="14"/>
  <c r="DZ206" i="14"/>
  <c r="DU206" i="14"/>
  <c r="DF206" i="14"/>
  <c r="DF203" i="14" s="1"/>
  <c r="DE206" i="14"/>
  <c r="DD206" i="14"/>
  <c r="DC206" i="14"/>
  <c r="DB206" i="14"/>
  <c r="CW206" i="14"/>
  <c r="CR206" i="14"/>
  <c r="CN206" i="14"/>
  <c r="CM206" i="14"/>
  <c r="CL206" i="14"/>
  <c r="CK206" i="14"/>
  <c r="CI206" i="14"/>
  <c r="CI203" i="14" s="1"/>
  <c r="CH206" i="14"/>
  <c r="CG206" i="14"/>
  <c r="CE206" i="14" s="1"/>
  <c r="CD206" i="14" s="1"/>
  <c r="CF206" i="14"/>
  <c r="BY206" i="14"/>
  <c r="BT206" i="14"/>
  <c r="BK206" i="14"/>
  <c r="BF206" i="14"/>
  <c r="BA206" i="14"/>
  <c r="AZ206" i="14"/>
  <c r="AY206" i="14"/>
  <c r="AV206" i="14" s="1"/>
  <c r="AX206" i="14"/>
  <c r="AW206" i="14"/>
  <c r="AQ206" i="14"/>
  <c r="V206" i="14"/>
  <c r="R206" i="14"/>
  <c r="FE205" i="14"/>
  <c r="ER205" i="14"/>
  <c r="DZ205" i="14"/>
  <c r="DU205" i="14"/>
  <c r="DM205" i="14"/>
  <c r="DF205" i="14"/>
  <c r="DE205" i="14"/>
  <c r="DD205" i="14"/>
  <c r="DC205" i="14"/>
  <c r="DB205" i="14" s="1"/>
  <c r="CW205" i="14"/>
  <c r="CR205" i="14"/>
  <c r="DL205" i="14" s="1"/>
  <c r="CN205" i="14"/>
  <c r="CM205" i="14"/>
  <c r="CL205" i="14"/>
  <c r="CK205" i="14"/>
  <c r="CI205" i="14"/>
  <c r="CH205" i="14"/>
  <c r="CG205" i="14"/>
  <c r="CF205" i="14"/>
  <c r="BY205" i="14"/>
  <c r="BT205" i="14"/>
  <c r="BK205" i="14"/>
  <c r="BF205" i="14"/>
  <c r="BA205" i="14"/>
  <c r="AZ205" i="14"/>
  <c r="AY205" i="14"/>
  <c r="AX205" i="14"/>
  <c r="AW205" i="14"/>
  <c r="AQ205" i="14"/>
  <c r="V205" i="14"/>
  <c r="R205" i="14"/>
  <c r="FE204" i="14"/>
  <c r="ER204" i="14"/>
  <c r="DZ204" i="14"/>
  <c r="DU204" i="14"/>
  <c r="DF204" i="14"/>
  <c r="DE204" i="14"/>
  <c r="DD204" i="14"/>
  <c r="DC204" i="14"/>
  <c r="CW204" i="14"/>
  <c r="CR204" i="14"/>
  <c r="CR203" i="14" s="1"/>
  <c r="CN204" i="14"/>
  <c r="CM204" i="14"/>
  <c r="CL204" i="14"/>
  <c r="CK204" i="14"/>
  <c r="CI204" i="14"/>
  <c r="CH204" i="14"/>
  <c r="CG204" i="14"/>
  <c r="CF204" i="14"/>
  <c r="BY204" i="14"/>
  <c r="BT204" i="14"/>
  <c r="DM204" i="14" s="1"/>
  <c r="DO204" i="14" s="1"/>
  <c r="BK204" i="14"/>
  <c r="DL204" i="14" s="1"/>
  <c r="BF204" i="14"/>
  <c r="BA204" i="14"/>
  <c r="AZ204" i="14"/>
  <c r="AY204" i="14"/>
  <c r="AX204" i="14"/>
  <c r="AX203" i="14" s="1"/>
  <c r="AW204" i="14"/>
  <c r="AQ204" i="14"/>
  <c r="V204" i="14"/>
  <c r="R204" i="14"/>
  <c r="FH203" i="14"/>
  <c r="FG203" i="14"/>
  <c r="FF203" i="14" s="1"/>
  <c r="EU203" i="14"/>
  <c r="EP203" i="14"/>
  <c r="EQ203" i="14" s="1"/>
  <c r="EL203" i="14"/>
  <c r="EK203" i="14"/>
  <c r="EJ203" i="14" s="1"/>
  <c r="EG203" i="14"/>
  <c r="EF203" i="14"/>
  <c r="ED203" i="14"/>
  <c r="EC203" i="14"/>
  <c r="FM203" i="14" s="1"/>
  <c r="EB203" i="14"/>
  <c r="EA203" i="14"/>
  <c r="DY203" i="14"/>
  <c r="DX203" i="14"/>
  <c r="DU203" i="14" s="1"/>
  <c r="DW203" i="14"/>
  <c r="DV203" i="14"/>
  <c r="DI203" i="14"/>
  <c r="DH203" i="14"/>
  <c r="DG203" i="14"/>
  <c r="DA203" i="14"/>
  <c r="CZ203" i="14"/>
  <c r="CY203" i="14"/>
  <c r="CX203" i="14"/>
  <c r="CV203" i="14"/>
  <c r="CU203" i="14"/>
  <c r="CT203" i="14"/>
  <c r="CS203" i="14"/>
  <c r="CC203" i="14"/>
  <c r="CB203" i="14"/>
  <c r="CA203" i="14"/>
  <c r="BZ203" i="14"/>
  <c r="BX203" i="14"/>
  <c r="BW203" i="14"/>
  <c r="BV203" i="14"/>
  <c r="BU203" i="14"/>
  <c r="BO203" i="14"/>
  <c r="BN203" i="14"/>
  <c r="BM203" i="14"/>
  <c r="BL203" i="14"/>
  <c r="BJ203" i="14"/>
  <c r="BI203" i="14"/>
  <c r="BH203" i="14"/>
  <c r="BG203" i="14"/>
  <c r="BE203" i="14"/>
  <c r="BD203" i="14"/>
  <c r="BB203" i="14"/>
  <c r="AZ203" i="14"/>
  <c r="AY203" i="14"/>
  <c r="AU203" i="14"/>
  <c r="AT203" i="14"/>
  <c r="AS203" i="14"/>
  <c r="ET203" i="14" s="1"/>
  <c r="AR203" i="14"/>
  <c r="AO203" i="14"/>
  <c r="AN203" i="14"/>
  <c r="AM203" i="14"/>
  <c r="AL203" i="14"/>
  <c r="AK203" i="14"/>
  <c r="AJ203" i="14"/>
  <c r="AI203" i="14"/>
  <c r="AH203" i="14"/>
  <c r="AG203" i="14"/>
  <c r="AF203" i="14"/>
  <c r="AE203" i="14"/>
  <c r="AD203" i="14"/>
  <c r="AC203" i="14"/>
  <c r="AB203" i="14"/>
  <c r="AA203" i="14"/>
  <c r="Z203" i="14"/>
  <c r="Y203" i="14"/>
  <c r="X203" i="14"/>
  <c r="W203" i="14"/>
  <c r="U203" i="14"/>
  <c r="T203" i="14"/>
  <c r="S203" i="14"/>
  <c r="Q203" i="14"/>
  <c r="P203" i="14"/>
  <c r="FM202" i="14"/>
  <c r="FL202" i="14"/>
  <c r="FJ202" i="14"/>
  <c r="FI202" i="14"/>
  <c r="FG202" i="14"/>
  <c r="FF202" i="14"/>
  <c r="EZ202" i="14"/>
  <c r="EY202" i="14"/>
  <c r="ET202" i="14"/>
  <c r="ER202" i="14"/>
  <c r="DZ202" i="14"/>
  <c r="DU202" i="14"/>
  <c r="DF202" i="14"/>
  <c r="DB202" i="14" s="1"/>
  <c r="DE202" i="14"/>
  <c r="DD202" i="14"/>
  <c r="DC202" i="14"/>
  <c r="CW202" i="14"/>
  <c r="CR202" i="14"/>
  <c r="CN202" i="14"/>
  <c r="CM202" i="14"/>
  <c r="CL202" i="14"/>
  <c r="CK202" i="14"/>
  <c r="CI202" i="14"/>
  <c r="CH202" i="14"/>
  <c r="CH195" i="14" s="1"/>
  <c r="CG202" i="14"/>
  <c r="CF202" i="14"/>
  <c r="BY202" i="14"/>
  <c r="BT202" i="14"/>
  <c r="DM202" i="14" s="1"/>
  <c r="BK202" i="14"/>
  <c r="DL202" i="14" s="1"/>
  <c r="BF202" i="14"/>
  <c r="BA202" i="14"/>
  <c r="AZ202" i="14"/>
  <c r="AY202" i="14"/>
  <c r="AX202" i="14"/>
  <c r="AW202" i="14"/>
  <c r="AV202" i="14" s="1"/>
  <c r="AQ202" i="14"/>
  <c r="AK202" i="14"/>
  <c r="AF202" i="14"/>
  <c r="AA202" i="14"/>
  <c r="V202" i="14"/>
  <c r="R202" i="14"/>
  <c r="FM201" i="14"/>
  <c r="FL201" i="14"/>
  <c r="FJ201" i="14"/>
  <c r="FI201" i="14"/>
  <c r="FG201" i="14"/>
  <c r="FF201" i="14"/>
  <c r="FA201" i="14"/>
  <c r="EZ201" i="14"/>
  <c r="EY201" i="14"/>
  <c r="EX201" i="14"/>
  <c r="FB201" i="14" s="1"/>
  <c r="EV201" i="14"/>
  <c r="FD201" i="14" s="1"/>
  <c r="FE201" i="14" s="1"/>
  <c r="ET201" i="14"/>
  <c r="ES201" i="14"/>
  <c r="EW201" i="14" s="1"/>
  <c r="ER201" i="14"/>
  <c r="DZ201" i="14"/>
  <c r="DU201" i="14"/>
  <c r="DF201" i="14"/>
  <c r="DE201" i="14"/>
  <c r="DD201" i="14"/>
  <c r="DC201" i="14"/>
  <c r="DB201" i="14"/>
  <c r="CW201" i="14"/>
  <c r="CR201" i="14"/>
  <c r="CN201" i="14"/>
  <c r="CM201" i="14"/>
  <c r="CL201" i="14"/>
  <c r="CK201" i="14"/>
  <c r="CI201" i="14"/>
  <c r="CH201" i="14"/>
  <c r="CG201" i="14"/>
  <c r="CF201" i="14"/>
  <c r="BY201" i="14"/>
  <c r="BT201" i="14"/>
  <c r="DM201" i="14" s="1"/>
  <c r="BK201" i="14"/>
  <c r="DL201" i="14" s="1"/>
  <c r="BF201" i="14"/>
  <c r="BA201" i="14"/>
  <c r="AZ201" i="14"/>
  <c r="AY201" i="14"/>
  <c r="AX201" i="14"/>
  <c r="AV201" i="14" s="1"/>
  <c r="AW201" i="14"/>
  <c r="AQ201" i="14"/>
  <c r="AK201" i="14"/>
  <c r="AF201" i="14"/>
  <c r="AA201" i="14"/>
  <c r="V201" i="14"/>
  <c r="R201" i="14"/>
  <c r="FM200" i="14"/>
  <c r="FL200" i="14"/>
  <c r="FK200" i="14"/>
  <c r="FJ200" i="14"/>
  <c r="FG200" i="14"/>
  <c r="FF200" i="14"/>
  <c r="EZ200" i="14"/>
  <c r="EX200" i="14" s="1"/>
  <c r="FA200" i="14" s="1"/>
  <c r="EY200" i="14"/>
  <c r="EW200" i="14"/>
  <c r="EV200" i="14"/>
  <c r="ET200" i="14"/>
  <c r="ES200" i="14"/>
  <c r="ER200" i="14"/>
  <c r="DZ200" i="14"/>
  <c r="DU200" i="14"/>
  <c r="DF200" i="14"/>
  <c r="DE200" i="14"/>
  <c r="DD200" i="14"/>
  <c r="DC200" i="14"/>
  <c r="DB200" i="14" s="1"/>
  <c r="CW200" i="14"/>
  <c r="CR200" i="14"/>
  <c r="CN200" i="14"/>
  <c r="CM200" i="14"/>
  <c r="CL200" i="14"/>
  <c r="CK200" i="14"/>
  <c r="CI200" i="14"/>
  <c r="CH200" i="14"/>
  <c r="CG200" i="14"/>
  <c r="CE200" i="14" s="1"/>
  <c r="CD200" i="14" s="1"/>
  <c r="CF200" i="14"/>
  <c r="BY200" i="14"/>
  <c r="BT200" i="14"/>
  <c r="DM200" i="14" s="1"/>
  <c r="BK200" i="14"/>
  <c r="DL200" i="14" s="1"/>
  <c r="BF200" i="14"/>
  <c r="BA200" i="14"/>
  <c r="AZ200" i="14"/>
  <c r="AY200" i="14"/>
  <c r="AX200" i="14"/>
  <c r="AW200" i="14"/>
  <c r="AQ200" i="14"/>
  <c r="AK200" i="14"/>
  <c r="AF200" i="14"/>
  <c r="AA200" i="14"/>
  <c r="V200" i="14"/>
  <c r="R200" i="14"/>
  <c r="FA199" i="14"/>
  <c r="EZ199" i="14"/>
  <c r="EY199" i="14"/>
  <c r="EX199" i="14"/>
  <c r="ET199" i="14"/>
  <c r="EV199" i="14" s="1"/>
  <c r="ES199" i="14"/>
  <c r="EW199" i="14" s="1"/>
  <c r="ER199" i="14"/>
  <c r="DZ199" i="14"/>
  <c r="DU199" i="14"/>
  <c r="DF199" i="14"/>
  <c r="DE199" i="14"/>
  <c r="DD199" i="14"/>
  <c r="DB199" i="14" s="1"/>
  <c r="DC199" i="14"/>
  <c r="CW199" i="14"/>
  <c r="CR199" i="14"/>
  <c r="CN199" i="14"/>
  <c r="CM199" i="14"/>
  <c r="CL199" i="14"/>
  <c r="CK199" i="14"/>
  <c r="CI199" i="14"/>
  <c r="CH199" i="14"/>
  <c r="CG199" i="14"/>
  <c r="CF199" i="14"/>
  <c r="BY199" i="14"/>
  <c r="BT199" i="14"/>
  <c r="BK199" i="14"/>
  <c r="DL199" i="14" s="1"/>
  <c r="BF199" i="14"/>
  <c r="BF195" i="14" s="1"/>
  <c r="BC199" i="14"/>
  <c r="BA199" i="14" s="1"/>
  <c r="AZ199" i="14"/>
  <c r="AY199" i="14"/>
  <c r="AX199" i="14"/>
  <c r="AV199" i="14" s="1"/>
  <c r="AW199" i="14"/>
  <c r="AQ199" i="14"/>
  <c r="AK199" i="14"/>
  <c r="AK195" i="14" s="1"/>
  <c r="AF199" i="14"/>
  <c r="AA199" i="14"/>
  <c r="V199" i="14"/>
  <c r="R199" i="14"/>
  <c r="R195" i="14" s="1"/>
  <c r="FO198" i="14"/>
  <c r="FM198" i="14"/>
  <c r="FL198" i="14"/>
  <c r="FK198" i="14"/>
  <c r="FG198" i="14"/>
  <c r="FF198" i="14"/>
  <c r="FJ198" i="14" s="1"/>
  <c r="EZ198" i="14"/>
  <c r="EY198" i="14"/>
  <c r="ET198" i="14"/>
  <c r="ES198" i="14" s="1"/>
  <c r="EV198" i="14" s="1"/>
  <c r="ER198" i="14"/>
  <c r="DZ198" i="14"/>
  <c r="DU198" i="14"/>
  <c r="DF198" i="14"/>
  <c r="DE198" i="14"/>
  <c r="DD198" i="14"/>
  <c r="DC198" i="14"/>
  <c r="DB198" i="14" s="1"/>
  <c r="CW198" i="14"/>
  <c r="CR198" i="14"/>
  <c r="CN198" i="14"/>
  <c r="CM198" i="14"/>
  <c r="CL198" i="14"/>
  <c r="CK198" i="14"/>
  <c r="CI198" i="14"/>
  <c r="CH198" i="14"/>
  <c r="CE198" i="14" s="1"/>
  <c r="CD198" i="14" s="1"/>
  <c r="CG198" i="14"/>
  <c r="CF198" i="14"/>
  <c r="BY198" i="14"/>
  <c r="BT198" i="14"/>
  <c r="BK198" i="14"/>
  <c r="DL198" i="14" s="1"/>
  <c r="BF198" i="14"/>
  <c r="BA198" i="14"/>
  <c r="AZ198" i="14"/>
  <c r="AY198" i="14"/>
  <c r="AX198" i="14"/>
  <c r="AW198" i="14"/>
  <c r="AQ198" i="14"/>
  <c r="AK198" i="14"/>
  <c r="AF198" i="14"/>
  <c r="AA198" i="14"/>
  <c r="V198" i="14"/>
  <c r="R198" i="14"/>
  <c r="FE197" i="14"/>
  <c r="ER197" i="14"/>
  <c r="DZ197" i="14"/>
  <c r="DU197" i="14"/>
  <c r="DF197" i="14"/>
  <c r="DE197" i="14"/>
  <c r="DD197" i="14"/>
  <c r="DC197" i="14"/>
  <c r="DC195" i="14" s="1"/>
  <c r="CW197" i="14"/>
  <c r="CR197" i="14"/>
  <c r="CN197" i="14"/>
  <c r="CM197" i="14"/>
  <c r="CJ197" i="14" s="1"/>
  <c r="CL197" i="14"/>
  <c r="CK197" i="14"/>
  <c r="CI197" i="14"/>
  <c r="CH197" i="14"/>
  <c r="CG197" i="14"/>
  <c r="CF197" i="14"/>
  <c r="CF195" i="14" s="1"/>
  <c r="BY197" i="14"/>
  <c r="BT197" i="14"/>
  <c r="BK197" i="14"/>
  <c r="BF197" i="14"/>
  <c r="BA197" i="14"/>
  <c r="AZ197" i="14"/>
  <c r="AY197" i="14"/>
  <c r="AV197" i="14" s="1"/>
  <c r="AX197" i="14"/>
  <c r="AW197" i="14"/>
  <c r="AQ197" i="14"/>
  <c r="AQ195" i="14" s="1"/>
  <c r="AK197" i="14"/>
  <c r="AF197" i="14"/>
  <c r="AA197" i="14"/>
  <c r="AA195" i="14" s="1"/>
  <c r="V197" i="14"/>
  <c r="V195" i="14" s="1"/>
  <c r="R197" i="14"/>
  <c r="FE196" i="14"/>
  <c r="ER196" i="14"/>
  <c r="DZ196" i="14"/>
  <c r="DU196" i="14"/>
  <c r="DF196" i="14"/>
  <c r="DE196" i="14"/>
  <c r="DD196" i="14"/>
  <c r="DC196" i="14"/>
  <c r="CW196" i="14"/>
  <c r="CR196" i="14"/>
  <c r="CN196" i="14"/>
  <c r="CM196" i="14"/>
  <c r="CL196" i="14"/>
  <c r="CK196" i="14"/>
  <c r="CI196" i="14"/>
  <c r="CH196" i="14"/>
  <c r="CG196" i="14"/>
  <c r="CF196" i="14"/>
  <c r="CE196" i="14" s="1"/>
  <c r="BY196" i="14"/>
  <c r="BT196" i="14"/>
  <c r="BK196" i="14"/>
  <c r="BF196" i="14"/>
  <c r="BA196" i="14"/>
  <c r="AZ196" i="14"/>
  <c r="AY196" i="14"/>
  <c r="AX196" i="14"/>
  <c r="AW196" i="14"/>
  <c r="AQ196" i="14"/>
  <c r="AK196" i="14"/>
  <c r="AF196" i="14"/>
  <c r="AA196" i="14"/>
  <c r="V196" i="14"/>
  <c r="R196" i="14"/>
  <c r="FL195" i="14"/>
  <c r="FK195" i="14"/>
  <c r="FQ195" i="14" s="1"/>
  <c r="FH195" i="14"/>
  <c r="EY195" i="14"/>
  <c r="EU195" i="14"/>
  <c r="EP195" i="14"/>
  <c r="EQ195" i="14" s="1"/>
  <c r="EL195" i="14"/>
  <c r="EK195" i="14"/>
  <c r="EJ195" i="14"/>
  <c r="EG195" i="14"/>
  <c r="ED195" i="14"/>
  <c r="EC195" i="14"/>
  <c r="FM195" i="14" s="1"/>
  <c r="EB195" i="14"/>
  <c r="EA195" i="14"/>
  <c r="DZ195" i="14"/>
  <c r="DY195" i="14"/>
  <c r="DX195" i="14"/>
  <c r="DW195" i="14"/>
  <c r="DV195" i="14"/>
  <c r="DU195" i="14" s="1"/>
  <c r="DI195" i="14"/>
  <c r="DH195" i="14"/>
  <c r="DG195" i="14"/>
  <c r="DA195" i="14"/>
  <c r="CZ195" i="14"/>
  <c r="CY195" i="14"/>
  <c r="CX195" i="14"/>
  <c r="CV195" i="14"/>
  <c r="CU195" i="14"/>
  <c r="CT195" i="14"/>
  <c r="CS195" i="14"/>
  <c r="CC195" i="14"/>
  <c r="CB195" i="14"/>
  <c r="CA195" i="14"/>
  <c r="BZ195" i="14"/>
  <c r="BX195" i="14"/>
  <c r="BW195" i="14"/>
  <c r="BV195" i="14"/>
  <c r="BU195" i="14"/>
  <c r="BO195" i="14"/>
  <c r="BN195" i="14"/>
  <c r="BM195" i="14"/>
  <c r="BL195" i="14"/>
  <c r="BJ195" i="14"/>
  <c r="BI195" i="14"/>
  <c r="BH195" i="14"/>
  <c r="BG195" i="14"/>
  <c r="BE195" i="14"/>
  <c r="BD195" i="14"/>
  <c r="BC195" i="14"/>
  <c r="BB195" i="14"/>
  <c r="AY195" i="14"/>
  <c r="AX195" i="14"/>
  <c r="AU195" i="14"/>
  <c r="AT195" i="14"/>
  <c r="FG195" i="14" s="1"/>
  <c r="FF195" i="14" s="1"/>
  <c r="AS195" i="14"/>
  <c r="ET195" i="14" s="1"/>
  <c r="ES195" i="14" s="1"/>
  <c r="AR195" i="14"/>
  <c r="EF195" i="14" s="1"/>
  <c r="AO195" i="14"/>
  <c r="AN195" i="14"/>
  <c r="AM195" i="14"/>
  <c r="AL195" i="14"/>
  <c r="AJ195" i="14"/>
  <c r="AI195" i="14"/>
  <c r="AH195" i="14"/>
  <c r="AG195" i="14"/>
  <c r="AE195" i="14"/>
  <c r="AD195" i="14"/>
  <c r="AC195" i="14"/>
  <c r="AB195" i="14"/>
  <c r="Z195" i="14"/>
  <c r="Y195" i="14"/>
  <c r="X195" i="14"/>
  <c r="W195" i="14"/>
  <c r="U195" i="14"/>
  <c r="T195" i="14"/>
  <c r="S195" i="14"/>
  <c r="Q195" i="14"/>
  <c r="P195" i="14"/>
  <c r="EZ194" i="14"/>
  <c r="EY194" i="14"/>
  <c r="EX194" i="14"/>
  <c r="ET194" i="14"/>
  <c r="ER194" i="14"/>
  <c r="DZ194" i="14"/>
  <c r="DU194" i="14"/>
  <c r="DF194" i="14"/>
  <c r="DE194" i="14"/>
  <c r="DD194" i="14"/>
  <c r="DC194" i="14"/>
  <c r="CW194" i="14"/>
  <c r="CR194" i="14"/>
  <c r="CN194" i="14"/>
  <c r="CM194" i="14"/>
  <c r="CL194" i="14"/>
  <c r="CK194" i="14"/>
  <c r="CI194" i="14"/>
  <c r="CH194" i="14"/>
  <c r="CG194" i="14"/>
  <c r="CE194" i="14" s="1"/>
  <c r="CD194" i="14" s="1"/>
  <c r="CF194" i="14"/>
  <c r="BY194" i="14"/>
  <c r="BT194" i="14"/>
  <c r="BK194" i="14"/>
  <c r="DL194" i="14" s="1"/>
  <c r="BF194" i="14"/>
  <c r="BA194" i="14"/>
  <c r="AZ194" i="14"/>
  <c r="AY194" i="14"/>
  <c r="AX194" i="14"/>
  <c r="AW194" i="14"/>
  <c r="AQ194" i="14"/>
  <c r="V194" i="14"/>
  <c r="R194" i="14"/>
  <c r="FN193" i="14"/>
  <c r="FM193" i="14"/>
  <c r="FL193" i="14"/>
  <c r="FK193" i="14"/>
  <c r="FG193" i="14"/>
  <c r="FF193" i="14"/>
  <c r="FJ193" i="14" s="1"/>
  <c r="EZ193" i="14"/>
  <c r="EY193" i="14"/>
  <c r="EW193" i="14"/>
  <c r="EV193" i="14"/>
  <c r="ET193" i="14"/>
  <c r="ES193" i="14"/>
  <c r="ER193" i="14"/>
  <c r="DZ193" i="14"/>
  <c r="DU193" i="14"/>
  <c r="DF193" i="14"/>
  <c r="DE193" i="14"/>
  <c r="DD193" i="14"/>
  <c r="DC193" i="14"/>
  <c r="DB193" i="14" s="1"/>
  <c r="CW193" i="14"/>
  <c r="CR193" i="14"/>
  <c r="CN193" i="14"/>
  <c r="CM193" i="14"/>
  <c r="CL193" i="14"/>
  <c r="CK193" i="14"/>
  <c r="CI193" i="14"/>
  <c r="CI177" i="14" s="1"/>
  <c r="CH193" i="14"/>
  <c r="CG193" i="14"/>
  <c r="CE193" i="14" s="1"/>
  <c r="CD193" i="14" s="1"/>
  <c r="CF193" i="14"/>
  <c r="BY193" i="14"/>
  <c r="BT193" i="14"/>
  <c r="DM193" i="14" s="1"/>
  <c r="BK193" i="14"/>
  <c r="DL193" i="14" s="1"/>
  <c r="BF193" i="14"/>
  <c r="BC193" i="14"/>
  <c r="BA193" i="14" s="1"/>
  <c r="AZ193" i="14"/>
  <c r="AY193" i="14"/>
  <c r="AV193" i="14" s="1"/>
  <c r="AX193" i="14"/>
  <c r="AW193" i="14"/>
  <c r="AQ193" i="14"/>
  <c r="V193" i="14"/>
  <c r="R193" i="14"/>
  <c r="EZ192" i="14"/>
  <c r="EY192" i="14"/>
  <c r="ET192" i="14"/>
  <c r="ES192" i="14" s="1"/>
  <c r="EW192" i="14" s="1"/>
  <c r="ER192" i="14"/>
  <c r="DZ192" i="14"/>
  <c r="DU192" i="14"/>
  <c r="DF192" i="14"/>
  <c r="DE192" i="14"/>
  <c r="DD192" i="14"/>
  <c r="DC192" i="14"/>
  <c r="DB192" i="14"/>
  <c r="CW192" i="14"/>
  <c r="CR192" i="14"/>
  <c r="CN192" i="14"/>
  <c r="CM192" i="14"/>
  <c r="CL192" i="14"/>
  <c r="CK192" i="14"/>
  <c r="CI192" i="14"/>
  <c r="CH192" i="14"/>
  <c r="CG192" i="14"/>
  <c r="CF192" i="14"/>
  <c r="BY192" i="14"/>
  <c r="BT192" i="14"/>
  <c r="DM192" i="14" s="1"/>
  <c r="BK192" i="14"/>
  <c r="DL192" i="14" s="1"/>
  <c r="BF192" i="14"/>
  <c r="BA192" i="14"/>
  <c r="AZ192" i="14"/>
  <c r="AY192" i="14"/>
  <c r="AX192" i="14"/>
  <c r="AW192" i="14"/>
  <c r="AV192" i="14" s="1"/>
  <c r="AQ192" i="14"/>
  <c r="V192" i="14"/>
  <c r="R192" i="14"/>
  <c r="FB191" i="14"/>
  <c r="EZ191" i="14"/>
  <c r="EY191" i="14"/>
  <c r="EX191" i="14"/>
  <c r="ET191" i="14"/>
  <c r="ES191" i="14"/>
  <c r="EW191" i="14" s="1"/>
  <c r="ER191" i="14"/>
  <c r="DZ191" i="14"/>
  <c r="DU191" i="14"/>
  <c r="DM191" i="14"/>
  <c r="DL191" i="14"/>
  <c r="DF191" i="14"/>
  <c r="DE191" i="14"/>
  <c r="DD191" i="14"/>
  <c r="DC191" i="14"/>
  <c r="CW191" i="14"/>
  <c r="CR191" i="14"/>
  <c r="CN191" i="14"/>
  <c r="CM191" i="14"/>
  <c r="CJ191" i="14" s="1"/>
  <c r="CL191" i="14"/>
  <c r="CK191" i="14"/>
  <c r="CI191" i="14"/>
  <c r="CH191" i="14"/>
  <c r="CG191" i="14"/>
  <c r="CF191" i="14"/>
  <c r="CE191" i="14" s="1"/>
  <c r="CD191" i="14" s="1"/>
  <c r="BY191" i="14"/>
  <c r="BT191" i="14"/>
  <c r="BK191" i="14"/>
  <c r="BF191" i="14"/>
  <c r="BA191" i="14"/>
  <c r="AZ191" i="14"/>
  <c r="AY191" i="14"/>
  <c r="AX191" i="14"/>
  <c r="AW191" i="14"/>
  <c r="AV191" i="14" s="1"/>
  <c r="AQ191" i="14"/>
  <c r="V191" i="14"/>
  <c r="R191" i="14"/>
  <c r="EZ190" i="14"/>
  <c r="EY190" i="14"/>
  <c r="ET190" i="14"/>
  <c r="ES190" i="14" s="1"/>
  <c r="ER190" i="14"/>
  <c r="DZ190" i="14"/>
  <c r="DU190" i="14"/>
  <c r="DF190" i="14"/>
  <c r="DB190" i="14" s="1"/>
  <c r="DE190" i="14"/>
  <c r="DD190" i="14"/>
  <c r="DC190" i="14"/>
  <c r="CW190" i="14"/>
  <c r="CR190" i="14"/>
  <c r="CN190" i="14"/>
  <c r="CM190" i="14"/>
  <c r="CL190" i="14"/>
  <c r="CK190" i="14"/>
  <c r="CI190" i="14"/>
  <c r="CH190" i="14"/>
  <c r="CE190" i="14" s="1"/>
  <c r="CD190" i="14" s="1"/>
  <c r="CG190" i="14"/>
  <c r="CF190" i="14"/>
  <c r="BY190" i="14"/>
  <c r="BT190" i="14"/>
  <c r="DM190" i="14" s="1"/>
  <c r="BK190" i="14"/>
  <c r="DL190" i="14" s="1"/>
  <c r="BF190" i="14"/>
  <c r="BC190" i="14"/>
  <c r="BA190" i="14"/>
  <c r="AZ190" i="14"/>
  <c r="AY190" i="14"/>
  <c r="AV190" i="14" s="1"/>
  <c r="AX190" i="14"/>
  <c r="AW190" i="14"/>
  <c r="AQ190" i="14"/>
  <c r="V190" i="14"/>
  <c r="R190" i="14"/>
  <c r="FA189" i="14"/>
  <c r="EZ189" i="14"/>
  <c r="EY189" i="14"/>
  <c r="EX189" i="14"/>
  <c r="FB189" i="14" s="1"/>
  <c r="ET189" i="14"/>
  <c r="ES189" i="14" s="1"/>
  <c r="ER189" i="14"/>
  <c r="DZ189" i="14"/>
  <c r="DU189" i="14"/>
  <c r="DF189" i="14"/>
  <c r="DE189" i="14"/>
  <c r="DD189" i="14"/>
  <c r="DB189" i="14" s="1"/>
  <c r="DC189" i="14"/>
  <c r="CW189" i="14"/>
  <c r="CR189" i="14"/>
  <c r="CN189" i="14"/>
  <c r="CM189" i="14"/>
  <c r="CL189" i="14"/>
  <c r="CK189" i="14"/>
  <c r="CI189" i="14"/>
  <c r="CH189" i="14"/>
  <c r="CG189" i="14"/>
  <c r="CF189" i="14"/>
  <c r="BY189" i="14"/>
  <c r="BT189" i="14"/>
  <c r="DM189" i="14" s="1"/>
  <c r="BK189" i="14"/>
  <c r="DL189" i="14" s="1"/>
  <c r="BF189" i="14"/>
  <c r="BC189" i="14"/>
  <c r="BA189" i="14" s="1"/>
  <c r="AZ189" i="14"/>
  <c r="AY189" i="14"/>
  <c r="AX189" i="14"/>
  <c r="AV189" i="14" s="1"/>
  <c r="AW189" i="14"/>
  <c r="AQ189" i="14"/>
  <c r="V189" i="14"/>
  <c r="R189" i="14"/>
  <c r="EZ188" i="14"/>
  <c r="EY188" i="14"/>
  <c r="EX188" i="14"/>
  <c r="FB188" i="14" s="1"/>
  <c r="ET188" i="14"/>
  <c r="ES188" i="14"/>
  <c r="EW188" i="14" s="1"/>
  <c r="ER188" i="14"/>
  <c r="DZ188" i="14"/>
  <c r="DU188" i="14"/>
  <c r="DF188" i="14"/>
  <c r="DE188" i="14"/>
  <c r="DD188" i="14"/>
  <c r="DC188" i="14"/>
  <c r="CW188" i="14"/>
  <c r="CR188" i="14"/>
  <c r="CN188" i="14"/>
  <c r="CM188" i="14"/>
  <c r="CL188" i="14"/>
  <c r="CK188" i="14"/>
  <c r="CI188" i="14"/>
  <c r="CH188" i="14"/>
  <c r="CG188" i="14"/>
  <c r="CF188" i="14"/>
  <c r="BY188" i="14"/>
  <c r="BT188" i="14"/>
  <c r="BK188" i="14"/>
  <c r="DL188" i="14" s="1"/>
  <c r="BF188" i="14"/>
  <c r="BA188" i="14"/>
  <c r="AZ188" i="14"/>
  <c r="AY188" i="14"/>
  <c r="AX188" i="14"/>
  <c r="AV188" i="14" s="1"/>
  <c r="AW188" i="14"/>
  <c r="AQ188" i="14"/>
  <c r="V188" i="14"/>
  <c r="R188" i="14"/>
  <c r="EZ187" i="14"/>
  <c r="EY187" i="14"/>
  <c r="ET187" i="14"/>
  <c r="ES187" i="14" s="1"/>
  <c r="ER187" i="14"/>
  <c r="DZ187" i="14"/>
  <c r="DU187" i="14"/>
  <c r="DF187" i="14"/>
  <c r="DE187" i="14"/>
  <c r="DD187" i="14"/>
  <c r="DC187" i="14"/>
  <c r="DB187" i="14" s="1"/>
  <c r="CW187" i="14"/>
  <c r="CR187" i="14"/>
  <c r="CN187" i="14"/>
  <c r="CM187" i="14"/>
  <c r="CL187" i="14"/>
  <c r="CK187" i="14"/>
  <c r="CI187" i="14"/>
  <c r="CH187" i="14"/>
  <c r="CG187" i="14"/>
  <c r="CE187" i="14" s="1"/>
  <c r="CD187" i="14" s="1"/>
  <c r="CF187" i="14"/>
  <c r="BY187" i="14"/>
  <c r="BT187" i="14"/>
  <c r="DM187" i="14" s="1"/>
  <c r="BK187" i="14"/>
  <c r="DL187" i="14" s="1"/>
  <c r="BF187" i="14"/>
  <c r="BC187" i="14"/>
  <c r="BA187" i="14"/>
  <c r="AZ187" i="14"/>
  <c r="AY187" i="14"/>
  <c r="AX187" i="14"/>
  <c r="AW187" i="14"/>
  <c r="AV187" i="14"/>
  <c r="AQ187" i="14"/>
  <c r="V187" i="14"/>
  <c r="R187" i="14"/>
  <c r="EZ186" i="14"/>
  <c r="EY186" i="14"/>
  <c r="ET186" i="14"/>
  <c r="ES186" i="14" s="1"/>
  <c r="EW186" i="14" s="1"/>
  <c r="ER186" i="14"/>
  <c r="DZ186" i="14"/>
  <c r="DU186" i="14"/>
  <c r="DF186" i="14"/>
  <c r="DE186" i="14"/>
  <c r="DB186" i="14" s="1"/>
  <c r="DD186" i="14"/>
  <c r="DC186" i="14"/>
  <c r="CW186" i="14"/>
  <c r="CR186" i="14"/>
  <c r="CN186" i="14"/>
  <c r="CM186" i="14"/>
  <c r="CL186" i="14"/>
  <c r="CK186" i="14"/>
  <c r="CI186" i="14"/>
  <c r="CH186" i="14"/>
  <c r="CG186" i="14"/>
  <c r="CE186" i="14" s="1"/>
  <c r="CD186" i="14" s="1"/>
  <c r="CF186" i="14"/>
  <c r="BY186" i="14"/>
  <c r="BT186" i="14"/>
  <c r="DM186" i="14" s="1"/>
  <c r="BK186" i="14"/>
  <c r="DL186" i="14" s="1"/>
  <c r="BF186" i="14"/>
  <c r="BA186" i="14"/>
  <c r="AZ186" i="14"/>
  <c r="AY186" i="14"/>
  <c r="AX186" i="14"/>
  <c r="AW186" i="14"/>
  <c r="AQ186" i="14"/>
  <c r="V186" i="14"/>
  <c r="R186" i="14"/>
  <c r="EZ185" i="14"/>
  <c r="EY185" i="14"/>
  <c r="ET185" i="14"/>
  <c r="ER185" i="14"/>
  <c r="DZ185" i="14"/>
  <c r="DU185" i="14"/>
  <c r="DF185" i="14"/>
  <c r="DE185" i="14"/>
  <c r="DD185" i="14"/>
  <c r="DC185" i="14"/>
  <c r="DB185" i="14" s="1"/>
  <c r="CW185" i="14"/>
  <c r="CR185" i="14"/>
  <c r="CN185" i="14"/>
  <c r="CM185" i="14"/>
  <c r="CL185" i="14"/>
  <c r="CK185" i="14"/>
  <c r="CI185" i="14"/>
  <c r="CH185" i="14"/>
  <c r="CG185" i="14"/>
  <c r="CE185" i="14" s="1"/>
  <c r="CD185" i="14" s="1"/>
  <c r="CF185" i="14"/>
  <c r="BY185" i="14"/>
  <c r="BT185" i="14"/>
  <c r="DM185" i="14" s="1"/>
  <c r="BK185" i="14"/>
  <c r="DL185" i="14" s="1"/>
  <c r="BF185" i="14"/>
  <c r="BA185" i="14"/>
  <c r="AZ185" i="14"/>
  <c r="AY185" i="14"/>
  <c r="AX185" i="14"/>
  <c r="AW185" i="14"/>
  <c r="AQ185" i="14"/>
  <c r="V185" i="14"/>
  <c r="R185" i="14"/>
  <c r="FM184" i="14"/>
  <c r="FL184" i="14"/>
  <c r="FK184" i="14"/>
  <c r="FO184" i="14" s="1"/>
  <c r="FG184" i="14"/>
  <c r="FF184" i="14"/>
  <c r="FJ184" i="14" s="1"/>
  <c r="FA184" i="14"/>
  <c r="EZ184" i="14"/>
  <c r="EY184" i="14"/>
  <c r="EX184" i="14"/>
  <c r="EW184" i="14"/>
  <c r="ET184" i="14"/>
  <c r="ES184" i="14"/>
  <c r="ER184" i="14"/>
  <c r="DZ184" i="14"/>
  <c r="DU184" i="14"/>
  <c r="DI184" i="14"/>
  <c r="DI177" i="14" s="1"/>
  <c r="DF184" i="14"/>
  <c r="DE184" i="14"/>
  <c r="DD184" i="14"/>
  <c r="DC184" i="14"/>
  <c r="DB184" i="14" s="1"/>
  <c r="CW184" i="14"/>
  <c r="CR184" i="14"/>
  <c r="CN184" i="14"/>
  <c r="CM184" i="14"/>
  <c r="CL184" i="14"/>
  <c r="CK184" i="14"/>
  <c r="CI184" i="14"/>
  <c r="CH184" i="14"/>
  <c r="CG184" i="14"/>
  <c r="CF184" i="14"/>
  <c r="BY184" i="14"/>
  <c r="BT184" i="14"/>
  <c r="DM184" i="14" s="1"/>
  <c r="DO184" i="14" s="1"/>
  <c r="BK184" i="14"/>
  <c r="DL184" i="14" s="1"/>
  <c r="BF184" i="14"/>
  <c r="BD184" i="14"/>
  <c r="BD177" i="14" s="1"/>
  <c r="BC184" i="14"/>
  <c r="BA184" i="14" s="1"/>
  <c r="AZ184" i="14"/>
  <c r="AY184" i="14"/>
  <c r="AX184" i="14"/>
  <c r="AV184" i="14" s="1"/>
  <c r="AW184" i="14"/>
  <c r="AQ184" i="14"/>
  <c r="V184" i="14"/>
  <c r="R184" i="14"/>
  <c r="L184" i="14"/>
  <c r="EZ183" i="14"/>
  <c r="EY183" i="14"/>
  <c r="EV183" i="14"/>
  <c r="ET183" i="14"/>
  <c r="ES183" i="14" s="1"/>
  <c r="EW183" i="14" s="1"/>
  <c r="ER183" i="14"/>
  <c r="DZ183" i="14"/>
  <c r="DU183" i="14"/>
  <c r="DF183" i="14"/>
  <c r="DE183" i="14"/>
  <c r="DB183" i="14" s="1"/>
  <c r="DD183" i="14"/>
  <c r="DC183" i="14"/>
  <c r="CW183" i="14"/>
  <c r="CR183" i="14"/>
  <c r="CN183" i="14"/>
  <c r="CM183" i="14"/>
  <c r="CL183" i="14"/>
  <c r="CK183" i="14"/>
  <c r="CI183" i="14"/>
  <c r="CH183" i="14"/>
  <c r="CG183" i="14"/>
  <c r="CE183" i="14" s="1"/>
  <c r="CF183" i="14"/>
  <c r="CD183" i="14"/>
  <c r="BY183" i="14"/>
  <c r="BT183" i="14"/>
  <c r="DM183" i="14" s="1"/>
  <c r="BK183" i="14"/>
  <c r="DL183" i="14" s="1"/>
  <c r="BF183" i="14"/>
  <c r="BC183" i="14"/>
  <c r="BA183" i="14" s="1"/>
  <c r="AZ183" i="14"/>
  <c r="AY183" i="14"/>
  <c r="AX183" i="14"/>
  <c r="AW183" i="14"/>
  <c r="AQ183" i="14"/>
  <c r="V183" i="14"/>
  <c r="R183" i="14"/>
  <c r="EZ182" i="14"/>
  <c r="EY182" i="14"/>
  <c r="ET182" i="14"/>
  <c r="ES182" i="14"/>
  <c r="EW182" i="14" s="1"/>
  <c r="ER182" i="14"/>
  <c r="DZ182" i="14"/>
  <c r="DU182" i="14"/>
  <c r="DF182" i="14"/>
  <c r="DE182" i="14"/>
  <c r="DD182" i="14"/>
  <c r="DB182" i="14" s="1"/>
  <c r="DC182" i="14"/>
  <c r="CW182" i="14"/>
  <c r="DM182" i="14" s="1"/>
  <c r="CR182" i="14"/>
  <c r="CN182" i="14"/>
  <c r="CM182" i="14"/>
  <c r="CL182" i="14"/>
  <c r="CK182" i="14"/>
  <c r="CI182" i="14"/>
  <c r="CH182" i="14"/>
  <c r="CG182" i="14"/>
  <c r="CE182" i="14" s="1"/>
  <c r="CD182" i="14" s="1"/>
  <c r="CF182" i="14"/>
  <c r="BY182" i="14"/>
  <c r="BT182" i="14"/>
  <c r="BK182" i="14"/>
  <c r="DL182" i="14" s="1"/>
  <c r="BF182" i="14"/>
  <c r="BC182" i="14"/>
  <c r="AZ182" i="14"/>
  <c r="AY182" i="14"/>
  <c r="AX182" i="14"/>
  <c r="AV182" i="14" s="1"/>
  <c r="AW182" i="14"/>
  <c r="AQ182" i="14"/>
  <c r="V182" i="14"/>
  <c r="R182" i="14"/>
  <c r="FE181" i="14"/>
  <c r="ET181" i="14"/>
  <c r="ES181" i="14" s="1"/>
  <c r="ER181" i="14"/>
  <c r="DZ181" i="14"/>
  <c r="DU181" i="14"/>
  <c r="DF181" i="14"/>
  <c r="DE181" i="14"/>
  <c r="DD181" i="14"/>
  <c r="DB181" i="14" s="1"/>
  <c r="DC181" i="14"/>
  <c r="CW181" i="14"/>
  <c r="CR181" i="14"/>
  <c r="CN181" i="14"/>
  <c r="CM181" i="14"/>
  <c r="CL181" i="14"/>
  <c r="CK181" i="14"/>
  <c r="CI181" i="14"/>
  <c r="CH181" i="14"/>
  <c r="CG181" i="14"/>
  <c r="CF181" i="14"/>
  <c r="BY181" i="14"/>
  <c r="BT181" i="14"/>
  <c r="DM181" i="14" s="1"/>
  <c r="BK181" i="14"/>
  <c r="BF181" i="14"/>
  <c r="BA181" i="14"/>
  <c r="AZ181" i="14"/>
  <c r="AY181" i="14"/>
  <c r="AX181" i="14"/>
  <c r="AW181" i="14"/>
  <c r="AV181" i="14" s="1"/>
  <c r="AQ181" i="14"/>
  <c r="V181" i="14"/>
  <c r="R181" i="14"/>
  <c r="L181" i="14"/>
  <c r="FA180" i="14"/>
  <c r="EZ180" i="14"/>
  <c r="EY180" i="14"/>
  <c r="EX180" i="14"/>
  <c r="EW180" i="14"/>
  <c r="ET180" i="14"/>
  <c r="EV180" i="14" s="1"/>
  <c r="ES180" i="14"/>
  <c r="ER180" i="14"/>
  <c r="DZ180" i="14"/>
  <c r="DU180" i="14"/>
  <c r="DF180" i="14"/>
  <c r="DE180" i="14"/>
  <c r="DD180" i="14"/>
  <c r="DC180" i="14"/>
  <c r="CW180" i="14"/>
  <c r="CR180" i="14"/>
  <c r="CN180" i="14"/>
  <c r="CM180" i="14"/>
  <c r="CL180" i="14"/>
  <c r="CK180" i="14"/>
  <c r="CI180" i="14"/>
  <c r="CH180" i="14"/>
  <c r="CG180" i="14"/>
  <c r="CF180" i="14"/>
  <c r="BY180" i="14"/>
  <c r="BT180" i="14"/>
  <c r="DM180" i="14" s="1"/>
  <c r="BK180" i="14"/>
  <c r="BF180" i="14"/>
  <c r="BA180" i="14"/>
  <c r="AZ180" i="14"/>
  <c r="AY180" i="14"/>
  <c r="AV180" i="14" s="1"/>
  <c r="AX180" i="14"/>
  <c r="AW180" i="14"/>
  <c r="AQ180" i="14"/>
  <c r="V180" i="14"/>
  <c r="R180" i="14"/>
  <c r="FE179" i="14"/>
  <c r="ER179" i="14"/>
  <c r="DZ179" i="14"/>
  <c r="DU179" i="14"/>
  <c r="DF179" i="14"/>
  <c r="DE179" i="14"/>
  <c r="DE177" i="14" s="1"/>
  <c r="DD179" i="14"/>
  <c r="DC179" i="14"/>
  <c r="CW179" i="14"/>
  <c r="CR179" i="14"/>
  <c r="CN179" i="14"/>
  <c r="CM179" i="14"/>
  <c r="CL179" i="14"/>
  <c r="CK179" i="14"/>
  <c r="CI179" i="14"/>
  <c r="CH179" i="14"/>
  <c r="CG179" i="14"/>
  <c r="CF179" i="14"/>
  <c r="BY179" i="14"/>
  <c r="BT179" i="14"/>
  <c r="BK179" i="14"/>
  <c r="BF179" i="14"/>
  <c r="BA179" i="14"/>
  <c r="AZ179" i="14"/>
  <c r="AY179" i="14"/>
  <c r="AX179" i="14"/>
  <c r="AW179" i="14"/>
  <c r="AW177" i="14" s="1"/>
  <c r="AV179" i="14"/>
  <c r="AQ179" i="14"/>
  <c r="V179" i="14"/>
  <c r="R179" i="14"/>
  <c r="FM178" i="14"/>
  <c r="FL178" i="14"/>
  <c r="FJ178" i="14"/>
  <c r="FI178" i="14"/>
  <c r="FG178" i="14"/>
  <c r="FF178" i="14"/>
  <c r="EZ178" i="14"/>
  <c r="EY178" i="14"/>
  <c r="EV178" i="14"/>
  <c r="ET178" i="14"/>
  <c r="ES178" i="14" s="1"/>
  <c r="EW178" i="14" s="1"/>
  <c r="ER178" i="14"/>
  <c r="DZ178" i="14"/>
  <c r="DU178" i="14"/>
  <c r="DI178" i="14"/>
  <c r="DF178" i="14"/>
  <c r="DE178" i="14"/>
  <c r="DD178" i="14"/>
  <c r="DB178" i="14" s="1"/>
  <c r="DC178" i="14"/>
  <c r="CW178" i="14"/>
  <c r="CR178" i="14"/>
  <c r="CP178" i="14"/>
  <c r="CQ178" i="14" s="1"/>
  <c r="CN178" i="14"/>
  <c r="CM178" i="14"/>
  <c r="CL178" i="14"/>
  <c r="CK178" i="14"/>
  <c r="CI178" i="14"/>
  <c r="CH178" i="14"/>
  <c r="CG178" i="14"/>
  <c r="CF178" i="14"/>
  <c r="BY178" i="14"/>
  <c r="BT178" i="14"/>
  <c r="BK178" i="14"/>
  <c r="DL178" i="14" s="1"/>
  <c r="BF178" i="14"/>
  <c r="BA178" i="14"/>
  <c r="AZ178" i="14"/>
  <c r="AY178" i="14"/>
  <c r="AY177" i="14" s="1"/>
  <c r="AX178" i="14"/>
  <c r="AW178" i="14"/>
  <c r="AQ178" i="14"/>
  <c r="V178" i="14"/>
  <c r="R178" i="14"/>
  <c r="FH177" i="14"/>
  <c r="EU177" i="14"/>
  <c r="EQ177" i="14"/>
  <c r="EP177" i="14"/>
  <c r="EL177" i="14"/>
  <c r="EK177" i="14"/>
  <c r="EJ177" i="14"/>
  <c r="EG177" i="14"/>
  <c r="ED177" i="14"/>
  <c r="EC177" i="14"/>
  <c r="EB177" i="14"/>
  <c r="EA177" i="14"/>
  <c r="DY177" i="14"/>
  <c r="DX177" i="14"/>
  <c r="FL177" i="14" s="1"/>
  <c r="DW177" i="14"/>
  <c r="DU177" i="14" s="1"/>
  <c r="DV177" i="14"/>
  <c r="DH177" i="14"/>
  <c r="DG177" i="14"/>
  <c r="DF177" i="14"/>
  <c r="DA177" i="14"/>
  <c r="CZ177" i="14"/>
  <c r="CY177" i="14"/>
  <c r="CX177" i="14"/>
  <c r="CV177" i="14"/>
  <c r="CU177" i="14"/>
  <c r="CT177" i="14"/>
  <c r="CS177" i="14"/>
  <c r="CC177" i="14"/>
  <c r="CB177" i="14"/>
  <c r="CA177" i="14"/>
  <c r="BZ177" i="14"/>
  <c r="BX177" i="14"/>
  <c r="BW177" i="14"/>
  <c r="BV177" i="14"/>
  <c r="BU177" i="14"/>
  <c r="BO177" i="14"/>
  <c r="BN177" i="14"/>
  <c r="BM177" i="14"/>
  <c r="BL177" i="14"/>
  <c r="BJ177" i="14"/>
  <c r="BI177" i="14"/>
  <c r="BH177" i="14"/>
  <c r="BG177" i="14"/>
  <c r="BE177" i="14"/>
  <c r="BB177" i="14"/>
  <c r="AU177" i="14"/>
  <c r="AT177" i="14"/>
  <c r="FG177" i="14" s="1"/>
  <c r="AS177" i="14"/>
  <c r="ET177" i="14" s="1"/>
  <c r="ES177" i="14" s="1"/>
  <c r="AR177" i="14"/>
  <c r="EF177" i="14" s="1"/>
  <c r="EE177" i="14" s="1"/>
  <c r="AO177" i="14"/>
  <c r="AN177" i="14"/>
  <c r="AM177" i="14"/>
  <c r="AL177" i="14"/>
  <c r="AK177" i="14"/>
  <c r="AJ177" i="14"/>
  <c r="AI177" i="14"/>
  <c r="AH177" i="14"/>
  <c r="AG177" i="14"/>
  <c r="AF177" i="14"/>
  <c r="AE177" i="14"/>
  <c r="AD177" i="14"/>
  <c r="AC177" i="14"/>
  <c r="AB177" i="14"/>
  <c r="AA177" i="14"/>
  <c r="Z177" i="14"/>
  <c r="Y177" i="14"/>
  <c r="X177" i="14"/>
  <c r="W177" i="14"/>
  <c r="U177" i="14"/>
  <c r="T177" i="14"/>
  <c r="S177" i="14"/>
  <c r="Q177" i="14"/>
  <c r="P177" i="14"/>
  <c r="L177" i="14"/>
  <c r="L178" i="14" s="1"/>
  <c r="EZ176" i="14"/>
  <c r="EY176" i="14"/>
  <c r="EV176" i="14"/>
  <c r="ET176" i="14"/>
  <c r="ES176" i="14" s="1"/>
  <c r="EW176" i="14" s="1"/>
  <c r="ER176" i="14"/>
  <c r="DZ176" i="14"/>
  <c r="DU176" i="14"/>
  <c r="DF176" i="14"/>
  <c r="DE176" i="14"/>
  <c r="DB176" i="14" s="1"/>
  <c r="DD176" i="14"/>
  <c r="DC176" i="14"/>
  <c r="CW176" i="14"/>
  <c r="CR176" i="14"/>
  <c r="CN176" i="14"/>
  <c r="CM176" i="14"/>
  <c r="CL176" i="14"/>
  <c r="CK176" i="14"/>
  <c r="CI176" i="14"/>
  <c r="CH176" i="14"/>
  <c r="CG176" i="14"/>
  <c r="CE176" i="14" s="1"/>
  <c r="CD176" i="14" s="1"/>
  <c r="CF176" i="14"/>
  <c r="BY176" i="14"/>
  <c r="BT176" i="14"/>
  <c r="DM176" i="14" s="1"/>
  <c r="BK176" i="14"/>
  <c r="DL176" i="14" s="1"/>
  <c r="BF176" i="14"/>
  <c r="BC176" i="14"/>
  <c r="BA176" i="14" s="1"/>
  <c r="AZ176" i="14"/>
  <c r="AY176" i="14"/>
  <c r="AX176" i="14"/>
  <c r="AV176" i="14" s="1"/>
  <c r="AW176" i="14"/>
  <c r="AQ176" i="14"/>
  <c r="AK176" i="14"/>
  <c r="AF176" i="14"/>
  <c r="AA176" i="14"/>
  <c r="V176" i="14"/>
  <c r="R176" i="14"/>
  <c r="FO175" i="14"/>
  <c r="FM175" i="14"/>
  <c r="FL175" i="14"/>
  <c r="FK175" i="14"/>
  <c r="FG175" i="14"/>
  <c r="FF175" i="14" s="1"/>
  <c r="FJ175" i="14" s="1"/>
  <c r="EZ175" i="14"/>
  <c r="EY175" i="14"/>
  <c r="ET175" i="14"/>
  <c r="ES175" i="14" s="1"/>
  <c r="EW175" i="14" s="1"/>
  <c r="ER175" i="14"/>
  <c r="DZ175" i="14"/>
  <c r="DU175" i="14"/>
  <c r="DF175" i="14"/>
  <c r="DE175" i="14"/>
  <c r="DD175" i="14"/>
  <c r="DC175" i="14"/>
  <c r="DB175" i="14"/>
  <c r="CW175" i="14"/>
  <c r="CR175" i="14"/>
  <c r="CN175" i="14"/>
  <c r="CM175" i="14"/>
  <c r="CL175" i="14"/>
  <c r="CK175" i="14"/>
  <c r="CI175" i="14"/>
  <c r="CH175" i="14"/>
  <c r="CE175" i="14" s="1"/>
  <c r="CD175" i="14" s="1"/>
  <c r="CG175" i="14"/>
  <c r="CF175" i="14"/>
  <c r="BY175" i="14"/>
  <c r="BT175" i="14"/>
  <c r="DM175" i="14" s="1"/>
  <c r="BK175" i="14"/>
  <c r="DL175" i="14" s="1"/>
  <c r="BF175" i="14"/>
  <c r="BC175" i="14"/>
  <c r="BA175" i="14"/>
  <c r="AZ175" i="14"/>
  <c r="AY175" i="14"/>
  <c r="AX175" i="14"/>
  <c r="AV175" i="14" s="1"/>
  <c r="AW175" i="14"/>
  <c r="AQ175" i="14"/>
  <c r="AK175" i="14"/>
  <c r="AF175" i="14"/>
  <c r="AA175" i="14"/>
  <c r="V175" i="14"/>
  <c r="R175" i="14"/>
  <c r="EZ174" i="14"/>
  <c r="EY174" i="14"/>
  <c r="ET174" i="14"/>
  <c r="ER174" i="14"/>
  <c r="DZ174" i="14"/>
  <c r="DU174" i="14"/>
  <c r="DF174" i="14"/>
  <c r="DE174" i="14"/>
  <c r="DB174" i="14" s="1"/>
  <c r="DD174" i="14"/>
  <c r="DC174" i="14"/>
  <c r="CW174" i="14"/>
  <c r="CR174" i="14"/>
  <c r="CN174" i="14"/>
  <c r="CM174" i="14"/>
  <c r="CL174" i="14"/>
  <c r="CJ174" i="14" s="1"/>
  <c r="CK174" i="14"/>
  <c r="CI174" i="14"/>
  <c r="CH174" i="14"/>
  <c r="CG174" i="14"/>
  <c r="CF174" i="14"/>
  <c r="BY174" i="14"/>
  <c r="BT174" i="14"/>
  <c r="BK174" i="14"/>
  <c r="DL174" i="14" s="1"/>
  <c r="BF174" i="14"/>
  <c r="BA174" i="14"/>
  <c r="AZ174" i="14"/>
  <c r="AY174" i="14"/>
  <c r="AX174" i="14"/>
  <c r="AV174" i="14" s="1"/>
  <c r="AW174" i="14"/>
  <c r="AQ174" i="14"/>
  <c r="AK174" i="14"/>
  <c r="AF174" i="14"/>
  <c r="AA174" i="14"/>
  <c r="V174" i="14"/>
  <c r="R174" i="14"/>
  <c r="EZ173" i="14"/>
  <c r="EY173" i="14"/>
  <c r="EX173" i="14"/>
  <c r="EW173" i="14"/>
  <c r="ET173" i="14"/>
  <c r="ES173" i="14"/>
  <c r="ER173" i="14"/>
  <c r="DZ173" i="14"/>
  <c r="DU173" i="14"/>
  <c r="DF173" i="14"/>
  <c r="DE173" i="14"/>
  <c r="DD173" i="14"/>
  <c r="DC173" i="14"/>
  <c r="DB173" i="14" s="1"/>
  <c r="CW173" i="14"/>
  <c r="CR173" i="14"/>
  <c r="CN173" i="14"/>
  <c r="CM173" i="14"/>
  <c r="CL173" i="14"/>
  <c r="CK173" i="14"/>
  <c r="CI173" i="14"/>
  <c r="CH173" i="14"/>
  <c r="CG173" i="14"/>
  <c r="CE173" i="14" s="1"/>
  <c r="CD173" i="14" s="1"/>
  <c r="CF173" i="14"/>
  <c r="BY173" i="14"/>
  <c r="BT173" i="14"/>
  <c r="DM173" i="14" s="1"/>
  <c r="BK173" i="14"/>
  <c r="DL173" i="14" s="1"/>
  <c r="BF173" i="14"/>
  <c r="BC173" i="14"/>
  <c r="BA173" i="14"/>
  <c r="AZ173" i="14"/>
  <c r="AY173" i="14"/>
  <c r="AX173" i="14"/>
  <c r="AW173" i="14"/>
  <c r="AV173" i="14" s="1"/>
  <c r="AQ173" i="14"/>
  <c r="AK173" i="14"/>
  <c r="AF173" i="14"/>
  <c r="AA173" i="14"/>
  <c r="V173" i="14"/>
  <c r="R173" i="14"/>
  <c r="EZ172" i="14"/>
  <c r="EY172" i="14"/>
  <c r="EV172" i="14"/>
  <c r="ET172" i="14"/>
  <c r="ES172" i="14" s="1"/>
  <c r="EW172" i="14" s="1"/>
  <c r="ER172" i="14"/>
  <c r="DZ172" i="14"/>
  <c r="DU172" i="14"/>
  <c r="DF172" i="14"/>
  <c r="DE172" i="14"/>
  <c r="DB172" i="14" s="1"/>
  <c r="DD172" i="14"/>
  <c r="DC172" i="14"/>
  <c r="CW172" i="14"/>
  <c r="CR172" i="14"/>
  <c r="CN172" i="14"/>
  <c r="CM172" i="14"/>
  <c r="CL172" i="14"/>
  <c r="CK172" i="14"/>
  <c r="CI172" i="14"/>
  <c r="CH172" i="14"/>
  <c r="CG172" i="14"/>
  <c r="CE172" i="14" s="1"/>
  <c r="CD172" i="14" s="1"/>
  <c r="CF172" i="14"/>
  <c r="BY172" i="14"/>
  <c r="BT172" i="14"/>
  <c r="DM172" i="14" s="1"/>
  <c r="BK172" i="14"/>
  <c r="DL172" i="14" s="1"/>
  <c r="BF172" i="14"/>
  <c r="BA172" i="14"/>
  <c r="AZ172" i="14"/>
  <c r="AY172" i="14"/>
  <c r="AX172" i="14"/>
  <c r="AW172" i="14"/>
  <c r="AQ172" i="14"/>
  <c r="AK172" i="14"/>
  <c r="AF172" i="14"/>
  <c r="AA172" i="14"/>
  <c r="V172" i="14"/>
  <c r="R172" i="14"/>
  <c r="FM171" i="14"/>
  <c r="FL171" i="14"/>
  <c r="FK171" i="14"/>
  <c r="FO171" i="14" s="1"/>
  <c r="FG171" i="14"/>
  <c r="FF171" i="14" s="1"/>
  <c r="FJ171" i="14" s="1"/>
  <c r="EZ171" i="14"/>
  <c r="EY171" i="14"/>
  <c r="ET171" i="14"/>
  <c r="ES171" i="14" s="1"/>
  <c r="EW171" i="14" s="1"/>
  <c r="ER171" i="14"/>
  <c r="DZ171" i="14"/>
  <c r="DU171" i="14"/>
  <c r="DF171" i="14"/>
  <c r="DE171" i="14"/>
  <c r="DD171" i="14"/>
  <c r="DC171" i="14"/>
  <c r="CW171" i="14"/>
  <c r="CR171" i="14"/>
  <c r="CN171" i="14"/>
  <c r="CM171" i="14"/>
  <c r="CL171" i="14"/>
  <c r="CK171" i="14"/>
  <c r="CI171" i="14"/>
  <c r="CH171" i="14"/>
  <c r="CG171" i="14"/>
  <c r="CF171" i="14"/>
  <c r="BY171" i="14"/>
  <c r="BT171" i="14"/>
  <c r="DM171" i="14" s="1"/>
  <c r="BK171" i="14"/>
  <c r="DL171" i="14" s="1"/>
  <c r="BF171" i="14"/>
  <c r="BC171" i="14"/>
  <c r="BA171" i="14"/>
  <c r="AZ171" i="14"/>
  <c r="AY171" i="14"/>
  <c r="AX171" i="14"/>
  <c r="AW171" i="14"/>
  <c r="AQ171" i="14"/>
  <c r="AK171" i="14"/>
  <c r="AF171" i="14"/>
  <c r="AA171" i="14"/>
  <c r="V171" i="14"/>
  <c r="R171" i="14"/>
  <c r="EZ170" i="14"/>
  <c r="EY170" i="14"/>
  <c r="ET170" i="14"/>
  <c r="ES170" i="14"/>
  <c r="EW170" i="14" s="1"/>
  <c r="ER170" i="14"/>
  <c r="DZ170" i="14"/>
  <c r="DU170" i="14"/>
  <c r="DF170" i="14"/>
  <c r="DE170" i="14"/>
  <c r="DD170" i="14"/>
  <c r="DB170" i="14" s="1"/>
  <c r="DC170" i="14"/>
  <c r="CW170" i="14"/>
  <c r="CR170" i="14"/>
  <c r="CN170" i="14"/>
  <c r="CM170" i="14"/>
  <c r="CL170" i="14"/>
  <c r="CJ170" i="14" s="1"/>
  <c r="DJ170" i="14" s="1"/>
  <c r="CK170" i="14"/>
  <c r="CI170" i="14"/>
  <c r="CH170" i="14"/>
  <c r="CG170" i="14"/>
  <c r="CF170" i="14"/>
  <c r="BY170" i="14"/>
  <c r="BT170" i="14"/>
  <c r="DM170" i="14" s="1"/>
  <c r="BK170" i="14"/>
  <c r="DL170" i="14" s="1"/>
  <c r="BF170" i="14"/>
  <c r="BC170" i="14"/>
  <c r="BA170" i="14"/>
  <c r="AZ170" i="14"/>
  <c r="AY170" i="14"/>
  <c r="AX170" i="14"/>
  <c r="AW170" i="14"/>
  <c r="AQ170" i="14"/>
  <c r="AK170" i="14"/>
  <c r="AF170" i="14"/>
  <c r="AA170" i="14"/>
  <c r="V170" i="14"/>
  <c r="R170" i="14"/>
  <c r="EZ169" i="14"/>
  <c r="EY169" i="14"/>
  <c r="EW169" i="14"/>
  <c r="EV169" i="14"/>
  <c r="ET169" i="14"/>
  <c r="ES169" i="14"/>
  <c r="ER169" i="14"/>
  <c r="DZ169" i="14"/>
  <c r="DU169" i="14"/>
  <c r="DF169" i="14"/>
  <c r="DE169" i="14"/>
  <c r="DD169" i="14"/>
  <c r="DC169" i="14"/>
  <c r="DB169" i="14"/>
  <c r="CW169" i="14"/>
  <c r="CR169" i="14"/>
  <c r="CN169" i="14"/>
  <c r="CM169" i="14"/>
  <c r="CL169" i="14"/>
  <c r="CK169" i="14"/>
  <c r="CI169" i="14"/>
  <c r="CH169" i="14"/>
  <c r="CG169" i="14"/>
  <c r="CF169" i="14"/>
  <c r="BY169" i="14"/>
  <c r="BT169" i="14"/>
  <c r="DM169" i="14" s="1"/>
  <c r="BK169" i="14"/>
  <c r="DL169" i="14" s="1"/>
  <c r="BF169" i="14"/>
  <c r="BD169" i="14"/>
  <c r="BA169" i="14"/>
  <c r="AZ169" i="14"/>
  <c r="AY169" i="14"/>
  <c r="AV169" i="14" s="1"/>
  <c r="AX169" i="14"/>
  <c r="AW169" i="14"/>
  <c r="AQ169" i="14"/>
  <c r="AK169" i="14"/>
  <c r="AF169" i="14"/>
  <c r="AA169" i="14"/>
  <c r="V169" i="14"/>
  <c r="R169" i="14"/>
  <c r="EZ168" i="14"/>
  <c r="EY168" i="14"/>
  <c r="EX168" i="14"/>
  <c r="FB168" i="14" s="1"/>
  <c r="ET168" i="14"/>
  <c r="ES168" i="14" s="1"/>
  <c r="EW168" i="14" s="1"/>
  <c r="ER168" i="14"/>
  <c r="DZ168" i="14"/>
  <c r="DU168" i="14"/>
  <c r="DF168" i="14"/>
  <c r="DE168" i="14"/>
  <c r="DD168" i="14"/>
  <c r="DC168" i="14"/>
  <c r="CW168" i="14"/>
  <c r="CR168" i="14"/>
  <c r="CN168" i="14"/>
  <c r="CM168" i="14"/>
  <c r="CL168" i="14"/>
  <c r="CK168" i="14"/>
  <c r="CI168" i="14"/>
  <c r="CH168" i="14"/>
  <c r="CG168" i="14"/>
  <c r="CF168" i="14"/>
  <c r="BY168" i="14"/>
  <c r="BT168" i="14"/>
  <c r="BK168" i="14"/>
  <c r="DL168" i="14" s="1"/>
  <c r="BF168" i="14"/>
  <c r="BC168" i="14"/>
  <c r="BA168" i="14"/>
  <c r="AZ168" i="14"/>
  <c r="AY168" i="14"/>
  <c r="AX168" i="14"/>
  <c r="AW168" i="14"/>
  <c r="AQ168" i="14"/>
  <c r="AK168" i="14"/>
  <c r="AF168" i="14"/>
  <c r="AA168" i="14"/>
  <c r="V168" i="14"/>
  <c r="R168" i="14"/>
  <c r="EZ167" i="14"/>
  <c r="EY167" i="14"/>
  <c r="EW167" i="14"/>
  <c r="EV167" i="14"/>
  <c r="ET167" i="14"/>
  <c r="ES167" i="14"/>
  <c r="ER167" i="14"/>
  <c r="DZ167" i="14"/>
  <c r="DU167" i="14"/>
  <c r="DF167" i="14"/>
  <c r="DE167" i="14"/>
  <c r="DD167" i="14"/>
  <c r="DC167" i="14"/>
  <c r="DB167" i="14" s="1"/>
  <c r="CW167" i="14"/>
  <c r="CR167" i="14"/>
  <c r="CN167" i="14"/>
  <c r="CM167" i="14"/>
  <c r="CL167" i="14"/>
  <c r="CK167" i="14"/>
  <c r="CI167" i="14"/>
  <c r="CH167" i="14"/>
  <c r="CG167" i="14"/>
  <c r="CE167" i="14" s="1"/>
  <c r="CD167" i="14" s="1"/>
  <c r="CF167" i="14"/>
  <c r="BY167" i="14"/>
  <c r="BT167" i="14"/>
  <c r="DM167" i="14" s="1"/>
  <c r="BK167" i="14"/>
  <c r="DL167" i="14" s="1"/>
  <c r="BF167" i="14"/>
  <c r="BA167" i="14"/>
  <c r="AZ167" i="14"/>
  <c r="AY167" i="14"/>
  <c r="AX167" i="14"/>
  <c r="AW167" i="14"/>
  <c r="AQ167" i="14"/>
  <c r="AK167" i="14"/>
  <c r="AF167" i="14"/>
  <c r="AA167" i="14"/>
  <c r="V167" i="14"/>
  <c r="R167" i="14"/>
  <c r="FA166" i="14"/>
  <c r="EZ166" i="14"/>
  <c r="EY166" i="14"/>
  <c r="EX166" i="14"/>
  <c r="ET166" i="14"/>
  <c r="ES166" i="14"/>
  <c r="EW166" i="14" s="1"/>
  <c r="ER166" i="14"/>
  <c r="DZ166" i="14"/>
  <c r="DU166" i="14"/>
  <c r="DF166" i="14"/>
  <c r="DE166" i="14"/>
  <c r="DD166" i="14"/>
  <c r="DC166" i="14"/>
  <c r="CW166" i="14"/>
  <c r="CR166" i="14"/>
  <c r="CN166" i="14"/>
  <c r="CM166" i="14"/>
  <c r="CL166" i="14"/>
  <c r="CK166" i="14"/>
  <c r="CI166" i="14"/>
  <c r="CH166" i="14"/>
  <c r="CG166" i="14"/>
  <c r="CE166" i="14" s="1"/>
  <c r="CD166" i="14" s="1"/>
  <c r="CF166" i="14"/>
  <c r="BY166" i="14"/>
  <c r="BT166" i="14"/>
  <c r="DM166" i="14" s="1"/>
  <c r="BK166" i="14"/>
  <c r="DL166" i="14" s="1"/>
  <c r="BF166" i="14"/>
  <c r="BA166" i="14"/>
  <c r="AZ166" i="14"/>
  <c r="AY166" i="14"/>
  <c r="AV166" i="14" s="1"/>
  <c r="AX166" i="14"/>
  <c r="AW166" i="14"/>
  <c r="AQ166" i="14"/>
  <c r="AK166" i="14"/>
  <c r="AF166" i="14"/>
  <c r="AA166" i="14"/>
  <c r="V166" i="14"/>
  <c r="V159" i="14" s="1"/>
  <c r="R166" i="14"/>
  <c r="EZ165" i="14"/>
  <c r="EY165" i="14"/>
  <c r="ET165" i="14"/>
  <c r="ES165" i="14" s="1"/>
  <c r="EW165" i="14" s="1"/>
  <c r="ER165" i="14"/>
  <c r="DZ165" i="14"/>
  <c r="DU165" i="14"/>
  <c r="DF165" i="14"/>
  <c r="DE165" i="14"/>
  <c r="DD165" i="14"/>
  <c r="DB165" i="14" s="1"/>
  <c r="DC165" i="14"/>
  <c r="CW165" i="14"/>
  <c r="CR165" i="14"/>
  <c r="CN165" i="14"/>
  <c r="CM165" i="14"/>
  <c r="CL165" i="14"/>
  <c r="CK165" i="14"/>
  <c r="CI165" i="14"/>
  <c r="CH165" i="14"/>
  <c r="CG165" i="14"/>
  <c r="CF165" i="14"/>
  <c r="BY165" i="14"/>
  <c r="BT165" i="14"/>
  <c r="DM165" i="14" s="1"/>
  <c r="BK165" i="14"/>
  <c r="DL165" i="14" s="1"/>
  <c r="BF165" i="14"/>
  <c r="BC165" i="14"/>
  <c r="BA165" i="14"/>
  <c r="AZ165" i="14"/>
  <c r="AY165" i="14"/>
  <c r="AX165" i="14"/>
  <c r="AW165" i="14"/>
  <c r="AQ165" i="14"/>
  <c r="AK165" i="14"/>
  <c r="AF165" i="14"/>
  <c r="AA165" i="14"/>
  <c r="V165" i="14"/>
  <c r="R165" i="14"/>
  <c r="EZ164" i="14"/>
  <c r="EY164" i="14"/>
  <c r="EW164" i="14"/>
  <c r="EV164" i="14"/>
  <c r="ET164" i="14"/>
  <c r="ES164" i="14"/>
  <c r="ER164" i="14"/>
  <c r="DZ164" i="14"/>
  <c r="DU164" i="14"/>
  <c r="DF164" i="14"/>
  <c r="DE164" i="14"/>
  <c r="DD164" i="14"/>
  <c r="DC164" i="14"/>
  <c r="DB164" i="14" s="1"/>
  <c r="CW164" i="14"/>
  <c r="CR164" i="14"/>
  <c r="CN164" i="14"/>
  <c r="CM164" i="14"/>
  <c r="CL164" i="14"/>
  <c r="CK164" i="14"/>
  <c r="CI164" i="14"/>
  <c r="CH164" i="14"/>
  <c r="CG164" i="14"/>
  <c r="CF164" i="14"/>
  <c r="BY164" i="14"/>
  <c r="BT164" i="14"/>
  <c r="BK164" i="14"/>
  <c r="BF164" i="14"/>
  <c r="BA164" i="14"/>
  <c r="AZ164" i="14"/>
  <c r="AY164" i="14"/>
  <c r="AX164" i="14"/>
  <c r="AW164" i="14"/>
  <c r="AV164" i="14"/>
  <c r="AQ164" i="14"/>
  <c r="AK164" i="14"/>
  <c r="AF164" i="14"/>
  <c r="AA164" i="14"/>
  <c r="V164" i="14"/>
  <c r="R164" i="14"/>
  <c r="EZ163" i="14"/>
  <c r="EY163" i="14"/>
  <c r="ET163" i="14"/>
  <c r="ER163" i="14"/>
  <c r="DZ163" i="14"/>
  <c r="DU163" i="14"/>
  <c r="DM163" i="14"/>
  <c r="DF163" i="14"/>
  <c r="DE163" i="14"/>
  <c r="DD163" i="14"/>
  <c r="DC163" i="14"/>
  <c r="DB163" i="14" s="1"/>
  <c r="CW163" i="14"/>
  <c r="CR163" i="14"/>
  <c r="CN163" i="14"/>
  <c r="CM163" i="14"/>
  <c r="CL163" i="14"/>
  <c r="CK163" i="14"/>
  <c r="CI163" i="14"/>
  <c r="CH163" i="14"/>
  <c r="CG163" i="14"/>
  <c r="CE163" i="14" s="1"/>
  <c r="CD163" i="14" s="1"/>
  <c r="CF163" i="14"/>
  <c r="BY163" i="14"/>
  <c r="BT163" i="14"/>
  <c r="BK163" i="14"/>
  <c r="DL163" i="14" s="1"/>
  <c r="BF163" i="14"/>
  <c r="BA163" i="14"/>
  <c r="AZ163" i="14"/>
  <c r="AY163" i="14"/>
  <c r="AX163" i="14"/>
  <c r="AW163" i="14"/>
  <c r="AQ163" i="14"/>
  <c r="AK163" i="14"/>
  <c r="AF163" i="14"/>
  <c r="AA163" i="14"/>
  <c r="V163" i="14"/>
  <c r="R163" i="14"/>
  <c r="EZ162" i="14"/>
  <c r="EY162" i="14"/>
  <c r="EW162" i="14"/>
  <c r="EV162" i="14"/>
  <c r="ET162" i="14"/>
  <c r="ES162" i="14"/>
  <c r="EL162" i="14"/>
  <c r="EK162" i="14"/>
  <c r="EF162" i="14"/>
  <c r="EE162" i="14" s="1"/>
  <c r="EI162" i="14" s="1"/>
  <c r="DZ162" i="14"/>
  <c r="DU162" i="14"/>
  <c r="DF162" i="14"/>
  <c r="DE162" i="14"/>
  <c r="DD162" i="14"/>
  <c r="DC162" i="14"/>
  <c r="DB162" i="14"/>
  <c r="CW162" i="14"/>
  <c r="CR162" i="14"/>
  <c r="CN162" i="14"/>
  <c r="CM162" i="14"/>
  <c r="CL162" i="14"/>
  <c r="CK162" i="14"/>
  <c r="CI162" i="14"/>
  <c r="CH162" i="14"/>
  <c r="CG162" i="14"/>
  <c r="CF162" i="14"/>
  <c r="CF159" i="14" s="1"/>
  <c r="BY162" i="14"/>
  <c r="BT162" i="14"/>
  <c r="DM162" i="14" s="1"/>
  <c r="BK162" i="14"/>
  <c r="DL162" i="14" s="1"/>
  <c r="BF162" i="14"/>
  <c r="BA162" i="14"/>
  <c r="AZ162" i="14"/>
  <c r="AY162" i="14"/>
  <c r="AX162" i="14"/>
  <c r="AW162" i="14"/>
  <c r="AV162" i="14" s="1"/>
  <c r="AQ162" i="14"/>
  <c r="AK162" i="14"/>
  <c r="AF162" i="14"/>
  <c r="AA162" i="14"/>
  <c r="V162" i="14"/>
  <c r="R162" i="14"/>
  <c r="FE161" i="14"/>
  <c r="ER161" i="14"/>
  <c r="DZ161" i="14"/>
  <c r="DU161" i="14"/>
  <c r="DF161" i="14"/>
  <c r="DE161" i="14"/>
  <c r="DE159" i="14" s="1"/>
  <c r="DD161" i="14"/>
  <c r="DC161" i="14"/>
  <c r="CW161" i="14"/>
  <c r="CR161" i="14"/>
  <c r="CN161" i="14"/>
  <c r="CM161" i="14"/>
  <c r="CL161" i="14"/>
  <c r="CK161" i="14"/>
  <c r="CI161" i="14"/>
  <c r="CH161" i="14"/>
  <c r="CG161" i="14"/>
  <c r="CF161" i="14"/>
  <c r="BY161" i="14"/>
  <c r="BT161" i="14"/>
  <c r="BK161" i="14"/>
  <c r="DL161" i="14" s="1"/>
  <c r="BF161" i="14"/>
  <c r="BA161" i="14"/>
  <c r="AZ161" i="14"/>
  <c r="AY161" i="14"/>
  <c r="AX161" i="14"/>
  <c r="AW161" i="14"/>
  <c r="AV161" i="14" s="1"/>
  <c r="AQ161" i="14"/>
  <c r="AK161" i="14"/>
  <c r="AF161" i="14"/>
  <c r="AA161" i="14"/>
  <c r="V161" i="14"/>
  <c r="R161" i="14"/>
  <c r="FM160" i="14"/>
  <c r="FL160" i="14"/>
  <c r="FJ160" i="14"/>
  <c r="FI160" i="14"/>
  <c r="FG160" i="14"/>
  <c r="FF160" i="14"/>
  <c r="EZ160" i="14"/>
  <c r="EY160" i="14"/>
  <c r="ET160" i="14"/>
  <c r="ER160" i="14"/>
  <c r="DZ160" i="14"/>
  <c r="DU160" i="14"/>
  <c r="DF160" i="14"/>
  <c r="DE160" i="14"/>
  <c r="DD160" i="14"/>
  <c r="DC160" i="14"/>
  <c r="CW160" i="14"/>
  <c r="CR160" i="14"/>
  <c r="CN160" i="14"/>
  <c r="CM160" i="14"/>
  <c r="CL160" i="14"/>
  <c r="CK160" i="14"/>
  <c r="CI160" i="14"/>
  <c r="CH160" i="14"/>
  <c r="CG160" i="14"/>
  <c r="CE160" i="14" s="1"/>
  <c r="CD160" i="14" s="1"/>
  <c r="CF160" i="14"/>
  <c r="BY160" i="14"/>
  <c r="BT160" i="14"/>
  <c r="DM160" i="14" s="1"/>
  <c r="DO160" i="14" s="1"/>
  <c r="BK160" i="14"/>
  <c r="DL160" i="14" s="1"/>
  <c r="BF160" i="14"/>
  <c r="BC160" i="14"/>
  <c r="AZ160" i="14"/>
  <c r="AY160" i="14"/>
  <c r="AY159" i="14" s="1"/>
  <c r="AX160" i="14"/>
  <c r="AW160" i="14"/>
  <c r="AQ160" i="14"/>
  <c r="AK160" i="14"/>
  <c r="AF160" i="14"/>
  <c r="AA160" i="14"/>
  <c r="V160" i="14"/>
  <c r="R160" i="14"/>
  <c r="FM159" i="14"/>
  <c r="FL159" i="14"/>
  <c r="FH159" i="14"/>
  <c r="EU159" i="14"/>
  <c r="EK159" i="14"/>
  <c r="EG159" i="14"/>
  <c r="ED159" i="14"/>
  <c r="EC159" i="14"/>
  <c r="EB159" i="14"/>
  <c r="DZ159" i="14" s="1"/>
  <c r="EA159" i="14"/>
  <c r="DY159" i="14"/>
  <c r="DX159" i="14"/>
  <c r="DW159" i="14"/>
  <c r="DV159" i="14"/>
  <c r="DI159" i="14"/>
  <c r="DH159" i="14"/>
  <c r="DG159" i="14"/>
  <c r="DA159" i="14"/>
  <c r="CZ159" i="14"/>
  <c r="CY159" i="14"/>
  <c r="CX159" i="14"/>
  <c r="CV159" i="14"/>
  <c r="CU159" i="14"/>
  <c r="CT159" i="14"/>
  <c r="CS159" i="14"/>
  <c r="CC159" i="14"/>
  <c r="CB159" i="14"/>
  <c r="CA159" i="14"/>
  <c r="BZ159" i="14"/>
  <c r="BX159" i="14"/>
  <c r="BW159" i="14"/>
  <c r="BV159" i="14"/>
  <c r="BU159" i="14"/>
  <c r="BO159" i="14"/>
  <c r="BN159" i="14"/>
  <c r="BM159" i="14"/>
  <c r="BL159" i="14"/>
  <c r="BJ159" i="14"/>
  <c r="BI159" i="14"/>
  <c r="BH159" i="14"/>
  <c r="BG159" i="14"/>
  <c r="BE159" i="14"/>
  <c r="BD159" i="14"/>
  <c r="BB159" i="14"/>
  <c r="AZ159" i="14"/>
  <c r="AW159" i="14"/>
  <c r="AU159" i="14"/>
  <c r="AT159" i="14"/>
  <c r="AS159" i="14"/>
  <c r="ET159" i="14" s="1"/>
  <c r="ES159" i="14" s="1"/>
  <c r="AR159" i="14"/>
  <c r="EF159" i="14" s="1"/>
  <c r="EE159" i="14" s="1"/>
  <c r="AO159" i="14"/>
  <c r="AN159" i="14"/>
  <c r="AM159" i="14"/>
  <c r="AL159" i="14"/>
  <c r="AJ159" i="14"/>
  <c r="AI159" i="14"/>
  <c r="AH159" i="14"/>
  <c r="AG159" i="14"/>
  <c r="AE159" i="14"/>
  <c r="AD159" i="14"/>
  <c r="AC159" i="14"/>
  <c r="AB159" i="14"/>
  <c r="Z159" i="14"/>
  <c r="Y159" i="14"/>
  <c r="X159" i="14"/>
  <c r="W159" i="14"/>
  <c r="U159" i="14"/>
  <c r="T159" i="14"/>
  <c r="S159" i="14"/>
  <c r="Q159" i="14"/>
  <c r="P159" i="14"/>
  <c r="EZ158" i="14"/>
  <c r="EY158" i="14"/>
  <c r="ET158" i="14"/>
  <c r="ES158" i="14" s="1"/>
  <c r="EW158" i="14" s="1"/>
  <c r="ER158" i="14"/>
  <c r="DZ158" i="14"/>
  <c r="DU158" i="14"/>
  <c r="DF158" i="14"/>
  <c r="DE158" i="14"/>
  <c r="DD158" i="14"/>
  <c r="DC158" i="14"/>
  <c r="DB158" i="14" s="1"/>
  <c r="CW158" i="14"/>
  <c r="CR158" i="14"/>
  <c r="CN158" i="14"/>
  <c r="CM158" i="14"/>
  <c r="CL158" i="14"/>
  <c r="CK158" i="14"/>
  <c r="CI158" i="14"/>
  <c r="CH158" i="14"/>
  <c r="CG158" i="14"/>
  <c r="CF158" i="14"/>
  <c r="BY158" i="14"/>
  <c r="BT158" i="14"/>
  <c r="DM158" i="14" s="1"/>
  <c r="BK158" i="14"/>
  <c r="DL158" i="14" s="1"/>
  <c r="BF158" i="14"/>
  <c r="BA158" i="14"/>
  <c r="AZ158" i="14"/>
  <c r="AY158" i="14"/>
  <c r="AX158" i="14"/>
  <c r="AW158" i="14"/>
  <c r="AV158" i="14" s="1"/>
  <c r="AQ158" i="14"/>
  <c r="AK158" i="14"/>
  <c r="AF158" i="14"/>
  <c r="AA158" i="14"/>
  <c r="V158" i="14"/>
  <c r="R158" i="14"/>
  <c r="EZ157" i="14"/>
  <c r="EY157" i="14"/>
  <c r="ET157" i="14"/>
  <c r="ER157" i="14"/>
  <c r="DZ157" i="14"/>
  <c r="DU157" i="14"/>
  <c r="DF157" i="14"/>
  <c r="DE157" i="14"/>
  <c r="DD157" i="14"/>
  <c r="DC157" i="14"/>
  <c r="DB157" i="14"/>
  <c r="CW157" i="14"/>
  <c r="CR157" i="14"/>
  <c r="CN157" i="14"/>
  <c r="CM157" i="14"/>
  <c r="CL157" i="14"/>
  <c r="CK157" i="14"/>
  <c r="CI157" i="14"/>
  <c r="CH157" i="14"/>
  <c r="CG157" i="14"/>
  <c r="CF157" i="14"/>
  <c r="BY157" i="14"/>
  <c r="BT157" i="14"/>
  <c r="DM157" i="14" s="1"/>
  <c r="BK157" i="14"/>
  <c r="DL157" i="14" s="1"/>
  <c r="BF157" i="14"/>
  <c r="BC157" i="14"/>
  <c r="BA157" i="14"/>
  <c r="AZ157" i="14"/>
  <c r="AY157" i="14"/>
  <c r="AX157" i="14"/>
  <c r="AW157" i="14"/>
  <c r="AQ157" i="14"/>
  <c r="AK157" i="14"/>
  <c r="AF157" i="14"/>
  <c r="AA157" i="14"/>
  <c r="V157" i="14"/>
  <c r="R157" i="14"/>
  <c r="FM156" i="14"/>
  <c r="FL156" i="14"/>
  <c r="FG156" i="14"/>
  <c r="FF156" i="14"/>
  <c r="FJ156" i="14" s="1"/>
  <c r="EZ156" i="14"/>
  <c r="EY156" i="14"/>
  <c r="EX156" i="14"/>
  <c r="ET156" i="14"/>
  <c r="ES156" i="14"/>
  <c r="EW156" i="14" s="1"/>
  <c r="ER156" i="14"/>
  <c r="DZ156" i="14"/>
  <c r="DU156" i="14"/>
  <c r="DF156" i="14"/>
  <c r="DE156" i="14"/>
  <c r="DB156" i="14" s="1"/>
  <c r="DD156" i="14"/>
  <c r="DC156" i="14"/>
  <c r="CW156" i="14"/>
  <c r="CR156" i="14"/>
  <c r="CN156" i="14"/>
  <c r="CM156" i="14"/>
  <c r="CL156" i="14"/>
  <c r="CK156" i="14"/>
  <c r="CI156" i="14"/>
  <c r="CH156" i="14"/>
  <c r="CG156" i="14"/>
  <c r="CF156" i="14"/>
  <c r="BY156" i="14"/>
  <c r="BT156" i="14"/>
  <c r="DM156" i="14" s="1"/>
  <c r="DO156" i="14" s="1"/>
  <c r="BK156" i="14"/>
  <c r="BF156" i="14"/>
  <c r="BC156" i="14"/>
  <c r="BA156" i="14"/>
  <c r="AZ156" i="14"/>
  <c r="AY156" i="14"/>
  <c r="AX156" i="14"/>
  <c r="AW156" i="14"/>
  <c r="AV156" i="14" s="1"/>
  <c r="AQ156" i="14"/>
  <c r="AK156" i="14"/>
  <c r="AF156" i="14"/>
  <c r="AA156" i="14"/>
  <c r="V156" i="14"/>
  <c r="R156" i="14"/>
  <c r="R151" i="14" s="1"/>
  <c r="EZ155" i="14"/>
  <c r="EY155" i="14"/>
  <c r="EV155" i="14"/>
  <c r="ET155" i="14"/>
  <c r="ES155" i="14" s="1"/>
  <c r="EW155" i="14" s="1"/>
  <c r="ER155" i="14"/>
  <c r="DZ155" i="14"/>
  <c r="DU155" i="14"/>
  <c r="DF155" i="14"/>
  <c r="DE155" i="14"/>
  <c r="DD155" i="14"/>
  <c r="DC155" i="14"/>
  <c r="DB155" i="14"/>
  <c r="CW155" i="14"/>
  <c r="CR155" i="14"/>
  <c r="CN155" i="14"/>
  <c r="CM155" i="14"/>
  <c r="CL155" i="14"/>
  <c r="CK155" i="14"/>
  <c r="CI155" i="14"/>
  <c r="CH155" i="14"/>
  <c r="CH151" i="14" s="1"/>
  <c r="CG155" i="14"/>
  <c r="CF155" i="14"/>
  <c r="BY155" i="14"/>
  <c r="BT155" i="14"/>
  <c r="DM155" i="14" s="1"/>
  <c r="BK155" i="14"/>
  <c r="DL155" i="14" s="1"/>
  <c r="BF155" i="14"/>
  <c r="BC155" i="14"/>
  <c r="AZ155" i="14"/>
  <c r="AY155" i="14"/>
  <c r="AX155" i="14"/>
  <c r="AV155" i="14" s="1"/>
  <c r="AW155" i="14"/>
  <c r="AQ155" i="14"/>
  <c r="AK155" i="14"/>
  <c r="AF155" i="14"/>
  <c r="AA155" i="14"/>
  <c r="V155" i="14"/>
  <c r="R155" i="14"/>
  <c r="EZ154" i="14"/>
  <c r="EY154" i="14"/>
  <c r="EX154" i="14"/>
  <c r="ET154" i="14"/>
  <c r="ES154" i="14"/>
  <c r="EW154" i="14" s="1"/>
  <c r="ER154" i="14"/>
  <c r="DZ154" i="14"/>
  <c r="DU154" i="14"/>
  <c r="DF154" i="14"/>
  <c r="DE154" i="14"/>
  <c r="DD154" i="14"/>
  <c r="DC154" i="14"/>
  <c r="DB154" i="14" s="1"/>
  <c r="CW154" i="14"/>
  <c r="CR154" i="14"/>
  <c r="CN154" i="14"/>
  <c r="CM154" i="14"/>
  <c r="CL154" i="14"/>
  <c r="CK154" i="14"/>
  <c r="CI154" i="14"/>
  <c r="CH154" i="14"/>
  <c r="CG154" i="14"/>
  <c r="CE154" i="14" s="1"/>
  <c r="CD154" i="14" s="1"/>
  <c r="CF154" i="14"/>
  <c r="BY154" i="14"/>
  <c r="BT154" i="14"/>
  <c r="DM154" i="14" s="1"/>
  <c r="BK154" i="14"/>
  <c r="DL154" i="14" s="1"/>
  <c r="BF154" i="14"/>
  <c r="BA154" i="14"/>
  <c r="AZ154" i="14"/>
  <c r="AY154" i="14"/>
  <c r="AX154" i="14"/>
  <c r="AV154" i="14" s="1"/>
  <c r="AW154" i="14"/>
  <c r="AQ154" i="14"/>
  <c r="AK154" i="14"/>
  <c r="AF154" i="14"/>
  <c r="AA154" i="14"/>
  <c r="V154" i="14"/>
  <c r="R154" i="14"/>
  <c r="FE153" i="14"/>
  <c r="ER153" i="14"/>
  <c r="DZ153" i="14"/>
  <c r="DU153" i="14"/>
  <c r="DM153" i="14"/>
  <c r="DL153" i="14"/>
  <c r="DF153" i="14"/>
  <c r="DE153" i="14"/>
  <c r="DE151" i="14" s="1"/>
  <c r="DD153" i="14"/>
  <c r="DD151" i="14" s="1"/>
  <c r="DC153" i="14"/>
  <c r="CW153" i="14"/>
  <c r="CR153" i="14"/>
  <c r="CR151" i="14" s="1"/>
  <c r="CN153" i="14"/>
  <c r="CM153" i="14"/>
  <c r="CJ153" i="14" s="1"/>
  <c r="CL153" i="14"/>
  <c r="CK153" i="14"/>
  <c r="CI153" i="14"/>
  <c r="CH153" i="14"/>
  <c r="CG153" i="14"/>
  <c r="CF153" i="14"/>
  <c r="CE153" i="14" s="1"/>
  <c r="CD153" i="14" s="1"/>
  <c r="BY153" i="14"/>
  <c r="BT153" i="14"/>
  <c r="BK153" i="14"/>
  <c r="BF153" i="14"/>
  <c r="BA153" i="14"/>
  <c r="AZ153" i="14"/>
  <c r="AY153" i="14"/>
  <c r="AX153" i="14"/>
  <c r="AW153" i="14"/>
  <c r="AV153" i="14" s="1"/>
  <c r="AQ153" i="14"/>
  <c r="AK153" i="14"/>
  <c r="AF153" i="14"/>
  <c r="AA153" i="14"/>
  <c r="V153" i="14"/>
  <c r="R153" i="14"/>
  <c r="FE152" i="14"/>
  <c r="ER152" i="14"/>
  <c r="DZ152" i="14"/>
  <c r="DU152" i="14"/>
  <c r="DI152" i="14"/>
  <c r="DI151" i="14" s="1"/>
  <c r="DF152" i="14"/>
  <c r="DF151" i="14" s="1"/>
  <c r="DE152" i="14"/>
  <c r="DD152" i="14"/>
  <c r="DC152" i="14"/>
  <c r="DB152" i="14"/>
  <c r="CW152" i="14"/>
  <c r="CR152" i="14"/>
  <c r="CP152" i="14"/>
  <c r="CN152" i="14"/>
  <c r="CM152" i="14"/>
  <c r="CL152" i="14"/>
  <c r="CK152" i="14"/>
  <c r="CI152" i="14"/>
  <c r="CH152" i="14"/>
  <c r="CG152" i="14"/>
  <c r="CF152" i="14"/>
  <c r="BY152" i="14"/>
  <c r="BT152" i="14"/>
  <c r="BK152" i="14"/>
  <c r="BF152" i="14"/>
  <c r="BA152" i="14"/>
  <c r="AZ152" i="14"/>
  <c r="AY152" i="14"/>
  <c r="AX152" i="14"/>
  <c r="AW152" i="14"/>
  <c r="AQ152" i="14"/>
  <c r="AK152" i="14"/>
  <c r="AF152" i="14"/>
  <c r="AF151" i="14" s="1"/>
  <c r="AA152" i="14"/>
  <c r="V152" i="14"/>
  <c r="R152" i="14"/>
  <c r="FL151" i="14"/>
  <c r="FH151" i="14"/>
  <c r="EU151" i="14"/>
  <c r="EP151" i="14"/>
  <c r="EQ151" i="14" s="1"/>
  <c r="EL151" i="14"/>
  <c r="EK151" i="14"/>
  <c r="EJ151" i="14"/>
  <c r="EG151" i="14"/>
  <c r="ED151" i="14"/>
  <c r="EC151" i="14"/>
  <c r="FM151" i="14" s="1"/>
  <c r="FK151" i="14" s="1"/>
  <c r="FQ151" i="14" s="1"/>
  <c r="FR151" i="14" s="1"/>
  <c r="EB151" i="14"/>
  <c r="EA151" i="14"/>
  <c r="DY151" i="14"/>
  <c r="DX151" i="14"/>
  <c r="DW151" i="14"/>
  <c r="DV151" i="14"/>
  <c r="DU151" i="14"/>
  <c r="DH151" i="14"/>
  <c r="DG151" i="14"/>
  <c r="DA151" i="14"/>
  <c r="CZ151" i="14"/>
  <c r="CY151" i="14"/>
  <c r="CX151" i="14"/>
  <c r="CV151" i="14"/>
  <c r="CU151" i="14"/>
  <c r="CT151" i="14"/>
  <c r="CS151" i="14"/>
  <c r="CI151" i="14"/>
  <c r="CC151" i="14"/>
  <c r="CB151" i="14"/>
  <c r="CA151" i="14"/>
  <c r="BZ151" i="14"/>
  <c r="BX151" i="14"/>
  <c r="BW151" i="14"/>
  <c r="BV151" i="14"/>
  <c r="BU151" i="14"/>
  <c r="BO151" i="14"/>
  <c r="BN151" i="14"/>
  <c r="BM151" i="14"/>
  <c r="BL151" i="14"/>
  <c r="BJ151" i="14"/>
  <c r="BI151" i="14"/>
  <c r="BH151" i="14"/>
  <c r="BG151" i="14"/>
  <c r="BF151" i="14"/>
  <c r="BE151" i="14"/>
  <c r="BD151" i="14"/>
  <c r="BB151" i="14"/>
  <c r="AY151" i="14"/>
  <c r="AX151" i="14"/>
  <c r="AU151" i="14"/>
  <c r="AT151" i="14"/>
  <c r="FG151" i="14" s="1"/>
  <c r="FF151" i="14" s="1"/>
  <c r="AS151" i="14"/>
  <c r="ET151" i="14" s="1"/>
  <c r="ES151" i="14" s="1"/>
  <c r="AR151" i="14"/>
  <c r="EF151" i="14" s="1"/>
  <c r="AO151" i="14"/>
  <c r="AN151" i="14"/>
  <c r="AM151" i="14"/>
  <c r="AL151" i="14"/>
  <c r="AK151" i="14"/>
  <c r="AJ151" i="14"/>
  <c r="AI151" i="14"/>
  <c r="AH151" i="14"/>
  <c r="AG151" i="14"/>
  <c r="AE151" i="14"/>
  <c r="AD151" i="14"/>
  <c r="AC151" i="14"/>
  <c r="AB151" i="14"/>
  <c r="Z151" i="14"/>
  <c r="Y151" i="14"/>
  <c r="X151" i="14"/>
  <c r="W151" i="14"/>
  <c r="V151" i="14"/>
  <c r="U151" i="14"/>
  <c r="T151" i="14"/>
  <c r="S151" i="14"/>
  <c r="Q151" i="14"/>
  <c r="P151" i="14"/>
  <c r="FO150" i="14"/>
  <c r="FM150" i="14"/>
  <c r="FL150" i="14"/>
  <c r="FK150" i="14"/>
  <c r="FG150" i="14"/>
  <c r="FA150" i="14"/>
  <c r="EZ150" i="14"/>
  <c r="EY150" i="14"/>
  <c r="EX150" i="14"/>
  <c r="EW150" i="14"/>
  <c r="ET150" i="14"/>
  <c r="EV150" i="14" s="1"/>
  <c r="ES150" i="14"/>
  <c r="ER150" i="14"/>
  <c r="DZ150" i="14"/>
  <c r="DU150" i="14"/>
  <c r="DF150" i="14"/>
  <c r="DE150" i="14"/>
  <c r="DD150" i="14"/>
  <c r="DC150" i="14"/>
  <c r="DB150" i="14" s="1"/>
  <c r="CW150" i="14"/>
  <c r="CR150" i="14"/>
  <c r="CN150" i="14"/>
  <c r="CM150" i="14"/>
  <c r="CL150" i="14"/>
  <c r="CK150" i="14"/>
  <c r="CI150" i="14"/>
  <c r="CH150" i="14"/>
  <c r="CG150" i="14"/>
  <c r="CF150" i="14"/>
  <c r="BY150" i="14"/>
  <c r="BT150" i="14"/>
  <c r="DM150" i="14" s="1"/>
  <c r="BK150" i="14"/>
  <c r="BF150" i="14"/>
  <c r="BA150" i="14"/>
  <c r="AZ150" i="14"/>
  <c r="AY150" i="14"/>
  <c r="AX150" i="14"/>
  <c r="AW150" i="14"/>
  <c r="AV150" i="14"/>
  <c r="AQ150" i="14"/>
  <c r="V150" i="14"/>
  <c r="R150" i="14"/>
  <c r="EZ149" i="14"/>
  <c r="EY149" i="14"/>
  <c r="ET149" i="14"/>
  <c r="ES149" i="14" s="1"/>
  <c r="EW149" i="14" s="1"/>
  <c r="EL149" i="14"/>
  <c r="EK149" i="14"/>
  <c r="EF149" i="14"/>
  <c r="EE149" i="14" s="1"/>
  <c r="EI149" i="14" s="1"/>
  <c r="DZ149" i="14"/>
  <c r="DU149" i="14"/>
  <c r="DF149" i="14"/>
  <c r="DE149" i="14"/>
  <c r="DD149" i="14"/>
  <c r="DC149" i="14"/>
  <c r="CW149" i="14"/>
  <c r="CR149" i="14"/>
  <c r="CN149" i="14"/>
  <c r="CM149" i="14"/>
  <c r="CL149" i="14"/>
  <c r="CK149" i="14"/>
  <c r="CI149" i="14"/>
  <c r="CH149" i="14"/>
  <c r="CG149" i="14"/>
  <c r="CF149" i="14"/>
  <c r="BY149" i="14"/>
  <c r="BT149" i="14"/>
  <c r="DM149" i="14" s="1"/>
  <c r="BK149" i="14"/>
  <c r="BF149" i="14"/>
  <c r="BA149" i="14"/>
  <c r="AZ149" i="14"/>
  <c r="AY149" i="14"/>
  <c r="AX149" i="14"/>
  <c r="AW149" i="14"/>
  <c r="AV149" i="14" s="1"/>
  <c r="AQ149" i="14"/>
  <c r="V149" i="14"/>
  <c r="R149" i="14"/>
  <c r="EZ148" i="14"/>
  <c r="EY148" i="14"/>
  <c r="ET148" i="14"/>
  <c r="ES148" i="14"/>
  <c r="EW148" i="14" s="1"/>
  <c r="ER148" i="14"/>
  <c r="DZ148" i="14"/>
  <c r="DU148" i="14"/>
  <c r="DF148" i="14"/>
  <c r="DE148" i="14"/>
  <c r="DD148" i="14"/>
  <c r="DC148" i="14"/>
  <c r="DB148" i="14" s="1"/>
  <c r="CW148" i="14"/>
  <c r="CR148" i="14"/>
  <c r="CN148" i="14"/>
  <c r="CM148" i="14"/>
  <c r="CL148" i="14"/>
  <c r="CK148" i="14"/>
  <c r="CI148" i="14"/>
  <c r="CH148" i="14"/>
  <c r="CG148" i="14"/>
  <c r="CE148" i="14" s="1"/>
  <c r="CD148" i="14" s="1"/>
  <c r="CF148" i="14"/>
  <c r="BY148" i="14"/>
  <c r="BT148" i="14"/>
  <c r="DM148" i="14" s="1"/>
  <c r="BK148" i="14"/>
  <c r="DL148" i="14" s="1"/>
  <c r="BF148" i="14"/>
  <c r="BC148" i="14"/>
  <c r="BA148" i="14"/>
  <c r="AZ148" i="14"/>
  <c r="AY148" i="14"/>
  <c r="AX148" i="14"/>
  <c r="AV148" i="14" s="1"/>
  <c r="AW148" i="14"/>
  <c r="AQ148" i="14"/>
  <c r="V148" i="14"/>
  <c r="R148" i="14"/>
  <c r="FE147" i="14"/>
  <c r="ER147" i="14"/>
  <c r="DZ147" i="14"/>
  <c r="DU147" i="14"/>
  <c r="DM147" i="14"/>
  <c r="DF147" i="14"/>
  <c r="DE147" i="14"/>
  <c r="DD147" i="14"/>
  <c r="DC147" i="14"/>
  <c r="CW147" i="14"/>
  <c r="CR147" i="14"/>
  <c r="CN147" i="14"/>
  <c r="CM147" i="14"/>
  <c r="CL147" i="14"/>
  <c r="CK147" i="14"/>
  <c r="CI147" i="14"/>
  <c r="CH147" i="14"/>
  <c r="CG147" i="14"/>
  <c r="CF147" i="14"/>
  <c r="CE147" i="14"/>
  <c r="CD147" i="14" s="1"/>
  <c r="BY147" i="14"/>
  <c r="BT147" i="14"/>
  <c r="BK147" i="14"/>
  <c r="DL147" i="14" s="1"/>
  <c r="BF147" i="14"/>
  <c r="BA147" i="14"/>
  <c r="AZ147" i="14"/>
  <c r="AY147" i="14"/>
  <c r="AV147" i="14" s="1"/>
  <c r="AX147" i="14"/>
  <c r="AW147" i="14"/>
  <c r="AQ147" i="14"/>
  <c r="V147" i="14"/>
  <c r="R147" i="14"/>
  <c r="FM146" i="14"/>
  <c r="FL146" i="14"/>
  <c r="FG146" i="14"/>
  <c r="EZ146" i="14"/>
  <c r="EY146" i="14"/>
  <c r="EX146" i="14"/>
  <c r="FB146" i="14" s="1"/>
  <c r="ET146" i="14"/>
  <c r="ES146" i="14"/>
  <c r="EW146" i="14" s="1"/>
  <c r="ER146" i="14"/>
  <c r="DZ146" i="14"/>
  <c r="DU146" i="14"/>
  <c r="DF146" i="14"/>
  <c r="DE146" i="14"/>
  <c r="DB146" i="14" s="1"/>
  <c r="DD146" i="14"/>
  <c r="DC146" i="14"/>
  <c r="CW146" i="14"/>
  <c r="CR146" i="14"/>
  <c r="CN146" i="14"/>
  <c r="CM146" i="14"/>
  <c r="CL146" i="14"/>
  <c r="CK146" i="14"/>
  <c r="CI146" i="14"/>
  <c r="CH146" i="14"/>
  <c r="CG146" i="14"/>
  <c r="CF146" i="14"/>
  <c r="BY146" i="14"/>
  <c r="BT146" i="14"/>
  <c r="BK146" i="14"/>
  <c r="DL146" i="14" s="1"/>
  <c r="BF146" i="14"/>
  <c r="BA146" i="14"/>
  <c r="AZ146" i="14"/>
  <c r="AY146" i="14"/>
  <c r="AX146" i="14"/>
  <c r="AV146" i="14" s="1"/>
  <c r="AW146" i="14"/>
  <c r="AQ146" i="14"/>
  <c r="V146" i="14"/>
  <c r="R146" i="14"/>
  <c r="FE145" i="14"/>
  <c r="ER145" i="14"/>
  <c r="DZ145" i="14"/>
  <c r="DU145" i="14"/>
  <c r="DF145" i="14"/>
  <c r="DE145" i="14"/>
  <c r="DD145" i="14"/>
  <c r="DC145" i="14"/>
  <c r="DB145" i="14" s="1"/>
  <c r="CW145" i="14"/>
  <c r="CR145" i="14"/>
  <c r="CN145" i="14"/>
  <c r="CM145" i="14"/>
  <c r="CL145" i="14"/>
  <c r="CK145" i="14"/>
  <c r="CI145" i="14"/>
  <c r="CH145" i="14"/>
  <c r="CG145" i="14"/>
  <c r="CF145" i="14"/>
  <c r="CE145" i="14"/>
  <c r="CD145" i="14" s="1"/>
  <c r="BY145" i="14"/>
  <c r="BT145" i="14"/>
  <c r="DM145" i="14" s="1"/>
  <c r="BK145" i="14"/>
  <c r="DL145" i="14" s="1"/>
  <c r="BF145" i="14"/>
  <c r="BA145" i="14"/>
  <c r="AZ145" i="14"/>
  <c r="AY145" i="14"/>
  <c r="AX145" i="14"/>
  <c r="AW145" i="14"/>
  <c r="AQ145" i="14"/>
  <c r="V145" i="14"/>
  <c r="R145" i="14"/>
  <c r="FO144" i="14"/>
  <c r="FM144" i="14"/>
  <c r="FL144" i="14"/>
  <c r="FK144" i="14"/>
  <c r="FG144" i="14"/>
  <c r="FF144" i="14"/>
  <c r="FJ144" i="14" s="1"/>
  <c r="FA144" i="14"/>
  <c r="EZ144" i="14"/>
  <c r="EY144" i="14"/>
  <c r="EX144" i="14"/>
  <c r="ET144" i="14"/>
  <c r="ES144" i="14"/>
  <c r="EW144" i="14" s="1"/>
  <c r="ER144" i="14"/>
  <c r="DZ144" i="14"/>
  <c r="DU144" i="14"/>
  <c r="DF144" i="14"/>
  <c r="DE144" i="14"/>
  <c r="DD144" i="14"/>
  <c r="DD137" i="14" s="1"/>
  <c r="DC144" i="14"/>
  <c r="CW144" i="14"/>
  <c r="CR144" i="14"/>
  <c r="CN144" i="14"/>
  <c r="CM144" i="14"/>
  <c r="CL144" i="14"/>
  <c r="CK144" i="14"/>
  <c r="CI144" i="14"/>
  <c r="CH144" i="14"/>
  <c r="CG144" i="14"/>
  <c r="CF144" i="14"/>
  <c r="CF137" i="14" s="1"/>
  <c r="BY144" i="14"/>
  <c r="BT144" i="14"/>
  <c r="DM144" i="14" s="1"/>
  <c r="BK144" i="14"/>
  <c r="DL144" i="14" s="1"/>
  <c r="BF144" i="14"/>
  <c r="BC144" i="14"/>
  <c r="BA144" i="14"/>
  <c r="AZ144" i="14"/>
  <c r="AY144" i="14"/>
  <c r="AV144" i="14" s="1"/>
  <c r="AX144" i="14"/>
  <c r="AW144" i="14"/>
  <c r="AQ144" i="14"/>
  <c r="V144" i="14"/>
  <c r="R144" i="14"/>
  <c r="FM143" i="14"/>
  <c r="FL143" i="14"/>
  <c r="FG143" i="14"/>
  <c r="FI143" i="14" s="1"/>
  <c r="FF143" i="14"/>
  <c r="FJ143" i="14" s="1"/>
  <c r="EZ143" i="14"/>
  <c r="EY143" i="14"/>
  <c r="ET143" i="14"/>
  <c r="ES143" i="14" s="1"/>
  <c r="EW143" i="14" s="1"/>
  <c r="ER143" i="14"/>
  <c r="DZ143" i="14"/>
  <c r="DU143" i="14"/>
  <c r="DF143" i="14"/>
  <c r="DE143" i="14"/>
  <c r="DD143" i="14"/>
  <c r="DC143" i="14"/>
  <c r="DB143" i="14"/>
  <c r="CW143" i="14"/>
  <c r="CR143" i="14"/>
  <c r="CN143" i="14"/>
  <c r="CM143" i="14"/>
  <c r="CL143" i="14"/>
  <c r="CK143" i="14"/>
  <c r="CI143" i="14"/>
  <c r="CH143" i="14"/>
  <c r="CG143" i="14"/>
  <c r="CF143" i="14"/>
  <c r="BY143" i="14"/>
  <c r="BT143" i="14"/>
  <c r="DM143" i="14" s="1"/>
  <c r="BK143" i="14"/>
  <c r="DL143" i="14" s="1"/>
  <c r="BF143" i="14"/>
  <c r="BC143" i="14"/>
  <c r="BA143" i="14" s="1"/>
  <c r="AZ143" i="14"/>
  <c r="AY143" i="14"/>
  <c r="AX143" i="14"/>
  <c r="AW143" i="14"/>
  <c r="AQ143" i="14"/>
  <c r="V143" i="14"/>
  <c r="R143" i="14"/>
  <c r="EZ142" i="14"/>
  <c r="EY142" i="14"/>
  <c r="EX142" i="14"/>
  <c r="FB142" i="14" s="1"/>
  <c r="ET142" i="14"/>
  <c r="ES142" i="14"/>
  <c r="EW142" i="14" s="1"/>
  <c r="ER142" i="14"/>
  <c r="DZ142" i="14"/>
  <c r="DU142" i="14"/>
  <c r="DF142" i="14"/>
  <c r="DE142" i="14"/>
  <c r="DD142" i="14"/>
  <c r="DC142" i="14"/>
  <c r="CW142" i="14"/>
  <c r="CR142" i="14"/>
  <c r="CN142" i="14"/>
  <c r="CM142" i="14"/>
  <c r="CL142" i="14"/>
  <c r="CK142" i="14"/>
  <c r="CI142" i="14"/>
  <c r="CH142" i="14"/>
  <c r="CG142" i="14"/>
  <c r="CF142" i="14"/>
  <c r="BY142" i="14"/>
  <c r="BT142" i="14"/>
  <c r="DM142" i="14" s="1"/>
  <c r="BK142" i="14"/>
  <c r="BF142" i="14"/>
  <c r="BA142" i="14"/>
  <c r="AZ142" i="14"/>
  <c r="AY142" i="14"/>
  <c r="AX142" i="14"/>
  <c r="AW142" i="14"/>
  <c r="AV142" i="14"/>
  <c r="AQ142" i="14"/>
  <c r="V142" i="14"/>
  <c r="R142" i="14"/>
  <c r="FM141" i="14"/>
  <c r="FL141" i="14"/>
  <c r="FJ141" i="14"/>
  <c r="FI141" i="14"/>
  <c r="FG141" i="14"/>
  <c r="FF141" i="14"/>
  <c r="EZ141" i="14"/>
  <c r="EY141" i="14"/>
  <c r="ET141" i="14"/>
  <c r="ER141" i="14"/>
  <c r="DZ141" i="14"/>
  <c r="DU141" i="14"/>
  <c r="DF141" i="14"/>
  <c r="DE141" i="14"/>
  <c r="DB141" i="14" s="1"/>
  <c r="DD141" i="14"/>
  <c r="DC141" i="14"/>
  <c r="CW141" i="14"/>
  <c r="CR141" i="14"/>
  <c r="CN141" i="14"/>
  <c r="CM141" i="14"/>
  <c r="CL141" i="14"/>
  <c r="CJ141" i="14" s="1"/>
  <c r="CK141" i="14"/>
  <c r="CI141" i="14"/>
  <c r="CH141" i="14"/>
  <c r="CG141" i="14"/>
  <c r="CE141" i="14" s="1"/>
  <c r="CD141" i="14" s="1"/>
  <c r="CF141" i="14"/>
  <c r="BY141" i="14"/>
  <c r="BT141" i="14"/>
  <c r="BK141" i="14"/>
  <c r="DL141" i="14" s="1"/>
  <c r="BF141" i="14"/>
  <c r="BC141" i="14"/>
  <c r="BA141" i="14" s="1"/>
  <c r="AZ141" i="14"/>
  <c r="AY141" i="14"/>
  <c r="AX141" i="14"/>
  <c r="AV141" i="14" s="1"/>
  <c r="AW141" i="14"/>
  <c r="AQ141" i="14"/>
  <c r="V141" i="14"/>
  <c r="R141" i="14"/>
  <c r="FO140" i="14"/>
  <c r="FM140" i="14"/>
  <c r="FL140" i="14"/>
  <c r="FK140" i="14"/>
  <c r="FG140" i="14"/>
  <c r="EZ140" i="14"/>
  <c r="EX140" i="14" s="1"/>
  <c r="EY140" i="14"/>
  <c r="EW140" i="14"/>
  <c r="ET140" i="14"/>
  <c r="EV140" i="14" s="1"/>
  <c r="ES140" i="14"/>
  <c r="ER140" i="14"/>
  <c r="DZ140" i="14"/>
  <c r="DU140" i="14"/>
  <c r="DF140" i="14"/>
  <c r="DE140" i="14"/>
  <c r="DD140" i="14"/>
  <c r="DC140" i="14"/>
  <c r="CW140" i="14"/>
  <c r="CR140" i="14"/>
  <c r="CN140" i="14"/>
  <c r="CM140" i="14"/>
  <c r="CL140" i="14"/>
  <c r="CK140" i="14"/>
  <c r="CI140" i="14"/>
  <c r="CH140" i="14"/>
  <c r="CG140" i="14"/>
  <c r="CF140" i="14"/>
  <c r="BY140" i="14"/>
  <c r="BT140" i="14"/>
  <c r="BK140" i="14"/>
  <c r="BF140" i="14"/>
  <c r="BC140" i="14"/>
  <c r="AZ140" i="14"/>
  <c r="AY140" i="14"/>
  <c r="AX140" i="14"/>
  <c r="AW140" i="14"/>
  <c r="AQ140" i="14"/>
  <c r="V140" i="14"/>
  <c r="R140" i="14"/>
  <c r="FE139" i="14"/>
  <c r="ER139" i="14"/>
  <c r="DZ139" i="14"/>
  <c r="DU139" i="14"/>
  <c r="DL139" i="14"/>
  <c r="DF139" i="14"/>
  <c r="DE139" i="14"/>
  <c r="DD139" i="14"/>
  <c r="DC139" i="14"/>
  <c r="DB139" i="14" s="1"/>
  <c r="CW139" i="14"/>
  <c r="CR139" i="14"/>
  <c r="CN139" i="14"/>
  <c r="CM139" i="14"/>
  <c r="CL139" i="14"/>
  <c r="CK139" i="14"/>
  <c r="CI139" i="14"/>
  <c r="CH139" i="14"/>
  <c r="CG139" i="14"/>
  <c r="CF139" i="14"/>
  <c r="CE139" i="14"/>
  <c r="CD139" i="14" s="1"/>
  <c r="BY139" i="14"/>
  <c r="BT139" i="14"/>
  <c r="BK139" i="14"/>
  <c r="BF139" i="14"/>
  <c r="BA139" i="14"/>
  <c r="AZ139" i="14"/>
  <c r="AY139" i="14"/>
  <c r="AX139" i="14"/>
  <c r="AW139" i="14"/>
  <c r="AQ139" i="14"/>
  <c r="V139" i="14"/>
  <c r="R139" i="14"/>
  <c r="EZ138" i="14"/>
  <c r="EY138" i="14"/>
  <c r="EV138" i="14"/>
  <c r="ET138" i="14"/>
  <c r="ES138" i="14" s="1"/>
  <c r="EW138" i="14" s="1"/>
  <c r="ER138" i="14"/>
  <c r="DZ138" i="14"/>
  <c r="DU138" i="14"/>
  <c r="DF138" i="14"/>
  <c r="DE138" i="14"/>
  <c r="DD138" i="14"/>
  <c r="DC138" i="14"/>
  <c r="DB138" i="14" s="1"/>
  <c r="CW138" i="14"/>
  <c r="CR138" i="14"/>
  <c r="CN138" i="14"/>
  <c r="CM138" i="14"/>
  <c r="CL138" i="14"/>
  <c r="CK138" i="14"/>
  <c r="CI138" i="14"/>
  <c r="CH138" i="14"/>
  <c r="CG138" i="14"/>
  <c r="CF138" i="14"/>
  <c r="BY138" i="14"/>
  <c r="BT138" i="14"/>
  <c r="DM138" i="14" s="1"/>
  <c r="DO138" i="14" s="1"/>
  <c r="BK138" i="14"/>
  <c r="BF138" i="14"/>
  <c r="BA138" i="14"/>
  <c r="AZ138" i="14"/>
  <c r="AY138" i="14"/>
  <c r="AY137" i="14" s="1"/>
  <c r="AX138" i="14"/>
  <c r="AX137" i="14" s="1"/>
  <c r="AW138" i="14"/>
  <c r="AV138" i="14" s="1"/>
  <c r="AQ138" i="14"/>
  <c r="V138" i="14"/>
  <c r="R138" i="14"/>
  <c r="FM137" i="14"/>
  <c r="FL137" i="14"/>
  <c r="FH137" i="14"/>
  <c r="EZ137" i="14"/>
  <c r="EU137" i="14"/>
  <c r="EG137" i="14"/>
  <c r="ED137" i="14"/>
  <c r="EC137" i="14"/>
  <c r="EB137" i="14"/>
  <c r="EA137" i="14"/>
  <c r="DY137" i="14"/>
  <c r="DX137" i="14"/>
  <c r="DW137" i="14"/>
  <c r="DU137" i="14" s="1"/>
  <c r="DV137" i="14"/>
  <c r="DI137" i="14"/>
  <c r="DH137" i="14"/>
  <c r="DG137" i="14"/>
  <c r="DC137" i="14"/>
  <c r="DA137" i="14"/>
  <c r="CZ137" i="14"/>
  <c r="CY137" i="14"/>
  <c r="CX137" i="14"/>
  <c r="CV137" i="14"/>
  <c r="CU137" i="14"/>
  <c r="CT137" i="14"/>
  <c r="CS137" i="14"/>
  <c r="CC137" i="14"/>
  <c r="CB137" i="14"/>
  <c r="CA137" i="14"/>
  <c r="BZ137" i="14"/>
  <c r="BX137" i="14"/>
  <c r="BW137" i="14"/>
  <c r="BV137" i="14"/>
  <c r="BU137" i="14"/>
  <c r="BO137" i="14"/>
  <c r="BN137" i="14"/>
  <c r="BM137" i="14"/>
  <c r="BL137" i="14"/>
  <c r="BJ137" i="14"/>
  <c r="BI137" i="14"/>
  <c r="BH137" i="14"/>
  <c r="BG137" i="14"/>
  <c r="BE137" i="14"/>
  <c r="BD137" i="14"/>
  <c r="BB137" i="14"/>
  <c r="AU137" i="14"/>
  <c r="AT137" i="14"/>
  <c r="FG137" i="14" s="1"/>
  <c r="FF137" i="14" s="1"/>
  <c r="AS137" i="14"/>
  <c r="ET137" i="14" s="1"/>
  <c r="ES137" i="14" s="1"/>
  <c r="AR137" i="14"/>
  <c r="EF137" i="14" s="1"/>
  <c r="EE137" i="14" s="1"/>
  <c r="AO137" i="14"/>
  <c r="AN137" i="14"/>
  <c r="AM137" i="14"/>
  <c r="AL137" i="14"/>
  <c r="AK137" i="14"/>
  <c r="AJ137" i="14"/>
  <c r="AI137" i="14"/>
  <c r="AH137" i="14"/>
  <c r="AG137" i="14"/>
  <c r="AF137" i="14"/>
  <c r="AE137" i="14"/>
  <c r="AD137" i="14"/>
  <c r="AC137" i="14"/>
  <c r="AB137" i="14"/>
  <c r="AA137" i="14"/>
  <c r="Z137" i="14"/>
  <c r="Y137" i="14"/>
  <c r="X137" i="14"/>
  <c r="W137" i="14"/>
  <c r="U137" i="14"/>
  <c r="T137" i="14"/>
  <c r="S137" i="14"/>
  <c r="Q137" i="14"/>
  <c r="P137" i="14"/>
  <c r="EZ136" i="14"/>
  <c r="EY136" i="14"/>
  <c r="EW136" i="14"/>
  <c r="EV136" i="14"/>
  <c r="ET136" i="14"/>
  <c r="ES136" i="14"/>
  <c r="ER136" i="14"/>
  <c r="DZ136" i="14"/>
  <c r="DU136" i="14"/>
  <c r="DF136" i="14"/>
  <c r="DE136" i="14"/>
  <c r="DD136" i="14"/>
  <c r="DC136" i="14"/>
  <c r="DB136" i="14"/>
  <c r="CW136" i="14"/>
  <c r="CR136" i="14"/>
  <c r="CN136" i="14"/>
  <c r="CM136" i="14"/>
  <c r="CL136" i="14"/>
  <c r="CK136" i="14"/>
  <c r="CI136" i="14"/>
  <c r="CH136" i="14"/>
  <c r="CG136" i="14"/>
  <c r="CF136" i="14"/>
  <c r="BY136" i="14"/>
  <c r="BT136" i="14"/>
  <c r="DM136" i="14" s="1"/>
  <c r="BK136" i="14"/>
  <c r="DL136" i="14" s="1"/>
  <c r="BF136" i="14"/>
  <c r="BC136" i="14"/>
  <c r="BA136" i="14"/>
  <c r="AZ136" i="14"/>
  <c r="AY136" i="14"/>
  <c r="AV136" i="14" s="1"/>
  <c r="AX136" i="14"/>
  <c r="AW136" i="14"/>
  <c r="AQ136" i="14"/>
  <c r="AK136" i="14"/>
  <c r="AF136" i="14"/>
  <c r="AA136" i="14"/>
  <c r="V136" i="14"/>
  <c r="R136" i="14"/>
  <c r="EZ135" i="14"/>
  <c r="EY135" i="14"/>
  <c r="EX135" i="14"/>
  <c r="FB135" i="14" s="1"/>
  <c r="ET135" i="14"/>
  <c r="ES135" i="14"/>
  <c r="EW135" i="14" s="1"/>
  <c r="ER135" i="14"/>
  <c r="DZ135" i="14"/>
  <c r="DU135" i="14"/>
  <c r="DF135" i="14"/>
  <c r="DE135" i="14"/>
  <c r="DD135" i="14"/>
  <c r="DC135" i="14"/>
  <c r="CW135" i="14"/>
  <c r="CR135" i="14"/>
  <c r="CN135" i="14"/>
  <c r="CM135" i="14"/>
  <c r="CL135" i="14"/>
  <c r="CK135" i="14"/>
  <c r="CI135" i="14"/>
  <c r="CH135" i="14"/>
  <c r="CG135" i="14"/>
  <c r="CF135" i="14"/>
  <c r="BY135" i="14"/>
  <c r="BT135" i="14"/>
  <c r="DM135" i="14" s="1"/>
  <c r="BK135" i="14"/>
  <c r="BF135" i="14"/>
  <c r="BC135" i="14"/>
  <c r="BC128" i="14" s="1"/>
  <c r="BA135" i="14"/>
  <c r="AZ135" i="14"/>
  <c r="AY135" i="14"/>
  <c r="AX135" i="14"/>
  <c r="AW135" i="14"/>
  <c r="AV135" i="14" s="1"/>
  <c r="AQ135" i="14"/>
  <c r="AK135" i="14"/>
  <c r="AK128" i="14" s="1"/>
  <c r="AF135" i="14"/>
  <c r="AA135" i="14"/>
  <c r="V135" i="14"/>
  <c r="R135" i="14"/>
  <c r="EZ134" i="14"/>
  <c r="EY134" i="14"/>
  <c r="ET134" i="14"/>
  <c r="ES134" i="14" s="1"/>
  <c r="ER134" i="14"/>
  <c r="DZ134" i="14"/>
  <c r="DU134" i="14"/>
  <c r="DF134" i="14"/>
  <c r="DF128" i="14" s="1"/>
  <c r="DE134" i="14"/>
  <c r="DD134" i="14"/>
  <c r="DC134" i="14"/>
  <c r="DB134" i="14"/>
  <c r="CW134" i="14"/>
  <c r="CR134" i="14"/>
  <c r="CN134" i="14"/>
  <c r="CM134" i="14"/>
  <c r="CJ134" i="14" s="1"/>
  <c r="DJ134" i="14" s="1"/>
  <c r="CL134" i="14"/>
  <c r="CK134" i="14"/>
  <c r="CI134" i="14"/>
  <c r="CH134" i="14"/>
  <c r="CE134" i="14" s="1"/>
  <c r="CD134" i="14" s="1"/>
  <c r="CG134" i="14"/>
  <c r="CF134" i="14"/>
  <c r="BY134" i="14"/>
  <c r="BT134" i="14"/>
  <c r="DM134" i="14" s="1"/>
  <c r="BK134" i="14"/>
  <c r="DL134" i="14" s="1"/>
  <c r="BF134" i="14"/>
  <c r="BC134" i="14"/>
  <c r="BA134" i="14"/>
  <c r="AZ134" i="14"/>
  <c r="AY134" i="14"/>
  <c r="AV134" i="14" s="1"/>
  <c r="AX134" i="14"/>
  <c r="AW134" i="14"/>
  <c r="AQ134" i="14"/>
  <c r="AK134" i="14"/>
  <c r="AF134" i="14"/>
  <c r="AA134" i="14"/>
  <c r="V134" i="14"/>
  <c r="R134" i="14"/>
  <c r="FN133" i="14"/>
  <c r="FM133" i="14"/>
  <c r="FL133" i="14"/>
  <c r="FK133" i="14"/>
  <c r="FO133" i="14" s="1"/>
  <c r="FG133" i="14"/>
  <c r="FF133" i="14" s="1"/>
  <c r="FJ133" i="14" s="1"/>
  <c r="EZ133" i="14"/>
  <c r="EY133" i="14"/>
  <c r="ET133" i="14"/>
  <c r="ES133" i="14"/>
  <c r="ER133" i="14"/>
  <c r="DZ133" i="14"/>
  <c r="DU133" i="14"/>
  <c r="DF133" i="14"/>
  <c r="DE133" i="14"/>
  <c r="DD133" i="14"/>
  <c r="DC133" i="14"/>
  <c r="DB133" i="14" s="1"/>
  <c r="CW133" i="14"/>
  <c r="CR133" i="14"/>
  <c r="CN133" i="14"/>
  <c r="CM133" i="14"/>
  <c r="CL133" i="14"/>
  <c r="CK133" i="14"/>
  <c r="CI133" i="14"/>
  <c r="CH133" i="14"/>
  <c r="CE133" i="14" s="1"/>
  <c r="CD133" i="14" s="1"/>
  <c r="CG133" i="14"/>
  <c r="CF133" i="14"/>
  <c r="BY133" i="14"/>
  <c r="BT133" i="14"/>
  <c r="DM133" i="14" s="1"/>
  <c r="BK133" i="14"/>
  <c r="DL133" i="14" s="1"/>
  <c r="BF133" i="14"/>
  <c r="BA133" i="14"/>
  <c r="AZ133" i="14"/>
  <c r="AY133" i="14"/>
  <c r="AV133" i="14" s="1"/>
  <c r="AX133" i="14"/>
  <c r="AW133" i="14"/>
  <c r="AQ133" i="14"/>
  <c r="AK133" i="14"/>
  <c r="AF133" i="14"/>
  <c r="AA133" i="14"/>
  <c r="V133" i="14"/>
  <c r="R133" i="14"/>
  <c r="FD132" i="14"/>
  <c r="FE132" i="14" s="1"/>
  <c r="EZ132" i="14"/>
  <c r="EY132" i="14"/>
  <c r="EX132" i="14"/>
  <c r="ET132" i="14"/>
  <c r="ES132" i="14" s="1"/>
  <c r="ER132" i="14"/>
  <c r="DZ132" i="14"/>
  <c r="DU132" i="14"/>
  <c r="DF132" i="14"/>
  <c r="DE132" i="14"/>
  <c r="DD132" i="14"/>
  <c r="DC132" i="14"/>
  <c r="DB132" i="14" s="1"/>
  <c r="CW132" i="14"/>
  <c r="CR132" i="14"/>
  <c r="CN132" i="14"/>
  <c r="CM132" i="14"/>
  <c r="CL132" i="14"/>
  <c r="CK132" i="14"/>
  <c r="CI132" i="14"/>
  <c r="CE132" i="14" s="1"/>
  <c r="CD132" i="14" s="1"/>
  <c r="CH132" i="14"/>
  <c r="CG132" i="14"/>
  <c r="CF132" i="14"/>
  <c r="BY132" i="14"/>
  <c r="BT132" i="14"/>
  <c r="DM132" i="14" s="1"/>
  <c r="BK132" i="14"/>
  <c r="DL132" i="14" s="1"/>
  <c r="BF132" i="14"/>
  <c r="BC132" i="14"/>
  <c r="BA132" i="14"/>
  <c r="AZ132" i="14"/>
  <c r="AY132" i="14"/>
  <c r="AX132" i="14"/>
  <c r="AW132" i="14"/>
  <c r="AV132" i="14"/>
  <c r="AQ132" i="14"/>
  <c r="AK132" i="14"/>
  <c r="AF132" i="14"/>
  <c r="AA132" i="14"/>
  <c r="V132" i="14"/>
  <c r="R132" i="14"/>
  <c r="EZ131" i="14"/>
  <c r="EY131" i="14"/>
  <c r="EX131" i="14"/>
  <c r="ES131" i="14"/>
  <c r="ER131" i="14"/>
  <c r="DZ131" i="14"/>
  <c r="DU131" i="14"/>
  <c r="DF131" i="14"/>
  <c r="DE131" i="14"/>
  <c r="DB131" i="14" s="1"/>
  <c r="DD131" i="14"/>
  <c r="DC131" i="14"/>
  <c r="CW131" i="14"/>
  <c r="CR131" i="14"/>
  <c r="CP131" i="14"/>
  <c r="CQ131" i="14" s="1"/>
  <c r="CN131" i="14"/>
  <c r="CM131" i="14"/>
  <c r="CL131" i="14"/>
  <c r="CK131" i="14"/>
  <c r="CI131" i="14"/>
  <c r="CH131" i="14"/>
  <c r="CG131" i="14"/>
  <c r="CE131" i="14" s="1"/>
  <c r="CD131" i="14" s="1"/>
  <c r="CF131" i="14"/>
  <c r="BY131" i="14"/>
  <c r="BT131" i="14"/>
  <c r="DM131" i="14" s="1"/>
  <c r="DO131" i="14" s="1"/>
  <c r="DR131" i="14" s="1"/>
  <c r="BK131" i="14"/>
  <c r="BF131" i="14"/>
  <c r="BA131" i="14"/>
  <c r="AZ131" i="14"/>
  <c r="AY131" i="14"/>
  <c r="AX131" i="14"/>
  <c r="AW131" i="14"/>
  <c r="AV131" i="14"/>
  <c r="AQ131" i="14"/>
  <c r="AK131" i="14"/>
  <c r="AF131" i="14"/>
  <c r="AA131" i="14"/>
  <c r="V131" i="14"/>
  <c r="R131" i="14"/>
  <c r="FE130" i="14"/>
  <c r="ER130" i="14"/>
  <c r="DZ130" i="14"/>
  <c r="DU130" i="14"/>
  <c r="DM130" i="14"/>
  <c r="DF130" i="14"/>
  <c r="DE130" i="14"/>
  <c r="DD130" i="14"/>
  <c r="DC130" i="14"/>
  <c r="CW130" i="14"/>
  <c r="CR130" i="14"/>
  <c r="CN130" i="14"/>
  <c r="CM130" i="14"/>
  <c r="CL130" i="14"/>
  <c r="CK130" i="14"/>
  <c r="CI130" i="14"/>
  <c r="CH130" i="14"/>
  <c r="CG130" i="14"/>
  <c r="CF130" i="14"/>
  <c r="CE130" i="14" s="1"/>
  <c r="CD130" i="14" s="1"/>
  <c r="BY130" i="14"/>
  <c r="BT130" i="14"/>
  <c r="BK130" i="14"/>
  <c r="BF130" i="14"/>
  <c r="BA130" i="14"/>
  <c r="AZ130" i="14"/>
  <c r="AY130" i="14"/>
  <c r="AX130" i="14"/>
  <c r="AW130" i="14"/>
  <c r="AV130" i="14"/>
  <c r="AQ130" i="14"/>
  <c r="AK130" i="14"/>
  <c r="AF130" i="14"/>
  <c r="AA130" i="14"/>
  <c r="AA128" i="14" s="1"/>
  <c r="V130" i="14"/>
  <c r="R130" i="14"/>
  <c r="L130" i="14"/>
  <c r="FE129" i="14"/>
  <c r="ER129" i="14"/>
  <c r="DZ129" i="14"/>
  <c r="DU129" i="14"/>
  <c r="DF129" i="14"/>
  <c r="DE129" i="14"/>
  <c r="DD129" i="14"/>
  <c r="DC129" i="14"/>
  <c r="DB129" i="14"/>
  <c r="CW129" i="14"/>
  <c r="CR129" i="14"/>
  <c r="CN129" i="14"/>
  <c r="CM129" i="14"/>
  <c r="CL129" i="14"/>
  <c r="CK129" i="14"/>
  <c r="CI129" i="14"/>
  <c r="CH129" i="14"/>
  <c r="CG129" i="14"/>
  <c r="CF129" i="14"/>
  <c r="CE129" i="14" s="1"/>
  <c r="BY129" i="14"/>
  <c r="BT129" i="14"/>
  <c r="BK129" i="14"/>
  <c r="DL129" i="14" s="1"/>
  <c r="BF129" i="14"/>
  <c r="BA129" i="14"/>
  <c r="AZ129" i="14"/>
  <c r="AY129" i="14"/>
  <c r="AX129" i="14"/>
  <c r="AW129" i="14"/>
  <c r="AV129" i="14" s="1"/>
  <c r="AV128" i="14" s="1"/>
  <c r="AQ129" i="14"/>
  <c r="AK129" i="14"/>
  <c r="AF129" i="14"/>
  <c r="AA129" i="14"/>
  <c r="V129" i="14"/>
  <c r="R129" i="14"/>
  <c r="FL128" i="14"/>
  <c r="FH128" i="14"/>
  <c r="EU128" i="14"/>
  <c r="EQ128" i="14"/>
  <c r="EP128" i="14"/>
  <c r="EL128" i="14"/>
  <c r="EK128" i="14"/>
  <c r="EJ128" i="14"/>
  <c r="EG128" i="14"/>
  <c r="ED128" i="14"/>
  <c r="EC128" i="14"/>
  <c r="EB128" i="14"/>
  <c r="EA128" i="14"/>
  <c r="DY128" i="14"/>
  <c r="DX128" i="14"/>
  <c r="DW128" i="14"/>
  <c r="DV128" i="14"/>
  <c r="DU128" i="14"/>
  <c r="DI128" i="14"/>
  <c r="DH128" i="14"/>
  <c r="DG128" i="14"/>
  <c r="DA128" i="14"/>
  <c r="CZ128" i="14"/>
  <c r="CY128" i="14"/>
  <c r="CX128" i="14"/>
  <c r="CW128" i="14"/>
  <c r="CV128" i="14"/>
  <c r="CU128" i="14"/>
  <c r="CT128" i="14"/>
  <c r="CS128" i="14"/>
  <c r="CF128" i="14"/>
  <c r="CC128" i="14"/>
  <c r="CB128" i="14"/>
  <c r="CA128" i="14"/>
  <c r="BZ128" i="14"/>
  <c r="BX128" i="14"/>
  <c r="BW128" i="14"/>
  <c r="BV128" i="14"/>
  <c r="BU128" i="14"/>
  <c r="BO128" i="14"/>
  <c r="BN128" i="14"/>
  <c r="BM128" i="14"/>
  <c r="BL128" i="14"/>
  <c r="BJ128" i="14"/>
  <c r="BI128" i="14"/>
  <c r="BH128" i="14"/>
  <c r="BG128" i="14"/>
  <c r="BE128" i="14"/>
  <c r="BD128" i="14"/>
  <c r="BB128" i="14"/>
  <c r="AY128" i="14"/>
  <c r="AX128" i="14"/>
  <c r="AU128" i="14"/>
  <c r="AT128" i="14"/>
  <c r="FG128" i="14" s="1"/>
  <c r="AS128" i="14"/>
  <c r="ET128" i="14" s="1"/>
  <c r="AR128" i="14"/>
  <c r="EF128" i="14" s="1"/>
  <c r="EE128" i="14" s="1"/>
  <c r="AO128" i="14"/>
  <c r="AN128" i="14"/>
  <c r="AM128" i="14"/>
  <c r="AL128" i="14"/>
  <c r="AJ128" i="14"/>
  <c r="AI128" i="14"/>
  <c r="AH128" i="14"/>
  <c r="AG128" i="14"/>
  <c r="AF128" i="14"/>
  <c r="AE128" i="14"/>
  <c r="AD128" i="14"/>
  <c r="AC128" i="14"/>
  <c r="AB128" i="14"/>
  <c r="Z128" i="14"/>
  <c r="Y128" i="14"/>
  <c r="X128" i="14"/>
  <c r="W128" i="14"/>
  <c r="U128" i="14"/>
  <c r="T128" i="14"/>
  <c r="S128" i="14"/>
  <c r="Q128" i="14"/>
  <c r="P128" i="14"/>
  <c r="FM127" i="14"/>
  <c r="FL127" i="14"/>
  <c r="FJ127" i="14"/>
  <c r="FI127" i="14"/>
  <c r="FG127" i="14"/>
  <c r="FF127" i="14"/>
  <c r="EZ127" i="14"/>
  <c r="EY127" i="14"/>
  <c r="ET127" i="14"/>
  <c r="ER127" i="14"/>
  <c r="DZ127" i="14"/>
  <c r="DU127" i="14"/>
  <c r="DF127" i="14"/>
  <c r="DE127" i="14"/>
  <c r="DD127" i="14"/>
  <c r="DC127" i="14"/>
  <c r="DB127" i="14"/>
  <c r="CW127" i="14"/>
  <c r="CR127" i="14"/>
  <c r="CN127" i="14"/>
  <c r="CM127" i="14"/>
  <c r="CL127" i="14"/>
  <c r="CK127" i="14"/>
  <c r="CI127" i="14"/>
  <c r="CH127" i="14"/>
  <c r="CG127" i="14"/>
  <c r="CF127" i="14"/>
  <c r="BY127" i="14"/>
  <c r="BT127" i="14"/>
  <c r="DM127" i="14" s="1"/>
  <c r="BK127" i="14"/>
  <c r="DL127" i="14" s="1"/>
  <c r="BF127" i="14"/>
  <c r="BC127" i="14"/>
  <c r="BA127" i="14" s="1"/>
  <c r="AZ127" i="14"/>
  <c r="AY127" i="14"/>
  <c r="AX127" i="14"/>
  <c r="AV127" i="14" s="1"/>
  <c r="AW127" i="14"/>
  <c r="AQ127" i="14"/>
  <c r="V127" i="14"/>
  <c r="R127" i="14"/>
  <c r="L127" i="14"/>
  <c r="L133" i="14" s="1"/>
  <c r="EZ126" i="14"/>
  <c r="EY126" i="14"/>
  <c r="ET126" i="14"/>
  <c r="ES126" i="14" s="1"/>
  <c r="EW126" i="14" s="1"/>
  <c r="ER126" i="14"/>
  <c r="DZ126" i="14"/>
  <c r="DU126" i="14"/>
  <c r="DF126" i="14"/>
  <c r="DE126" i="14"/>
  <c r="DB126" i="14" s="1"/>
  <c r="DD126" i="14"/>
  <c r="DC126" i="14"/>
  <c r="CW126" i="14"/>
  <c r="CR126" i="14"/>
  <c r="CN126" i="14"/>
  <c r="CM126" i="14"/>
  <c r="CL126" i="14"/>
  <c r="CK126" i="14"/>
  <c r="CI126" i="14"/>
  <c r="CH126" i="14"/>
  <c r="CG126" i="14"/>
  <c r="CF126" i="14"/>
  <c r="BY126" i="14"/>
  <c r="BT126" i="14"/>
  <c r="DM126" i="14" s="1"/>
  <c r="BK126" i="14"/>
  <c r="DL126" i="14" s="1"/>
  <c r="BF126" i="14"/>
  <c r="BC126" i="14"/>
  <c r="BA126" i="14"/>
  <c r="AZ126" i="14"/>
  <c r="AY126" i="14"/>
  <c r="AX126" i="14"/>
  <c r="AV126" i="14" s="1"/>
  <c r="AW126" i="14"/>
  <c r="AQ126" i="14"/>
  <c r="V126" i="14"/>
  <c r="R126" i="14"/>
  <c r="EZ125" i="14"/>
  <c r="EY125" i="14"/>
  <c r="EV125" i="14"/>
  <c r="ET125" i="14"/>
  <c r="ES125" i="14" s="1"/>
  <c r="EW125" i="14" s="1"/>
  <c r="ER125" i="14"/>
  <c r="DZ125" i="14"/>
  <c r="DU125" i="14"/>
  <c r="DF125" i="14"/>
  <c r="DE125" i="14"/>
  <c r="DB125" i="14" s="1"/>
  <c r="DD125" i="14"/>
  <c r="DC125" i="14"/>
  <c r="CW125" i="14"/>
  <c r="CR125" i="14"/>
  <c r="CN125" i="14"/>
  <c r="CM125" i="14"/>
  <c r="CL125" i="14"/>
  <c r="CK125" i="14"/>
  <c r="CI125" i="14"/>
  <c r="CH125" i="14"/>
  <c r="CG125" i="14"/>
  <c r="CF125" i="14"/>
  <c r="BY125" i="14"/>
  <c r="BT125" i="14"/>
  <c r="DM125" i="14" s="1"/>
  <c r="BK125" i="14"/>
  <c r="DL125" i="14" s="1"/>
  <c r="BF125" i="14"/>
  <c r="BC125" i="14"/>
  <c r="BA125" i="14" s="1"/>
  <c r="AZ125" i="14"/>
  <c r="AY125" i="14"/>
  <c r="AX125" i="14"/>
  <c r="AV125" i="14" s="1"/>
  <c r="AW125" i="14"/>
  <c r="AQ125" i="14"/>
  <c r="V125" i="14"/>
  <c r="R125" i="14"/>
  <c r="FM124" i="14"/>
  <c r="FL124" i="14"/>
  <c r="FG124" i="14"/>
  <c r="FF124" i="14"/>
  <c r="FJ124" i="14" s="1"/>
  <c r="EZ124" i="14"/>
  <c r="EY124" i="14"/>
  <c r="EX124" i="14"/>
  <c r="ET124" i="14"/>
  <c r="ES124" i="14"/>
  <c r="EW124" i="14" s="1"/>
  <c r="ER124" i="14"/>
  <c r="DZ124" i="14"/>
  <c r="DU124" i="14"/>
  <c r="DF124" i="14"/>
  <c r="DE124" i="14"/>
  <c r="DD124" i="14"/>
  <c r="DC124" i="14"/>
  <c r="DB124" i="14" s="1"/>
  <c r="CW124" i="14"/>
  <c r="CR124" i="14"/>
  <c r="CN124" i="14"/>
  <c r="CM124" i="14"/>
  <c r="CL124" i="14"/>
  <c r="CK124" i="14"/>
  <c r="CI124" i="14"/>
  <c r="CH124" i="14"/>
  <c r="CG124" i="14"/>
  <c r="CE124" i="14" s="1"/>
  <c r="CD124" i="14" s="1"/>
  <c r="CF124" i="14"/>
  <c r="BY124" i="14"/>
  <c r="BT124" i="14"/>
  <c r="DM124" i="14" s="1"/>
  <c r="BK124" i="14"/>
  <c r="DL124" i="14" s="1"/>
  <c r="BF124" i="14"/>
  <c r="BD124" i="14"/>
  <c r="BC124" i="14"/>
  <c r="BA124" i="14"/>
  <c r="AZ124" i="14"/>
  <c r="AY124" i="14"/>
  <c r="AX124" i="14"/>
  <c r="AW124" i="14"/>
  <c r="AV124" i="14" s="1"/>
  <c r="AQ124" i="14"/>
  <c r="V124" i="14"/>
  <c r="R124" i="14"/>
  <c r="FN123" i="14"/>
  <c r="FM123" i="14"/>
  <c r="FL123" i="14"/>
  <c r="FK123" i="14"/>
  <c r="FJ123" i="14"/>
  <c r="FG123" i="14"/>
  <c r="FI123" i="14" s="1"/>
  <c r="FF123" i="14"/>
  <c r="EZ123" i="14"/>
  <c r="EY123" i="14"/>
  <c r="EW123" i="14"/>
  <c r="EV123" i="14"/>
  <c r="ET123" i="14"/>
  <c r="ES123" i="14"/>
  <c r="ER123" i="14"/>
  <c r="DZ123" i="14"/>
  <c r="DU123" i="14"/>
  <c r="DF123" i="14"/>
  <c r="DE123" i="14"/>
  <c r="DD123" i="14"/>
  <c r="DC123" i="14"/>
  <c r="DB123" i="14"/>
  <c r="CW123" i="14"/>
  <c r="CR123" i="14"/>
  <c r="CN123" i="14"/>
  <c r="CM123" i="14"/>
  <c r="CL123" i="14"/>
  <c r="CK123" i="14"/>
  <c r="CI123" i="14"/>
  <c r="CH123" i="14"/>
  <c r="CG123" i="14"/>
  <c r="CF123" i="14"/>
  <c r="BY123" i="14"/>
  <c r="BT123" i="14"/>
  <c r="DM123" i="14" s="1"/>
  <c r="BK123" i="14"/>
  <c r="DL123" i="14" s="1"/>
  <c r="BF123" i="14"/>
  <c r="BC123" i="14"/>
  <c r="BA123" i="14"/>
  <c r="AZ123" i="14"/>
  <c r="AY123" i="14"/>
  <c r="AV123" i="14" s="1"/>
  <c r="AX123" i="14"/>
  <c r="AW123" i="14"/>
  <c r="AQ123" i="14"/>
  <c r="V123" i="14"/>
  <c r="R123" i="14"/>
  <c r="FE122" i="14"/>
  <c r="ER122" i="14"/>
  <c r="DZ122" i="14"/>
  <c r="DU122" i="14"/>
  <c r="DF122" i="14"/>
  <c r="DE122" i="14"/>
  <c r="DD122" i="14"/>
  <c r="DC122" i="14"/>
  <c r="DB122" i="14" s="1"/>
  <c r="CW122" i="14"/>
  <c r="CR122" i="14"/>
  <c r="CN122" i="14"/>
  <c r="CM122" i="14"/>
  <c r="CL122" i="14"/>
  <c r="CK122" i="14"/>
  <c r="CI122" i="14"/>
  <c r="CH122" i="14"/>
  <c r="CG122" i="14"/>
  <c r="CF122" i="14"/>
  <c r="BY122" i="14"/>
  <c r="BT122" i="14"/>
  <c r="DM122" i="14" s="1"/>
  <c r="BK122" i="14"/>
  <c r="BF122" i="14"/>
  <c r="BA122" i="14"/>
  <c r="AZ122" i="14"/>
  <c r="AY122" i="14"/>
  <c r="AX122" i="14"/>
  <c r="AW122" i="14"/>
  <c r="AV122" i="14"/>
  <c r="AQ122" i="14"/>
  <c r="V122" i="14"/>
  <c r="R122" i="14"/>
  <c r="FM121" i="14"/>
  <c r="FL121" i="14"/>
  <c r="FI121" i="14"/>
  <c r="FG121" i="14"/>
  <c r="FF121" i="14" s="1"/>
  <c r="FJ121" i="14" s="1"/>
  <c r="EZ121" i="14"/>
  <c r="EY121" i="14"/>
  <c r="ET121" i="14"/>
  <c r="ES121" i="14"/>
  <c r="EW121" i="14" s="1"/>
  <c r="ER121" i="14"/>
  <c r="DZ121" i="14"/>
  <c r="DU121" i="14"/>
  <c r="DF121" i="14"/>
  <c r="DF114" i="14" s="1"/>
  <c r="DE121" i="14"/>
  <c r="DD121" i="14"/>
  <c r="DC121" i="14"/>
  <c r="DB121" i="14"/>
  <c r="CW121" i="14"/>
  <c r="CR121" i="14"/>
  <c r="CN121" i="14"/>
  <c r="CM121" i="14"/>
  <c r="CL121" i="14"/>
  <c r="CK121" i="14"/>
  <c r="CI121" i="14"/>
  <c r="CH121" i="14"/>
  <c r="CG121" i="14"/>
  <c r="CF121" i="14"/>
  <c r="BY121" i="14"/>
  <c r="BT121" i="14"/>
  <c r="DM121" i="14" s="1"/>
  <c r="BK121" i="14"/>
  <c r="DL121" i="14" s="1"/>
  <c r="BF121" i="14"/>
  <c r="BC121" i="14"/>
  <c r="BA121" i="14" s="1"/>
  <c r="AZ121" i="14"/>
  <c r="AY121" i="14"/>
  <c r="AX121" i="14"/>
  <c r="AV121" i="14" s="1"/>
  <c r="AW121" i="14"/>
  <c r="AQ121" i="14"/>
  <c r="V121" i="14"/>
  <c r="R121" i="14"/>
  <c r="FM120" i="14"/>
  <c r="FL120" i="14"/>
  <c r="FK120" i="14" s="1"/>
  <c r="FG120" i="14"/>
  <c r="FF120" i="14"/>
  <c r="FJ120" i="14" s="1"/>
  <c r="EZ120" i="14"/>
  <c r="EY120" i="14"/>
  <c r="EX120" i="14"/>
  <c r="FA120" i="14" s="1"/>
  <c r="EW120" i="14"/>
  <c r="ET120" i="14"/>
  <c r="ES120" i="14"/>
  <c r="ER120" i="14"/>
  <c r="DZ120" i="14"/>
  <c r="DU120" i="14"/>
  <c r="DF120" i="14"/>
  <c r="DE120" i="14"/>
  <c r="DD120" i="14"/>
  <c r="DC120" i="14"/>
  <c r="DB120" i="14" s="1"/>
  <c r="CW120" i="14"/>
  <c r="CR120" i="14"/>
  <c r="CN120" i="14"/>
  <c r="CM120" i="14"/>
  <c r="CL120" i="14"/>
  <c r="CK120" i="14"/>
  <c r="CI120" i="14"/>
  <c r="CH120" i="14"/>
  <c r="CG120" i="14"/>
  <c r="CF120" i="14"/>
  <c r="BY120" i="14"/>
  <c r="BT120" i="14"/>
  <c r="DM120" i="14" s="1"/>
  <c r="BK120" i="14"/>
  <c r="DL120" i="14" s="1"/>
  <c r="BF120" i="14"/>
  <c r="BC120" i="14"/>
  <c r="BA120" i="14"/>
  <c r="AZ120" i="14"/>
  <c r="AY120" i="14"/>
  <c r="AX120" i="14"/>
  <c r="AW120" i="14"/>
  <c r="AV120" i="14" s="1"/>
  <c r="AQ120" i="14"/>
  <c r="V120" i="14"/>
  <c r="R120" i="14"/>
  <c r="FM119" i="14"/>
  <c r="FL119" i="14"/>
  <c r="FJ119" i="14"/>
  <c r="FI119" i="14"/>
  <c r="FG119" i="14"/>
  <c r="FF119" i="14"/>
  <c r="EZ119" i="14"/>
  <c r="EY119" i="14"/>
  <c r="ET119" i="14"/>
  <c r="ES119" i="14" s="1"/>
  <c r="EW119" i="14" s="1"/>
  <c r="ER119" i="14"/>
  <c r="DZ119" i="14"/>
  <c r="DU119" i="14"/>
  <c r="DL119" i="14"/>
  <c r="DF119" i="14"/>
  <c r="DE119" i="14"/>
  <c r="DD119" i="14"/>
  <c r="DC119" i="14"/>
  <c r="DB119" i="14" s="1"/>
  <c r="CW119" i="14"/>
  <c r="CR119" i="14"/>
  <c r="CN119" i="14"/>
  <c r="CM119" i="14"/>
  <c r="CL119" i="14"/>
  <c r="CK119" i="14"/>
  <c r="CI119" i="14"/>
  <c r="CH119" i="14"/>
  <c r="CG119" i="14"/>
  <c r="CF119" i="14"/>
  <c r="BY119" i="14"/>
  <c r="BT119" i="14"/>
  <c r="DM119" i="14" s="1"/>
  <c r="BK119" i="14"/>
  <c r="BF119" i="14"/>
  <c r="BC119" i="14"/>
  <c r="AZ119" i="14"/>
  <c r="AY119" i="14"/>
  <c r="AX119" i="14"/>
  <c r="AV119" i="14" s="1"/>
  <c r="AW119" i="14"/>
  <c r="AQ119" i="14"/>
  <c r="V119" i="14"/>
  <c r="R119" i="14"/>
  <c r="FE118" i="14"/>
  <c r="ER118" i="14"/>
  <c r="DZ118" i="14"/>
  <c r="DU118" i="14"/>
  <c r="DF118" i="14"/>
  <c r="DE118" i="14"/>
  <c r="DD118" i="14"/>
  <c r="DC118" i="14"/>
  <c r="DB118" i="14" s="1"/>
  <c r="CW118" i="14"/>
  <c r="CR118" i="14"/>
  <c r="CN118" i="14"/>
  <c r="CM118" i="14"/>
  <c r="CL118" i="14"/>
  <c r="CK118" i="14"/>
  <c r="CI118" i="14"/>
  <c r="CH118" i="14"/>
  <c r="CG118" i="14"/>
  <c r="CE118" i="14" s="1"/>
  <c r="CD118" i="14" s="1"/>
  <c r="CF118" i="14"/>
  <c r="BY118" i="14"/>
  <c r="BT118" i="14"/>
  <c r="DM118" i="14" s="1"/>
  <c r="BK118" i="14"/>
  <c r="BF118" i="14"/>
  <c r="BA118" i="14"/>
  <c r="AZ118" i="14"/>
  <c r="AY118" i="14"/>
  <c r="AX118" i="14"/>
  <c r="AW118" i="14"/>
  <c r="AQ118" i="14"/>
  <c r="V118" i="14"/>
  <c r="R118" i="14"/>
  <c r="FB117" i="14"/>
  <c r="EZ117" i="14"/>
  <c r="EY117" i="14"/>
  <c r="EX117" i="14"/>
  <c r="ET117" i="14"/>
  <c r="ES117" i="14"/>
  <c r="EW117" i="14" s="1"/>
  <c r="ER117" i="14"/>
  <c r="DZ117" i="14"/>
  <c r="DU117" i="14"/>
  <c r="DF117" i="14"/>
  <c r="DE117" i="14"/>
  <c r="DD117" i="14"/>
  <c r="DC117" i="14"/>
  <c r="CW117" i="14"/>
  <c r="CR117" i="14"/>
  <c r="CN117" i="14"/>
  <c r="CM117" i="14"/>
  <c r="CL117" i="14"/>
  <c r="CK117" i="14"/>
  <c r="CI117" i="14"/>
  <c r="CH117" i="14"/>
  <c r="CG117" i="14"/>
  <c r="CF117" i="14"/>
  <c r="BY117" i="14"/>
  <c r="BT117" i="14"/>
  <c r="DM117" i="14" s="1"/>
  <c r="BK117" i="14"/>
  <c r="BF117" i="14"/>
  <c r="BA117" i="14"/>
  <c r="AZ117" i="14"/>
  <c r="AY117" i="14"/>
  <c r="AX117" i="14"/>
  <c r="AW117" i="14"/>
  <c r="AQ117" i="14"/>
  <c r="V117" i="14"/>
  <c r="R117" i="14"/>
  <c r="FE116" i="14"/>
  <c r="ER116" i="14"/>
  <c r="DZ116" i="14"/>
  <c r="DU116" i="14"/>
  <c r="DO116" i="14"/>
  <c r="DF116" i="14"/>
  <c r="DE116" i="14"/>
  <c r="DD116" i="14"/>
  <c r="DC116" i="14"/>
  <c r="CW116" i="14"/>
  <c r="CR116" i="14"/>
  <c r="CN116" i="14"/>
  <c r="CM116" i="14"/>
  <c r="CL116" i="14"/>
  <c r="CK116" i="14"/>
  <c r="CI116" i="14"/>
  <c r="CH116" i="14"/>
  <c r="CG116" i="14"/>
  <c r="CF116" i="14"/>
  <c r="BY116" i="14"/>
  <c r="BT116" i="14"/>
  <c r="DM116" i="14" s="1"/>
  <c r="BK116" i="14"/>
  <c r="DL116" i="14" s="1"/>
  <c r="BF116" i="14"/>
  <c r="BA116" i="14"/>
  <c r="AZ116" i="14"/>
  <c r="AY116" i="14"/>
  <c r="AX116" i="14"/>
  <c r="AW116" i="14"/>
  <c r="AQ116" i="14"/>
  <c r="V116" i="14"/>
  <c r="R116" i="14"/>
  <c r="FA115" i="14"/>
  <c r="EZ115" i="14"/>
  <c r="EY115" i="14"/>
  <c r="EX115" i="14"/>
  <c r="ET115" i="14"/>
  <c r="ES115" i="14"/>
  <c r="EW115" i="14" s="1"/>
  <c r="ER115" i="14"/>
  <c r="DZ115" i="14"/>
  <c r="DU115" i="14"/>
  <c r="DF115" i="14"/>
  <c r="DE115" i="14"/>
  <c r="DB115" i="14" s="1"/>
  <c r="DD115" i="14"/>
  <c r="DC115" i="14"/>
  <c r="CW115" i="14"/>
  <c r="CR115" i="14"/>
  <c r="CN115" i="14"/>
  <c r="CM115" i="14"/>
  <c r="CL115" i="14"/>
  <c r="CK115" i="14"/>
  <c r="CI115" i="14"/>
  <c r="CH115" i="14"/>
  <c r="CG115" i="14"/>
  <c r="CE115" i="14" s="1"/>
  <c r="CD115" i="14" s="1"/>
  <c r="CF115" i="14"/>
  <c r="BY115" i="14"/>
  <c r="BT115" i="14"/>
  <c r="BK115" i="14"/>
  <c r="DL115" i="14" s="1"/>
  <c r="BF115" i="14"/>
  <c r="BC115" i="14"/>
  <c r="BA115" i="14"/>
  <c r="AZ115" i="14"/>
  <c r="AY115" i="14"/>
  <c r="AX115" i="14"/>
  <c r="AX114" i="14" s="1"/>
  <c r="AW115" i="14"/>
  <c r="AQ115" i="14"/>
  <c r="V115" i="14"/>
  <c r="R115" i="14"/>
  <c r="R114" i="14" s="1"/>
  <c r="FM114" i="14"/>
  <c r="FL114" i="14"/>
  <c r="FK114" i="14"/>
  <c r="FQ114" i="14" s="1"/>
  <c r="FH114" i="14"/>
  <c r="EU114" i="14"/>
  <c r="EQ114" i="14"/>
  <c r="EP114" i="14"/>
  <c r="EL114" i="14"/>
  <c r="EK114" i="14"/>
  <c r="EJ114" i="14" s="1"/>
  <c r="EG114" i="14"/>
  <c r="ED114" i="14"/>
  <c r="EC114" i="14"/>
  <c r="EB114" i="14"/>
  <c r="EA114" i="14"/>
  <c r="DZ114" i="14" s="1"/>
  <c r="DY114" i="14"/>
  <c r="DX114" i="14"/>
  <c r="DW114" i="14"/>
  <c r="DV114" i="14"/>
  <c r="DU114" i="14" s="1"/>
  <c r="DI114" i="14"/>
  <c r="DH114" i="14"/>
  <c r="DG114" i="14"/>
  <c r="DC114" i="14"/>
  <c r="DA114" i="14"/>
  <c r="CZ114" i="14"/>
  <c r="CY114" i="14"/>
  <c r="CX114" i="14"/>
  <c r="CV114" i="14"/>
  <c r="CU114" i="14"/>
  <c r="CT114" i="14"/>
  <c r="CS114" i="14"/>
  <c r="CC114" i="14"/>
  <c r="CB114" i="14"/>
  <c r="CA114" i="14"/>
  <c r="BZ114" i="14"/>
  <c r="BX114" i="14"/>
  <c r="BW114" i="14"/>
  <c r="BV114" i="14"/>
  <c r="BU114" i="14"/>
  <c r="BO114" i="14"/>
  <c r="BN114" i="14"/>
  <c r="BM114" i="14"/>
  <c r="BL114" i="14"/>
  <c r="BJ114" i="14"/>
  <c r="BI114" i="14"/>
  <c r="BH114" i="14"/>
  <c r="BG114" i="14"/>
  <c r="BE114" i="14"/>
  <c r="BD114" i="14"/>
  <c r="BB114" i="14"/>
  <c r="AZ114" i="14"/>
  <c r="AY114" i="14"/>
  <c r="AU114" i="14"/>
  <c r="AT114" i="14"/>
  <c r="FG114" i="14" s="1"/>
  <c r="FF114" i="14" s="1"/>
  <c r="AS114" i="14"/>
  <c r="ET114" i="14" s="1"/>
  <c r="ES114" i="14" s="1"/>
  <c r="AR114" i="14"/>
  <c r="EF114" i="14" s="1"/>
  <c r="EE114" i="14" s="1"/>
  <c r="AO114" i="14"/>
  <c r="AN114" i="14"/>
  <c r="AM114" i="14"/>
  <c r="AL114" i="14"/>
  <c r="AK114" i="14"/>
  <c r="AJ114" i="14"/>
  <c r="AI114" i="14"/>
  <c r="AH114" i="14"/>
  <c r="AG114" i="14"/>
  <c r="AF114" i="14"/>
  <c r="AE114" i="14"/>
  <c r="AD114" i="14"/>
  <c r="AC114" i="14"/>
  <c r="AB114" i="14"/>
  <c r="AA114" i="14"/>
  <c r="Z114" i="14"/>
  <c r="Y114" i="14"/>
  <c r="X114" i="14"/>
  <c r="W114" i="14"/>
  <c r="U114" i="14"/>
  <c r="T114" i="14"/>
  <c r="S114" i="14"/>
  <c r="Q114" i="14"/>
  <c r="P114" i="14"/>
  <c r="EZ113" i="14"/>
  <c r="EY113" i="14"/>
  <c r="ET113" i="14"/>
  <c r="ES113" i="14" s="1"/>
  <c r="EW113" i="14" s="1"/>
  <c r="ER113" i="14"/>
  <c r="DZ113" i="14"/>
  <c r="DU113" i="14"/>
  <c r="DF113" i="14"/>
  <c r="DE113" i="14"/>
  <c r="DB113" i="14" s="1"/>
  <c r="DD113" i="14"/>
  <c r="DC113" i="14"/>
  <c r="CW113" i="14"/>
  <c r="CR113" i="14"/>
  <c r="CN113" i="14"/>
  <c r="CM113" i="14"/>
  <c r="CL113" i="14"/>
  <c r="CK113" i="14"/>
  <c r="CI113" i="14"/>
  <c r="CH113" i="14"/>
  <c r="CG113" i="14"/>
  <c r="CF113" i="14"/>
  <c r="BY113" i="14"/>
  <c r="BT113" i="14"/>
  <c r="BK113" i="14"/>
  <c r="DL113" i="14" s="1"/>
  <c r="BF113" i="14"/>
  <c r="BA113" i="14"/>
  <c r="AZ113" i="14"/>
  <c r="AY113" i="14"/>
  <c r="AX113" i="14"/>
  <c r="AW113" i="14"/>
  <c r="AQ113" i="14"/>
  <c r="AK113" i="14"/>
  <c r="AF113" i="14"/>
  <c r="AA113" i="14"/>
  <c r="V113" i="14"/>
  <c r="R113" i="14"/>
  <c r="FM112" i="14"/>
  <c r="FL112" i="14"/>
  <c r="FJ112" i="14"/>
  <c r="FI112" i="14"/>
  <c r="FG112" i="14"/>
  <c r="FF112" i="14"/>
  <c r="FD112" i="14"/>
  <c r="FE112" i="14" s="1"/>
  <c r="EZ112" i="14"/>
  <c r="EY112" i="14"/>
  <c r="EX112" i="14"/>
  <c r="ET112" i="14"/>
  <c r="ES112" i="14" s="1"/>
  <c r="ER112" i="14"/>
  <c r="DZ112" i="14"/>
  <c r="DU112" i="14"/>
  <c r="DF112" i="14"/>
  <c r="DE112" i="14"/>
  <c r="DB112" i="14" s="1"/>
  <c r="DD112" i="14"/>
  <c r="DC112" i="14"/>
  <c r="CW112" i="14"/>
  <c r="CR112" i="14"/>
  <c r="CN112" i="14"/>
  <c r="CM112" i="14"/>
  <c r="CL112" i="14"/>
  <c r="CK112" i="14"/>
  <c r="CI112" i="14"/>
  <c r="CH112" i="14"/>
  <c r="CG112" i="14"/>
  <c r="CE112" i="14" s="1"/>
  <c r="CD112" i="14" s="1"/>
  <c r="CF112" i="14"/>
  <c r="BY112" i="14"/>
  <c r="BT112" i="14"/>
  <c r="DM112" i="14" s="1"/>
  <c r="BK112" i="14"/>
  <c r="DL112" i="14" s="1"/>
  <c r="BF112" i="14"/>
  <c r="BC112" i="14"/>
  <c r="BA112" i="14" s="1"/>
  <c r="AZ112" i="14"/>
  <c r="AY112" i="14"/>
  <c r="AX112" i="14"/>
  <c r="AW112" i="14"/>
  <c r="AQ112" i="14"/>
  <c r="AK112" i="14"/>
  <c r="AF112" i="14"/>
  <c r="AA112" i="14"/>
  <c r="V112" i="14"/>
  <c r="R112" i="14"/>
  <c r="EZ111" i="14"/>
  <c r="EY111" i="14"/>
  <c r="ES111" i="14"/>
  <c r="ER111" i="14"/>
  <c r="DZ111" i="14"/>
  <c r="DU111" i="14"/>
  <c r="DF111" i="14"/>
  <c r="DE111" i="14"/>
  <c r="DD111" i="14"/>
  <c r="DC111" i="14"/>
  <c r="DB111" i="14" s="1"/>
  <c r="CW111" i="14"/>
  <c r="CR111" i="14"/>
  <c r="CN111" i="14"/>
  <c r="CM111" i="14"/>
  <c r="CL111" i="14"/>
  <c r="CK111" i="14"/>
  <c r="CI111" i="14"/>
  <c r="CH111" i="14"/>
  <c r="CG111" i="14"/>
  <c r="CF111" i="14"/>
  <c r="BY111" i="14"/>
  <c r="BT111" i="14"/>
  <c r="DM111" i="14" s="1"/>
  <c r="BK111" i="14"/>
  <c r="DL111" i="14" s="1"/>
  <c r="BF111" i="14"/>
  <c r="BA111" i="14"/>
  <c r="AZ111" i="14"/>
  <c r="AY111" i="14"/>
  <c r="AX111" i="14"/>
  <c r="AW111" i="14"/>
  <c r="AQ111" i="14"/>
  <c r="AK111" i="14"/>
  <c r="AF111" i="14"/>
  <c r="AA111" i="14"/>
  <c r="V111" i="14"/>
  <c r="R111" i="14"/>
  <c r="FM110" i="14"/>
  <c r="FL110" i="14"/>
  <c r="FK110" i="14"/>
  <c r="FO110" i="14" s="1"/>
  <c r="FG110" i="14"/>
  <c r="FF110" i="14"/>
  <c r="FJ110" i="14" s="1"/>
  <c r="FE110" i="14"/>
  <c r="EZ110" i="14"/>
  <c r="EY110" i="14"/>
  <c r="EX110" i="14"/>
  <c r="FD110" i="14" s="1"/>
  <c r="ET110" i="14"/>
  <c r="ES110" i="14" s="1"/>
  <c r="ER110" i="14"/>
  <c r="DZ110" i="14"/>
  <c r="DU110" i="14"/>
  <c r="DF110" i="14"/>
  <c r="DE110" i="14"/>
  <c r="DD110" i="14"/>
  <c r="DC110" i="14"/>
  <c r="DB110" i="14"/>
  <c r="CW110" i="14"/>
  <c r="CR110" i="14"/>
  <c r="CN110" i="14"/>
  <c r="CM110" i="14"/>
  <c r="CL110" i="14"/>
  <c r="CK110" i="14"/>
  <c r="CI110" i="14"/>
  <c r="CH110" i="14"/>
  <c r="CG110" i="14"/>
  <c r="CE110" i="14" s="1"/>
  <c r="CD110" i="14" s="1"/>
  <c r="CF110" i="14"/>
  <c r="BY110" i="14"/>
  <c r="BT110" i="14"/>
  <c r="DM110" i="14" s="1"/>
  <c r="BK110" i="14"/>
  <c r="DL110" i="14" s="1"/>
  <c r="BF110" i="14"/>
  <c r="BA110" i="14"/>
  <c r="AZ110" i="14"/>
  <c r="AY110" i="14"/>
  <c r="AX110" i="14"/>
  <c r="AW110" i="14"/>
  <c r="AV110" i="14"/>
  <c r="AQ110" i="14"/>
  <c r="AK110" i="14"/>
  <c r="AF110" i="14"/>
  <c r="AA110" i="14"/>
  <c r="V110" i="14"/>
  <c r="R110" i="14"/>
  <c r="EZ109" i="14"/>
  <c r="EY109" i="14"/>
  <c r="EX109" i="14"/>
  <c r="ET109" i="14"/>
  <c r="EN109" i="14"/>
  <c r="EL109" i="14"/>
  <c r="EK109" i="14"/>
  <c r="EJ109" i="14"/>
  <c r="EF109" i="14"/>
  <c r="EE109" i="14" s="1"/>
  <c r="EI109" i="14" s="1"/>
  <c r="DZ109" i="14"/>
  <c r="DU109" i="14"/>
  <c r="DF109" i="14"/>
  <c r="DE109" i="14"/>
  <c r="DD109" i="14"/>
  <c r="DC109" i="14"/>
  <c r="CW109" i="14"/>
  <c r="CR109" i="14"/>
  <c r="CN109" i="14"/>
  <c r="CM109" i="14"/>
  <c r="CL109" i="14"/>
  <c r="CK109" i="14"/>
  <c r="CI109" i="14"/>
  <c r="CH109" i="14"/>
  <c r="CG109" i="14"/>
  <c r="CF109" i="14"/>
  <c r="CE109" i="14" s="1"/>
  <c r="CD109" i="14" s="1"/>
  <c r="BY109" i="14"/>
  <c r="BT109" i="14"/>
  <c r="DM109" i="14" s="1"/>
  <c r="BK109" i="14"/>
  <c r="DL109" i="14" s="1"/>
  <c r="BF109" i="14"/>
  <c r="BA109" i="14"/>
  <c r="AZ109" i="14"/>
  <c r="AY109" i="14"/>
  <c r="AX109" i="14"/>
  <c r="AW109" i="14"/>
  <c r="AQ109" i="14"/>
  <c r="AK109" i="14"/>
  <c r="AF109" i="14"/>
  <c r="AA109" i="14"/>
  <c r="W109" i="14"/>
  <c r="R109" i="14"/>
  <c r="EZ108" i="14"/>
  <c r="EY108" i="14"/>
  <c r="EX108" i="14" s="1"/>
  <c r="FD108" i="14" s="1"/>
  <c r="ET108" i="14"/>
  <c r="ES108" i="14"/>
  <c r="ER108" i="14"/>
  <c r="DZ108" i="14"/>
  <c r="DU108" i="14"/>
  <c r="DF108" i="14"/>
  <c r="DE108" i="14"/>
  <c r="DD108" i="14"/>
  <c r="DC108" i="14"/>
  <c r="DB108" i="14"/>
  <c r="CW108" i="14"/>
  <c r="CR108" i="14"/>
  <c r="CN108" i="14"/>
  <c r="CM108" i="14"/>
  <c r="CL108" i="14"/>
  <c r="CK108" i="14"/>
  <c r="CI108" i="14"/>
  <c r="CH108" i="14"/>
  <c r="CG108" i="14"/>
  <c r="CF108" i="14"/>
  <c r="BY108" i="14"/>
  <c r="BT108" i="14"/>
  <c r="DM108" i="14" s="1"/>
  <c r="BK108" i="14"/>
  <c r="DL108" i="14" s="1"/>
  <c r="BF108" i="14"/>
  <c r="BC108" i="14"/>
  <c r="BA108" i="14"/>
  <c r="AZ108" i="14"/>
  <c r="AY108" i="14"/>
  <c r="AV108" i="14" s="1"/>
  <c r="AX108" i="14"/>
  <c r="AW108" i="14"/>
  <c r="AQ108" i="14"/>
  <c r="AK108" i="14"/>
  <c r="AF108" i="14"/>
  <c r="AA108" i="14"/>
  <c r="V108" i="14"/>
  <c r="R108" i="14"/>
  <c r="EZ107" i="14"/>
  <c r="EX107" i="14" s="1"/>
  <c r="FD107" i="14" s="1"/>
  <c r="FE107" i="14" s="1"/>
  <c r="EY107" i="14"/>
  <c r="ET107" i="14"/>
  <c r="ES107" i="14" s="1"/>
  <c r="ER107" i="14"/>
  <c r="DZ107" i="14"/>
  <c r="DU107" i="14"/>
  <c r="DF107" i="14"/>
  <c r="DE107" i="14"/>
  <c r="DD107" i="14"/>
  <c r="DB107" i="14" s="1"/>
  <c r="DC107" i="14"/>
  <c r="CW107" i="14"/>
  <c r="CR107" i="14"/>
  <c r="CN107" i="14"/>
  <c r="CM107" i="14"/>
  <c r="CL107" i="14"/>
  <c r="CK107" i="14"/>
  <c r="CI107" i="14"/>
  <c r="CH107" i="14"/>
  <c r="CG107" i="14"/>
  <c r="CF107" i="14"/>
  <c r="BY107" i="14"/>
  <c r="BT107" i="14"/>
  <c r="DM107" i="14" s="1"/>
  <c r="BK107" i="14"/>
  <c r="BF107" i="14"/>
  <c r="BC107" i="14"/>
  <c r="BA107" i="14" s="1"/>
  <c r="AZ107" i="14"/>
  <c r="AY107" i="14"/>
  <c r="AX107" i="14"/>
  <c r="AW107" i="14"/>
  <c r="AQ107" i="14"/>
  <c r="AK107" i="14"/>
  <c r="AF107" i="14"/>
  <c r="AA107" i="14"/>
  <c r="V107" i="14"/>
  <c r="R107" i="14"/>
  <c r="FE106" i="14"/>
  <c r="EZ106" i="14"/>
  <c r="EY106" i="14"/>
  <c r="EX106" i="14"/>
  <c r="FD106" i="14" s="1"/>
  <c r="ET106" i="14"/>
  <c r="ES106" i="14"/>
  <c r="ER106" i="14"/>
  <c r="DZ106" i="14"/>
  <c r="DU106" i="14"/>
  <c r="DF106" i="14"/>
  <c r="DE106" i="14"/>
  <c r="DD106" i="14"/>
  <c r="DC106" i="14"/>
  <c r="DB106" i="14"/>
  <c r="CW106" i="14"/>
  <c r="CR106" i="14"/>
  <c r="CN106" i="14"/>
  <c r="CM106" i="14"/>
  <c r="CL106" i="14"/>
  <c r="CK106" i="14"/>
  <c r="CI106" i="14"/>
  <c r="CH106" i="14"/>
  <c r="CG106" i="14"/>
  <c r="CF106" i="14"/>
  <c r="BY106" i="14"/>
  <c r="BT106" i="14"/>
  <c r="DM106" i="14" s="1"/>
  <c r="BK106" i="14"/>
  <c r="DL106" i="14" s="1"/>
  <c r="BF106" i="14"/>
  <c r="BA106" i="14"/>
  <c r="AZ106" i="14"/>
  <c r="AY106" i="14"/>
  <c r="AX106" i="14"/>
  <c r="AV106" i="14" s="1"/>
  <c r="AW106" i="14"/>
  <c r="AQ106" i="14"/>
  <c r="AK106" i="14"/>
  <c r="AF106" i="14"/>
  <c r="AA106" i="14"/>
  <c r="V106" i="14"/>
  <c r="R106" i="14"/>
  <c r="FN105" i="14"/>
  <c r="FM105" i="14"/>
  <c r="FL105" i="14"/>
  <c r="FK105" i="14"/>
  <c r="FJ105" i="14"/>
  <c r="FG105" i="14"/>
  <c r="FI105" i="14" s="1"/>
  <c r="FF105" i="14"/>
  <c r="EZ105" i="14"/>
  <c r="EY105" i="14"/>
  <c r="EW105" i="14"/>
  <c r="EV105" i="14"/>
  <c r="ET105" i="14"/>
  <c r="ES105" i="14"/>
  <c r="ER105" i="14"/>
  <c r="DZ105" i="14"/>
  <c r="DU105" i="14"/>
  <c r="DF105" i="14"/>
  <c r="DE105" i="14"/>
  <c r="DD105" i="14"/>
  <c r="DC105" i="14"/>
  <c r="DB105" i="14"/>
  <c r="CW105" i="14"/>
  <c r="CR105" i="14"/>
  <c r="CN105" i="14"/>
  <c r="CM105" i="14"/>
  <c r="CL105" i="14"/>
  <c r="CK105" i="14"/>
  <c r="CI105" i="14"/>
  <c r="CH105" i="14"/>
  <c r="CG105" i="14"/>
  <c r="CF105" i="14"/>
  <c r="BY105" i="14"/>
  <c r="BT105" i="14"/>
  <c r="DM105" i="14" s="1"/>
  <c r="BK105" i="14"/>
  <c r="DL105" i="14" s="1"/>
  <c r="BF105" i="14"/>
  <c r="BA105" i="14"/>
  <c r="AZ105" i="14"/>
  <c r="AY105" i="14"/>
  <c r="AX105" i="14"/>
  <c r="AV105" i="14" s="1"/>
  <c r="AW105" i="14"/>
  <c r="AQ105" i="14"/>
  <c r="AK105" i="14"/>
  <c r="AF105" i="14"/>
  <c r="AA105" i="14"/>
  <c r="V105" i="14"/>
  <c r="R105" i="14"/>
  <c r="FN104" i="14"/>
  <c r="FM104" i="14"/>
  <c r="FL104" i="14"/>
  <c r="FK104" i="14"/>
  <c r="FJ104" i="14"/>
  <c r="FG104" i="14"/>
  <c r="FI104" i="14" s="1"/>
  <c r="FF104" i="14"/>
  <c r="EZ104" i="14"/>
  <c r="EY104" i="14"/>
  <c r="EW104" i="14"/>
  <c r="EV104" i="14"/>
  <c r="ET104" i="14"/>
  <c r="ES104" i="14"/>
  <c r="ER104" i="14"/>
  <c r="DZ104" i="14"/>
  <c r="DU104" i="14"/>
  <c r="DF104" i="14"/>
  <c r="DE104" i="14"/>
  <c r="DD104" i="14"/>
  <c r="DC104" i="14"/>
  <c r="DB104" i="14"/>
  <c r="CW104" i="14"/>
  <c r="CR104" i="14"/>
  <c r="CN104" i="14"/>
  <c r="CM104" i="14"/>
  <c r="CL104" i="14"/>
  <c r="CK104" i="14"/>
  <c r="CI104" i="14"/>
  <c r="CH104" i="14"/>
  <c r="CG104" i="14"/>
  <c r="CF104" i="14"/>
  <c r="BY104" i="14"/>
  <c r="BT104" i="14"/>
  <c r="DM104" i="14" s="1"/>
  <c r="BK104" i="14"/>
  <c r="DL104" i="14" s="1"/>
  <c r="BF104" i="14"/>
  <c r="BC104" i="14"/>
  <c r="BA104" i="14"/>
  <c r="AZ104" i="14"/>
  <c r="AY104" i="14"/>
  <c r="AV104" i="14" s="1"/>
  <c r="AX104" i="14"/>
  <c r="AW104" i="14"/>
  <c r="AQ104" i="14"/>
  <c r="AK104" i="14"/>
  <c r="AF104" i="14"/>
  <c r="AA104" i="14"/>
  <c r="V104" i="14"/>
  <c r="R104" i="14"/>
  <c r="FM103" i="14"/>
  <c r="FL103" i="14"/>
  <c r="FK103" i="14"/>
  <c r="FO103" i="14" s="1"/>
  <c r="FG103" i="14"/>
  <c r="FF103" i="14"/>
  <c r="FJ103" i="14" s="1"/>
  <c r="FA103" i="14"/>
  <c r="EZ103" i="14"/>
  <c r="EY103" i="14"/>
  <c r="EX103" i="14"/>
  <c r="EW103" i="14"/>
  <c r="ET103" i="14"/>
  <c r="ES103" i="14"/>
  <c r="ER103" i="14"/>
  <c r="DZ103" i="14"/>
  <c r="DU103" i="14"/>
  <c r="DF103" i="14"/>
  <c r="DE103" i="14"/>
  <c r="DD103" i="14"/>
  <c r="DB103" i="14" s="1"/>
  <c r="DC103" i="14"/>
  <c r="CW103" i="14"/>
  <c r="CR103" i="14"/>
  <c r="CN103" i="14"/>
  <c r="CM103" i="14"/>
  <c r="CL103" i="14"/>
  <c r="CK103" i="14"/>
  <c r="CI103" i="14"/>
  <c r="CH103" i="14"/>
  <c r="CG103" i="14"/>
  <c r="CF103" i="14"/>
  <c r="BY103" i="14"/>
  <c r="BT103" i="14"/>
  <c r="DM103" i="14" s="1"/>
  <c r="BK103" i="14"/>
  <c r="DL103" i="14" s="1"/>
  <c r="BF103" i="14"/>
  <c r="BA103" i="14"/>
  <c r="AZ103" i="14"/>
  <c r="AY103" i="14"/>
  <c r="AX103" i="14"/>
  <c r="AW103" i="14"/>
  <c r="AV103" i="14"/>
  <c r="AQ103" i="14"/>
  <c r="AK103" i="14"/>
  <c r="AF103" i="14"/>
  <c r="AA103" i="14"/>
  <c r="V103" i="14"/>
  <c r="R103" i="14"/>
  <c r="EZ102" i="14"/>
  <c r="EY102" i="14"/>
  <c r="ET102" i="14"/>
  <c r="ER102" i="14"/>
  <c r="DZ102" i="14"/>
  <c r="DU102" i="14"/>
  <c r="DF102" i="14"/>
  <c r="DB102" i="14" s="1"/>
  <c r="DE102" i="14"/>
  <c r="DD102" i="14"/>
  <c r="DC102" i="14"/>
  <c r="CW102" i="14"/>
  <c r="CR102" i="14"/>
  <c r="CN102" i="14"/>
  <c r="CM102" i="14"/>
  <c r="CL102" i="14"/>
  <c r="CK102" i="14"/>
  <c r="CI102" i="14"/>
  <c r="CH102" i="14"/>
  <c r="CG102" i="14"/>
  <c r="CF102" i="14"/>
  <c r="BY102" i="14"/>
  <c r="BT102" i="14"/>
  <c r="DM102" i="14" s="1"/>
  <c r="BK102" i="14"/>
  <c r="DL102" i="14" s="1"/>
  <c r="BF102" i="14"/>
  <c r="BC102" i="14"/>
  <c r="BA102" i="14" s="1"/>
  <c r="AZ102" i="14"/>
  <c r="AY102" i="14"/>
  <c r="AX102" i="14"/>
  <c r="AV102" i="14" s="1"/>
  <c r="AW102" i="14"/>
  <c r="AQ102" i="14"/>
  <c r="AK102" i="14"/>
  <c r="AF102" i="14"/>
  <c r="AA102" i="14"/>
  <c r="V102" i="14"/>
  <c r="R102" i="14"/>
  <c r="FN101" i="14"/>
  <c r="FM101" i="14"/>
  <c r="FL101" i="14"/>
  <c r="FK101" i="14"/>
  <c r="FJ101" i="14"/>
  <c r="FG101" i="14"/>
  <c r="FI101" i="14" s="1"/>
  <c r="FF101" i="14"/>
  <c r="EZ101" i="14"/>
  <c r="EY101" i="14"/>
  <c r="EW101" i="14"/>
  <c r="EV101" i="14"/>
  <c r="ET101" i="14"/>
  <c r="ES101" i="14"/>
  <c r="EL101" i="14"/>
  <c r="EK101" i="14"/>
  <c r="EI101" i="14"/>
  <c r="EH101" i="14"/>
  <c r="EF101" i="14"/>
  <c r="EE101" i="14"/>
  <c r="DZ101" i="14"/>
  <c r="DU101" i="14"/>
  <c r="DF101" i="14"/>
  <c r="DE101" i="14"/>
  <c r="DB101" i="14" s="1"/>
  <c r="DD101" i="14"/>
  <c r="DC101" i="14"/>
  <c r="CW101" i="14"/>
  <c r="CR101" i="14"/>
  <c r="CN101" i="14"/>
  <c r="CM101" i="14"/>
  <c r="CL101" i="14"/>
  <c r="CK101" i="14"/>
  <c r="CI101" i="14"/>
  <c r="CH101" i="14"/>
  <c r="CG101" i="14"/>
  <c r="CE101" i="14" s="1"/>
  <c r="CD101" i="14" s="1"/>
  <c r="CF101" i="14"/>
  <c r="BY101" i="14"/>
  <c r="BT101" i="14"/>
  <c r="DM101" i="14" s="1"/>
  <c r="BK101" i="14"/>
  <c r="DL101" i="14" s="1"/>
  <c r="BF101" i="14"/>
  <c r="BD101" i="14"/>
  <c r="BC101" i="14"/>
  <c r="BB101" i="14"/>
  <c r="AZ101" i="14"/>
  <c r="AY101" i="14"/>
  <c r="AX101" i="14"/>
  <c r="AW101" i="14"/>
  <c r="AQ101" i="14"/>
  <c r="AK101" i="14"/>
  <c r="AF101" i="14"/>
  <c r="AA101" i="14"/>
  <c r="V101" i="14"/>
  <c r="R101" i="14"/>
  <c r="FM100" i="14"/>
  <c r="FL100" i="14"/>
  <c r="FJ100" i="14"/>
  <c r="FI100" i="14"/>
  <c r="FG100" i="14"/>
  <c r="FF100" i="14"/>
  <c r="EZ100" i="14"/>
  <c r="EY100" i="14"/>
  <c r="EV100" i="14"/>
  <c r="ET100" i="14"/>
  <c r="ES100" i="14" s="1"/>
  <c r="EW100" i="14" s="1"/>
  <c r="ER100" i="14"/>
  <c r="DZ100" i="14"/>
  <c r="DU100" i="14"/>
  <c r="DF100" i="14"/>
  <c r="DE100" i="14"/>
  <c r="DD100" i="14"/>
  <c r="DC100" i="14"/>
  <c r="DB100" i="14" s="1"/>
  <c r="CW100" i="14"/>
  <c r="CR100" i="14"/>
  <c r="CN100" i="14"/>
  <c r="CM100" i="14"/>
  <c r="CL100" i="14"/>
  <c r="CK100" i="14"/>
  <c r="CI100" i="14"/>
  <c r="CH100" i="14"/>
  <c r="CG100" i="14"/>
  <c r="CF100" i="14"/>
  <c r="BY100" i="14"/>
  <c r="BT100" i="14"/>
  <c r="DM100" i="14" s="1"/>
  <c r="BK100" i="14"/>
  <c r="DL100" i="14" s="1"/>
  <c r="BF100" i="14"/>
  <c r="BA100" i="14"/>
  <c r="AZ100" i="14"/>
  <c r="AY100" i="14"/>
  <c r="AX100" i="14"/>
  <c r="AW100" i="14"/>
  <c r="AQ100" i="14"/>
  <c r="AK100" i="14"/>
  <c r="AF100" i="14"/>
  <c r="AA100" i="14"/>
  <c r="V100" i="14"/>
  <c r="R100" i="14"/>
  <c r="EZ99" i="14"/>
  <c r="EY99" i="14"/>
  <c r="ET99" i="14"/>
  <c r="ES99" i="14"/>
  <c r="ER99" i="14"/>
  <c r="DZ99" i="14"/>
  <c r="DU99" i="14"/>
  <c r="DF99" i="14"/>
  <c r="DE99" i="14"/>
  <c r="DD99" i="14"/>
  <c r="DB99" i="14" s="1"/>
  <c r="DC99" i="14"/>
  <c r="CW99" i="14"/>
  <c r="CR99" i="14"/>
  <c r="CN99" i="14"/>
  <c r="CM99" i="14"/>
  <c r="CL99" i="14"/>
  <c r="CK99" i="14"/>
  <c r="CI99" i="14"/>
  <c r="CH99" i="14"/>
  <c r="CG99" i="14"/>
  <c r="CF99" i="14"/>
  <c r="BY99" i="14"/>
  <c r="BT99" i="14"/>
  <c r="DM99" i="14" s="1"/>
  <c r="BK99" i="14"/>
  <c r="DL99" i="14" s="1"/>
  <c r="BF99" i="14"/>
  <c r="BC99" i="14"/>
  <c r="BA99" i="14"/>
  <c r="AZ99" i="14"/>
  <c r="AY99" i="14"/>
  <c r="AX99" i="14"/>
  <c r="AW99" i="14"/>
  <c r="AV99" i="14" s="1"/>
  <c r="AQ99" i="14"/>
  <c r="AK99" i="14"/>
  <c r="AF99" i="14"/>
  <c r="AA99" i="14"/>
  <c r="V99" i="14"/>
  <c r="R99" i="14"/>
  <c r="FM98" i="14"/>
  <c r="FL98" i="14"/>
  <c r="FG98" i="14"/>
  <c r="FF98" i="14"/>
  <c r="FJ98" i="14" s="1"/>
  <c r="EZ98" i="14"/>
  <c r="EY98" i="14"/>
  <c r="ET98" i="14"/>
  <c r="ES98" i="14" s="1"/>
  <c r="ER98" i="14"/>
  <c r="DZ98" i="14"/>
  <c r="DU98" i="14"/>
  <c r="DF98" i="14"/>
  <c r="DE98" i="14"/>
  <c r="DD98" i="14"/>
  <c r="DC98" i="14"/>
  <c r="CW98" i="14"/>
  <c r="CR98" i="14"/>
  <c r="CN98" i="14"/>
  <c r="CM98" i="14"/>
  <c r="CL98" i="14"/>
  <c r="CK98" i="14"/>
  <c r="CI98" i="14"/>
  <c r="CH98" i="14"/>
  <c r="CG98" i="14"/>
  <c r="CF98" i="14"/>
  <c r="BY98" i="14"/>
  <c r="BT98" i="14"/>
  <c r="DM98" i="14" s="1"/>
  <c r="BK98" i="14"/>
  <c r="BF98" i="14"/>
  <c r="BA98" i="14"/>
  <c r="AZ98" i="14"/>
  <c r="AY98" i="14"/>
  <c r="AX98" i="14"/>
  <c r="AW98" i="14"/>
  <c r="AV98" i="14" s="1"/>
  <c r="AQ98" i="14"/>
  <c r="AK98" i="14"/>
  <c r="AF98" i="14"/>
  <c r="AA98" i="14"/>
  <c r="V98" i="14"/>
  <c r="R98" i="14"/>
  <c r="EZ97" i="14"/>
  <c r="EY97" i="14"/>
  <c r="EW97" i="14"/>
  <c r="ET97" i="14"/>
  <c r="ES97" i="14" s="1"/>
  <c r="ER97" i="14"/>
  <c r="DZ97" i="14"/>
  <c r="DU97" i="14"/>
  <c r="DF97" i="14"/>
  <c r="DE97" i="14"/>
  <c r="DD97" i="14"/>
  <c r="DC97" i="14"/>
  <c r="DB97" i="14"/>
  <c r="CW97" i="14"/>
  <c r="CR97" i="14"/>
  <c r="CN97" i="14"/>
  <c r="CM97" i="14"/>
  <c r="CL97" i="14"/>
  <c r="CK97" i="14"/>
  <c r="CI97" i="14"/>
  <c r="CH97" i="14"/>
  <c r="CG97" i="14"/>
  <c r="CF97" i="14"/>
  <c r="BY97" i="14"/>
  <c r="BT97" i="14"/>
  <c r="BK97" i="14"/>
  <c r="DL97" i="14" s="1"/>
  <c r="BF97" i="14"/>
  <c r="BC97" i="14"/>
  <c r="BA97" i="14" s="1"/>
  <c r="AZ97" i="14"/>
  <c r="AY97" i="14"/>
  <c r="AX97" i="14"/>
  <c r="AV97" i="14" s="1"/>
  <c r="AW97" i="14"/>
  <c r="AQ97" i="14"/>
  <c r="AK97" i="14"/>
  <c r="AF97" i="14"/>
  <c r="AA97" i="14"/>
  <c r="V97" i="14"/>
  <c r="R97" i="14"/>
  <c r="ER96" i="14"/>
  <c r="DZ96" i="14"/>
  <c r="DU96" i="14"/>
  <c r="DM96" i="14"/>
  <c r="DF96" i="14"/>
  <c r="DF94" i="14" s="1"/>
  <c r="DE96" i="14"/>
  <c r="DD96" i="14"/>
  <c r="DC96" i="14"/>
  <c r="DB96" i="14"/>
  <c r="CW96" i="14"/>
  <c r="CR96" i="14"/>
  <c r="CN96" i="14"/>
  <c r="CM96" i="14"/>
  <c r="CL96" i="14"/>
  <c r="CK96" i="14"/>
  <c r="CI96" i="14"/>
  <c r="CH96" i="14"/>
  <c r="CE96" i="14" s="1"/>
  <c r="CD96" i="14" s="1"/>
  <c r="CG96" i="14"/>
  <c r="CF96" i="14"/>
  <c r="BY96" i="14"/>
  <c r="BT96" i="14"/>
  <c r="BK96" i="14"/>
  <c r="DL96" i="14" s="1"/>
  <c r="BF96" i="14"/>
  <c r="BA96" i="14"/>
  <c r="AZ96" i="14"/>
  <c r="AY96" i="14"/>
  <c r="AY94" i="14" s="1"/>
  <c r="AX96" i="14"/>
  <c r="AX94" i="14" s="1"/>
  <c r="AW96" i="14"/>
  <c r="AQ96" i="14"/>
  <c r="AK96" i="14"/>
  <c r="AK94" i="14" s="1"/>
  <c r="AF96" i="14"/>
  <c r="AA96" i="14"/>
  <c r="V96" i="14"/>
  <c r="R96" i="14"/>
  <c r="EZ95" i="14"/>
  <c r="EZ94" i="14" s="1"/>
  <c r="EY95" i="14"/>
  <c r="EW95" i="14"/>
  <c r="EV95" i="14"/>
  <c r="ET95" i="14"/>
  <c r="ES95" i="14"/>
  <c r="ER95" i="14"/>
  <c r="DZ95" i="14"/>
  <c r="DU95" i="14"/>
  <c r="DF95" i="14"/>
  <c r="DE95" i="14"/>
  <c r="DD95" i="14"/>
  <c r="DC95" i="14"/>
  <c r="DB95" i="14"/>
  <c r="CW95" i="14"/>
  <c r="CR95" i="14"/>
  <c r="CN95" i="14"/>
  <c r="CM95" i="14"/>
  <c r="CL95" i="14"/>
  <c r="CK95" i="14"/>
  <c r="CI95" i="14"/>
  <c r="CH95" i="14"/>
  <c r="CG95" i="14"/>
  <c r="CE95" i="14" s="1"/>
  <c r="CF95" i="14"/>
  <c r="BY95" i="14"/>
  <c r="BT95" i="14"/>
  <c r="DM95" i="14" s="1"/>
  <c r="DO95" i="14" s="1"/>
  <c r="BK95" i="14"/>
  <c r="DL95" i="14" s="1"/>
  <c r="BF95" i="14"/>
  <c r="BB95" i="14"/>
  <c r="BA95" i="14"/>
  <c r="AZ95" i="14"/>
  <c r="AY95" i="14"/>
  <c r="AX95" i="14"/>
  <c r="AW95" i="14"/>
  <c r="AV95" i="14" s="1"/>
  <c r="AQ95" i="14"/>
  <c r="AK95" i="14"/>
  <c r="AF95" i="14"/>
  <c r="AA95" i="14"/>
  <c r="V95" i="14"/>
  <c r="R95" i="14"/>
  <c r="FM94" i="14"/>
  <c r="FH94" i="14"/>
  <c r="EU94" i="14"/>
  <c r="EL94" i="14"/>
  <c r="EK94" i="14"/>
  <c r="EG94" i="14"/>
  <c r="ED94" i="14"/>
  <c r="EC94" i="14"/>
  <c r="EB94" i="14"/>
  <c r="EA94" i="14"/>
  <c r="DY94" i="14"/>
  <c r="DX94" i="14"/>
  <c r="FL94" i="14" s="1"/>
  <c r="FK94" i="14" s="1"/>
  <c r="FQ94" i="14" s="1"/>
  <c r="DW94" i="14"/>
  <c r="DV94" i="14"/>
  <c r="DI94" i="14"/>
  <c r="DH94" i="14"/>
  <c r="DG94" i="14"/>
  <c r="DA94" i="14"/>
  <c r="CZ94" i="14"/>
  <c r="CY94" i="14"/>
  <c r="CX94" i="14"/>
  <c r="CV94" i="14"/>
  <c r="CU94" i="14"/>
  <c r="CT94" i="14"/>
  <c r="CS94" i="14"/>
  <c r="CF94" i="14"/>
  <c r="CC94" i="14"/>
  <c r="CB94" i="14"/>
  <c r="CA94" i="14"/>
  <c r="BZ94" i="14"/>
  <c r="BX94" i="14"/>
  <c r="BW94" i="14"/>
  <c r="BV94" i="14"/>
  <c r="BU94" i="14"/>
  <c r="BO94" i="14"/>
  <c r="BN94" i="14"/>
  <c r="BM94" i="14"/>
  <c r="BL94" i="14"/>
  <c r="BJ94" i="14"/>
  <c r="BI94" i="14"/>
  <c r="BH94" i="14"/>
  <c r="BG94" i="14"/>
  <c r="BE94" i="14"/>
  <c r="BD94" i="14"/>
  <c r="BC94" i="14"/>
  <c r="AU94" i="14"/>
  <c r="AT94" i="14"/>
  <c r="FG94" i="14" s="1"/>
  <c r="AS94" i="14"/>
  <c r="ET94" i="14" s="1"/>
  <c r="ES94" i="14" s="1"/>
  <c r="AR94" i="14"/>
  <c r="AO94" i="14"/>
  <c r="AN94" i="14"/>
  <c r="AM94" i="14"/>
  <c r="AL94" i="14"/>
  <c r="AJ94" i="14"/>
  <c r="AI94" i="14"/>
  <c r="AH94" i="14"/>
  <c r="AG94" i="14"/>
  <c r="AE94" i="14"/>
  <c r="AD94" i="14"/>
  <c r="AC94" i="14"/>
  <c r="AB94" i="14"/>
  <c r="AA94" i="14"/>
  <c r="Z94" i="14"/>
  <c r="Y94" i="14"/>
  <c r="X94" i="14"/>
  <c r="W94" i="14"/>
  <c r="U94" i="14"/>
  <c r="T94" i="14"/>
  <c r="S94" i="14"/>
  <c r="Q94" i="14"/>
  <c r="P94" i="14"/>
  <c r="FM93" i="14"/>
  <c r="FL93" i="14"/>
  <c r="FJ93" i="14"/>
  <c r="FG93" i="14"/>
  <c r="FF93" i="14" s="1"/>
  <c r="EZ93" i="14"/>
  <c r="EY93" i="14"/>
  <c r="ET93" i="14"/>
  <c r="ES93" i="14"/>
  <c r="EW93" i="14" s="1"/>
  <c r="ER93" i="14"/>
  <c r="DZ93" i="14"/>
  <c r="DU93" i="14"/>
  <c r="DF93" i="14"/>
  <c r="DE93" i="14"/>
  <c r="DD93" i="14"/>
  <c r="DC93" i="14"/>
  <c r="DB93" i="14"/>
  <c r="CW93" i="14"/>
  <c r="CR93" i="14"/>
  <c r="CN93" i="14"/>
  <c r="CM93" i="14"/>
  <c r="CL93" i="14"/>
  <c r="CK93" i="14"/>
  <c r="CI93" i="14"/>
  <c r="CH93" i="14"/>
  <c r="CG93" i="14"/>
  <c r="CF93" i="14"/>
  <c r="BY93" i="14"/>
  <c r="BT93" i="14"/>
  <c r="DM93" i="14" s="1"/>
  <c r="BK93" i="14"/>
  <c r="DL93" i="14" s="1"/>
  <c r="BF93" i="14"/>
  <c r="BC93" i="14"/>
  <c r="BA93" i="14" s="1"/>
  <c r="AZ93" i="14"/>
  <c r="AY93" i="14"/>
  <c r="AX93" i="14"/>
  <c r="AW93" i="14"/>
  <c r="AQ93" i="14"/>
  <c r="AK93" i="14"/>
  <c r="AF93" i="14"/>
  <c r="AA93" i="14"/>
  <c r="V93" i="14"/>
  <c r="R93" i="14"/>
  <c r="EZ92" i="14"/>
  <c r="EY92" i="14"/>
  <c r="EW92" i="14"/>
  <c r="EV92" i="14"/>
  <c r="ET92" i="14"/>
  <c r="ES92" i="14"/>
  <c r="ER92" i="14"/>
  <c r="DZ92" i="14"/>
  <c r="DU92" i="14"/>
  <c r="DF92" i="14"/>
  <c r="DE92" i="14"/>
  <c r="DD92" i="14"/>
  <c r="DC92" i="14"/>
  <c r="DB92" i="14"/>
  <c r="CW92" i="14"/>
  <c r="CR92" i="14"/>
  <c r="CN92" i="14"/>
  <c r="CM92" i="14"/>
  <c r="CL92" i="14"/>
  <c r="CK92" i="14"/>
  <c r="CI92" i="14"/>
  <c r="CH92" i="14"/>
  <c r="CG92" i="14"/>
  <c r="CF92" i="14"/>
  <c r="BY92" i="14"/>
  <c r="BT92" i="14"/>
  <c r="DM92" i="14" s="1"/>
  <c r="BK92" i="14"/>
  <c r="DL92" i="14" s="1"/>
  <c r="BF92" i="14"/>
  <c r="BC92" i="14"/>
  <c r="BA92" i="14"/>
  <c r="AZ92" i="14"/>
  <c r="AY92" i="14"/>
  <c r="AV92" i="14" s="1"/>
  <c r="AX92" i="14"/>
  <c r="AW92" i="14"/>
  <c r="AQ92" i="14"/>
  <c r="AK92" i="14"/>
  <c r="AF92" i="14"/>
  <c r="AA92" i="14"/>
  <c r="V92" i="14"/>
  <c r="R92" i="14"/>
  <c r="FM91" i="14"/>
  <c r="FK91" i="14" s="1"/>
  <c r="FQ91" i="14" s="1"/>
  <c r="FL91" i="14"/>
  <c r="FI91" i="14"/>
  <c r="FG91" i="14"/>
  <c r="FF91" i="14" s="1"/>
  <c r="FJ91" i="14" s="1"/>
  <c r="FA91" i="14"/>
  <c r="EZ91" i="14"/>
  <c r="EY91" i="14"/>
  <c r="EX91" i="14"/>
  <c r="EW91" i="14"/>
  <c r="ET91" i="14"/>
  <c r="ES91" i="14"/>
  <c r="ER91" i="14"/>
  <c r="DZ91" i="14"/>
  <c r="DU91" i="14"/>
  <c r="DF91" i="14"/>
  <c r="DE91" i="14"/>
  <c r="DD91" i="14"/>
  <c r="DC91" i="14"/>
  <c r="DB91" i="14" s="1"/>
  <c r="CW91" i="14"/>
  <c r="CR91" i="14"/>
  <c r="CN91" i="14"/>
  <c r="CM91" i="14"/>
  <c r="CL91" i="14"/>
  <c r="CK91" i="14"/>
  <c r="CI91" i="14"/>
  <c r="CH91" i="14"/>
  <c r="CG91" i="14"/>
  <c r="CE91" i="14" s="1"/>
  <c r="CD91" i="14" s="1"/>
  <c r="CF91" i="14"/>
  <c r="BY91" i="14"/>
  <c r="BT91" i="14"/>
  <c r="BK91" i="14"/>
  <c r="DL91" i="14" s="1"/>
  <c r="BF91" i="14"/>
  <c r="BC91" i="14"/>
  <c r="BA91" i="14" s="1"/>
  <c r="AZ91" i="14"/>
  <c r="AY91" i="14"/>
  <c r="AX91" i="14"/>
  <c r="AW91" i="14"/>
  <c r="AQ91" i="14"/>
  <c r="AK91" i="14"/>
  <c r="AF91" i="14"/>
  <c r="AA91" i="14"/>
  <c r="V91" i="14"/>
  <c r="R91" i="14"/>
  <c r="FM90" i="14"/>
  <c r="FL90" i="14"/>
  <c r="FG90" i="14"/>
  <c r="EZ90" i="14"/>
  <c r="EY90" i="14"/>
  <c r="ET90" i="14"/>
  <c r="ER90" i="14"/>
  <c r="DZ90" i="14"/>
  <c r="DU90" i="14"/>
  <c r="DF90" i="14"/>
  <c r="DE90" i="14"/>
  <c r="DD90" i="14"/>
  <c r="DB90" i="14" s="1"/>
  <c r="DC90" i="14"/>
  <c r="CW90" i="14"/>
  <c r="CR90" i="14"/>
  <c r="CN90" i="14"/>
  <c r="CM90" i="14"/>
  <c r="CL90" i="14"/>
  <c r="CK90" i="14"/>
  <c r="CI90" i="14"/>
  <c r="CH90" i="14"/>
  <c r="CG90" i="14"/>
  <c r="CF90" i="14"/>
  <c r="BY90" i="14"/>
  <c r="BT90" i="14"/>
  <c r="DM90" i="14" s="1"/>
  <c r="BK90" i="14"/>
  <c r="DL90" i="14" s="1"/>
  <c r="BF90" i="14"/>
  <c r="BD90" i="14"/>
  <c r="BC90" i="14"/>
  <c r="BA90" i="14" s="1"/>
  <c r="AZ90" i="14"/>
  <c r="AY90" i="14"/>
  <c r="AV90" i="14" s="1"/>
  <c r="AX90" i="14"/>
  <c r="AW90" i="14"/>
  <c r="AQ90" i="14"/>
  <c r="AK90" i="14"/>
  <c r="AF90" i="14"/>
  <c r="AA90" i="14"/>
  <c r="V90" i="14"/>
  <c r="R90" i="14"/>
  <c r="FN89" i="14"/>
  <c r="FM89" i="14"/>
  <c r="FL89" i="14"/>
  <c r="FK89" i="14"/>
  <c r="FJ89" i="14"/>
  <c r="FG89" i="14"/>
  <c r="FF89" i="14"/>
  <c r="FB89" i="14"/>
  <c r="EZ89" i="14"/>
  <c r="EY89" i="14"/>
  <c r="EX89" i="14"/>
  <c r="ET89" i="14"/>
  <c r="ES89" i="14"/>
  <c r="ER89" i="14"/>
  <c r="DZ89" i="14"/>
  <c r="DU89" i="14"/>
  <c r="DF89" i="14"/>
  <c r="DE89" i="14"/>
  <c r="DD89" i="14"/>
  <c r="DB89" i="14" s="1"/>
  <c r="DC89" i="14"/>
  <c r="CW89" i="14"/>
  <c r="CR89" i="14"/>
  <c r="CN89" i="14"/>
  <c r="CM89" i="14"/>
  <c r="CL89" i="14"/>
  <c r="CK89" i="14"/>
  <c r="CI89" i="14"/>
  <c r="CH89" i="14"/>
  <c r="CG89" i="14"/>
  <c r="CF89" i="14"/>
  <c r="BY89" i="14"/>
  <c r="BT89" i="14"/>
  <c r="DM89" i="14" s="1"/>
  <c r="BK89" i="14"/>
  <c r="DL89" i="14" s="1"/>
  <c r="BF89" i="14"/>
  <c r="BA89" i="14"/>
  <c r="AZ89" i="14"/>
  <c r="AY89" i="14"/>
  <c r="AX89" i="14"/>
  <c r="AW89" i="14"/>
  <c r="AV89" i="14"/>
  <c r="AQ89" i="14"/>
  <c r="AK89" i="14"/>
  <c r="AF89" i="14"/>
  <c r="AA89" i="14"/>
  <c r="V89" i="14"/>
  <c r="R89" i="14"/>
  <c r="FB88" i="14"/>
  <c r="EZ88" i="14"/>
  <c r="EY88" i="14"/>
  <c r="EX88" i="14"/>
  <c r="ET88" i="14"/>
  <c r="ES88" i="14"/>
  <c r="EW88" i="14" s="1"/>
  <c r="ER88" i="14"/>
  <c r="DZ88" i="14"/>
  <c r="DU88" i="14"/>
  <c r="DF88" i="14"/>
  <c r="DE88" i="14"/>
  <c r="DD88" i="14"/>
  <c r="DC88" i="14"/>
  <c r="CW88" i="14"/>
  <c r="CR88" i="14"/>
  <c r="CN88" i="14"/>
  <c r="CM88" i="14"/>
  <c r="CL88" i="14"/>
  <c r="CK88" i="14"/>
  <c r="CI88" i="14"/>
  <c r="CH88" i="14"/>
  <c r="CG88" i="14"/>
  <c r="CE88" i="14" s="1"/>
  <c r="CD88" i="14" s="1"/>
  <c r="CF88" i="14"/>
  <c r="BY88" i="14"/>
  <c r="BT88" i="14"/>
  <c r="DM88" i="14" s="1"/>
  <c r="BK88" i="14"/>
  <c r="DL88" i="14" s="1"/>
  <c r="BF88" i="14"/>
  <c r="BC88" i="14"/>
  <c r="BA88" i="14" s="1"/>
  <c r="AZ88" i="14"/>
  <c r="AY88" i="14"/>
  <c r="AX88" i="14"/>
  <c r="AV88" i="14" s="1"/>
  <c r="AW88" i="14"/>
  <c r="AQ88" i="14"/>
  <c r="AK88" i="14"/>
  <c r="AF88" i="14"/>
  <c r="AA88" i="14"/>
  <c r="V88" i="14"/>
  <c r="R88" i="14"/>
  <c r="EZ87" i="14"/>
  <c r="EY87" i="14"/>
  <c r="EV87" i="14"/>
  <c r="ET87" i="14"/>
  <c r="ES87" i="14" s="1"/>
  <c r="EW87" i="14" s="1"/>
  <c r="ER87" i="14"/>
  <c r="DZ87" i="14"/>
  <c r="DU87" i="14"/>
  <c r="DF87" i="14"/>
  <c r="DE87" i="14"/>
  <c r="DD87" i="14"/>
  <c r="DC87" i="14"/>
  <c r="DB87" i="14" s="1"/>
  <c r="CW87" i="14"/>
  <c r="CR87" i="14"/>
  <c r="CN87" i="14"/>
  <c r="CM87" i="14"/>
  <c r="CL87" i="14"/>
  <c r="CK87" i="14"/>
  <c r="CI87" i="14"/>
  <c r="CH87" i="14"/>
  <c r="CG87" i="14"/>
  <c r="CF87" i="14"/>
  <c r="CE87" i="14" s="1"/>
  <c r="CD87" i="14" s="1"/>
  <c r="BY87" i="14"/>
  <c r="BT87" i="14"/>
  <c r="DM87" i="14" s="1"/>
  <c r="BK87" i="14"/>
  <c r="DL87" i="14" s="1"/>
  <c r="BF87" i="14"/>
  <c r="BC87" i="14"/>
  <c r="BA87" i="14"/>
  <c r="AZ87" i="14"/>
  <c r="AY87" i="14"/>
  <c r="AX87" i="14"/>
  <c r="AW87" i="14"/>
  <c r="AV87" i="14" s="1"/>
  <c r="AQ87" i="14"/>
  <c r="AK87" i="14"/>
  <c r="AF87" i="14"/>
  <c r="AA87" i="14"/>
  <c r="V87" i="14"/>
  <c r="R87" i="14"/>
  <c r="FM86" i="14"/>
  <c r="FL86" i="14"/>
  <c r="FG86" i="14"/>
  <c r="FA86" i="14"/>
  <c r="EZ86" i="14"/>
  <c r="EY86" i="14"/>
  <c r="EX86" i="14"/>
  <c r="ET86" i="14"/>
  <c r="ER86" i="14"/>
  <c r="DZ86" i="14"/>
  <c r="DU86" i="14"/>
  <c r="DF86" i="14"/>
  <c r="DE86" i="14"/>
  <c r="DD86" i="14"/>
  <c r="DC86" i="14"/>
  <c r="CW86" i="14"/>
  <c r="CR86" i="14"/>
  <c r="CN86" i="14"/>
  <c r="CM86" i="14"/>
  <c r="CL86" i="14"/>
  <c r="CK86" i="14"/>
  <c r="CI86" i="14"/>
  <c r="CH86" i="14"/>
  <c r="CG86" i="14"/>
  <c r="CF86" i="14"/>
  <c r="BY86" i="14"/>
  <c r="BT86" i="14"/>
  <c r="BK86" i="14"/>
  <c r="BF86" i="14"/>
  <c r="BA86" i="14"/>
  <c r="AZ86" i="14"/>
  <c r="AY86" i="14"/>
  <c r="AV86" i="14" s="1"/>
  <c r="AX86" i="14"/>
  <c r="AW86" i="14"/>
  <c r="AQ86" i="14"/>
  <c r="AK86" i="14"/>
  <c r="AF86" i="14"/>
  <c r="AA86" i="14"/>
  <c r="V86" i="14"/>
  <c r="R86" i="14"/>
  <c r="EZ85" i="14"/>
  <c r="EY85" i="14"/>
  <c r="EX85" i="14"/>
  <c r="ET85" i="14"/>
  <c r="ER85" i="14"/>
  <c r="DZ85" i="14"/>
  <c r="DU85" i="14"/>
  <c r="DF85" i="14"/>
  <c r="DE85" i="14"/>
  <c r="DD85" i="14"/>
  <c r="DC85" i="14"/>
  <c r="DB85" i="14"/>
  <c r="CW85" i="14"/>
  <c r="CR85" i="14"/>
  <c r="CN85" i="14"/>
  <c r="CM85" i="14"/>
  <c r="CL85" i="14"/>
  <c r="CK85" i="14"/>
  <c r="CI85" i="14"/>
  <c r="CH85" i="14"/>
  <c r="CG85" i="14"/>
  <c r="CF85" i="14"/>
  <c r="BY85" i="14"/>
  <c r="BT85" i="14"/>
  <c r="DM85" i="14" s="1"/>
  <c r="BK85" i="14"/>
  <c r="DL85" i="14" s="1"/>
  <c r="BF85" i="14"/>
  <c r="BC85" i="14"/>
  <c r="BA85" i="14"/>
  <c r="AZ85" i="14"/>
  <c r="AY85" i="14"/>
  <c r="AX85" i="14"/>
  <c r="AW85" i="14"/>
  <c r="AQ85" i="14"/>
  <c r="AK85" i="14"/>
  <c r="AF85" i="14"/>
  <c r="AA85" i="14"/>
  <c r="V85" i="14"/>
  <c r="R85" i="14"/>
  <c r="FO84" i="14"/>
  <c r="FM84" i="14"/>
  <c r="FL84" i="14"/>
  <c r="FK84" i="14"/>
  <c r="FG84" i="14"/>
  <c r="FF84" i="14"/>
  <c r="EZ84" i="14"/>
  <c r="EY84" i="14"/>
  <c r="EV84" i="14"/>
  <c r="ET84" i="14"/>
  <c r="ES84" i="14" s="1"/>
  <c r="EW84" i="14" s="1"/>
  <c r="ER84" i="14"/>
  <c r="DZ84" i="14"/>
  <c r="DU84" i="14"/>
  <c r="DF84" i="14"/>
  <c r="DE84" i="14"/>
  <c r="DD84" i="14"/>
  <c r="DC84" i="14"/>
  <c r="DB84" i="14" s="1"/>
  <c r="CW84" i="14"/>
  <c r="CR84" i="14"/>
  <c r="CN84" i="14"/>
  <c r="CM84" i="14"/>
  <c r="CL84" i="14"/>
  <c r="CK84" i="14"/>
  <c r="CI84" i="14"/>
  <c r="CH84" i="14"/>
  <c r="CG84" i="14"/>
  <c r="CF84" i="14"/>
  <c r="BY84" i="14"/>
  <c r="BT84" i="14"/>
  <c r="DM84" i="14" s="1"/>
  <c r="BK84" i="14"/>
  <c r="DL84" i="14" s="1"/>
  <c r="BF84" i="14"/>
  <c r="BC84" i="14"/>
  <c r="BC79" i="14" s="1"/>
  <c r="BA84" i="14"/>
  <c r="AZ84" i="14"/>
  <c r="AY84" i="14"/>
  <c r="AX84" i="14"/>
  <c r="AW84" i="14"/>
  <c r="AV84" i="14" s="1"/>
  <c r="AQ84" i="14"/>
  <c r="AK84" i="14"/>
  <c r="AF84" i="14"/>
  <c r="AA84" i="14"/>
  <c r="V84" i="14"/>
  <c r="R84" i="14"/>
  <c r="FE83" i="14"/>
  <c r="ER83" i="14"/>
  <c r="DZ83" i="14"/>
  <c r="DU83" i="14"/>
  <c r="DF83" i="14"/>
  <c r="DE83" i="14"/>
  <c r="DD83" i="14"/>
  <c r="DC83" i="14"/>
  <c r="CW83" i="14"/>
  <c r="CR83" i="14"/>
  <c r="CN83" i="14"/>
  <c r="CM83" i="14"/>
  <c r="CL83" i="14"/>
  <c r="CK83" i="14"/>
  <c r="CI83" i="14"/>
  <c r="CH83" i="14"/>
  <c r="CG83" i="14"/>
  <c r="CF83" i="14"/>
  <c r="BY83" i="14"/>
  <c r="BT83" i="14"/>
  <c r="DM83" i="14" s="1"/>
  <c r="BK83" i="14"/>
  <c r="DL83" i="14" s="1"/>
  <c r="BF83" i="14"/>
  <c r="BA83" i="14"/>
  <c r="AZ83" i="14"/>
  <c r="AY83" i="14"/>
  <c r="AX83" i="14"/>
  <c r="AW83" i="14"/>
  <c r="AV83" i="14"/>
  <c r="AQ83" i="14"/>
  <c r="AK83" i="14"/>
  <c r="AF83" i="14"/>
  <c r="AA83" i="14"/>
  <c r="V83" i="14"/>
  <c r="R83" i="14"/>
  <c r="FN82" i="14"/>
  <c r="FM82" i="14"/>
  <c r="FL82" i="14"/>
  <c r="FK82" i="14"/>
  <c r="FO82" i="14" s="1"/>
  <c r="FG82" i="14"/>
  <c r="FF82" i="14" s="1"/>
  <c r="FJ82" i="14" s="1"/>
  <c r="EZ82" i="14"/>
  <c r="EY82" i="14"/>
  <c r="EX82" i="14"/>
  <c r="FB82" i="14" s="1"/>
  <c r="ET82" i="14"/>
  <c r="ES82" i="14" s="1"/>
  <c r="EW82" i="14" s="1"/>
  <c r="EN82" i="14"/>
  <c r="EL82" i="14"/>
  <c r="EK82" i="14"/>
  <c r="EJ82" i="14"/>
  <c r="EF82" i="14"/>
  <c r="DZ82" i="14"/>
  <c r="DU82" i="14"/>
  <c r="DF82" i="14"/>
  <c r="DE82" i="14"/>
  <c r="DD82" i="14"/>
  <c r="DB82" i="14" s="1"/>
  <c r="DC82" i="14"/>
  <c r="CW82" i="14"/>
  <c r="CR82" i="14"/>
  <c r="CN82" i="14"/>
  <c r="CM82" i="14"/>
  <c r="CL82" i="14"/>
  <c r="CK82" i="14"/>
  <c r="CI82" i="14"/>
  <c r="CH82" i="14"/>
  <c r="CG82" i="14"/>
  <c r="CF82" i="14"/>
  <c r="BY82" i="14"/>
  <c r="BT82" i="14"/>
  <c r="DM82" i="14" s="1"/>
  <c r="BK82" i="14"/>
  <c r="DL82" i="14" s="1"/>
  <c r="BF82" i="14"/>
  <c r="BD82" i="14"/>
  <c r="BC82" i="14"/>
  <c r="BA82" i="14"/>
  <c r="AZ82" i="14"/>
  <c r="AY82" i="14"/>
  <c r="AX82" i="14"/>
  <c r="AW82" i="14"/>
  <c r="AQ82" i="14"/>
  <c r="AK82" i="14"/>
  <c r="AF82" i="14"/>
  <c r="AA82" i="14"/>
  <c r="V82" i="14"/>
  <c r="R82" i="14"/>
  <c r="FE81" i="14"/>
  <c r="ER81" i="14"/>
  <c r="DZ81" i="14"/>
  <c r="DU81" i="14"/>
  <c r="DM81" i="14"/>
  <c r="DO81" i="14" s="1"/>
  <c r="DL81" i="14"/>
  <c r="DF81" i="14"/>
  <c r="DE81" i="14"/>
  <c r="DD81" i="14"/>
  <c r="DC81" i="14"/>
  <c r="DB81" i="14" s="1"/>
  <c r="CW81" i="14"/>
  <c r="CR81" i="14"/>
  <c r="CN81" i="14"/>
  <c r="CM81" i="14"/>
  <c r="CL81" i="14"/>
  <c r="CK81" i="14"/>
  <c r="CI81" i="14"/>
  <c r="CH81" i="14"/>
  <c r="CG81" i="14"/>
  <c r="CF81" i="14"/>
  <c r="CE81" i="14"/>
  <c r="CD81" i="14" s="1"/>
  <c r="BY81" i="14"/>
  <c r="BT81" i="14"/>
  <c r="BK81" i="14"/>
  <c r="BF81" i="14"/>
  <c r="BA81" i="14"/>
  <c r="AZ81" i="14"/>
  <c r="AY81" i="14"/>
  <c r="AY79" i="14" s="1"/>
  <c r="AX81" i="14"/>
  <c r="AW81" i="14"/>
  <c r="AV81" i="14"/>
  <c r="AQ81" i="14"/>
  <c r="AK81" i="14"/>
  <c r="AF81" i="14"/>
  <c r="AA81" i="14"/>
  <c r="V81" i="14"/>
  <c r="R81" i="14"/>
  <c r="FE80" i="14"/>
  <c r="ER80" i="14"/>
  <c r="DZ80" i="14"/>
  <c r="DU80" i="14"/>
  <c r="DO80" i="14"/>
  <c r="DM80" i="14"/>
  <c r="DF80" i="14"/>
  <c r="DE80" i="14"/>
  <c r="DD80" i="14"/>
  <c r="DB80" i="14" s="1"/>
  <c r="DC80" i="14"/>
  <c r="CW80" i="14"/>
  <c r="CR80" i="14"/>
  <c r="CQ80" i="14" s="1"/>
  <c r="CN80" i="14"/>
  <c r="CM80" i="14"/>
  <c r="CL80" i="14"/>
  <c r="CK80" i="14"/>
  <c r="CI80" i="14"/>
  <c r="CH80" i="14"/>
  <c r="CG80" i="14"/>
  <c r="CF80" i="14"/>
  <c r="BY80" i="14"/>
  <c r="BT80" i="14"/>
  <c r="BK80" i="14"/>
  <c r="DL80" i="14" s="1"/>
  <c r="BF80" i="14"/>
  <c r="BF79" i="14" s="1"/>
  <c r="BA80" i="14"/>
  <c r="AZ80" i="14"/>
  <c r="AY80" i="14"/>
  <c r="AX80" i="14"/>
  <c r="AX79" i="14" s="1"/>
  <c r="AW80" i="14"/>
  <c r="AQ80" i="14"/>
  <c r="AK80" i="14"/>
  <c r="AF80" i="14"/>
  <c r="AF79" i="14" s="1"/>
  <c r="AA80" i="14"/>
  <c r="V80" i="14"/>
  <c r="R80" i="14"/>
  <c r="FR79" i="14"/>
  <c r="FM79" i="14"/>
  <c r="FL79" i="14"/>
  <c r="FK79" i="14"/>
  <c r="FQ79" i="14" s="1"/>
  <c r="FH79" i="14"/>
  <c r="EY79" i="14"/>
  <c r="EU79" i="14"/>
  <c r="EL79" i="14"/>
  <c r="EK79" i="14"/>
  <c r="EJ79" i="14" s="1"/>
  <c r="EG79" i="14"/>
  <c r="EF79" i="14"/>
  <c r="EE79" i="14"/>
  <c r="ED79" i="14"/>
  <c r="EC79" i="14"/>
  <c r="EB79" i="14"/>
  <c r="EA79" i="14"/>
  <c r="DZ79" i="14" s="1"/>
  <c r="DY79" i="14"/>
  <c r="DX79" i="14"/>
  <c r="DW79" i="14"/>
  <c r="DV79" i="14"/>
  <c r="DI79" i="14"/>
  <c r="DH79" i="14"/>
  <c r="DG79" i="14"/>
  <c r="DF79" i="14"/>
  <c r="DA79" i="14"/>
  <c r="CZ79" i="14"/>
  <c r="CY79" i="14"/>
  <c r="CX79" i="14"/>
  <c r="CV79" i="14"/>
  <c r="CU79" i="14"/>
  <c r="CT79" i="14"/>
  <c r="CS79" i="14"/>
  <c r="CC79" i="14"/>
  <c r="CB79" i="14"/>
  <c r="CA79" i="14"/>
  <c r="BZ79" i="14"/>
  <c r="BX79" i="14"/>
  <c r="BW79" i="14"/>
  <c r="BV79" i="14"/>
  <c r="BU79" i="14"/>
  <c r="BO79" i="14"/>
  <c r="BN79" i="14"/>
  <c r="BM79" i="14"/>
  <c r="BL79" i="14"/>
  <c r="BJ79" i="14"/>
  <c r="BI79" i="14"/>
  <c r="BH79" i="14"/>
  <c r="BG79" i="14"/>
  <c r="BE79" i="14"/>
  <c r="BD79" i="14"/>
  <c r="BB79" i="14"/>
  <c r="AW79" i="14"/>
  <c r="AU79" i="14"/>
  <c r="AT79" i="14"/>
  <c r="FG79" i="14" s="1"/>
  <c r="FF79" i="14" s="1"/>
  <c r="AS79" i="14"/>
  <c r="ET79" i="14" s="1"/>
  <c r="ES79" i="14" s="1"/>
  <c r="AR79" i="14"/>
  <c r="AO79" i="14"/>
  <c r="AN79" i="14"/>
  <c r="AM79" i="14"/>
  <c r="AL79" i="14"/>
  <c r="AK79" i="14"/>
  <c r="AJ79" i="14"/>
  <c r="AI79" i="14"/>
  <c r="AH79" i="14"/>
  <c r="AG79" i="14"/>
  <c r="AE79" i="14"/>
  <c r="AD79" i="14"/>
  <c r="AC79" i="14"/>
  <c r="AB79" i="14"/>
  <c r="Z79" i="14"/>
  <c r="Y79" i="14"/>
  <c r="X79" i="14"/>
  <c r="W79" i="14"/>
  <c r="U79" i="14"/>
  <c r="T79" i="14"/>
  <c r="S79" i="14"/>
  <c r="Q79" i="14"/>
  <c r="P79" i="14"/>
  <c r="FA78" i="14"/>
  <c r="EZ78" i="14"/>
  <c r="EY78" i="14"/>
  <c r="EX78" i="14"/>
  <c r="FD78" i="14" s="1"/>
  <c r="EW78" i="14"/>
  <c r="ET78" i="14"/>
  <c r="EV78" i="14" s="1"/>
  <c r="ES78" i="14"/>
  <c r="ER78" i="14"/>
  <c r="DZ78" i="14"/>
  <c r="DU78" i="14"/>
  <c r="DF78" i="14"/>
  <c r="DE78" i="14"/>
  <c r="DD78" i="14"/>
  <c r="DC78" i="14"/>
  <c r="DB78" i="14" s="1"/>
  <c r="CW78" i="14"/>
  <c r="CR78" i="14"/>
  <c r="CN78" i="14"/>
  <c r="CM78" i="14"/>
  <c r="CL78" i="14"/>
  <c r="CK78" i="14"/>
  <c r="CI78" i="14"/>
  <c r="CH78" i="14"/>
  <c r="CG78" i="14"/>
  <c r="CF78" i="14"/>
  <c r="CE78" i="14" s="1"/>
  <c r="CD78" i="14" s="1"/>
  <c r="BY78" i="14"/>
  <c r="BT78" i="14"/>
  <c r="DM78" i="14" s="1"/>
  <c r="BK78" i="14"/>
  <c r="DL78" i="14" s="1"/>
  <c r="BF78" i="14"/>
  <c r="BA78" i="14"/>
  <c r="AZ78" i="14"/>
  <c r="AY78" i="14"/>
  <c r="AX78" i="14"/>
  <c r="AW78" i="14"/>
  <c r="AV78" i="14"/>
  <c r="AQ78" i="14"/>
  <c r="AK78" i="14"/>
  <c r="AF78" i="14"/>
  <c r="AA78" i="14"/>
  <c r="V78" i="14"/>
  <c r="R78" i="14"/>
  <c r="FO77" i="14"/>
  <c r="FM77" i="14"/>
  <c r="FL77" i="14"/>
  <c r="FK77" i="14"/>
  <c r="FG77" i="14"/>
  <c r="FA77" i="14"/>
  <c r="EZ77" i="14"/>
  <c r="EY77" i="14"/>
  <c r="EX77" i="14"/>
  <c r="EW77" i="14"/>
  <c r="ET77" i="14"/>
  <c r="EV77" i="14" s="1"/>
  <c r="ES77" i="14"/>
  <c r="ER77" i="14"/>
  <c r="DZ77" i="14"/>
  <c r="DU77" i="14"/>
  <c r="DF77" i="14"/>
  <c r="DE77" i="14"/>
  <c r="DD77" i="14"/>
  <c r="DC77" i="14"/>
  <c r="CW77" i="14"/>
  <c r="CR77" i="14"/>
  <c r="CN77" i="14"/>
  <c r="CM77" i="14"/>
  <c r="CL77" i="14"/>
  <c r="CK77" i="14"/>
  <c r="CI77" i="14"/>
  <c r="CH77" i="14"/>
  <c r="CG77" i="14"/>
  <c r="CF77" i="14"/>
  <c r="BY77" i="14"/>
  <c r="BT77" i="14"/>
  <c r="DM77" i="14" s="1"/>
  <c r="BK77" i="14"/>
  <c r="DL77" i="14" s="1"/>
  <c r="BF77" i="14"/>
  <c r="BA77" i="14"/>
  <c r="AZ77" i="14"/>
  <c r="AY77" i="14"/>
  <c r="AV77" i="14" s="1"/>
  <c r="AX77" i="14"/>
  <c r="AW77" i="14"/>
  <c r="AQ77" i="14"/>
  <c r="AK77" i="14"/>
  <c r="AF77" i="14"/>
  <c r="AA77" i="14"/>
  <c r="V77" i="14"/>
  <c r="R77" i="14"/>
  <c r="FM76" i="14"/>
  <c r="FL76" i="14"/>
  <c r="FK76" i="14" s="1"/>
  <c r="FG76" i="14"/>
  <c r="FF76" i="14"/>
  <c r="FJ76" i="14" s="1"/>
  <c r="EZ76" i="14"/>
  <c r="EY76" i="14"/>
  <c r="EX76" i="14"/>
  <c r="FA76" i="14" s="1"/>
  <c r="ET76" i="14"/>
  <c r="ES76" i="14"/>
  <c r="EW76" i="14" s="1"/>
  <c r="ER76" i="14"/>
  <c r="DZ76" i="14"/>
  <c r="DU76" i="14"/>
  <c r="DM76" i="14"/>
  <c r="DF76" i="14"/>
  <c r="DE76" i="14"/>
  <c r="DD76" i="14"/>
  <c r="DC76" i="14"/>
  <c r="CW76" i="14"/>
  <c r="CR76" i="14"/>
  <c r="CN76" i="14"/>
  <c r="CM76" i="14"/>
  <c r="CL76" i="14"/>
  <c r="CK76" i="14"/>
  <c r="CI76" i="14"/>
  <c r="CH76" i="14"/>
  <c r="CG76" i="14"/>
  <c r="CE76" i="14" s="1"/>
  <c r="CD76" i="14" s="1"/>
  <c r="CF76" i="14"/>
  <c r="BY76" i="14"/>
  <c r="BT76" i="14"/>
  <c r="BK76" i="14"/>
  <c r="DL76" i="14" s="1"/>
  <c r="BF76" i="14"/>
  <c r="BA76" i="14"/>
  <c r="AZ76" i="14"/>
  <c r="AY76" i="14"/>
  <c r="AV76" i="14" s="1"/>
  <c r="AX76" i="14"/>
  <c r="AW76" i="14"/>
  <c r="AQ76" i="14"/>
  <c r="AK76" i="14"/>
  <c r="AF76" i="14"/>
  <c r="AA76" i="14"/>
  <c r="V76" i="14"/>
  <c r="R76" i="14"/>
  <c r="EZ75" i="14"/>
  <c r="EY75" i="14"/>
  <c r="ET75" i="14"/>
  <c r="ES75" i="14"/>
  <c r="EW75" i="14" s="1"/>
  <c r="ER75" i="14"/>
  <c r="DZ75" i="14"/>
  <c r="DU75" i="14"/>
  <c r="DF75" i="14"/>
  <c r="DE75" i="14"/>
  <c r="DD75" i="14"/>
  <c r="DC75" i="14"/>
  <c r="CW75" i="14"/>
  <c r="CR75" i="14"/>
  <c r="CN75" i="14"/>
  <c r="CM75" i="14"/>
  <c r="CL75" i="14"/>
  <c r="CK75" i="14"/>
  <c r="CI75" i="14"/>
  <c r="CH75" i="14"/>
  <c r="CG75" i="14"/>
  <c r="CF75" i="14"/>
  <c r="BY75" i="14"/>
  <c r="BT75" i="14"/>
  <c r="DM75" i="14" s="1"/>
  <c r="BK75" i="14"/>
  <c r="DL75" i="14" s="1"/>
  <c r="BF75" i="14"/>
  <c r="BC75" i="14"/>
  <c r="BA75" i="14"/>
  <c r="AZ75" i="14"/>
  <c r="AY75" i="14"/>
  <c r="AX75" i="14"/>
  <c r="AW75" i="14"/>
  <c r="AV75" i="14" s="1"/>
  <c r="AQ75" i="14"/>
  <c r="AK75" i="14"/>
  <c r="AF75" i="14"/>
  <c r="AA75" i="14"/>
  <c r="W75" i="14"/>
  <c r="V75" i="14"/>
  <c r="R75" i="14"/>
  <c r="FA74" i="14"/>
  <c r="EZ74" i="14"/>
  <c r="EY74" i="14"/>
  <c r="EX74" i="14"/>
  <c r="FD74" i="14" s="1"/>
  <c r="EW74" i="14"/>
  <c r="ET74" i="14"/>
  <c r="EV74" i="14" s="1"/>
  <c r="ES74" i="14"/>
  <c r="ER74" i="14"/>
  <c r="DZ74" i="14"/>
  <c r="DU74" i="14"/>
  <c r="DF74" i="14"/>
  <c r="DE74" i="14"/>
  <c r="DD74" i="14"/>
  <c r="DC74" i="14"/>
  <c r="DB74" i="14" s="1"/>
  <c r="CW74" i="14"/>
  <c r="CR74" i="14"/>
  <c r="CN74" i="14"/>
  <c r="CM74" i="14"/>
  <c r="CL74" i="14"/>
  <c r="CK74" i="14"/>
  <c r="CI74" i="14"/>
  <c r="CH74" i="14"/>
  <c r="CG74" i="14"/>
  <c r="CF74" i="14"/>
  <c r="BY74" i="14"/>
  <c r="BT74" i="14"/>
  <c r="DM74" i="14" s="1"/>
  <c r="BK74" i="14"/>
  <c r="DL74" i="14" s="1"/>
  <c r="BF74" i="14"/>
  <c r="BC74" i="14"/>
  <c r="BA74" i="14"/>
  <c r="AZ74" i="14"/>
  <c r="AY74" i="14"/>
  <c r="AX74" i="14"/>
  <c r="AW74" i="14"/>
  <c r="AV74" i="14" s="1"/>
  <c r="AQ74" i="14"/>
  <c r="AK74" i="14"/>
  <c r="AF74" i="14"/>
  <c r="AA74" i="14"/>
  <c r="V74" i="14"/>
  <c r="R74" i="14"/>
  <c r="FM73" i="14"/>
  <c r="FL73" i="14"/>
  <c r="FG73" i="14"/>
  <c r="FF73" i="14" s="1"/>
  <c r="FJ73" i="14" s="1"/>
  <c r="EZ73" i="14"/>
  <c r="EY73" i="14"/>
  <c r="EX73" i="14" s="1"/>
  <c r="ET73" i="14"/>
  <c r="ES73" i="14"/>
  <c r="EW73" i="14" s="1"/>
  <c r="ER73" i="14"/>
  <c r="DZ73" i="14"/>
  <c r="DU73" i="14"/>
  <c r="DF73" i="14"/>
  <c r="DE73" i="14"/>
  <c r="DD73" i="14"/>
  <c r="DB73" i="14" s="1"/>
  <c r="DC73" i="14"/>
  <c r="CW73" i="14"/>
  <c r="CR73" i="14"/>
  <c r="CN73" i="14"/>
  <c r="CM73" i="14"/>
  <c r="CL73" i="14"/>
  <c r="CK73" i="14"/>
  <c r="CI73" i="14"/>
  <c r="CH73" i="14"/>
  <c r="CG73" i="14"/>
  <c r="CF73" i="14"/>
  <c r="BY73" i="14"/>
  <c r="BT73" i="14"/>
  <c r="DM73" i="14" s="1"/>
  <c r="BK73" i="14"/>
  <c r="DL73" i="14" s="1"/>
  <c r="BF73" i="14"/>
  <c r="BC73" i="14"/>
  <c r="BA73" i="14" s="1"/>
  <c r="AZ73" i="14"/>
  <c r="AY73" i="14"/>
  <c r="AX73" i="14"/>
  <c r="AV73" i="14" s="1"/>
  <c r="AW73" i="14"/>
  <c r="AQ73" i="14"/>
  <c r="AK73" i="14"/>
  <c r="AF73" i="14"/>
  <c r="AA73" i="14"/>
  <c r="V73" i="14"/>
  <c r="R73" i="14"/>
  <c r="FA72" i="14"/>
  <c r="EZ72" i="14"/>
  <c r="EY72" i="14"/>
  <c r="EX72" i="14"/>
  <c r="ET72" i="14"/>
  <c r="ES72" i="14" s="1"/>
  <c r="EW72" i="14" s="1"/>
  <c r="ER72" i="14"/>
  <c r="DZ72" i="14"/>
  <c r="DU72" i="14"/>
  <c r="DF72" i="14"/>
  <c r="DE72" i="14"/>
  <c r="DD72" i="14"/>
  <c r="DC72" i="14"/>
  <c r="DB72" i="14" s="1"/>
  <c r="CW72" i="14"/>
  <c r="CR72" i="14"/>
  <c r="CN72" i="14"/>
  <c r="CM72" i="14"/>
  <c r="CL72" i="14"/>
  <c r="CK72" i="14"/>
  <c r="CI72" i="14"/>
  <c r="CH72" i="14"/>
  <c r="CG72" i="14"/>
  <c r="CF72" i="14"/>
  <c r="BY72" i="14"/>
  <c r="BT72" i="14"/>
  <c r="DM72" i="14" s="1"/>
  <c r="BK72" i="14"/>
  <c r="DL72" i="14" s="1"/>
  <c r="BF72" i="14"/>
  <c r="BA72" i="14"/>
  <c r="AZ72" i="14"/>
  <c r="AY72" i="14"/>
  <c r="AX72" i="14"/>
  <c r="AW72" i="14"/>
  <c r="AQ72" i="14"/>
  <c r="AK72" i="14"/>
  <c r="AF72" i="14"/>
  <c r="AA72" i="14"/>
  <c r="V72" i="14"/>
  <c r="R72" i="14"/>
  <c r="EZ71" i="14"/>
  <c r="EY71" i="14"/>
  <c r="ET71" i="14"/>
  <c r="ES71" i="14" s="1"/>
  <c r="EW71" i="14" s="1"/>
  <c r="ER71" i="14"/>
  <c r="DZ71" i="14"/>
  <c r="DU71" i="14"/>
  <c r="DF71" i="14"/>
  <c r="DE71" i="14"/>
  <c r="DD71" i="14"/>
  <c r="DC71" i="14"/>
  <c r="DB71" i="14"/>
  <c r="CW71" i="14"/>
  <c r="CR71" i="14"/>
  <c r="CN71" i="14"/>
  <c r="CM71" i="14"/>
  <c r="CL71" i="14"/>
  <c r="CK71" i="14"/>
  <c r="CI71" i="14"/>
  <c r="CH71" i="14"/>
  <c r="CG71" i="14"/>
  <c r="CF71" i="14"/>
  <c r="BY71" i="14"/>
  <c r="BT71" i="14"/>
  <c r="DM71" i="14" s="1"/>
  <c r="BK71" i="14"/>
  <c r="DL71" i="14" s="1"/>
  <c r="BF71" i="14"/>
  <c r="BA71" i="14"/>
  <c r="AZ71" i="14"/>
  <c r="AY71" i="14"/>
  <c r="AX71" i="14"/>
  <c r="AW71" i="14"/>
  <c r="AV71" i="14" s="1"/>
  <c r="AQ71" i="14"/>
  <c r="AK71" i="14"/>
  <c r="AF71" i="14"/>
  <c r="AA71" i="14"/>
  <c r="V71" i="14"/>
  <c r="R71" i="14"/>
  <c r="EZ70" i="14"/>
  <c r="EY70" i="14"/>
  <c r="ET70" i="14"/>
  <c r="ES70" i="14" s="1"/>
  <c r="EW70" i="14" s="1"/>
  <c r="ER70" i="14"/>
  <c r="DZ70" i="14"/>
  <c r="DU70" i="14"/>
  <c r="DF70" i="14"/>
  <c r="DE70" i="14"/>
  <c r="DD70" i="14"/>
  <c r="DC70" i="14"/>
  <c r="DB70" i="14"/>
  <c r="CW70" i="14"/>
  <c r="CR70" i="14"/>
  <c r="CN70" i="14"/>
  <c r="CM70" i="14"/>
  <c r="CL70" i="14"/>
  <c r="CK70" i="14"/>
  <c r="CI70" i="14"/>
  <c r="CH70" i="14"/>
  <c r="CE70" i="14" s="1"/>
  <c r="CD70" i="14" s="1"/>
  <c r="CG70" i="14"/>
  <c r="CF70" i="14"/>
  <c r="BY70" i="14"/>
  <c r="BT70" i="14"/>
  <c r="DM70" i="14" s="1"/>
  <c r="BK70" i="14"/>
  <c r="DL70" i="14" s="1"/>
  <c r="BF70" i="14"/>
  <c r="BA70" i="14"/>
  <c r="AZ70" i="14"/>
  <c r="AY70" i="14"/>
  <c r="AX70" i="14"/>
  <c r="AV70" i="14" s="1"/>
  <c r="AW70" i="14"/>
  <c r="AQ70" i="14"/>
  <c r="AK70" i="14"/>
  <c r="AF70" i="14"/>
  <c r="AA70" i="14"/>
  <c r="V70" i="14"/>
  <c r="R70" i="14"/>
  <c r="FA69" i="14"/>
  <c r="EZ69" i="14"/>
  <c r="EY69" i="14"/>
  <c r="EX69" i="14"/>
  <c r="FD69" i="14" s="1"/>
  <c r="EW69" i="14"/>
  <c r="ET69" i="14"/>
  <c r="EV69" i="14" s="1"/>
  <c r="ES69" i="14"/>
  <c r="EL69" i="14"/>
  <c r="EK69" i="14"/>
  <c r="EJ69" i="14"/>
  <c r="EF69" i="14"/>
  <c r="EE69" i="14" s="1"/>
  <c r="EI69" i="14" s="1"/>
  <c r="DZ69" i="14"/>
  <c r="DU69" i="14"/>
  <c r="DF69" i="14"/>
  <c r="DE69" i="14"/>
  <c r="DD69" i="14"/>
  <c r="DC69" i="14"/>
  <c r="DB69" i="14"/>
  <c r="CW69" i="14"/>
  <c r="CR69" i="14"/>
  <c r="CN69" i="14"/>
  <c r="CM69" i="14"/>
  <c r="CL69" i="14"/>
  <c r="CK69" i="14"/>
  <c r="CI69" i="14"/>
  <c r="CH69" i="14"/>
  <c r="CG69" i="14"/>
  <c r="CE69" i="14" s="1"/>
  <c r="CD69" i="14" s="1"/>
  <c r="CF69" i="14"/>
  <c r="BY69" i="14"/>
  <c r="BT69" i="14"/>
  <c r="DM69" i="14" s="1"/>
  <c r="BK69" i="14"/>
  <c r="DL69" i="14" s="1"/>
  <c r="BF69" i="14"/>
  <c r="BA69" i="14"/>
  <c r="AZ69" i="14"/>
  <c r="AY69" i="14"/>
  <c r="AX69" i="14"/>
  <c r="AW69" i="14"/>
  <c r="AV69" i="14" s="1"/>
  <c r="AQ69" i="14"/>
  <c r="AK69" i="14"/>
  <c r="AF69" i="14"/>
  <c r="AA69" i="14"/>
  <c r="V69" i="14"/>
  <c r="R69" i="14"/>
  <c r="FE68" i="14"/>
  <c r="ER68" i="14"/>
  <c r="DZ68" i="14"/>
  <c r="DU68" i="14"/>
  <c r="DF68" i="14"/>
  <c r="DE68" i="14"/>
  <c r="DD68" i="14"/>
  <c r="DC68" i="14"/>
  <c r="DB68" i="14" s="1"/>
  <c r="CW68" i="14"/>
  <c r="CR68" i="14"/>
  <c r="CN68" i="14"/>
  <c r="CM68" i="14"/>
  <c r="CL68" i="14"/>
  <c r="CK68" i="14"/>
  <c r="CI68" i="14"/>
  <c r="CH68" i="14"/>
  <c r="CG68" i="14"/>
  <c r="CF68" i="14"/>
  <c r="CE68" i="14"/>
  <c r="CD68" i="14" s="1"/>
  <c r="BY68" i="14"/>
  <c r="BT68" i="14"/>
  <c r="DM68" i="14" s="1"/>
  <c r="BK68" i="14"/>
  <c r="DL68" i="14" s="1"/>
  <c r="BF68" i="14"/>
  <c r="BA68" i="14"/>
  <c r="AZ68" i="14"/>
  <c r="AY68" i="14"/>
  <c r="AX68" i="14"/>
  <c r="AW68" i="14"/>
  <c r="AQ68" i="14"/>
  <c r="AK68" i="14"/>
  <c r="AF68" i="14"/>
  <c r="AA68" i="14"/>
  <c r="V68" i="14"/>
  <c r="R68" i="14"/>
  <c r="FE67" i="14"/>
  <c r="ER67" i="14"/>
  <c r="DZ67" i="14"/>
  <c r="DU67" i="14"/>
  <c r="DF67" i="14"/>
  <c r="DE67" i="14"/>
  <c r="DD67" i="14"/>
  <c r="DC67" i="14"/>
  <c r="DB67" i="14"/>
  <c r="CW67" i="14"/>
  <c r="CR67" i="14"/>
  <c r="CN67" i="14"/>
  <c r="CM67" i="14"/>
  <c r="CL67" i="14"/>
  <c r="CK67" i="14"/>
  <c r="CI67" i="14"/>
  <c r="CH67" i="14"/>
  <c r="CG67" i="14"/>
  <c r="CF67" i="14"/>
  <c r="BY67" i="14"/>
  <c r="BT67" i="14"/>
  <c r="DM67" i="14" s="1"/>
  <c r="BK67" i="14"/>
  <c r="DL67" i="14" s="1"/>
  <c r="BF67" i="14"/>
  <c r="BA67" i="14"/>
  <c r="AZ67" i="14"/>
  <c r="AY67" i="14"/>
  <c r="AX67" i="14"/>
  <c r="AW67" i="14"/>
  <c r="AQ67" i="14"/>
  <c r="AK67" i="14"/>
  <c r="AF67" i="14"/>
  <c r="AA67" i="14"/>
  <c r="V67" i="14"/>
  <c r="R67" i="14"/>
  <c r="FM66" i="14"/>
  <c r="FL66" i="14"/>
  <c r="FJ66" i="14"/>
  <c r="FI66" i="14"/>
  <c r="FG66" i="14"/>
  <c r="FF66" i="14"/>
  <c r="EZ66" i="14"/>
  <c r="EY66" i="14"/>
  <c r="EV66" i="14"/>
  <c r="ET66" i="14"/>
  <c r="ES66" i="14" s="1"/>
  <c r="EW66" i="14" s="1"/>
  <c r="ER66" i="14"/>
  <c r="DZ66" i="14"/>
  <c r="DU66" i="14"/>
  <c r="DF66" i="14"/>
  <c r="DE66" i="14"/>
  <c r="DD66" i="14"/>
  <c r="DC66" i="14"/>
  <c r="DB66" i="14"/>
  <c r="CW66" i="14"/>
  <c r="CR66" i="14"/>
  <c r="CN66" i="14"/>
  <c r="CM66" i="14"/>
  <c r="CL66" i="14"/>
  <c r="CK66" i="14"/>
  <c r="CI66" i="14"/>
  <c r="CH66" i="14"/>
  <c r="CG66" i="14"/>
  <c r="CE66" i="14" s="1"/>
  <c r="CD66" i="14" s="1"/>
  <c r="CF66" i="14"/>
  <c r="BY66" i="14"/>
  <c r="BT66" i="14"/>
  <c r="DM66" i="14" s="1"/>
  <c r="BK66" i="14"/>
  <c r="DL66" i="14" s="1"/>
  <c r="BF66" i="14"/>
  <c r="BC66" i="14"/>
  <c r="BA66" i="14"/>
  <c r="AZ66" i="14"/>
  <c r="AY66" i="14"/>
  <c r="AX66" i="14"/>
  <c r="AW66" i="14"/>
  <c r="AV66" i="14"/>
  <c r="AQ66" i="14"/>
  <c r="AK66" i="14"/>
  <c r="AF66" i="14"/>
  <c r="AA66" i="14"/>
  <c r="AA57" i="14" s="1"/>
  <c r="V66" i="14"/>
  <c r="R66" i="14"/>
  <c r="FB65" i="14"/>
  <c r="EZ65" i="14"/>
  <c r="EY65" i="14"/>
  <c r="EX65" i="14"/>
  <c r="ET65" i="14"/>
  <c r="ER65" i="14"/>
  <c r="DZ65" i="14"/>
  <c r="DU65" i="14"/>
  <c r="DF65" i="14"/>
  <c r="DE65" i="14"/>
  <c r="DE57" i="14" s="1"/>
  <c r="DD65" i="14"/>
  <c r="DB65" i="14" s="1"/>
  <c r="DC65" i="14"/>
  <c r="CW65" i="14"/>
  <c r="CR65" i="14"/>
  <c r="CN65" i="14"/>
  <c r="CM65" i="14"/>
  <c r="CL65" i="14"/>
  <c r="CK65" i="14"/>
  <c r="CI65" i="14"/>
  <c r="CH65" i="14"/>
  <c r="CG65" i="14"/>
  <c r="CF65" i="14"/>
  <c r="BY65" i="14"/>
  <c r="BT65" i="14"/>
  <c r="DM65" i="14" s="1"/>
  <c r="BK65" i="14"/>
  <c r="DL65" i="14" s="1"/>
  <c r="BF65" i="14"/>
  <c r="BC65" i="14"/>
  <c r="BA65" i="14" s="1"/>
  <c r="AZ65" i="14"/>
  <c r="AY65" i="14"/>
  <c r="AX65" i="14"/>
  <c r="AV65" i="14" s="1"/>
  <c r="AW65" i="14"/>
  <c r="AQ65" i="14"/>
  <c r="AK65" i="14"/>
  <c r="AF65" i="14"/>
  <c r="AA65" i="14"/>
  <c r="V65" i="14"/>
  <c r="R65" i="14"/>
  <c r="EZ64" i="14"/>
  <c r="EY64" i="14"/>
  <c r="EX64" i="14"/>
  <c r="ET64" i="14"/>
  <c r="ES64" i="14"/>
  <c r="EW64" i="14" s="1"/>
  <c r="ER64" i="14"/>
  <c r="DZ64" i="14"/>
  <c r="DU64" i="14"/>
  <c r="DF64" i="14"/>
  <c r="DE64" i="14"/>
  <c r="DD64" i="14"/>
  <c r="DC64" i="14"/>
  <c r="DB64" i="14" s="1"/>
  <c r="CW64" i="14"/>
  <c r="CR64" i="14"/>
  <c r="CN64" i="14"/>
  <c r="CM64" i="14"/>
  <c r="CL64" i="14"/>
  <c r="CJ64" i="14" s="1"/>
  <c r="CK64" i="14"/>
  <c r="CI64" i="14"/>
  <c r="CH64" i="14"/>
  <c r="CG64" i="14"/>
  <c r="CF64" i="14"/>
  <c r="BY64" i="14"/>
  <c r="BT64" i="14"/>
  <c r="DM64" i="14" s="1"/>
  <c r="BK64" i="14"/>
  <c r="DL64" i="14" s="1"/>
  <c r="BF64" i="14"/>
  <c r="BA64" i="14"/>
  <c r="AZ64" i="14"/>
  <c r="AY64" i="14"/>
  <c r="AX64" i="14"/>
  <c r="AW64" i="14"/>
  <c r="AV64" i="14" s="1"/>
  <c r="AQ64" i="14"/>
  <c r="AK64" i="14"/>
  <c r="AF64" i="14"/>
  <c r="AA64" i="14"/>
  <c r="V64" i="14"/>
  <c r="R64" i="14"/>
  <c r="EZ63" i="14"/>
  <c r="EY63" i="14"/>
  <c r="EV63" i="14"/>
  <c r="ET63" i="14"/>
  <c r="ES63" i="14" s="1"/>
  <c r="EW63" i="14" s="1"/>
  <c r="ER63" i="14"/>
  <c r="DZ63" i="14"/>
  <c r="DU63" i="14"/>
  <c r="DF63" i="14"/>
  <c r="DE63" i="14"/>
  <c r="DD63" i="14"/>
  <c r="DC63" i="14"/>
  <c r="DB63" i="14" s="1"/>
  <c r="CW63" i="14"/>
  <c r="CR63" i="14"/>
  <c r="CN63" i="14"/>
  <c r="CM63" i="14"/>
  <c r="CL63" i="14"/>
  <c r="CK63" i="14"/>
  <c r="CI63" i="14"/>
  <c r="CH63" i="14"/>
  <c r="CG63" i="14"/>
  <c r="CF63" i="14"/>
  <c r="BY63" i="14"/>
  <c r="BT63" i="14"/>
  <c r="DM63" i="14" s="1"/>
  <c r="BK63" i="14"/>
  <c r="DL63" i="14" s="1"/>
  <c r="BF63" i="14"/>
  <c r="BC63" i="14"/>
  <c r="BA63" i="14"/>
  <c r="AZ63" i="14"/>
  <c r="AY63" i="14"/>
  <c r="AX63" i="14"/>
  <c r="AW63" i="14"/>
  <c r="AQ63" i="14"/>
  <c r="AK63" i="14"/>
  <c r="AF63" i="14"/>
  <c r="AA63" i="14"/>
  <c r="V63" i="14"/>
  <c r="R63" i="14"/>
  <c r="FM62" i="14"/>
  <c r="FL62" i="14"/>
  <c r="FG62" i="14"/>
  <c r="FI62" i="14" s="1"/>
  <c r="FF62" i="14"/>
  <c r="FJ62" i="14" s="1"/>
  <c r="EZ62" i="14"/>
  <c r="EY62" i="14"/>
  <c r="ET62" i="14"/>
  <c r="ES62" i="14" s="1"/>
  <c r="EW62" i="14" s="1"/>
  <c r="EL62" i="14"/>
  <c r="EK62" i="14"/>
  <c r="EH62" i="14"/>
  <c r="EF62" i="14"/>
  <c r="EE62" i="14" s="1"/>
  <c r="EI62" i="14" s="1"/>
  <c r="DZ62" i="14"/>
  <c r="DU62" i="14"/>
  <c r="DF62" i="14"/>
  <c r="DB62" i="14" s="1"/>
  <c r="DE62" i="14"/>
  <c r="DD62" i="14"/>
  <c r="DC62" i="14"/>
  <c r="CW62" i="14"/>
  <c r="CR62" i="14"/>
  <c r="CN62" i="14"/>
  <c r="CM62" i="14"/>
  <c r="CL62" i="14"/>
  <c r="CK62" i="14"/>
  <c r="CI62" i="14"/>
  <c r="CH62" i="14"/>
  <c r="CG62" i="14"/>
  <c r="CF62" i="14"/>
  <c r="BY62" i="14"/>
  <c r="BT62" i="14"/>
  <c r="DM62" i="14" s="1"/>
  <c r="BK62" i="14"/>
  <c r="DL62" i="14" s="1"/>
  <c r="BF62" i="14"/>
  <c r="BC62" i="14"/>
  <c r="BC57" i="14" s="1"/>
  <c r="AZ62" i="14"/>
  <c r="AY62" i="14"/>
  <c r="AX62" i="14"/>
  <c r="AW62" i="14"/>
  <c r="AQ62" i="14"/>
  <c r="AK62" i="14"/>
  <c r="AF62" i="14"/>
  <c r="AA62" i="14"/>
  <c r="W62" i="14"/>
  <c r="V62" i="14"/>
  <c r="FM61" i="14"/>
  <c r="FL61" i="14"/>
  <c r="FG61" i="14"/>
  <c r="FF61" i="14"/>
  <c r="FJ61" i="14" s="1"/>
  <c r="EZ61" i="14"/>
  <c r="EY61" i="14"/>
  <c r="EX61" i="14"/>
  <c r="FB61" i="14" s="1"/>
  <c r="ET61" i="14"/>
  <c r="ES61" i="14"/>
  <c r="EW61" i="14" s="1"/>
  <c r="EL61" i="14"/>
  <c r="EK61" i="14"/>
  <c r="EJ61" i="14"/>
  <c r="EN61" i="14" s="1"/>
  <c r="EF61" i="14"/>
  <c r="EE61" i="14"/>
  <c r="EI61" i="14" s="1"/>
  <c r="DZ61" i="14"/>
  <c r="DU61" i="14"/>
  <c r="DF61" i="14"/>
  <c r="DF57" i="14" s="1"/>
  <c r="DE61" i="14"/>
  <c r="DD61" i="14"/>
  <c r="DC61" i="14"/>
  <c r="CW61" i="14"/>
  <c r="CR61" i="14"/>
  <c r="CN61" i="14"/>
  <c r="CM61" i="14"/>
  <c r="CL61" i="14"/>
  <c r="CK61" i="14"/>
  <c r="CI61" i="14"/>
  <c r="CH61" i="14"/>
  <c r="CG61" i="14"/>
  <c r="CF61" i="14"/>
  <c r="BY61" i="14"/>
  <c r="BT61" i="14"/>
  <c r="DM61" i="14" s="1"/>
  <c r="BK61" i="14"/>
  <c r="DL61" i="14" s="1"/>
  <c r="BF61" i="14"/>
  <c r="BA61" i="14"/>
  <c r="AZ61" i="14"/>
  <c r="AY61" i="14"/>
  <c r="AX61" i="14"/>
  <c r="AV61" i="14" s="1"/>
  <c r="AW61" i="14"/>
  <c r="AQ61" i="14"/>
  <c r="AK61" i="14"/>
  <c r="AF61" i="14"/>
  <c r="AA61" i="14"/>
  <c r="V61" i="14"/>
  <c r="R61" i="14"/>
  <c r="EZ60" i="14"/>
  <c r="EY60" i="14"/>
  <c r="EX60" i="14"/>
  <c r="ET60" i="14"/>
  <c r="ES60" i="14"/>
  <c r="EW60" i="14" s="1"/>
  <c r="ER60" i="14"/>
  <c r="DZ60" i="14"/>
  <c r="DU60" i="14"/>
  <c r="DF60" i="14"/>
  <c r="DE60" i="14"/>
  <c r="DD60" i="14"/>
  <c r="DD57" i="14" s="1"/>
  <c r="DC60" i="14"/>
  <c r="DB60" i="14" s="1"/>
  <c r="CW60" i="14"/>
  <c r="CR60" i="14"/>
  <c r="CN60" i="14"/>
  <c r="CM60" i="14"/>
  <c r="CL60" i="14"/>
  <c r="CK60" i="14"/>
  <c r="CI60" i="14"/>
  <c r="CH60" i="14"/>
  <c r="CG60" i="14"/>
  <c r="CE60" i="14" s="1"/>
  <c r="CD60" i="14" s="1"/>
  <c r="CF60" i="14"/>
  <c r="BY60" i="14"/>
  <c r="BT60" i="14"/>
  <c r="DM60" i="14" s="1"/>
  <c r="BK60" i="14"/>
  <c r="DL60" i="14" s="1"/>
  <c r="BF60" i="14"/>
  <c r="BC60" i="14"/>
  <c r="BA60" i="14"/>
  <c r="AZ60" i="14"/>
  <c r="AY60" i="14"/>
  <c r="AX60" i="14"/>
  <c r="AW60" i="14"/>
  <c r="AV60" i="14" s="1"/>
  <c r="AQ60" i="14"/>
  <c r="AK60" i="14"/>
  <c r="AF60" i="14"/>
  <c r="AA60" i="14"/>
  <c r="V60" i="14"/>
  <c r="R60" i="14"/>
  <c r="FE59" i="14"/>
  <c r="ER59" i="14"/>
  <c r="DZ59" i="14"/>
  <c r="DU59" i="14"/>
  <c r="DB59" i="14"/>
  <c r="CW59" i="14"/>
  <c r="CW57" i="14" s="1"/>
  <c r="CR59" i="14"/>
  <c r="CN59" i="14"/>
  <c r="CM59" i="14"/>
  <c r="CL59" i="14"/>
  <c r="CK59" i="14"/>
  <c r="CI59" i="14"/>
  <c r="CH59" i="14"/>
  <c r="CG59" i="14"/>
  <c r="CF59" i="14"/>
  <c r="BY59" i="14"/>
  <c r="BT59" i="14"/>
  <c r="BK59" i="14"/>
  <c r="DL59" i="14" s="1"/>
  <c r="BF59" i="14"/>
  <c r="BA59" i="14"/>
  <c r="AZ59" i="14"/>
  <c r="AY59" i="14"/>
  <c r="AX59" i="14"/>
  <c r="AW59" i="14"/>
  <c r="AV59" i="14"/>
  <c r="AQ59" i="14"/>
  <c r="AK59" i="14"/>
  <c r="AF59" i="14"/>
  <c r="AA59" i="14"/>
  <c r="V59" i="14"/>
  <c r="R59" i="14"/>
  <c r="FE58" i="14"/>
  <c r="ER58" i="14"/>
  <c r="DZ58" i="14"/>
  <c r="DU58" i="14"/>
  <c r="DO58" i="14"/>
  <c r="DR58" i="14" s="1"/>
  <c r="DB58" i="14"/>
  <c r="CW58" i="14"/>
  <c r="CR58" i="14"/>
  <c r="CN58" i="14"/>
  <c r="CM58" i="14"/>
  <c r="CL58" i="14"/>
  <c r="CK58" i="14"/>
  <c r="CI58" i="14"/>
  <c r="CH58" i="14"/>
  <c r="CG58" i="14"/>
  <c r="CF58" i="14"/>
  <c r="BY58" i="14"/>
  <c r="BT58" i="14"/>
  <c r="DM58" i="14" s="1"/>
  <c r="BK58" i="14"/>
  <c r="DL58" i="14" s="1"/>
  <c r="BF58" i="14"/>
  <c r="BA58" i="14"/>
  <c r="AZ58" i="14"/>
  <c r="AY58" i="14"/>
  <c r="AX58" i="14"/>
  <c r="AX57" i="14" s="1"/>
  <c r="AW58" i="14"/>
  <c r="AV58" i="14" s="1"/>
  <c r="AV57" i="14" s="1"/>
  <c r="AQ58" i="14"/>
  <c r="AK58" i="14"/>
  <c r="AF58" i="14"/>
  <c r="AF57" i="14" s="1"/>
  <c r="AA58" i="14"/>
  <c r="V58" i="14"/>
  <c r="R58" i="14"/>
  <c r="FL57" i="14"/>
  <c r="FK57" i="14" s="1"/>
  <c r="FQ57" i="14" s="1"/>
  <c r="FH57" i="14"/>
  <c r="EU57" i="14"/>
  <c r="EG57" i="14"/>
  <c r="ED57" i="14"/>
  <c r="EC57" i="14"/>
  <c r="FM57" i="14" s="1"/>
  <c r="EB57" i="14"/>
  <c r="EA57" i="14"/>
  <c r="DY57" i="14"/>
  <c r="DX57" i="14"/>
  <c r="DW57" i="14"/>
  <c r="DV57" i="14"/>
  <c r="DU57" i="14" s="1"/>
  <c r="DI57" i="14"/>
  <c r="DH57" i="14"/>
  <c r="DG57" i="14"/>
  <c r="DA57" i="14"/>
  <c r="CZ57" i="14"/>
  <c r="CY57" i="14"/>
  <c r="CX57" i="14"/>
  <c r="CV57" i="14"/>
  <c r="CU57" i="14"/>
  <c r="CT57" i="14"/>
  <c r="CS57" i="14"/>
  <c r="CR57" i="14"/>
  <c r="CC57" i="14"/>
  <c r="CB57" i="14"/>
  <c r="CA57" i="14"/>
  <c r="BZ57" i="14"/>
  <c r="BX57" i="14"/>
  <c r="BW57" i="14"/>
  <c r="BV57" i="14"/>
  <c r="BU57" i="14"/>
  <c r="BO57" i="14"/>
  <c r="BN57" i="14"/>
  <c r="BM57" i="14"/>
  <c r="BL57" i="14"/>
  <c r="BJ57" i="14"/>
  <c r="BI57" i="14"/>
  <c r="BH57" i="14"/>
  <c r="BG57" i="14"/>
  <c r="BE57" i="14"/>
  <c r="BD57" i="14"/>
  <c r="BB57" i="14"/>
  <c r="AY57" i="14"/>
  <c r="AW57" i="14"/>
  <c r="AU57" i="14"/>
  <c r="AT57" i="14"/>
  <c r="FG57" i="14" s="1"/>
  <c r="FF57" i="14" s="1"/>
  <c r="AS57" i="14"/>
  <c r="ET57" i="14" s="1"/>
  <c r="ES57" i="14" s="1"/>
  <c r="AR57" i="14"/>
  <c r="EF57" i="14" s="1"/>
  <c r="EE57" i="14" s="1"/>
  <c r="AO57" i="14"/>
  <c r="AN57" i="14"/>
  <c r="AM57" i="14"/>
  <c r="AL57" i="14"/>
  <c r="AJ57" i="14"/>
  <c r="AI57" i="14"/>
  <c r="AH57" i="14"/>
  <c r="AG57" i="14"/>
  <c r="AE57" i="14"/>
  <c r="AD57" i="14"/>
  <c r="AC57" i="14"/>
  <c r="AB57" i="14"/>
  <c r="Z57" i="14"/>
  <c r="Y57" i="14"/>
  <c r="X57" i="14"/>
  <c r="W57" i="14"/>
  <c r="U57" i="14"/>
  <c r="T57" i="14"/>
  <c r="Q57" i="14"/>
  <c r="P57" i="14"/>
  <c r="EZ56" i="14"/>
  <c r="EY56" i="14"/>
  <c r="EX56" i="14" s="1"/>
  <c r="ET56" i="14"/>
  <c r="ES56" i="14" s="1"/>
  <c r="EW56" i="14" s="1"/>
  <c r="ER56" i="14"/>
  <c r="DZ56" i="14"/>
  <c r="DU56" i="14"/>
  <c r="DF56" i="14"/>
  <c r="DE56" i="14"/>
  <c r="DD56" i="14"/>
  <c r="DC56" i="14"/>
  <c r="DB56" i="14"/>
  <c r="CW56" i="14"/>
  <c r="CR56" i="14"/>
  <c r="CN56" i="14"/>
  <c r="CM56" i="14"/>
  <c r="CL56" i="14"/>
  <c r="CK56" i="14"/>
  <c r="CI56" i="14"/>
  <c r="CH56" i="14"/>
  <c r="CG56" i="14"/>
  <c r="CF56" i="14"/>
  <c r="BY56" i="14"/>
  <c r="BT56" i="14"/>
  <c r="DM56" i="14" s="1"/>
  <c r="BK56" i="14"/>
  <c r="DL56" i="14" s="1"/>
  <c r="BF56" i="14"/>
  <c r="BC56" i="14"/>
  <c r="BA56" i="14" s="1"/>
  <c r="AZ56" i="14"/>
  <c r="AY56" i="14"/>
  <c r="AV56" i="14" s="1"/>
  <c r="AX56" i="14"/>
  <c r="AW56" i="14"/>
  <c r="AQ56" i="14"/>
  <c r="V56" i="14"/>
  <c r="R56" i="14"/>
  <c r="EZ55" i="14"/>
  <c r="EY55" i="14"/>
  <c r="ET55" i="14"/>
  <c r="ES55" i="14" s="1"/>
  <c r="EW55" i="14" s="1"/>
  <c r="ER55" i="14"/>
  <c r="DZ55" i="14"/>
  <c r="DU55" i="14"/>
  <c r="DF55" i="14"/>
  <c r="DE55" i="14"/>
  <c r="DB55" i="14" s="1"/>
  <c r="DD55" i="14"/>
  <c r="DC55" i="14"/>
  <c r="CW55" i="14"/>
  <c r="CR55" i="14"/>
  <c r="CN55" i="14"/>
  <c r="CM55" i="14"/>
  <c r="CL55" i="14"/>
  <c r="CK55" i="14"/>
  <c r="CI55" i="14"/>
  <c r="CH55" i="14"/>
  <c r="CG55" i="14"/>
  <c r="CF55" i="14"/>
  <c r="BY55" i="14"/>
  <c r="BT55" i="14"/>
  <c r="DM55" i="14" s="1"/>
  <c r="BK55" i="14"/>
  <c r="DL55" i="14" s="1"/>
  <c r="BF55" i="14"/>
  <c r="BA55" i="14"/>
  <c r="AZ55" i="14"/>
  <c r="AY55" i="14"/>
  <c r="AX55" i="14"/>
  <c r="AW55" i="14"/>
  <c r="AQ55" i="14"/>
  <c r="V55" i="14"/>
  <c r="R55" i="14"/>
  <c r="FN54" i="14"/>
  <c r="FM54" i="14"/>
  <c r="FL54" i="14"/>
  <c r="FK54" i="14"/>
  <c r="FQ54" i="14" s="1"/>
  <c r="FJ54" i="14"/>
  <c r="FG54" i="14"/>
  <c r="FI54" i="14" s="1"/>
  <c r="FF54" i="14"/>
  <c r="EZ54" i="14"/>
  <c r="EY54" i="14"/>
  <c r="EW54" i="14"/>
  <c r="EV54" i="14"/>
  <c r="ET54" i="14"/>
  <c r="ES54" i="14"/>
  <c r="ER54" i="14"/>
  <c r="DZ54" i="14"/>
  <c r="DU54" i="14"/>
  <c r="DF54" i="14"/>
  <c r="DE54" i="14"/>
  <c r="DD54" i="14"/>
  <c r="DC54" i="14"/>
  <c r="DB54" i="14"/>
  <c r="CW54" i="14"/>
  <c r="CR54" i="14"/>
  <c r="CN54" i="14"/>
  <c r="CM54" i="14"/>
  <c r="CL54" i="14"/>
  <c r="CK54" i="14"/>
  <c r="CI54" i="14"/>
  <c r="CH54" i="14"/>
  <c r="CE54" i="14" s="1"/>
  <c r="CD54" i="14" s="1"/>
  <c r="CG54" i="14"/>
  <c r="CF54" i="14"/>
  <c r="BY54" i="14"/>
  <c r="BT54" i="14"/>
  <c r="DM54" i="14" s="1"/>
  <c r="BK54" i="14"/>
  <c r="DL54" i="14" s="1"/>
  <c r="BF54" i="14"/>
  <c r="BD54" i="14"/>
  <c r="BC54" i="14"/>
  <c r="BA54" i="14"/>
  <c r="AZ54" i="14"/>
  <c r="AY54" i="14"/>
  <c r="AX54" i="14"/>
  <c r="AW54" i="14"/>
  <c r="AQ54" i="14"/>
  <c r="V54" i="14"/>
  <c r="R54" i="14"/>
  <c r="FM53" i="14"/>
  <c r="FL53" i="14"/>
  <c r="FJ53" i="14"/>
  <c r="FI53" i="14"/>
  <c r="FG53" i="14"/>
  <c r="FF53" i="14"/>
  <c r="EZ53" i="14"/>
  <c r="EY53" i="14"/>
  <c r="ET53" i="14"/>
  <c r="ES53" i="14" s="1"/>
  <c r="EW53" i="14" s="1"/>
  <c r="ER53" i="14"/>
  <c r="DZ53" i="14"/>
  <c r="DU53" i="14"/>
  <c r="DF53" i="14"/>
  <c r="DE53" i="14"/>
  <c r="DD53" i="14"/>
  <c r="DC53" i="14"/>
  <c r="DB53" i="14"/>
  <c r="CW53" i="14"/>
  <c r="CR53" i="14"/>
  <c r="CN53" i="14"/>
  <c r="CM53" i="14"/>
  <c r="CL53" i="14"/>
  <c r="CK53" i="14"/>
  <c r="CI53" i="14"/>
  <c r="CH53" i="14"/>
  <c r="CG53" i="14"/>
  <c r="CF53" i="14"/>
  <c r="BY53" i="14"/>
  <c r="BT53" i="14"/>
  <c r="DM53" i="14" s="1"/>
  <c r="BK53" i="14"/>
  <c r="DL53" i="14" s="1"/>
  <c r="BF53" i="14"/>
  <c r="BA53" i="14"/>
  <c r="AZ53" i="14"/>
  <c r="AY53" i="14"/>
  <c r="AX53" i="14"/>
  <c r="AW53" i="14"/>
  <c r="AV53" i="14" s="1"/>
  <c r="AQ53" i="14"/>
  <c r="V53" i="14"/>
  <c r="R53" i="14"/>
  <c r="EZ52" i="14"/>
  <c r="EY52" i="14"/>
  <c r="EX52" i="14"/>
  <c r="ET52" i="14"/>
  <c r="ES52" i="14"/>
  <c r="EW52" i="14" s="1"/>
  <c r="ER52" i="14"/>
  <c r="DZ52" i="14"/>
  <c r="DU52" i="14"/>
  <c r="DF52" i="14"/>
  <c r="DE52" i="14"/>
  <c r="DD52" i="14"/>
  <c r="DC52" i="14"/>
  <c r="DB52" i="14" s="1"/>
  <c r="CW52" i="14"/>
  <c r="CR52" i="14"/>
  <c r="CN52" i="14"/>
  <c r="CM52" i="14"/>
  <c r="CL52" i="14"/>
  <c r="CK52" i="14"/>
  <c r="CI52" i="14"/>
  <c r="CH52" i="14"/>
  <c r="CG52" i="14"/>
  <c r="CE52" i="14" s="1"/>
  <c r="CD52" i="14" s="1"/>
  <c r="CF52" i="14"/>
  <c r="BY52" i="14"/>
  <c r="BT52" i="14"/>
  <c r="DM52" i="14" s="1"/>
  <c r="BK52" i="14"/>
  <c r="DL52" i="14" s="1"/>
  <c r="BF52" i="14"/>
  <c r="BC52" i="14"/>
  <c r="BA52" i="14"/>
  <c r="AZ52" i="14"/>
  <c r="AY52" i="14"/>
  <c r="AX52" i="14"/>
  <c r="AW52" i="14"/>
  <c r="AV52" i="14" s="1"/>
  <c r="AQ52" i="14"/>
  <c r="V52" i="14"/>
  <c r="R52" i="14"/>
  <c r="EZ51" i="14"/>
  <c r="EY51" i="14"/>
  <c r="EW51" i="14"/>
  <c r="EV51" i="14"/>
  <c r="ET51" i="14"/>
  <c r="ES51" i="14"/>
  <c r="ER51" i="14"/>
  <c r="DZ51" i="14"/>
  <c r="DU51" i="14"/>
  <c r="DF51" i="14"/>
  <c r="DE51" i="14"/>
  <c r="DD51" i="14"/>
  <c r="DC51" i="14"/>
  <c r="DB51" i="14" s="1"/>
  <c r="CW51" i="14"/>
  <c r="CR51" i="14"/>
  <c r="CN51" i="14"/>
  <c r="CM51" i="14"/>
  <c r="CL51" i="14"/>
  <c r="CJ51" i="14" s="1"/>
  <c r="CK51" i="14"/>
  <c r="CI51" i="14"/>
  <c r="CH51" i="14"/>
  <c r="CG51" i="14"/>
  <c r="CF51" i="14"/>
  <c r="BY51" i="14"/>
  <c r="BT51" i="14"/>
  <c r="DM51" i="14" s="1"/>
  <c r="BK51" i="14"/>
  <c r="DL51" i="14" s="1"/>
  <c r="BF51" i="14"/>
  <c r="BB51" i="14"/>
  <c r="BA51" i="14"/>
  <c r="AZ51" i="14"/>
  <c r="AY51" i="14"/>
  <c r="AX51" i="14"/>
  <c r="AW51" i="14"/>
  <c r="AV51" i="14" s="1"/>
  <c r="AQ51" i="14"/>
  <c r="V51" i="14"/>
  <c r="R51" i="14"/>
  <c r="EZ50" i="14"/>
  <c r="EY50" i="14"/>
  <c r="EW50" i="14"/>
  <c r="EV50" i="14"/>
  <c r="ET50" i="14"/>
  <c r="ES50" i="14"/>
  <c r="ER50" i="14"/>
  <c r="DZ50" i="14"/>
  <c r="DU50" i="14"/>
  <c r="DF50" i="14"/>
  <c r="DE50" i="14"/>
  <c r="DD50" i="14"/>
  <c r="DC50" i="14"/>
  <c r="DB50" i="14" s="1"/>
  <c r="CW50" i="14"/>
  <c r="CR50" i="14"/>
  <c r="CN50" i="14"/>
  <c r="CM50" i="14"/>
  <c r="CL50" i="14"/>
  <c r="CK50" i="14"/>
  <c r="CI50" i="14"/>
  <c r="CH50" i="14"/>
  <c r="CG50" i="14"/>
  <c r="CE50" i="14" s="1"/>
  <c r="CD50" i="14" s="1"/>
  <c r="CF50" i="14"/>
  <c r="BY50" i="14"/>
  <c r="BT50" i="14"/>
  <c r="DM50" i="14" s="1"/>
  <c r="BK50" i="14"/>
  <c r="DL50" i="14" s="1"/>
  <c r="BF50" i="14"/>
  <c r="BC50" i="14"/>
  <c r="BA50" i="14"/>
  <c r="AZ50" i="14"/>
  <c r="AY50" i="14"/>
  <c r="AX50" i="14"/>
  <c r="AW50" i="14"/>
  <c r="AV50" i="14"/>
  <c r="AQ50" i="14"/>
  <c r="V50" i="14"/>
  <c r="R50" i="14"/>
  <c r="EZ49" i="14"/>
  <c r="EY49" i="14"/>
  <c r="EV49" i="14"/>
  <c r="ET49" i="14"/>
  <c r="ES49" i="14" s="1"/>
  <c r="EW49" i="14" s="1"/>
  <c r="ER49" i="14"/>
  <c r="DZ49" i="14"/>
  <c r="DU49" i="14"/>
  <c r="DF49" i="14"/>
  <c r="DE49" i="14"/>
  <c r="DD49" i="14"/>
  <c r="DC49" i="14"/>
  <c r="DB49" i="14"/>
  <c r="CW49" i="14"/>
  <c r="CR49" i="14"/>
  <c r="CN49" i="14"/>
  <c r="CM49" i="14"/>
  <c r="CL49" i="14"/>
  <c r="CK49" i="14"/>
  <c r="CI49" i="14"/>
  <c r="CH49" i="14"/>
  <c r="CG49" i="14"/>
  <c r="CF49" i="14"/>
  <c r="BY49" i="14"/>
  <c r="BT49" i="14"/>
  <c r="DM49" i="14" s="1"/>
  <c r="BK49" i="14"/>
  <c r="DL49" i="14" s="1"/>
  <c r="BF49" i="14"/>
  <c r="BC49" i="14"/>
  <c r="BA49" i="14" s="1"/>
  <c r="AZ49" i="14"/>
  <c r="AY49" i="14"/>
  <c r="AX49" i="14"/>
  <c r="AV49" i="14" s="1"/>
  <c r="AW49" i="14"/>
  <c r="AQ49" i="14"/>
  <c r="V49" i="14"/>
  <c r="R49" i="14"/>
  <c r="FM48" i="14"/>
  <c r="FL48" i="14"/>
  <c r="FG48" i="14"/>
  <c r="FF48" i="14"/>
  <c r="FJ48" i="14" s="1"/>
  <c r="EZ48" i="14"/>
  <c r="EY48" i="14"/>
  <c r="EX48" i="14"/>
  <c r="ET48" i="14"/>
  <c r="ES48" i="14"/>
  <c r="EW48" i="14" s="1"/>
  <c r="ER48" i="14"/>
  <c r="DZ48" i="14"/>
  <c r="DU48" i="14"/>
  <c r="DI48" i="14"/>
  <c r="DF48" i="14"/>
  <c r="DE48" i="14"/>
  <c r="DD48" i="14"/>
  <c r="DB48" i="14" s="1"/>
  <c r="DC48" i="14"/>
  <c r="CW48" i="14"/>
  <c r="CR48" i="14"/>
  <c r="CN48" i="14"/>
  <c r="CM48" i="14"/>
  <c r="CL48" i="14"/>
  <c r="CK48" i="14"/>
  <c r="CI48" i="14"/>
  <c r="CH48" i="14"/>
  <c r="CG48" i="14"/>
  <c r="CF48" i="14"/>
  <c r="BY48" i="14"/>
  <c r="BT48" i="14"/>
  <c r="DM48" i="14" s="1"/>
  <c r="BK48" i="14"/>
  <c r="DL48" i="14" s="1"/>
  <c r="BF48" i="14"/>
  <c r="BD48" i="14"/>
  <c r="BD39" i="14" s="1"/>
  <c r="AZ48" i="14"/>
  <c r="AY48" i="14"/>
  <c r="AX48" i="14"/>
  <c r="AW48" i="14"/>
  <c r="AQ48" i="14"/>
  <c r="V48" i="14"/>
  <c r="R48" i="14"/>
  <c r="EZ47" i="14"/>
  <c r="EY47" i="14"/>
  <c r="EX47" i="14"/>
  <c r="FA47" i="14" s="1"/>
  <c r="ET47" i="14"/>
  <c r="ES47" i="14"/>
  <c r="EW47" i="14" s="1"/>
  <c r="ER47" i="14"/>
  <c r="DZ47" i="14"/>
  <c r="DU47" i="14"/>
  <c r="DF47" i="14"/>
  <c r="DE47" i="14"/>
  <c r="DD47" i="14"/>
  <c r="DC47" i="14"/>
  <c r="CW47" i="14"/>
  <c r="CR47" i="14"/>
  <c r="DL47" i="14" s="1"/>
  <c r="CN47" i="14"/>
  <c r="CM47" i="14"/>
  <c r="CL47" i="14"/>
  <c r="CK47" i="14"/>
  <c r="CI47" i="14"/>
  <c r="CH47" i="14"/>
  <c r="CG47" i="14"/>
  <c r="CF47" i="14"/>
  <c r="BY47" i="14"/>
  <c r="BT47" i="14"/>
  <c r="DM47" i="14" s="1"/>
  <c r="BK47" i="14"/>
  <c r="BF47" i="14"/>
  <c r="BC47" i="14"/>
  <c r="BA47" i="14" s="1"/>
  <c r="AZ47" i="14"/>
  <c r="AY47" i="14"/>
  <c r="AX47" i="14"/>
  <c r="AW47" i="14"/>
  <c r="AQ47" i="14"/>
  <c r="V47" i="14"/>
  <c r="R47" i="14"/>
  <c r="L47" i="14"/>
  <c r="FB46" i="14"/>
  <c r="EZ46" i="14"/>
  <c r="EY46" i="14"/>
  <c r="EX46" i="14"/>
  <c r="ET46" i="14"/>
  <c r="ER46" i="14"/>
  <c r="DZ46" i="14"/>
  <c r="DU46" i="14"/>
  <c r="DF46" i="14"/>
  <c r="DE46" i="14"/>
  <c r="DD46" i="14"/>
  <c r="DB46" i="14" s="1"/>
  <c r="DC46" i="14"/>
  <c r="CW46" i="14"/>
  <c r="CR46" i="14"/>
  <c r="CN46" i="14"/>
  <c r="CM46" i="14"/>
  <c r="CL46" i="14"/>
  <c r="CK46" i="14"/>
  <c r="CI46" i="14"/>
  <c r="CH46" i="14"/>
  <c r="CG46" i="14"/>
  <c r="CF46" i="14"/>
  <c r="BY46" i="14"/>
  <c r="BT46" i="14"/>
  <c r="DM46" i="14" s="1"/>
  <c r="BK46" i="14"/>
  <c r="BF46" i="14"/>
  <c r="BC46" i="14"/>
  <c r="BC39" i="14" s="1"/>
  <c r="AZ46" i="14"/>
  <c r="AY46" i="14"/>
  <c r="AX46" i="14"/>
  <c r="AW46" i="14"/>
  <c r="AQ46" i="14"/>
  <c r="V46" i="14"/>
  <c r="R46" i="14"/>
  <c r="EZ45" i="14"/>
  <c r="EY45" i="14"/>
  <c r="EX45" i="14"/>
  <c r="FA45" i="14" s="1"/>
  <c r="ET45" i="14"/>
  <c r="ES45" i="14"/>
  <c r="EW45" i="14" s="1"/>
  <c r="ER45" i="14"/>
  <c r="DZ45" i="14"/>
  <c r="DU45" i="14"/>
  <c r="DF45" i="14"/>
  <c r="DE45" i="14"/>
  <c r="DD45" i="14"/>
  <c r="DC45" i="14"/>
  <c r="CW45" i="14"/>
  <c r="CR45" i="14"/>
  <c r="CN45" i="14"/>
  <c r="CM45" i="14"/>
  <c r="CL45" i="14"/>
  <c r="CK45" i="14"/>
  <c r="CI45" i="14"/>
  <c r="CH45" i="14"/>
  <c r="CG45" i="14"/>
  <c r="CF45" i="14"/>
  <c r="BY45" i="14"/>
  <c r="BT45" i="14"/>
  <c r="DM45" i="14" s="1"/>
  <c r="BK45" i="14"/>
  <c r="DL45" i="14" s="1"/>
  <c r="BF45" i="14"/>
  <c r="BC45" i="14"/>
  <c r="BA45" i="14"/>
  <c r="AZ45" i="14"/>
  <c r="AY45" i="14"/>
  <c r="AX45" i="14"/>
  <c r="AW45" i="14"/>
  <c r="AV45" i="14"/>
  <c r="AQ45" i="14"/>
  <c r="V45" i="14"/>
  <c r="R45" i="14"/>
  <c r="EZ44" i="14"/>
  <c r="EY44" i="14"/>
  <c r="EW44" i="14"/>
  <c r="EV44" i="14"/>
  <c r="ET44" i="14"/>
  <c r="ES44" i="14"/>
  <c r="ER44" i="14"/>
  <c r="DZ44" i="14"/>
  <c r="DU44" i="14"/>
  <c r="DF44" i="14"/>
  <c r="DE44" i="14"/>
  <c r="DD44" i="14"/>
  <c r="DC44" i="14"/>
  <c r="CW44" i="14"/>
  <c r="CR44" i="14"/>
  <c r="CN44" i="14"/>
  <c r="CM44" i="14"/>
  <c r="CL44" i="14"/>
  <c r="CK44" i="14"/>
  <c r="CI44" i="14"/>
  <c r="CH44" i="14"/>
  <c r="CG44" i="14"/>
  <c r="CF44" i="14"/>
  <c r="BY44" i="14"/>
  <c r="BT44" i="14"/>
  <c r="BK44" i="14"/>
  <c r="BF44" i="14"/>
  <c r="BC44" i="14"/>
  <c r="BA44" i="14"/>
  <c r="AZ44" i="14"/>
  <c r="AY44" i="14"/>
  <c r="AV44" i="14" s="1"/>
  <c r="AX44" i="14"/>
  <c r="AW44" i="14"/>
  <c r="AQ44" i="14"/>
  <c r="V44" i="14"/>
  <c r="R44" i="14"/>
  <c r="FM43" i="14"/>
  <c r="FL43" i="14"/>
  <c r="FG43" i="14"/>
  <c r="FF43" i="14" s="1"/>
  <c r="FJ43" i="14" s="1"/>
  <c r="EZ43" i="14"/>
  <c r="EY43" i="14"/>
  <c r="EX43" i="14"/>
  <c r="FB43" i="14" s="1"/>
  <c r="ET43" i="14"/>
  <c r="ES43" i="14" s="1"/>
  <c r="EW43" i="14" s="1"/>
  <c r="ER43" i="14"/>
  <c r="DZ43" i="14"/>
  <c r="DU43" i="14"/>
  <c r="DF43" i="14"/>
  <c r="DF39" i="14" s="1"/>
  <c r="DE43" i="14"/>
  <c r="DD43" i="14"/>
  <c r="DC43" i="14"/>
  <c r="DB43" i="14"/>
  <c r="CW43" i="14"/>
  <c r="CR43" i="14"/>
  <c r="CN43" i="14"/>
  <c r="CM43" i="14"/>
  <c r="CL43" i="14"/>
  <c r="CK43" i="14"/>
  <c r="CI43" i="14"/>
  <c r="CH43" i="14"/>
  <c r="CG43" i="14"/>
  <c r="CF43" i="14"/>
  <c r="BY43" i="14"/>
  <c r="BT43" i="14"/>
  <c r="DM43" i="14" s="1"/>
  <c r="BK43" i="14"/>
  <c r="DL43" i="14" s="1"/>
  <c r="BF43" i="14"/>
  <c r="BA43" i="14"/>
  <c r="AZ43" i="14"/>
  <c r="AY43" i="14"/>
  <c r="AX43" i="14"/>
  <c r="AW43" i="14"/>
  <c r="AQ43" i="14"/>
  <c r="V43" i="14"/>
  <c r="R43" i="14"/>
  <c r="EZ42" i="14"/>
  <c r="EY42" i="14"/>
  <c r="EW42" i="14"/>
  <c r="EV42" i="14"/>
  <c r="ET42" i="14"/>
  <c r="ES42" i="14"/>
  <c r="ER42" i="14"/>
  <c r="DZ42" i="14"/>
  <c r="DU42" i="14"/>
  <c r="DF42" i="14"/>
  <c r="DE42" i="14"/>
  <c r="DD42" i="14"/>
  <c r="DC42" i="14"/>
  <c r="DB42" i="14" s="1"/>
  <c r="CW42" i="14"/>
  <c r="CR42" i="14"/>
  <c r="CN42" i="14"/>
  <c r="CM42" i="14"/>
  <c r="CL42" i="14"/>
  <c r="CK42" i="14"/>
  <c r="CI42" i="14"/>
  <c r="CH42" i="14"/>
  <c r="CG42" i="14"/>
  <c r="CE42" i="14" s="1"/>
  <c r="CD42" i="14" s="1"/>
  <c r="CF42" i="14"/>
  <c r="BY42" i="14"/>
  <c r="BT42" i="14"/>
  <c r="DM42" i="14" s="1"/>
  <c r="BK42" i="14"/>
  <c r="DL42" i="14" s="1"/>
  <c r="BF42" i="14"/>
  <c r="BC42" i="14"/>
  <c r="BA42" i="14"/>
  <c r="AZ42" i="14"/>
  <c r="AY42" i="14"/>
  <c r="AX42" i="14"/>
  <c r="AW42" i="14"/>
  <c r="AV42" i="14"/>
  <c r="AQ42" i="14"/>
  <c r="V42" i="14"/>
  <c r="R42" i="14"/>
  <c r="ER41" i="14"/>
  <c r="DZ41" i="14"/>
  <c r="DU41" i="14"/>
  <c r="DM41" i="14"/>
  <c r="DO41" i="14" s="1"/>
  <c r="DF41" i="14"/>
  <c r="DE41" i="14"/>
  <c r="DD41" i="14"/>
  <c r="DD39" i="14" s="1"/>
  <c r="DC41" i="14"/>
  <c r="CW41" i="14"/>
  <c r="CR41" i="14"/>
  <c r="CN41" i="14"/>
  <c r="CM41" i="14"/>
  <c r="CL41" i="14"/>
  <c r="CK41" i="14"/>
  <c r="CI41" i="14"/>
  <c r="CH41" i="14"/>
  <c r="CG41" i="14"/>
  <c r="CF41" i="14"/>
  <c r="CE41" i="14"/>
  <c r="CD41" i="14" s="1"/>
  <c r="BY41" i="14"/>
  <c r="BT41" i="14"/>
  <c r="BK41" i="14"/>
  <c r="DL41" i="14" s="1"/>
  <c r="BF41" i="14"/>
  <c r="BA41" i="14"/>
  <c r="AZ41" i="14"/>
  <c r="AY41" i="14"/>
  <c r="AV41" i="14" s="1"/>
  <c r="AX41" i="14"/>
  <c r="AW41" i="14"/>
  <c r="AQ41" i="14"/>
  <c r="V41" i="14"/>
  <c r="R41" i="14"/>
  <c r="ER40" i="14"/>
  <c r="DZ40" i="14"/>
  <c r="DU40" i="14"/>
  <c r="DF40" i="14"/>
  <c r="DE40" i="14"/>
  <c r="DE39" i="14" s="1"/>
  <c r="DD40" i="14"/>
  <c r="DC40" i="14"/>
  <c r="CW40" i="14"/>
  <c r="CR40" i="14"/>
  <c r="CP40" i="14"/>
  <c r="CQ40" i="14" s="1"/>
  <c r="CN40" i="14"/>
  <c r="CM40" i="14"/>
  <c r="CJ40" i="14" s="1"/>
  <c r="CL40" i="14"/>
  <c r="CK40" i="14"/>
  <c r="CI40" i="14"/>
  <c r="CH40" i="14"/>
  <c r="CG40" i="14"/>
  <c r="CF40" i="14"/>
  <c r="BY40" i="14"/>
  <c r="BT40" i="14"/>
  <c r="DM40" i="14" s="1"/>
  <c r="DO40" i="14" s="1"/>
  <c r="BK40" i="14"/>
  <c r="BF40" i="14"/>
  <c r="BA40" i="14"/>
  <c r="AZ40" i="14"/>
  <c r="AY40" i="14"/>
  <c r="AX40" i="14"/>
  <c r="AW40" i="14"/>
  <c r="AV40" i="14"/>
  <c r="AQ40" i="14"/>
  <c r="V40" i="14"/>
  <c r="R40" i="14"/>
  <c r="FK39" i="14"/>
  <c r="FH39" i="14"/>
  <c r="EU39" i="14"/>
  <c r="EQ39" i="14"/>
  <c r="EP39" i="14"/>
  <c r="EL39" i="14"/>
  <c r="EK39" i="14"/>
  <c r="EJ39" i="14"/>
  <c r="EG39" i="14"/>
  <c r="EE39" i="14" s="1"/>
  <c r="EF39" i="14"/>
  <c r="ED39" i="14"/>
  <c r="EC39" i="14"/>
  <c r="FM39" i="14" s="1"/>
  <c r="EB39" i="14"/>
  <c r="EA39" i="14"/>
  <c r="DZ39" i="14"/>
  <c r="DY39" i="14"/>
  <c r="DX39" i="14"/>
  <c r="FL39" i="14" s="1"/>
  <c r="DW39" i="14"/>
  <c r="DV39" i="14"/>
  <c r="DU39" i="14" s="1"/>
  <c r="DI39" i="14"/>
  <c r="DH39" i="14"/>
  <c r="DG39" i="14"/>
  <c r="DC39" i="14"/>
  <c r="DA39" i="14"/>
  <c r="CZ39" i="14"/>
  <c r="CY39" i="14"/>
  <c r="CX39" i="14"/>
  <c r="CV39" i="14"/>
  <c r="CU39" i="14"/>
  <c r="CT39" i="14"/>
  <c r="CS39" i="14"/>
  <c r="CC39" i="14"/>
  <c r="CB39" i="14"/>
  <c r="CA39" i="14"/>
  <c r="BZ39" i="14"/>
  <c r="BX39" i="14"/>
  <c r="BW39" i="14"/>
  <c r="BV39" i="14"/>
  <c r="BU39" i="14"/>
  <c r="BO39" i="14"/>
  <c r="BN39" i="14"/>
  <c r="BM39" i="14"/>
  <c r="BL39" i="14"/>
  <c r="BJ39" i="14"/>
  <c r="BI39" i="14"/>
  <c r="BH39" i="14"/>
  <c r="BG39" i="14"/>
  <c r="BF39" i="14"/>
  <c r="BE39" i="14"/>
  <c r="BB39" i="14"/>
  <c r="AX39" i="14"/>
  <c r="AW39" i="14"/>
  <c r="AU39" i="14"/>
  <c r="AT39" i="14"/>
  <c r="FG39" i="14" s="1"/>
  <c r="AS39" i="14"/>
  <c r="ET39" i="14" s="1"/>
  <c r="ES39" i="14" s="1"/>
  <c r="AO39" i="14"/>
  <c r="AN39" i="14"/>
  <c r="AM39" i="14"/>
  <c r="AL39" i="14"/>
  <c r="AK39" i="14"/>
  <c r="AJ39" i="14"/>
  <c r="AI39" i="14"/>
  <c r="AH39" i="14"/>
  <c r="AG39" i="14"/>
  <c r="AF39" i="14"/>
  <c r="AE39" i="14"/>
  <c r="AD39" i="14"/>
  <c r="AC39" i="14"/>
  <c r="AB39" i="14"/>
  <c r="AA39" i="14"/>
  <c r="Z39" i="14"/>
  <c r="Y39" i="14"/>
  <c r="X39" i="14"/>
  <c r="W39" i="14"/>
  <c r="U39" i="14"/>
  <c r="T39" i="14"/>
  <c r="S39" i="14"/>
  <c r="Q39" i="14"/>
  <c r="P39" i="14"/>
  <c r="FM38" i="14"/>
  <c r="FL38" i="14"/>
  <c r="FJ38" i="14"/>
  <c r="FI38" i="14"/>
  <c r="FG38" i="14"/>
  <c r="FF38" i="14"/>
  <c r="EZ38" i="14"/>
  <c r="EY38" i="14"/>
  <c r="EV38" i="14"/>
  <c r="ET38" i="14"/>
  <c r="ES38" i="14" s="1"/>
  <c r="EW38" i="14" s="1"/>
  <c r="ER38" i="14"/>
  <c r="DZ38" i="14"/>
  <c r="DU38" i="14"/>
  <c r="DF38" i="14"/>
  <c r="DE38" i="14"/>
  <c r="DB38" i="14" s="1"/>
  <c r="DD38" i="14"/>
  <c r="DC38" i="14"/>
  <c r="CW38" i="14"/>
  <c r="CR38" i="14"/>
  <c r="CN38" i="14"/>
  <c r="CM38" i="14"/>
  <c r="CL38" i="14"/>
  <c r="CJ38" i="14" s="1"/>
  <c r="CK38" i="14"/>
  <c r="CI38" i="14"/>
  <c r="CH38" i="14"/>
  <c r="CG38" i="14"/>
  <c r="CF38" i="14"/>
  <c r="CE38" i="14"/>
  <c r="CD38" i="14" s="1"/>
  <c r="BY38" i="14"/>
  <c r="BT38" i="14"/>
  <c r="DM38" i="14" s="1"/>
  <c r="BK38" i="14"/>
  <c r="DL38" i="14" s="1"/>
  <c r="BF38" i="14"/>
  <c r="BA38" i="14"/>
  <c r="AZ38" i="14"/>
  <c r="AY38" i="14"/>
  <c r="AX38" i="14"/>
  <c r="AW38" i="14"/>
  <c r="AQ38" i="14"/>
  <c r="V38" i="14"/>
  <c r="R38" i="14" s="1"/>
  <c r="EZ37" i="14"/>
  <c r="EY37" i="14"/>
  <c r="EX37" i="14" s="1"/>
  <c r="ET37" i="14"/>
  <c r="ES37" i="14"/>
  <c r="EW37" i="14" s="1"/>
  <c r="ER37" i="14"/>
  <c r="DZ37" i="14"/>
  <c r="DU37" i="14"/>
  <c r="DM37" i="14"/>
  <c r="DF37" i="14"/>
  <c r="DE37" i="14"/>
  <c r="DD37" i="14"/>
  <c r="DB37" i="14" s="1"/>
  <c r="DC37" i="14"/>
  <c r="CW37" i="14"/>
  <c r="CR37" i="14"/>
  <c r="CN37" i="14"/>
  <c r="CM37" i="14"/>
  <c r="CL37" i="14"/>
  <c r="CK37" i="14"/>
  <c r="CI37" i="14"/>
  <c r="CH37" i="14"/>
  <c r="CG37" i="14"/>
  <c r="CF37" i="14"/>
  <c r="BY37" i="14"/>
  <c r="BT37" i="14"/>
  <c r="BK37" i="14"/>
  <c r="DL37" i="14" s="1"/>
  <c r="BF37" i="14"/>
  <c r="BA37" i="14"/>
  <c r="AZ37" i="14"/>
  <c r="AY37" i="14"/>
  <c r="AX37" i="14"/>
  <c r="AW37" i="14"/>
  <c r="AV37" i="14" s="1"/>
  <c r="AQ37" i="14"/>
  <c r="V37" i="14"/>
  <c r="R37" i="14"/>
  <c r="EZ36" i="14"/>
  <c r="EY36" i="14"/>
  <c r="ET36" i="14"/>
  <c r="ES36" i="14"/>
  <c r="EW36" i="14" s="1"/>
  <c r="EL36" i="14"/>
  <c r="EK36" i="14"/>
  <c r="EJ36" i="14"/>
  <c r="EM36" i="14" s="1"/>
  <c r="EF36" i="14"/>
  <c r="EE36" i="14" s="1"/>
  <c r="EI36" i="14" s="1"/>
  <c r="DZ36" i="14"/>
  <c r="DU36" i="14"/>
  <c r="DF36" i="14"/>
  <c r="DE36" i="14"/>
  <c r="DD36" i="14"/>
  <c r="DC36" i="14"/>
  <c r="DB36" i="14"/>
  <c r="CW36" i="14"/>
  <c r="CR36" i="14"/>
  <c r="CN36" i="14"/>
  <c r="CM36" i="14"/>
  <c r="CL36" i="14"/>
  <c r="CK36" i="14"/>
  <c r="CI36" i="14"/>
  <c r="CH36" i="14"/>
  <c r="CG36" i="14"/>
  <c r="CF36" i="14"/>
  <c r="BY36" i="14"/>
  <c r="BT36" i="14"/>
  <c r="DM36" i="14" s="1"/>
  <c r="BK36" i="14"/>
  <c r="DL36" i="14" s="1"/>
  <c r="BF36" i="14"/>
  <c r="BF20" i="14" s="1"/>
  <c r="BA36" i="14"/>
  <c r="AZ36" i="14"/>
  <c r="AY36" i="14"/>
  <c r="AX36" i="14"/>
  <c r="AW36" i="14"/>
  <c r="AQ36" i="14"/>
  <c r="V36" i="14"/>
  <c r="R36" i="14"/>
  <c r="EZ35" i="14"/>
  <c r="EY35" i="14"/>
  <c r="ET35" i="14"/>
  <c r="ES35" i="14"/>
  <c r="EW35" i="14" s="1"/>
  <c r="ER35" i="14"/>
  <c r="DZ35" i="14"/>
  <c r="DU35" i="14"/>
  <c r="DF35" i="14"/>
  <c r="DE35" i="14"/>
  <c r="DD35" i="14"/>
  <c r="DC35" i="14"/>
  <c r="CW35" i="14"/>
  <c r="CR35" i="14"/>
  <c r="CN35" i="14"/>
  <c r="CM35" i="14"/>
  <c r="CL35" i="14"/>
  <c r="CK35" i="14"/>
  <c r="CI35" i="14"/>
  <c r="CH35" i="14"/>
  <c r="CG35" i="14"/>
  <c r="CF35" i="14"/>
  <c r="BY35" i="14"/>
  <c r="BT35" i="14"/>
  <c r="DM35" i="14" s="1"/>
  <c r="BK35" i="14"/>
  <c r="DL35" i="14" s="1"/>
  <c r="BF35" i="14"/>
  <c r="BC35" i="14"/>
  <c r="BA35" i="14"/>
  <c r="AZ35" i="14"/>
  <c r="AY35" i="14"/>
  <c r="AX35" i="14"/>
  <c r="AW35" i="14"/>
  <c r="AV35" i="14" s="1"/>
  <c r="AQ35" i="14"/>
  <c r="V35" i="14"/>
  <c r="R35" i="14"/>
  <c r="FA34" i="14"/>
  <c r="EZ34" i="14"/>
  <c r="EY34" i="14"/>
  <c r="EX34" i="14"/>
  <c r="FD34" i="14" s="1"/>
  <c r="EW34" i="14"/>
  <c r="ET34" i="14"/>
  <c r="EV34" i="14" s="1"/>
  <c r="ES34" i="14"/>
  <c r="ER34" i="14"/>
  <c r="DZ34" i="14"/>
  <c r="DU34" i="14"/>
  <c r="DL34" i="14"/>
  <c r="DF34" i="14"/>
  <c r="DE34" i="14"/>
  <c r="DD34" i="14"/>
  <c r="DC34" i="14"/>
  <c r="DB34" i="14" s="1"/>
  <c r="CW34" i="14"/>
  <c r="CR34" i="14"/>
  <c r="CN34" i="14"/>
  <c r="CM34" i="14"/>
  <c r="CL34" i="14"/>
  <c r="CK34" i="14"/>
  <c r="CJ34" i="14" s="1"/>
  <c r="DJ34" i="14" s="1"/>
  <c r="CI34" i="14"/>
  <c r="CH34" i="14"/>
  <c r="CG34" i="14"/>
  <c r="CF34" i="14"/>
  <c r="BY34" i="14"/>
  <c r="BT34" i="14"/>
  <c r="DM34" i="14" s="1"/>
  <c r="BK34" i="14"/>
  <c r="BF34" i="14"/>
  <c r="BC34" i="14"/>
  <c r="BA34" i="14"/>
  <c r="AZ34" i="14"/>
  <c r="AY34" i="14"/>
  <c r="AX34" i="14"/>
  <c r="AW34" i="14"/>
  <c r="AV34" i="14" s="1"/>
  <c r="AQ34" i="14"/>
  <c r="V34" i="14"/>
  <c r="R34" i="14"/>
  <c r="FM33" i="14"/>
  <c r="FL33" i="14"/>
  <c r="FK33" i="14"/>
  <c r="FQ33" i="14" s="1"/>
  <c r="FR33" i="14" s="1"/>
  <c r="FG33" i="14"/>
  <c r="FF33" i="14"/>
  <c r="FI33" i="14" s="1"/>
  <c r="FE33" i="14"/>
  <c r="EZ33" i="14"/>
  <c r="EY33" i="14"/>
  <c r="EX33" i="14" s="1"/>
  <c r="FD33" i="14" s="1"/>
  <c r="EW33" i="14"/>
  <c r="EV33" i="14"/>
  <c r="ET33" i="14"/>
  <c r="ES33" i="14" s="1"/>
  <c r="ER33" i="14"/>
  <c r="DZ33" i="14"/>
  <c r="DU33" i="14"/>
  <c r="DF33" i="14"/>
  <c r="DE33" i="14"/>
  <c r="DD33" i="14"/>
  <c r="DC33" i="14"/>
  <c r="DB33" i="14"/>
  <c r="CW33" i="14"/>
  <c r="CR33" i="14"/>
  <c r="CN33" i="14"/>
  <c r="CM33" i="14"/>
  <c r="CL33" i="14"/>
  <c r="CK33" i="14"/>
  <c r="CI33" i="14"/>
  <c r="CH33" i="14"/>
  <c r="CG33" i="14"/>
  <c r="CE33" i="14" s="1"/>
  <c r="CD33" i="14" s="1"/>
  <c r="CF33" i="14"/>
  <c r="BY33" i="14"/>
  <c r="BT33" i="14"/>
  <c r="DM33" i="14" s="1"/>
  <c r="BK33" i="14"/>
  <c r="DL33" i="14" s="1"/>
  <c r="BF33" i="14"/>
  <c r="BC33" i="14"/>
  <c r="BA33" i="14"/>
  <c r="AZ33" i="14"/>
  <c r="AY33" i="14"/>
  <c r="AX33" i="14"/>
  <c r="AW33" i="14"/>
  <c r="AV33" i="14" s="1"/>
  <c r="AQ33" i="14"/>
  <c r="V33" i="14"/>
  <c r="R33" i="14"/>
  <c r="EZ32" i="14"/>
  <c r="EY32" i="14"/>
  <c r="ET32" i="14"/>
  <c r="ES32" i="14" s="1"/>
  <c r="EV32" i="14" s="1"/>
  <c r="ER32" i="14"/>
  <c r="DZ32" i="14"/>
  <c r="DU32" i="14"/>
  <c r="DF32" i="14"/>
  <c r="DE32" i="14"/>
  <c r="DD32" i="14"/>
  <c r="DC32" i="14"/>
  <c r="DB32" i="14" s="1"/>
  <c r="CW32" i="14"/>
  <c r="CR32" i="14"/>
  <c r="CN32" i="14"/>
  <c r="CM32" i="14"/>
  <c r="CL32" i="14"/>
  <c r="CK32" i="14"/>
  <c r="CI32" i="14"/>
  <c r="CE32" i="14" s="1"/>
  <c r="CD32" i="14" s="1"/>
  <c r="CH32" i="14"/>
  <c r="CG32" i="14"/>
  <c r="CF32" i="14"/>
  <c r="BY32" i="14"/>
  <c r="BT32" i="14"/>
  <c r="DM32" i="14" s="1"/>
  <c r="BK32" i="14"/>
  <c r="DL32" i="14" s="1"/>
  <c r="BF32" i="14"/>
  <c r="BC32" i="14"/>
  <c r="BA32" i="14" s="1"/>
  <c r="AZ32" i="14"/>
  <c r="AY32" i="14"/>
  <c r="AV32" i="14" s="1"/>
  <c r="AX32" i="14"/>
  <c r="AW32" i="14"/>
  <c r="AQ32" i="14"/>
  <c r="V32" i="14"/>
  <c r="R32" i="14"/>
  <c r="EZ31" i="14"/>
  <c r="EY31" i="14"/>
  <c r="ET31" i="14"/>
  <c r="ES31" i="14" s="1"/>
  <c r="EW31" i="14" s="1"/>
  <c r="ER31" i="14"/>
  <c r="DZ31" i="14"/>
  <c r="DU31" i="14"/>
  <c r="DF31" i="14"/>
  <c r="DF20" i="14" s="1"/>
  <c r="DE31" i="14"/>
  <c r="DD31" i="14"/>
  <c r="DC31" i="14"/>
  <c r="DB31" i="14"/>
  <c r="CW31" i="14"/>
  <c r="CR31" i="14"/>
  <c r="CN31" i="14"/>
  <c r="CM31" i="14"/>
  <c r="CL31" i="14"/>
  <c r="CK31" i="14"/>
  <c r="CI31" i="14"/>
  <c r="CH31" i="14"/>
  <c r="CH20" i="14" s="1"/>
  <c r="CG31" i="14"/>
  <c r="CF31" i="14"/>
  <c r="BY31" i="14"/>
  <c r="BT31" i="14"/>
  <c r="DM31" i="14" s="1"/>
  <c r="BK31" i="14"/>
  <c r="DL31" i="14" s="1"/>
  <c r="BF31" i="14"/>
  <c r="BC31" i="14"/>
  <c r="BA31" i="14" s="1"/>
  <c r="AZ31" i="14"/>
  <c r="AY31" i="14"/>
  <c r="AX31" i="14"/>
  <c r="AV31" i="14" s="1"/>
  <c r="AW31" i="14"/>
  <c r="AQ31" i="14"/>
  <c r="V31" i="14"/>
  <c r="R31" i="14"/>
  <c r="EZ30" i="14"/>
  <c r="EY30" i="14"/>
  <c r="EX30" i="14"/>
  <c r="FB30" i="14" s="1"/>
  <c r="ET30" i="14"/>
  <c r="ES30" i="14" s="1"/>
  <c r="EW30" i="14" s="1"/>
  <c r="ER30" i="14"/>
  <c r="DZ30" i="14"/>
  <c r="DU30" i="14"/>
  <c r="DF30" i="14"/>
  <c r="DE30" i="14"/>
  <c r="DD30" i="14"/>
  <c r="DC30" i="14"/>
  <c r="CW30" i="14"/>
  <c r="CR30" i="14"/>
  <c r="CN30" i="14"/>
  <c r="CM30" i="14"/>
  <c r="CL30" i="14"/>
  <c r="CK30" i="14"/>
  <c r="CI30" i="14"/>
  <c r="CH30" i="14"/>
  <c r="CG30" i="14"/>
  <c r="CF30" i="14"/>
  <c r="BY30" i="14"/>
  <c r="BT30" i="14"/>
  <c r="DM30" i="14" s="1"/>
  <c r="BK30" i="14"/>
  <c r="BF30" i="14"/>
  <c r="BA30" i="14"/>
  <c r="AZ30" i="14"/>
  <c r="AY30" i="14"/>
  <c r="AX30" i="14"/>
  <c r="AW30" i="14"/>
  <c r="AV30" i="14" s="1"/>
  <c r="AQ30" i="14"/>
  <c r="V30" i="14"/>
  <c r="R30" i="14"/>
  <c r="EZ29" i="14"/>
  <c r="EY29" i="14"/>
  <c r="EW29" i="14"/>
  <c r="EV29" i="14"/>
  <c r="ET29" i="14"/>
  <c r="ES29" i="14"/>
  <c r="ER29" i="14"/>
  <c r="DZ29" i="14"/>
  <c r="DU29" i="14"/>
  <c r="DF29" i="14"/>
  <c r="DE29" i="14"/>
  <c r="DD29" i="14"/>
  <c r="DC29" i="14"/>
  <c r="DB29" i="14" s="1"/>
  <c r="CW29" i="14"/>
  <c r="CR29" i="14"/>
  <c r="CN29" i="14"/>
  <c r="CM29" i="14"/>
  <c r="CL29" i="14"/>
  <c r="CK29" i="14"/>
  <c r="CI29" i="14"/>
  <c r="CH29" i="14"/>
  <c r="CG29" i="14"/>
  <c r="CF29" i="14"/>
  <c r="CE29" i="14"/>
  <c r="CD29" i="14" s="1"/>
  <c r="BY29" i="14"/>
  <c r="BT29" i="14"/>
  <c r="DM29" i="14" s="1"/>
  <c r="BK29" i="14"/>
  <c r="DL29" i="14" s="1"/>
  <c r="BF29" i="14"/>
  <c r="BC29" i="14"/>
  <c r="BA29" i="14"/>
  <c r="AZ29" i="14"/>
  <c r="AY29" i="14"/>
  <c r="AX29" i="14"/>
  <c r="AW29" i="14"/>
  <c r="AV29" i="14"/>
  <c r="AQ29" i="14"/>
  <c r="V29" i="14"/>
  <c r="R29" i="14"/>
  <c r="EZ28" i="14"/>
  <c r="EY28" i="14"/>
  <c r="EV28" i="14"/>
  <c r="ET28" i="14"/>
  <c r="ES28" i="14" s="1"/>
  <c r="EW28" i="14" s="1"/>
  <c r="ER28" i="14"/>
  <c r="DZ28" i="14"/>
  <c r="DU28" i="14"/>
  <c r="DF28" i="14"/>
  <c r="DE28" i="14"/>
  <c r="DB28" i="14" s="1"/>
  <c r="DD28" i="14"/>
  <c r="DC28" i="14"/>
  <c r="CW28" i="14"/>
  <c r="CR28" i="14"/>
  <c r="CN28" i="14"/>
  <c r="CM28" i="14"/>
  <c r="CL28" i="14"/>
  <c r="CJ28" i="14" s="1"/>
  <c r="CK28" i="14"/>
  <c r="CI28" i="14"/>
  <c r="CH28" i="14"/>
  <c r="CG28" i="14"/>
  <c r="CF28" i="14"/>
  <c r="CE28" i="14"/>
  <c r="CD28" i="14" s="1"/>
  <c r="BY28" i="14"/>
  <c r="BT28" i="14"/>
  <c r="DM28" i="14" s="1"/>
  <c r="BK28" i="14"/>
  <c r="DL28" i="14" s="1"/>
  <c r="BF28" i="14"/>
  <c r="BA28" i="14"/>
  <c r="AZ28" i="14"/>
  <c r="AY28" i="14"/>
  <c r="AX28" i="14"/>
  <c r="AW28" i="14"/>
  <c r="AQ28" i="14"/>
  <c r="V28" i="14"/>
  <c r="R28" i="14"/>
  <c r="FB27" i="14"/>
  <c r="EZ27" i="14"/>
  <c r="EY27" i="14"/>
  <c r="EX27" i="14"/>
  <c r="ET27" i="14"/>
  <c r="ER27" i="14"/>
  <c r="DZ27" i="14"/>
  <c r="DU27" i="14"/>
  <c r="DF27" i="14"/>
  <c r="DE27" i="14"/>
  <c r="DB27" i="14" s="1"/>
  <c r="DD27" i="14"/>
  <c r="DC27" i="14"/>
  <c r="CW27" i="14"/>
  <c r="CR27" i="14"/>
  <c r="CN27" i="14"/>
  <c r="CM27" i="14"/>
  <c r="CL27" i="14"/>
  <c r="CK27" i="14"/>
  <c r="CI27" i="14"/>
  <c r="CH27" i="14"/>
  <c r="CG27" i="14"/>
  <c r="CF27" i="14"/>
  <c r="CE27" i="14"/>
  <c r="CD27" i="14" s="1"/>
  <c r="BY27" i="14"/>
  <c r="BT27" i="14"/>
  <c r="DM27" i="14" s="1"/>
  <c r="BK27" i="14"/>
  <c r="DL27" i="14" s="1"/>
  <c r="BF27" i="14"/>
  <c r="BC27" i="14"/>
  <c r="BA27" i="14" s="1"/>
  <c r="AZ27" i="14"/>
  <c r="AY27" i="14"/>
  <c r="AX27" i="14"/>
  <c r="AW27" i="14"/>
  <c r="AV27" i="14"/>
  <c r="AQ27" i="14"/>
  <c r="V27" i="14"/>
  <c r="R27" i="14"/>
  <c r="FM26" i="14"/>
  <c r="FL26" i="14"/>
  <c r="FI26" i="14"/>
  <c r="FG26" i="14"/>
  <c r="FF26" i="14" s="1"/>
  <c r="FJ26" i="14" s="1"/>
  <c r="EZ26" i="14"/>
  <c r="EY26" i="14"/>
  <c r="EX26" i="14" s="1"/>
  <c r="ET26" i="14"/>
  <c r="ES26" i="14" s="1"/>
  <c r="EW26" i="14" s="1"/>
  <c r="ER26" i="14"/>
  <c r="DZ26" i="14"/>
  <c r="DU26" i="14"/>
  <c r="DF26" i="14"/>
  <c r="DE26" i="14"/>
  <c r="DD26" i="14"/>
  <c r="DC26" i="14"/>
  <c r="DB26" i="14" s="1"/>
  <c r="CW26" i="14"/>
  <c r="CR26" i="14"/>
  <c r="CN26" i="14"/>
  <c r="CM26" i="14"/>
  <c r="CL26" i="14"/>
  <c r="CK26" i="14"/>
  <c r="CI26" i="14"/>
  <c r="CH26" i="14"/>
  <c r="CG26" i="14"/>
  <c r="CF26" i="14"/>
  <c r="BY26" i="14"/>
  <c r="BT26" i="14"/>
  <c r="DM26" i="14" s="1"/>
  <c r="DO26" i="14" s="1"/>
  <c r="BK26" i="14"/>
  <c r="DL26" i="14" s="1"/>
  <c r="BF26" i="14"/>
  <c r="BA26" i="14"/>
  <c r="AZ26" i="14"/>
  <c r="AY26" i="14"/>
  <c r="AX26" i="14"/>
  <c r="AV26" i="14" s="1"/>
  <c r="AW26" i="14"/>
  <c r="AQ26" i="14"/>
  <c r="V26" i="14"/>
  <c r="R26" i="14"/>
  <c r="FE25" i="14"/>
  <c r="EZ25" i="14"/>
  <c r="EY25" i="14"/>
  <c r="EX25" i="14" s="1"/>
  <c r="FD25" i="14" s="1"/>
  <c r="EW25" i="14"/>
  <c r="EV25" i="14"/>
  <c r="ET25" i="14"/>
  <c r="ES25" i="14" s="1"/>
  <c r="ER25" i="14"/>
  <c r="DZ25" i="14"/>
  <c r="DU25" i="14"/>
  <c r="DF25" i="14"/>
  <c r="DE25" i="14"/>
  <c r="DD25" i="14"/>
  <c r="DC25" i="14"/>
  <c r="DB25" i="14"/>
  <c r="CW25" i="14"/>
  <c r="CR25" i="14"/>
  <c r="CN25" i="14"/>
  <c r="CM25" i="14"/>
  <c r="CL25" i="14"/>
  <c r="CK25" i="14"/>
  <c r="CI25" i="14"/>
  <c r="CH25" i="14"/>
  <c r="CG25" i="14"/>
  <c r="CF25" i="14"/>
  <c r="BY25" i="14"/>
  <c r="BT25" i="14"/>
  <c r="DM25" i="14" s="1"/>
  <c r="BK25" i="14"/>
  <c r="DL25" i="14" s="1"/>
  <c r="BF25" i="14"/>
  <c r="BC25" i="14"/>
  <c r="BA25" i="14" s="1"/>
  <c r="AZ25" i="14"/>
  <c r="AY25" i="14"/>
  <c r="AX25" i="14"/>
  <c r="AW25" i="14"/>
  <c r="AV25" i="14"/>
  <c r="AQ25" i="14"/>
  <c r="V25" i="14"/>
  <c r="R25" i="14"/>
  <c r="EZ24" i="14"/>
  <c r="EY24" i="14"/>
  <c r="EV24" i="14"/>
  <c r="ET24" i="14"/>
  <c r="ES24" i="14" s="1"/>
  <c r="EW24" i="14" s="1"/>
  <c r="ER24" i="14"/>
  <c r="DZ24" i="14"/>
  <c r="DU24" i="14"/>
  <c r="DF24" i="14"/>
  <c r="DE24" i="14"/>
  <c r="DB24" i="14" s="1"/>
  <c r="DD24" i="14"/>
  <c r="DC24" i="14"/>
  <c r="CW24" i="14"/>
  <c r="CR24" i="14"/>
  <c r="CN24" i="14"/>
  <c r="CM24" i="14"/>
  <c r="CL24" i="14"/>
  <c r="CK24" i="14"/>
  <c r="CI24" i="14"/>
  <c r="CH24" i="14"/>
  <c r="CG24" i="14"/>
  <c r="CF24" i="14"/>
  <c r="CE24" i="14" s="1"/>
  <c r="CD24" i="14" s="1"/>
  <c r="BY24" i="14"/>
  <c r="BT24" i="14"/>
  <c r="DM24" i="14" s="1"/>
  <c r="BK24" i="14"/>
  <c r="DL24" i="14" s="1"/>
  <c r="BF24" i="14"/>
  <c r="BA24" i="14"/>
  <c r="AZ24" i="14"/>
  <c r="AY24" i="14"/>
  <c r="AX24" i="14"/>
  <c r="AW24" i="14"/>
  <c r="AQ24" i="14"/>
  <c r="V24" i="14"/>
  <c r="R24" i="14"/>
  <c r="FA23" i="14"/>
  <c r="EZ23" i="14"/>
  <c r="EY23" i="14"/>
  <c r="EX23" i="14"/>
  <c r="EW23" i="14"/>
  <c r="ET23" i="14"/>
  <c r="ES23" i="14"/>
  <c r="EV23" i="14" s="1"/>
  <c r="ER23" i="14"/>
  <c r="DZ23" i="14"/>
  <c r="DU23" i="14"/>
  <c r="DF23" i="14"/>
  <c r="DE23" i="14"/>
  <c r="DD23" i="14"/>
  <c r="DC23" i="14"/>
  <c r="CW23" i="14"/>
  <c r="CR23" i="14"/>
  <c r="CR20" i="14" s="1"/>
  <c r="CN23" i="14"/>
  <c r="CM23" i="14"/>
  <c r="CL23" i="14"/>
  <c r="CK23" i="14"/>
  <c r="CI23" i="14"/>
  <c r="CH23" i="14"/>
  <c r="CG23" i="14"/>
  <c r="CF23" i="14"/>
  <c r="BY23" i="14"/>
  <c r="BT23" i="14"/>
  <c r="DM23" i="14" s="1"/>
  <c r="BK23" i="14"/>
  <c r="DL23" i="14" s="1"/>
  <c r="BF23" i="14"/>
  <c r="BC23" i="14"/>
  <c r="BA23" i="14"/>
  <c r="AZ23" i="14"/>
  <c r="AY23" i="14"/>
  <c r="AX23" i="14"/>
  <c r="AW23" i="14"/>
  <c r="AV23" i="14"/>
  <c r="AQ23" i="14"/>
  <c r="V23" i="14"/>
  <c r="R23" i="14"/>
  <c r="FE22" i="14"/>
  <c r="ER22" i="14"/>
  <c r="DZ22" i="14"/>
  <c r="DU22" i="14"/>
  <c r="DO22" i="14"/>
  <c r="DF22" i="14"/>
  <c r="DE22" i="14"/>
  <c r="DD22" i="14"/>
  <c r="DC22" i="14"/>
  <c r="DB22" i="14"/>
  <c r="CW22" i="14"/>
  <c r="CR22" i="14"/>
  <c r="CN22" i="14"/>
  <c r="CM22" i="14"/>
  <c r="CL22" i="14"/>
  <c r="CK22" i="14"/>
  <c r="CI22" i="14"/>
  <c r="CI20" i="14" s="1"/>
  <c r="CH22" i="14"/>
  <c r="CG22" i="14"/>
  <c r="CF22" i="14"/>
  <c r="CE22" i="14"/>
  <c r="CD22" i="14" s="1"/>
  <c r="BY22" i="14"/>
  <c r="BT22" i="14"/>
  <c r="DM22" i="14" s="1"/>
  <c r="BK22" i="14"/>
  <c r="DL22" i="14" s="1"/>
  <c r="BF22" i="14"/>
  <c r="BA22" i="14"/>
  <c r="AZ22" i="14"/>
  <c r="AY22" i="14"/>
  <c r="AX22" i="14"/>
  <c r="AW22" i="14"/>
  <c r="AQ22" i="14"/>
  <c r="V22" i="14"/>
  <c r="V20" i="14" s="1"/>
  <c r="R22" i="14"/>
  <c r="FM21" i="14"/>
  <c r="FL21" i="14"/>
  <c r="FK21" i="14" s="1"/>
  <c r="FG21" i="14"/>
  <c r="FF21" i="14"/>
  <c r="FJ21" i="14" s="1"/>
  <c r="EZ21" i="14"/>
  <c r="EY21" i="14"/>
  <c r="EX21" i="14"/>
  <c r="FA21" i="14" s="1"/>
  <c r="ET21" i="14"/>
  <c r="ES21" i="14"/>
  <c r="EV21" i="14" s="1"/>
  <c r="ER21" i="14"/>
  <c r="DZ21" i="14"/>
  <c r="DU21" i="14"/>
  <c r="DF21" i="14"/>
  <c r="DE21" i="14"/>
  <c r="DB21" i="14" s="1"/>
  <c r="DD21" i="14"/>
  <c r="DC21" i="14"/>
  <c r="CW21" i="14"/>
  <c r="CR21" i="14"/>
  <c r="CP21" i="14"/>
  <c r="CQ21" i="14" s="1"/>
  <c r="CN21" i="14"/>
  <c r="CM21" i="14"/>
  <c r="CL21" i="14"/>
  <c r="CK21" i="14"/>
  <c r="CI21" i="14"/>
  <c r="CH21" i="14"/>
  <c r="CG21" i="14"/>
  <c r="CF21" i="14"/>
  <c r="BY21" i="14"/>
  <c r="BT21" i="14"/>
  <c r="BK21" i="14"/>
  <c r="DL21" i="14" s="1"/>
  <c r="BF21" i="14"/>
  <c r="BC21" i="14"/>
  <c r="BA21" i="14"/>
  <c r="AZ21" i="14"/>
  <c r="AY21" i="14"/>
  <c r="AX21" i="14"/>
  <c r="AW21" i="14"/>
  <c r="AW20" i="14" s="1"/>
  <c r="AQ21" i="14"/>
  <c r="V21" i="14"/>
  <c r="R21" i="14"/>
  <c r="R20" i="14" s="1"/>
  <c r="FH20" i="14"/>
  <c r="EU20" i="14"/>
  <c r="EL20" i="14"/>
  <c r="EK20" i="14"/>
  <c r="EJ20" i="14" s="1"/>
  <c r="EG20" i="14"/>
  <c r="ED20" i="14"/>
  <c r="EC20" i="14"/>
  <c r="EB20" i="14"/>
  <c r="EA20" i="14"/>
  <c r="DY20" i="14"/>
  <c r="DX20" i="14"/>
  <c r="DW20" i="14"/>
  <c r="DV20" i="14"/>
  <c r="DI20" i="14"/>
  <c r="DH20" i="14"/>
  <c r="DG20" i="14"/>
  <c r="DC20" i="14"/>
  <c r="DA20" i="14"/>
  <c r="CZ20" i="14"/>
  <c r="CY20" i="14"/>
  <c r="CX20" i="14"/>
  <c r="CV20" i="14"/>
  <c r="CU20" i="14"/>
  <c r="CT20" i="14"/>
  <c r="CS20" i="14"/>
  <c r="CC20" i="14"/>
  <c r="CB20" i="14"/>
  <c r="CA20" i="14"/>
  <c r="BZ20" i="14"/>
  <c r="BX20" i="14"/>
  <c r="BW20" i="14"/>
  <c r="BV20" i="14"/>
  <c r="BU20" i="14"/>
  <c r="BO20" i="14"/>
  <c r="BN20" i="14"/>
  <c r="BM20" i="14"/>
  <c r="BL20" i="14"/>
  <c r="BJ20" i="14"/>
  <c r="BI20" i="14"/>
  <c r="BH20" i="14"/>
  <c r="BG20" i="14"/>
  <c r="BE20" i="14"/>
  <c r="BD20" i="14"/>
  <c r="BB20" i="14"/>
  <c r="AY20" i="14"/>
  <c r="AX20" i="14"/>
  <c r="AU20" i="14"/>
  <c r="AT20" i="14"/>
  <c r="FG20" i="14" s="1"/>
  <c r="FF20" i="14" s="1"/>
  <c r="AS20" i="14"/>
  <c r="ET20" i="14" s="1"/>
  <c r="ES20" i="14" s="1"/>
  <c r="AR20" i="14"/>
  <c r="EF20" i="14" s="1"/>
  <c r="EE20" i="14" s="1"/>
  <c r="AO20" i="14"/>
  <c r="AN20" i="14"/>
  <c r="AM20" i="14"/>
  <c r="AL20" i="14"/>
  <c r="AK20" i="14"/>
  <c r="AJ20" i="14"/>
  <c r="AI20" i="14"/>
  <c r="AH20" i="14"/>
  <c r="AG20" i="14"/>
  <c r="AF20" i="14"/>
  <c r="AE20" i="14"/>
  <c r="AD20" i="14"/>
  <c r="AC20" i="14"/>
  <c r="AB20" i="14"/>
  <c r="AA20" i="14"/>
  <c r="Z20" i="14"/>
  <c r="Y20" i="14"/>
  <c r="X20" i="14"/>
  <c r="W20" i="14"/>
  <c r="U20" i="14"/>
  <c r="T20" i="14"/>
  <c r="S20" i="14"/>
  <c r="Q20" i="14"/>
  <c r="P20" i="14"/>
  <c r="EZ19" i="14"/>
  <c r="EY19" i="14"/>
  <c r="ET19" i="14"/>
  <c r="ES19" i="14"/>
  <c r="EW19" i="14" s="1"/>
  <c r="ER19" i="14"/>
  <c r="DZ19" i="14"/>
  <c r="DU19" i="14"/>
  <c r="DF19" i="14"/>
  <c r="DE19" i="14"/>
  <c r="DD19" i="14"/>
  <c r="DC19" i="14"/>
  <c r="DB19" i="14" s="1"/>
  <c r="CW19" i="14"/>
  <c r="CR19" i="14"/>
  <c r="CN19" i="14"/>
  <c r="CM19" i="14"/>
  <c r="CL19" i="14"/>
  <c r="CK19" i="14"/>
  <c r="CI19" i="14"/>
  <c r="CH19" i="14"/>
  <c r="CG19" i="14"/>
  <c r="CF19" i="14"/>
  <c r="BY19" i="14"/>
  <c r="BT19" i="14"/>
  <c r="DM19" i="14" s="1"/>
  <c r="BK19" i="14"/>
  <c r="DL19" i="14" s="1"/>
  <c r="BF19" i="14"/>
  <c r="BC19" i="14"/>
  <c r="BA19" i="14"/>
  <c r="AZ19" i="14"/>
  <c r="AY19" i="14"/>
  <c r="AX19" i="14"/>
  <c r="AW19" i="14"/>
  <c r="AV19" i="14" s="1"/>
  <c r="AQ19" i="14"/>
  <c r="V19" i="14"/>
  <c r="R19" i="14"/>
  <c r="EZ18" i="14"/>
  <c r="EY18" i="14"/>
  <c r="ET18" i="14"/>
  <c r="ES18" i="14"/>
  <c r="ER18" i="14"/>
  <c r="DZ18" i="14"/>
  <c r="DU18" i="14"/>
  <c r="DL18" i="14"/>
  <c r="DF18" i="14"/>
  <c r="DE18" i="14"/>
  <c r="DD18" i="14"/>
  <c r="DC18" i="14"/>
  <c r="DB18" i="14" s="1"/>
  <c r="CW18" i="14"/>
  <c r="CR18" i="14"/>
  <c r="CN18" i="14"/>
  <c r="CM18" i="14"/>
  <c r="CL18" i="14"/>
  <c r="CK18" i="14"/>
  <c r="CI18" i="14"/>
  <c r="CH18" i="14"/>
  <c r="CG18" i="14"/>
  <c r="CF18" i="14"/>
  <c r="CE18" i="14" s="1"/>
  <c r="CD18" i="14" s="1"/>
  <c r="BY18" i="14"/>
  <c r="BT18" i="14"/>
  <c r="DM18" i="14" s="1"/>
  <c r="BK18" i="14"/>
  <c r="BF18" i="14"/>
  <c r="BC18" i="14"/>
  <c r="BA18" i="14"/>
  <c r="AZ18" i="14"/>
  <c r="AY18" i="14"/>
  <c r="AX18" i="14"/>
  <c r="AW18" i="14"/>
  <c r="AV18" i="14" s="1"/>
  <c r="AQ18" i="14"/>
  <c r="V18" i="14"/>
  <c r="R18" i="14"/>
  <c r="FM17" i="14"/>
  <c r="FL17" i="14"/>
  <c r="FK17" i="14" s="1"/>
  <c r="FG17" i="14"/>
  <c r="FF17" i="14" s="1"/>
  <c r="FJ17" i="14" s="1"/>
  <c r="EZ17" i="14"/>
  <c r="EY17" i="14"/>
  <c r="EV17" i="14"/>
  <c r="ET17" i="14"/>
  <c r="ES17" i="14" s="1"/>
  <c r="EW17" i="14" s="1"/>
  <c r="ER17" i="14"/>
  <c r="DZ17" i="14"/>
  <c r="DU17" i="14"/>
  <c r="DF17" i="14"/>
  <c r="DE17" i="14"/>
  <c r="DD17" i="14"/>
  <c r="DC17" i="14"/>
  <c r="DB17" i="14"/>
  <c r="CW17" i="14"/>
  <c r="CR17" i="14"/>
  <c r="CN17" i="14"/>
  <c r="CM17" i="14"/>
  <c r="CL17" i="14"/>
  <c r="CK17" i="14"/>
  <c r="CI17" i="14"/>
  <c r="CH17" i="14"/>
  <c r="CG17" i="14"/>
  <c r="CF17" i="14"/>
  <c r="BY17" i="14"/>
  <c r="BT17" i="14"/>
  <c r="DM17" i="14" s="1"/>
  <c r="BK17" i="14"/>
  <c r="DL17" i="14" s="1"/>
  <c r="BF17" i="14"/>
  <c r="BA17" i="14"/>
  <c r="AZ17" i="14"/>
  <c r="AY17" i="14"/>
  <c r="AX17" i="14"/>
  <c r="AW17" i="14"/>
  <c r="AQ17" i="14"/>
  <c r="V17" i="14"/>
  <c r="V8" i="14" s="1"/>
  <c r="R17" i="14"/>
  <c r="EZ16" i="14"/>
  <c r="EY16" i="14"/>
  <c r="EX16" i="14" s="1"/>
  <c r="ET16" i="14"/>
  <c r="ES16" i="14"/>
  <c r="EW16" i="14" s="1"/>
  <c r="ER16" i="14"/>
  <c r="DZ16" i="14"/>
  <c r="DU16" i="14"/>
  <c r="DM16" i="14"/>
  <c r="DF16" i="14"/>
  <c r="DE16" i="14"/>
  <c r="DD16" i="14"/>
  <c r="DC16" i="14"/>
  <c r="DB16" i="14" s="1"/>
  <c r="CW16" i="14"/>
  <c r="CR16" i="14"/>
  <c r="CN16" i="14"/>
  <c r="CM16" i="14"/>
  <c r="CL16" i="14"/>
  <c r="CK16" i="14"/>
  <c r="CI16" i="14"/>
  <c r="CH16" i="14"/>
  <c r="CG16" i="14"/>
  <c r="CF16" i="14"/>
  <c r="BY16" i="14"/>
  <c r="BT16" i="14"/>
  <c r="BK16" i="14"/>
  <c r="DL16" i="14" s="1"/>
  <c r="BF16" i="14"/>
  <c r="BC16" i="14"/>
  <c r="BA16" i="14" s="1"/>
  <c r="AZ16" i="14"/>
  <c r="AY16" i="14"/>
  <c r="AX16" i="14"/>
  <c r="AW16" i="14"/>
  <c r="AV16" i="14" s="1"/>
  <c r="AQ16" i="14"/>
  <c r="V16" i="14"/>
  <c r="R16" i="14"/>
  <c r="EZ15" i="14"/>
  <c r="EY15" i="14"/>
  <c r="EX15" i="14"/>
  <c r="FB15" i="14" s="1"/>
  <c r="ET15" i="14"/>
  <c r="ES15" i="14" s="1"/>
  <c r="EW15" i="14" s="1"/>
  <c r="ER15" i="14"/>
  <c r="DZ15" i="14"/>
  <c r="DU15" i="14"/>
  <c r="DF15" i="14"/>
  <c r="DE15" i="14"/>
  <c r="DD15" i="14"/>
  <c r="DC15" i="14"/>
  <c r="CW15" i="14"/>
  <c r="CR15" i="14"/>
  <c r="CN15" i="14"/>
  <c r="CM15" i="14"/>
  <c r="CL15" i="14"/>
  <c r="CK15" i="14"/>
  <c r="CI15" i="14"/>
  <c r="CH15" i="14"/>
  <c r="CG15" i="14"/>
  <c r="CF15" i="14"/>
  <c r="BY15" i="14"/>
  <c r="BT15" i="14"/>
  <c r="DM15" i="14" s="1"/>
  <c r="BK15" i="14"/>
  <c r="BF15" i="14"/>
  <c r="BA15" i="14"/>
  <c r="AZ15" i="14"/>
  <c r="AY15" i="14"/>
  <c r="AX15" i="14"/>
  <c r="AW15" i="14"/>
  <c r="AV15" i="14" s="1"/>
  <c r="AQ15" i="14"/>
  <c r="V15" i="14"/>
  <c r="R15" i="14"/>
  <c r="EZ14" i="14"/>
  <c r="EY14" i="14"/>
  <c r="ET14" i="14"/>
  <c r="ES14" i="14" s="1"/>
  <c r="EW14" i="14" s="1"/>
  <c r="ER14" i="14"/>
  <c r="DZ14" i="14"/>
  <c r="DU14" i="14"/>
  <c r="DF14" i="14"/>
  <c r="DE14" i="14"/>
  <c r="DD14" i="14"/>
  <c r="DC14" i="14"/>
  <c r="DB14" i="14" s="1"/>
  <c r="CW14" i="14"/>
  <c r="CR14" i="14"/>
  <c r="CN14" i="14"/>
  <c r="CM14" i="14"/>
  <c r="CL14" i="14"/>
  <c r="CK14" i="14"/>
  <c r="CI14" i="14"/>
  <c r="CH14" i="14"/>
  <c r="CG14" i="14"/>
  <c r="CF14" i="14"/>
  <c r="BY14" i="14"/>
  <c r="BT14" i="14"/>
  <c r="DM14" i="14" s="1"/>
  <c r="BK14" i="14"/>
  <c r="DL14" i="14" s="1"/>
  <c r="BF14" i="14"/>
  <c r="BC14" i="14"/>
  <c r="BA14" i="14"/>
  <c r="AZ14" i="14"/>
  <c r="AY14" i="14"/>
  <c r="AX14" i="14"/>
  <c r="AW14" i="14"/>
  <c r="AV14" i="14"/>
  <c r="AQ14" i="14"/>
  <c r="V14" i="14"/>
  <c r="R14" i="14"/>
  <c r="FE13" i="14"/>
  <c r="ER13" i="14"/>
  <c r="DZ13" i="14"/>
  <c r="DU13" i="14"/>
  <c r="DF13" i="14"/>
  <c r="DE13" i="14"/>
  <c r="DD13" i="14"/>
  <c r="DC13" i="14"/>
  <c r="CW13" i="14"/>
  <c r="CR13" i="14"/>
  <c r="CN13" i="14"/>
  <c r="CM13" i="14"/>
  <c r="CL13" i="14"/>
  <c r="CJ13" i="14" s="1"/>
  <c r="CK13" i="14"/>
  <c r="CI13" i="14"/>
  <c r="CH13" i="14"/>
  <c r="CG13" i="14"/>
  <c r="CF13" i="14"/>
  <c r="BY13" i="14"/>
  <c r="BT13" i="14"/>
  <c r="DM13" i="14" s="1"/>
  <c r="BK13" i="14"/>
  <c r="BF13" i="14"/>
  <c r="BA13" i="14"/>
  <c r="AZ13" i="14"/>
  <c r="AY13" i="14"/>
  <c r="AX13" i="14"/>
  <c r="AW13" i="14"/>
  <c r="AV13" i="14" s="1"/>
  <c r="AQ13" i="14"/>
  <c r="V13" i="14"/>
  <c r="R13" i="14"/>
  <c r="EZ12" i="14"/>
  <c r="EY12" i="14"/>
  <c r="EW12" i="14"/>
  <c r="EV12" i="14"/>
  <c r="ET12" i="14"/>
  <c r="ES12" i="14"/>
  <c r="ER12" i="14"/>
  <c r="DZ12" i="14"/>
  <c r="DU12" i="14"/>
  <c r="DF12" i="14"/>
  <c r="DE12" i="14"/>
  <c r="DD12" i="14"/>
  <c r="DC12" i="14"/>
  <c r="CW12" i="14"/>
  <c r="CR12" i="14"/>
  <c r="CN12" i="14"/>
  <c r="CM12" i="14"/>
  <c r="CL12" i="14"/>
  <c r="CK12" i="14"/>
  <c r="CI12" i="14"/>
  <c r="CH12" i="14"/>
  <c r="CG12" i="14"/>
  <c r="CF12" i="14"/>
  <c r="CE12" i="14"/>
  <c r="CD12" i="14" s="1"/>
  <c r="BY12" i="14"/>
  <c r="BT12" i="14"/>
  <c r="BK12" i="14"/>
  <c r="BF12" i="14"/>
  <c r="BA12" i="14"/>
  <c r="AZ12" i="14"/>
  <c r="AY12" i="14"/>
  <c r="AX12" i="14"/>
  <c r="AW12" i="14"/>
  <c r="AQ12" i="14"/>
  <c r="V12" i="14"/>
  <c r="R12" i="14"/>
  <c r="FO11" i="14"/>
  <c r="FM11" i="14"/>
  <c r="FL11" i="14"/>
  <c r="FK11" i="14"/>
  <c r="FG11" i="14"/>
  <c r="FA11" i="14"/>
  <c r="EZ11" i="14"/>
  <c r="EY11" i="14"/>
  <c r="EX11" i="14"/>
  <c r="EW11" i="14"/>
  <c r="ET11" i="14"/>
  <c r="EV11" i="14" s="1"/>
  <c r="ES11" i="14"/>
  <c r="ER11" i="14"/>
  <c r="DZ11" i="14"/>
  <c r="DU11" i="14"/>
  <c r="DI11" i="14"/>
  <c r="DF11" i="14"/>
  <c r="DE11" i="14"/>
  <c r="DD11" i="14"/>
  <c r="DC11" i="14"/>
  <c r="DC8" i="14" s="1"/>
  <c r="DB11" i="14"/>
  <c r="CW11" i="14"/>
  <c r="CR11" i="14"/>
  <c r="CP11" i="14"/>
  <c r="CQ11" i="14" s="1"/>
  <c r="CN11" i="14"/>
  <c r="CM11" i="14"/>
  <c r="CL11" i="14"/>
  <c r="CK11" i="14"/>
  <c r="CI11" i="14"/>
  <c r="CH11" i="14"/>
  <c r="CG11" i="14"/>
  <c r="CF11" i="14"/>
  <c r="BY11" i="14"/>
  <c r="BT11" i="14"/>
  <c r="DM11" i="14" s="1"/>
  <c r="BK11" i="14"/>
  <c r="DL11" i="14" s="1"/>
  <c r="BF11" i="14"/>
  <c r="BA11" i="14"/>
  <c r="AZ11" i="14"/>
  <c r="AY11" i="14"/>
  <c r="AX11" i="14"/>
  <c r="AW11" i="14"/>
  <c r="AV11" i="14" s="1"/>
  <c r="AQ11" i="14"/>
  <c r="V11" i="14"/>
  <c r="R11" i="14"/>
  <c r="FE10" i="14"/>
  <c r="ER10" i="14"/>
  <c r="DZ10" i="14"/>
  <c r="DU10" i="14"/>
  <c r="DF10" i="14"/>
  <c r="DE10" i="14"/>
  <c r="DE261" i="14" s="1"/>
  <c r="DD10" i="14"/>
  <c r="DC10" i="14"/>
  <c r="CW10" i="14"/>
  <c r="CW8" i="14" s="1"/>
  <c r="CR10" i="14"/>
  <c r="CN10" i="14"/>
  <c r="CM10" i="14"/>
  <c r="CL10" i="14"/>
  <c r="CK10" i="14"/>
  <c r="CK261" i="14" s="1"/>
  <c r="CI10" i="14"/>
  <c r="CH10" i="14"/>
  <c r="CG10" i="14"/>
  <c r="CF10" i="14"/>
  <c r="BY10" i="14"/>
  <c r="BT10" i="14"/>
  <c r="DM10" i="14" s="1"/>
  <c r="BK10" i="14"/>
  <c r="DL10" i="14" s="1"/>
  <c r="BF10" i="14"/>
  <c r="BA10" i="14"/>
  <c r="BA8" i="14" s="1"/>
  <c r="AZ10" i="14"/>
  <c r="AY10" i="14"/>
  <c r="AX10" i="14"/>
  <c r="AW10" i="14"/>
  <c r="AQ10" i="14"/>
  <c r="V10" i="14"/>
  <c r="R10" i="14"/>
  <c r="FE9" i="14"/>
  <c r="ER9" i="14"/>
  <c r="DZ9" i="14"/>
  <c r="DU9" i="14"/>
  <c r="DF9" i="14"/>
  <c r="DE9" i="14"/>
  <c r="DB9" i="14" s="1"/>
  <c r="DD9" i="14"/>
  <c r="DC9" i="14"/>
  <c r="CW9" i="14"/>
  <c r="CR9" i="14"/>
  <c r="CP9" i="14"/>
  <c r="CQ9" i="14" s="1"/>
  <c r="CN9" i="14"/>
  <c r="CM9" i="14"/>
  <c r="CL9" i="14"/>
  <c r="CK9" i="14"/>
  <c r="CI9" i="14"/>
  <c r="CI8" i="14" s="1"/>
  <c r="CH9" i="14"/>
  <c r="CG9" i="14"/>
  <c r="CF9" i="14"/>
  <c r="CF8" i="14" s="1"/>
  <c r="BY9" i="14"/>
  <c r="BT9" i="14"/>
  <c r="DM9" i="14" s="1"/>
  <c r="DO9" i="14" s="1"/>
  <c r="BK9" i="14"/>
  <c r="DL9" i="14" s="1"/>
  <c r="BF9" i="14"/>
  <c r="BA9" i="14"/>
  <c r="AZ9" i="14"/>
  <c r="AY9" i="14"/>
  <c r="AX9" i="14"/>
  <c r="AW9" i="14"/>
  <c r="AQ9" i="14"/>
  <c r="AQ8" i="14" s="1"/>
  <c r="V9" i="14"/>
  <c r="R9" i="14"/>
  <c r="FL8" i="14"/>
  <c r="FH8" i="14"/>
  <c r="EU8" i="14"/>
  <c r="EQ8" i="14"/>
  <c r="EP8" i="14"/>
  <c r="EL8" i="14"/>
  <c r="EK8" i="14"/>
  <c r="EJ8" i="14" s="1"/>
  <c r="EG8" i="14"/>
  <c r="EF8" i="14"/>
  <c r="EE8" i="14"/>
  <c r="ED8" i="14"/>
  <c r="EC8" i="14"/>
  <c r="EB8" i="14"/>
  <c r="EA8" i="14"/>
  <c r="DZ8" i="14" s="1"/>
  <c r="DY8" i="14"/>
  <c r="DX8" i="14"/>
  <c r="DW8" i="14"/>
  <c r="DV8" i="14"/>
  <c r="DU8" i="14" s="1"/>
  <c r="DI8" i="14"/>
  <c r="DH8" i="14"/>
  <c r="DG8" i="14"/>
  <c r="DD8" i="14"/>
  <c r="DA8" i="14"/>
  <c r="CZ8" i="14"/>
  <c r="CY8" i="14"/>
  <c r="CX8" i="14"/>
  <c r="CV8" i="14"/>
  <c r="CU8" i="14"/>
  <c r="CT8" i="14"/>
  <c r="CS8" i="14"/>
  <c r="CR8" i="14"/>
  <c r="CC8" i="14"/>
  <c r="CB8" i="14"/>
  <c r="CA8" i="14"/>
  <c r="BZ8" i="14"/>
  <c r="BX8" i="14"/>
  <c r="BW8" i="14"/>
  <c r="BV8" i="14"/>
  <c r="BU8" i="14"/>
  <c r="BO8" i="14"/>
  <c r="BN8" i="14"/>
  <c r="BM8" i="14"/>
  <c r="BL8" i="14"/>
  <c r="BJ8" i="14"/>
  <c r="BI8" i="14"/>
  <c r="BH8" i="14"/>
  <c r="BG8" i="14"/>
  <c r="BF8" i="14"/>
  <c r="BE8" i="14"/>
  <c r="BD8" i="14"/>
  <c r="BB8" i="14"/>
  <c r="AX8" i="14"/>
  <c r="AU8" i="14"/>
  <c r="AT8" i="14"/>
  <c r="FG8" i="14" s="1"/>
  <c r="FF8" i="14" s="1"/>
  <c r="AS8" i="14"/>
  <c r="ET8" i="14" s="1"/>
  <c r="ES8" i="14" s="1"/>
  <c r="AR8" i="14"/>
  <c r="AO8" i="14"/>
  <c r="AN8" i="14"/>
  <c r="AM8" i="14"/>
  <c r="AL8" i="14"/>
  <c r="AK8" i="14"/>
  <c r="AJ8" i="14"/>
  <c r="AI8" i="14"/>
  <c r="AH8" i="14"/>
  <c r="AG8" i="14"/>
  <c r="AF8" i="14"/>
  <c r="AE8" i="14"/>
  <c r="AD8" i="14"/>
  <c r="AC8" i="14"/>
  <c r="AB8" i="14"/>
  <c r="AA8" i="14"/>
  <c r="Z8" i="14"/>
  <c r="Y8" i="14"/>
  <c r="X8" i="14"/>
  <c r="W8" i="14"/>
  <c r="U8" i="14"/>
  <c r="T8" i="14"/>
  <c r="S8" i="14"/>
  <c r="Q8" i="14"/>
  <c r="P8" i="14"/>
  <c r="FM7" i="14"/>
  <c r="FO7" i="14" s="1"/>
  <c r="FL7" i="14"/>
  <c r="FK7" i="14" s="1"/>
  <c r="FG7" i="14"/>
  <c r="FF7" i="14" s="1"/>
  <c r="EZ7" i="14"/>
  <c r="FB7" i="14" s="1"/>
  <c r="EY7" i="14"/>
  <c r="EX7" i="14" s="1"/>
  <c r="ET7" i="14"/>
  <c r="ES7" i="14" s="1"/>
  <c r="EW7" i="14" s="1"/>
  <c r="EL7" i="14"/>
  <c r="EK7" i="14"/>
  <c r="EJ7" i="14" s="1"/>
  <c r="EF7" i="14"/>
  <c r="EE7" i="14" s="1"/>
  <c r="EI7" i="14" s="1"/>
  <c r="DZ7" i="14"/>
  <c r="DU7" i="14"/>
  <c r="DF7" i="14"/>
  <c r="DE7" i="14"/>
  <c r="DE6" i="14" s="1"/>
  <c r="DD7" i="14"/>
  <c r="DD6" i="14" s="1"/>
  <c r="DC7" i="14"/>
  <c r="DB7" i="14" s="1"/>
  <c r="DB6" i="14" s="1"/>
  <c r="CW7" i="14"/>
  <c r="CW6" i="14" s="1"/>
  <c r="CR7" i="14"/>
  <c r="CR6" i="14" s="1"/>
  <c r="CN7" i="14"/>
  <c r="CN6" i="14" s="1"/>
  <c r="CM7" i="14"/>
  <c r="CL7" i="14"/>
  <c r="CL6" i="14" s="1"/>
  <c r="CK7" i="14"/>
  <c r="CI7" i="14"/>
  <c r="CI6" i="14" s="1"/>
  <c r="CH7" i="14"/>
  <c r="CH6" i="14" s="1"/>
  <c r="CG7" i="14"/>
  <c r="CF7" i="14"/>
  <c r="CF6" i="14" s="1"/>
  <c r="BY7" i="14"/>
  <c r="BT7" i="14"/>
  <c r="BT6" i="14" s="1"/>
  <c r="BK7" i="14"/>
  <c r="BK6" i="14" s="1"/>
  <c r="BF7" i="14"/>
  <c r="BD7" i="14"/>
  <c r="BC7" i="14"/>
  <c r="BC6" i="14" s="1"/>
  <c r="BA7" i="14"/>
  <c r="AZ7" i="14"/>
  <c r="AY7" i="14"/>
  <c r="AY6" i="14" s="1"/>
  <c r="AX7" i="14"/>
  <c r="AW7" i="14"/>
  <c r="AQ7" i="14"/>
  <c r="AQ6" i="14" s="1"/>
  <c r="AK7" i="14"/>
  <c r="AF7" i="14"/>
  <c r="AA7" i="14"/>
  <c r="V7" i="14"/>
  <c r="R7" i="14"/>
  <c r="R6" i="14" s="1"/>
  <c r="FL6" i="14"/>
  <c r="FH6" i="14"/>
  <c r="EU6" i="14"/>
  <c r="EG6" i="14"/>
  <c r="EG258" i="14" s="1"/>
  <c r="EG260" i="14" s="1"/>
  <c r="ED6" i="14"/>
  <c r="ED258" i="14" s="1"/>
  <c r="ED260" i="14" s="1"/>
  <c r="ED264" i="14" s="1"/>
  <c r="ED292" i="14" s="1"/>
  <c r="EC6" i="14"/>
  <c r="EB6" i="14"/>
  <c r="EA6" i="14"/>
  <c r="DZ6" i="14"/>
  <c r="DY6" i="14"/>
  <c r="DX6" i="14"/>
  <c r="DW6" i="14"/>
  <c r="DV6" i="14"/>
  <c r="DU6" i="14" s="1"/>
  <c r="DI6" i="14"/>
  <c r="DH6" i="14"/>
  <c r="DG6" i="14"/>
  <c r="DF6" i="14"/>
  <c r="DC6" i="14"/>
  <c r="DA6" i="14"/>
  <c r="CZ6" i="14"/>
  <c r="CY6" i="14"/>
  <c r="CX6" i="14"/>
  <c r="CX258" i="14" s="1"/>
  <c r="CX260" i="14" s="1"/>
  <c r="CV6" i="14"/>
  <c r="CU6" i="14"/>
  <c r="CT6" i="14"/>
  <c r="CT258" i="14" s="1"/>
  <c r="CT260" i="14" s="1"/>
  <c r="CS6" i="14"/>
  <c r="CK6" i="14"/>
  <c r="CC6" i="14"/>
  <c r="CB6" i="14"/>
  <c r="CA6" i="14"/>
  <c r="BZ6" i="14"/>
  <c r="BX6" i="14"/>
  <c r="BW6" i="14"/>
  <c r="BV6" i="14"/>
  <c r="BU6" i="14"/>
  <c r="BO6" i="14"/>
  <c r="BN6" i="14"/>
  <c r="BM6" i="14"/>
  <c r="BL6" i="14"/>
  <c r="BJ6" i="14"/>
  <c r="BI6" i="14"/>
  <c r="BH6" i="14"/>
  <c r="BG6" i="14"/>
  <c r="BF6" i="14"/>
  <c r="BE6" i="14"/>
  <c r="BD6" i="14"/>
  <c r="BB6" i="14"/>
  <c r="BA6" i="14"/>
  <c r="AZ6" i="14"/>
  <c r="AX6" i="14"/>
  <c r="AW6" i="14"/>
  <c r="AU6" i="14"/>
  <c r="AT6" i="14"/>
  <c r="AS6" i="14"/>
  <c r="AR6" i="14"/>
  <c r="AO6" i="14"/>
  <c r="AN6" i="14"/>
  <c r="AM6" i="14"/>
  <c r="AL6" i="14"/>
  <c r="AK6" i="14"/>
  <c r="AJ6" i="14"/>
  <c r="AI6" i="14"/>
  <c r="AH6" i="14"/>
  <c r="AG6" i="14"/>
  <c r="AF6" i="14"/>
  <c r="AE6" i="14"/>
  <c r="AD6" i="14"/>
  <c r="AC6" i="14"/>
  <c r="AB6" i="14"/>
  <c r="AA6" i="14"/>
  <c r="Z6" i="14"/>
  <c r="Y6" i="14"/>
  <c r="X6" i="14"/>
  <c r="W6" i="14"/>
  <c r="V6" i="14"/>
  <c r="U6" i="14"/>
  <c r="T6" i="14"/>
  <c r="S6" i="14"/>
  <c r="Q6" i="14"/>
  <c r="P6" i="14"/>
  <c r="CE252" i="14" l="1"/>
  <c r="CD252" i="14" s="1"/>
  <c r="CE216" i="14"/>
  <c r="CD216" i="14" s="1"/>
  <c r="CE74" i="14"/>
  <c r="CD74" i="14" s="1"/>
  <c r="CJ47" i="14"/>
  <c r="CE47" i="14"/>
  <c r="CD47" i="14" s="1"/>
  <c r="CE149" i="14"/>
  <c r="CD149" i="14" s="1"/>
  <c r="CE48" i="14"/>
  <c r="CD48" i="14" s="1"/>
  <c r="CE210" i="14"/>
  <c r="CD210" i="14" s="1"/>
  <c r="CE171" i="14"/>
  <c r="CD171" i="14" s="1"/>
  <c r="CE156" i="14"/>
  <c r="CD156" i="14" s="1"/>
  <c r="CE61" i="14"/>
  <c r="CD61" i="14" s="1"/>
  <c r="CE204" i="14"/>
  <c r="CE77" i="14"/>
  <c r="CD77" i="14" s="1"/>
  <c r="CE169" i="14"/>
  <c r="CD169" i="14" s="1"/>
  <c r="CH8" i="14"/>
  <c r="DM178" i="14"/>
  <c r="DO178" i="14" s="1"/>
  <c r="CE142" i="14"/>
  <c r="CD142" i="14" s="1"/>
  <c r="CE86" i="14"/>
  <c r="CD86" i="14" s="1"/>
  <c r="CH137" i="14"/>
  <c r="CE140" i="14"/>
  <c r="CD140" i="14" s="1"/>
  <c r="CE45" i="14"/>
  <c r="CD45" i="14" s="1"/>
  <c r="CE46" i="14"/>
  <c r="CD46" i="14" s="1"/>
  <c r="DM44" i="14"/>
  <c r="CE44" i="14"/>
  <c r="CD44" i="14" s="1"/>
  <c r="CE11" i="14"/>
  <c r="CD11" i="14" s="1"/>
  <c r="CE251" i="14"/>
  <c r="CD251" i="14" s="1"/>
  <c r="CE181" i="14"/>
  <c r="CD181" i="14" s="1"/>
  <c r="CE215" i="14"/>
  <c r="CD215" i="14" s="1"/>
  <c r="DO209" i="14"/>
  <c r="CE64" i="14"/>
  <c r="CD64" i="14" s="1"/>
  <c r="CE241" i="14"/>
  <c r="CD241" i="14" s="1"/>
  <c r="CE51" i="14"/>
  <c r="CD51" i="14" s="1"/>
  <c r="CE107" i="14"/>
  <c r="CD107" i="14" s="1"/>
  <c r="CJ175" i="14"/>
  <c r="DJ175" i="14" s="1"/>
  <c r="CJ77" i="14"/>
  <c r="DL152" i="14"/>
  <c r="DL164" i="14"/>
  <c r="CJ93" i="14"/>
  <c r="DJ93" i="14" s="1"/>
  <c r="BK242" i="14"/>
  <c r="CE120" i="14"/>
  <c r="CD120" i="14" s="1"/>
  <c r="CK267" i="14"/>
  <c r="BT280" i="14"/>
  <c r="AL307" i="14"/>
  <c r="CS307" i="14"/>
  <c r="CR307" i="14" s="1"/>
  <c r="AV113" i="14"/>
  <c r="CE136" i="14"/>
  <c r="CD136" i="14" s="1"/>
  <c r="DM194" i="14"/>
  <c r="CE17" i="14"/>
  <c r="CD17" i="14" s="1"/>
  <c r="CE207" i="14"/>
  <c r="CD207" i="14" s="1"/>
  <c r="CJ211" i="14"/>
  <c r="CE211" i="14"/>
  <c r="CD211" i="14" s="1"/>
  <c r="CE23" i="14"/>
  <c r="CD23" i="14" s="1"/>
  <c r="CE30" i="14"/>
  <c r="CD30" i="14" s="1"/>
  <c r="BY203" i="14"/>
  <c r="CE235" i="14"/>
  <c r="CD235" i="14" s="1"/>
  <c r="CE82" i="14"/>
  <c r="CD82" i="14" s="1"/>
  <c r="FG159" i="14"/>
  <c r="FF159" i="14" s="1"/>
  <c r="AT258" i="14"/>
  <c r="R94" i="14"/>
  <c r="DL98" i="14"/>
  <c r="CE56" i="14"/>
  <c r="CD56" i="14" s="1"/>
  <c r="CE90" i="14"/>
  <c r="CD90" i="14" s="1"/>
  <c r="BY6" i="14"/>
  <c r="CE7" i="14"/>
  <c r="CD7" i="14" s="1"/>
  <c r="CD6" i="14" s="1"/>
  <c r="CH39" i="14"/>
  <c r="CE14" i="14"/>
  <c r="CD14" i="14" s="1"/>
  <c r="DO11" i="14"/>
  <c r="DR11" i="14" s="1"/>
  <c r="CE15" i="14"/>
  <c r="CD15" i="14" s="1"/>
  <c r="CE201" i="14"/>
  <c r="CD201" i="14" s="1"/>
  <c r="DM198" i="14"/>
  <c r="DO198" i="14" s="1"/>
  <c r="CE111" i="14"/>
  <c r="CD111" i="14" s="1"/>
  <c r="CJ87" i="14"/>
  <c r="DJ87" i="14" s="1"/>
  <c r="CJ136" i="14"/>
  <c r="DJ136" i="14" s="1"/>
  <c r="CJ33" i="14"/>
  <c r="DJ33" i="14" s="1"/>
  <c r="CJ53" i="14"/>
  <c r="DJ53" i="14" s="1"/>
  <c r="CJ26" i="14"/>
  <c r="CJ194" i="14"/>
  <c r="CH230" i="14"/>
  <c r="CE122" i="14"/>
  <c r="CD122" i="14" s="1"/>
  <c r="CH79" i="14"/>
  <c r="CE247" i="14"/>
  <c r="CD247" i="14" s="1"/>
  <c r="CG151" i="14"/>
  <c r="CK280" i="14"/>
  <c r="CE106" i="14"/>
  <c r="CD106" i="14" s="1"/>
  <c r="CE157" i="14"/>
  <c r="CD157" i="14" s="1"/>
  <c r="CE125" i="14"/>
  <c r="CD125" i="14" s="1"/>
  <c r="DO158" i="14"/>
  <c r="CG79" i="14"/>
  <c r="CE126" i="14"/>
  <c r="CD126" i="14" s="1"/>
  <c r="CE113" i="14"/>
  <c r="CD113" i="14" s="1"/>
  <c r="CE117" i="14"/>
  <c r="CD117" i="14" s="1"/>
  <c r="BY79" i="14"/>
  <c r="CE92" i="14"/>
  <c r="CD92" i="14" s="1"/>
  <c r="CJ92" i="14"/>
  <c r="DJ92" i="14" s="1"/>
  <c r="CE146" i="14"/>
  <c r="CD146" i="14" s="1"/>
  <c r="CE89" i="14"/>
  <c r="CD89" i="14" s="1"/>
  <c r="CE249" i="14"/>
  <c r="CD249" i="14" s="1"/>
  <c r="CE123" i="14"/>
  <c r="CD123" i="14" s="1"/>
  <c r="DO240" i="14"/>
  <c r="CE237" i="14"/>
  <c r="CD237" i="14" s="1"/>
  <c r="CE13" i="14"/>
  <c r="CD13" i="14" s="1"/>
  <c r="CE224" i="14"/>
  <c r="CD224" i="14" s="1"/>
  <c r="DO228" i="14"/>
  <c r="AV165" i="14"/>
  <c r="CE144" i="14"/>
  <c r="CD144" i="14" s="1"/>
  <c r="BY8" i="14"/>
  <c r="DM12" i="14"/>
  <c r="CJ162" i="14"/>
  <c r="DJ162" i="14" s="1"/>
  <c r="CE21" i="14"/>
  <c r="CM128" i="14"/>
  <c r="DL13" i="14"/>
  <c r="CJ69" i="14"/>
  <c r="DJ69" i="14" s="1"/>
  <c r="CJ89" i="14"/>
  <c r="DO44" i="14"/>
  <c r="CG39" i="14"/>
  <c r="CH57" i="14"/>
  <c r="BT57" i="14"/>
  <c r="CE62" i="14"/>
  <c r="CD62" i="14" s="1"/>
  <c r="BY242" i="14"/>
  <c r="CG6" i="14"/>
  <c r="BT94" i="14"/>
  <c r="BY220" i="14"/>
  <c r="CG220" i="14"/>
  <c r="CE105" i="14"/>
  <c r="CD105" i="14" s="1"/>
  <c r="BY39" i="14"/>
  <c r="CE43" i="14"/>
  <c r="CD43" i="14" s="1"/>
  <c r="CE150" i="14"/>
  <c r="CD150" i="14" s="1"/>
  <c r="CJ110" i="14"/>
  <c r="DJ110" i="14" s="1"/>
  <c r="DO12" i="14"/>
  <c r="CE135" i="14"/>
  <c r="CD135" i="14" s="1"/>
  <c r="CE108" i="14"/>
  <c r="CD108" i="14" s="1"/>
  <c r="CE174" i="14"/>
  <c r="CD174" i="14" s="1"/>
  <c r="CG203" i="14"/>
  <c r="CE104" i="14"/>
  <c r="CD104" i="14" s="1"/>
  <c r="BY159" i="14"/>
  <c r="BT177" i="14"/>
  <c r="CE180" i="14"/>
  <c r="CD180" i="14" s="1"/>
  <c r="CG128" i="14"/>
  <c r="DL254" i="14"/>
  <c r="CJ7" i="14"/>
  <c r="CJ6" i="14" s="1"/>
  <c r="BK177" i="14"/>
  <c r="CJ226" i="14"/>
  <c r="DL231" i="14"/>
  <c r="CE240" i="14"/>
  <c r="CD240" i="14" s="1"/>
  <c r="CE256" i="14"/>
  <c r="CD256" i="14" s="1"/>
  <c r="BY57" i="14"/>
  <c r="CG57" i="14"/>
  <c r="CJ65" i="14"/>
  <c r="BY128" i="14"/>
  <c r="CJ108" i="14"/>
  <c r="DJ108" i="14" s="1"/>
  <c r="CG195" i="14"/>
  <c r="CE199" i="14"/>
  <c r="CD199" i="14" s="1"/>
  <c r="DM199" i="14"/>
  <c r="DO199" i="14" s="1"/>
  <c r="DL242" i="14"/>
  <c r="R8" i="14"/>
  <c r="CE25" i="14"/>
  <c r="CD25" i="14" s="1"/>
  <c r="DO121" i="14"/>
  <c r="BK114" i="14"/>
  <c r="CL220" i="14"/>
  <c r="EV225" i="14"/>
  <c r="AV168" i="14"/>
  <c r="R230" i="14"/>
  <c r="EX36" i="14"/>
  <c r="FB36" i="14" s="1"/>
  <c r="DZ20" i="14"/>
  <c r="EX176" i="14"/>
  <c r="BU307" i="14"/>
  <c r="BU317" i="14" s="1"/>
  <c r="BU331" i="14" s="1"/>
  <c r="BT293" i="14"/>
  <c r="BU265" i="14"/>
  <c r="CF265" i="14" s="1"/>
  <c r="BL293" i="14"/>
  <c r="CG137" i="14"/>
  <c r="CG94" i="14"/>
  <c r="CE99" i="14"/>
  <c r="CD99" i="14" s="1"/>
  <c r="CE36" i="14"/>
  <c r="CD36" i="14" s="1"/>
  <c r="EV186" i="14"/>
  <c r="CJ36" i="14"/>
  <c r="DJ36" i="14" s="1"/>
  <c r="FA140" i="14"/>
  <c r="DU159" i="14"/>
  <c r="EX99" i="14"/>
  <c r="FD99" i="14" s="1"/>
  <c r="FE99" i="14" s="1"/>
  <c r="AV36" i="14"/>
  <c r="EH162" i="14"/>
  <c r="AV109" i="14"/>
  <c r="EF94" i="14"/>
  <c r="EE94" i="14" s="1"/>
  <c r="AV85" i="14"/>
  <c r="ES85" i="14"/>
  <c r="EW85" i="14" s="1"/>
  <c r="CJ280" i="14"/>
  <c r="BK280" i="14"/>
  <c r="EV126" i="14"/>
  <c r="AV43" i="14"/>
  <c r="AQ94" i="14"/>
  <c r="FI73" i="14"/>
  <c r="AV63" i="14"/>
  <c r="EV70" i="14"/>
  <c r="EW198" i="14"/>
  <c r="EV175" i="14"/>
  <c r="EV148" i="14"/>
  <c r="AV255" i="14"/>
  <c r="AV143" i="14"/>
  <c r="EV149" i="14"/>
  <c r="EV157" i="14"/>
  <c r="ES157" i="14"/>
  <c r="EW157" i="14" s="1"/>
  <c r="AV157" i="14"/>
  <c r="AQ151" i="14"/>
  <c r="EV72" i="14"/>
  <c r="FD72" i="14" s="1"/>
  <c r="FE72" i="14" s="1"/>
  <c r="AQ114" i="14"/>
  <c r="AV9" i="14"/>
  <c r="AV7" i="14"/>
  <c r="AV6" i="14" s="1"/>
  <c r="EV144" i="14"/>
  <c r="AV55" i="14"/>
  <c r="AQ39" i="14"/>
  <c r="AQ20" i="14"/>
  <c r="EV248" i="14"/>
  <c r="AV170" i="14"/>
  <c r="BE258" i="14"/>
  <c r="BE260" i="14" s="1"/>
  <c r="BE264" i="14" s="1"/>
  <c r="BE292" i="14" s="1"/>
  <c r="U258" i="14"/>
  <c r="U260" i="14" s="1"/>
  <c r="U294" i="14" s="1"/>
  <c r="U308" i="14" s="1"/>
  <c r="U318" i="14" s="1"/>
  <c r="Y258" i="14"/>
  <c r="Y260" i="14" s="1"/>
  <c r="Y264" i="14" s="1"/>
  <c r="Y292" i="14" s="1"/>
  <c r="Y306" i="14" s="1"/>
  <c r="Q258" i="14"/>
  <c r="Q330" i="14" s="1"/>
  <c r="CJ17" i="14"/>
  <c r="DJ17" i="14" s="1"/>
  <c r="CJ72" i="14"/>
  <c r="DJ72" i="14" s="1"/>
  <c r="CJ189" i="14"/>
  <c r="BZ258" i="14"/>
  <c r="BZ260" i="14" s="1"/>
  <c r="BZ264" i="14" s="1"/>
  <c r="CJ88" i="14"/>
  <c r="DJ88" i="14" s="1"/>
  <c r="CJ117" i="14"/>
  <c r="CN151" i="14"/>
  <c r="CJ181" i="14"/>
  <c r="CJ186" i="14"/>
  <c r="DJ186" i="14" s="1"/>
  <c r="CJ209" i="14"/>
  <c r="CJ210" i="14"/>
  <c r="CJ215" i="14"/>
  <c r="DJ215" i="14" s="1"/>
  <c r="CJ254" i="14"/>
  <c r="DJ254" i="14" s="1"/>
  <c r="BI258" i="14"/>
  <c r="BI260" i="14" s="1"/>
  <c r="BI264" i="14" s="1"/>
  <c r="BI292" i="14" s="1"/>
  <c r="BI294" i="14" s="1"/>
  <c r="BI308" i="14" s="1"/>
  <c r="BI318" i="14" s="1"/>
  <c r="CJ15" i="14"/>
  <c r="CJ129" i="14"/>
  <c r="DJ129" i="14" s="1"/>
  <c r="DP129" i="14" s="1"/>
  <c r="CJ156" i="14"/>
  <c r="DJ156" i="14" s="1"/>
  <c r="CJ196" i="14"/>
  <c r="CJ216" i="14"/>
  <c r="DJ216" i="14" s="1"/>
  <c r="CJ22" i="14"/>
  <c r="CN57" i="14"/>
  <c r="CJ63" i="14"/>
  <c r="DJ63" i="14" s="1"/>
  <c r="CJ71" i="14"/>
  <c r="DJ71" i="14" s="1"/>
  <c r="CJ74" i="14"/>
  <c r="CJ90" i="14"/>
  <c r="CJ91" i="14"/>
  <c r="DJ91" i="14" s="1"/>
  <c r="BL258" i="14"/>
  <c r="BL260" i="14" s="1"/>
  <c r="BL294" i="14" s="1"/>
  <c r="BX258" i="14"/>
  <c r="BX260" i="14" s="1"/>
  <c r="BX264" i="14" s="1"/>
  <c r="BX292" i="14" s="1"/>
  <c r="CJ98" i="14"/>
  <c r="CJ99" i="14"/>
  <c r="DJ99" i="14" s="1"/>
  <c r="CJ101" i="14"/>
  <c r="DJ101" i="14" s="1"/>
  <c r="CJ104" i="14"/>
  <c r="DJ104" i="14" s="1"/>
  <c r="CJ106" i="14"/>
  <c r="DJ106" i="14" s="1"/>
  <c r="CJ126" i="14"/>
  <c r="CM137" i="14"/>
  <c r="CJ161" i="14"/>
  <c r="DJ161" i="14" s="1"/>
  <c r="CJ168" i="14"/>
  <c r="CJ178" i="14"/>
  <c r="DJ178" i="14" s="1"/>
  <c r="DP178" i="14" s="1"/>
  <c r="CJ206" i="14"/>
  <c r="DJ206" i="14" s="1"/>
  <c r="CJ212" i="14"/>
  <c r="DJ212" i="14" s="1"/>
  <c r="CJ219" i="14"/>
  <c r="CJ229" i="14"/>
  <c r="CM230" i="14"/>
  <c r="CJ238" i="14"/>
  <c r="DJ238" i="14" s="1"/>
  <c r="CM242" i="14"/>
  <c r="CJ250" i="14"/>
  <c r="DJ250" i="14" s="1"/>
  <c r="CJ252" i="14"/>
  <c r="CJ253" i="14"/>
  <c r="DJ253" i="14" s="1"/>
  <c r="CJ256" i="14"/>
  <c r="DJ256" i="14" s="1"/>
  <c r="FB73" i="14"/>
  <c r="FD73" i="14"/>
  <c r="FD131" i="14"/>
  <c r="FQ150" i="14"/>
  <c r="FR150" i="14" s="1"/>
  <c r="DJ7" i="14"/>
  <c r="EN7" i="14"/>
  <c r="FJ7" i="14"/>
  <c r="FI7" i="14"/>
  <c r="CQ8" i="14"/>
  <c r="DR9" i="14"/>
  <c r="FB16" i="14"/>
  <c r="FB37" i="14"/>
  <c r="FQ7" i="14"/>
  <c r="FN7" i="14"/>
  <c r="CD21" i="14"/>
  <c r="DO27" i="14"/>
  <c r="FD65" i="14"/>
  <c r="FE65" i="14" s="1"/>
  <c r="FO76" i="14"/>
  <c r="FE79" i="14"/>
  <c r="CX294" i="14"/>
  <c r="CX264" i="14"/>
  <c r="CX262" i="14"/>
  <c r="CR258" i="14"/>
  <c r="FO21" i="14"/>
  <c r="FB26" i="14"/>
  <c r="FD26" i="14"/>
  <c r="FE26" i="14" s="1"/>
  <c r="FO120" i="14"/>
  <c r="FQ120" i="14"/>
  <c r="FR120" i="14" s="1"/>
  <c r="CT264" i="14"/>
  <c r="CT292" i="14" s="1"/>
  <c r="CT262" i="14"/>
  <c r="ED306" i="14"/>
  <c r="ED293" i="14"/>
  <c r="CE9" i="14"/>
  <c r="CG261" i="14"/>
  <c r="CE10" i="14"/>
  <c r="CD10" i="14" s="1"/>
  <c r="FB12" i="14"/>
  <c r="EX12" i="14"/>
  <c r="FB14" i="14"/>
  <c r="EX18" i="14"/>
  <c r="FD18" i="14" s="1"/>
  <c r="FE18" i="14" s="1"/>
  <c r="BA20" i="14"/>
  <c r="CP27" i="14" s="1"/>
  <c r="CQ27" i="14" s="1"/>
  <c r="EX24" i="14"/>
  <c r="FD24" i="14" s="1"/>
  <c r="EV27" i="14"/>
  <c r="FD27" i="14" s="1"/>
  <c r="FE27" i="14" s="1"/>
  <c r="EX38" i="14"/>
  <c r="FD38" i="14" s="1"/>
  <c r="EZ39" i="14"/>
  <c r="FB42" i="14"/>
  <c r="EX42" i="14"/>
  <c r="FB51" i="14"/>
  <c r="EX51" i="14"/>
  <c r="FB55" i="14"/>
  <c r="FD60" i="14"/>
  <c r="FB60" i="14"/>
  <c r="CM57" i="14"/>
  <c r="DB61" i="14"/>
  <c r="DB57" i="14" s="1"/>
  <c r="DL57" i="14"/>
  <c r="CP82" i="14"/>
  <c r="EH82" i="14"/>
  <c r="EP82" i="14" s="1"/>
  <c r="FF90" i="14"/>
  <c r="FJ90" i="14" s="1"/>
  <c r="FI90" i="14"/>
  <c r="EX119" i="14"/>
  <c r="EY114" i="14"/>
  <c r="FA121" i="14"/>
  <c r="EX121" i="14"/>
  <c r="FD124" i="14"/>
  <c r="FE124" i="14" s="1"/>
  <c r="FA124" i="14"/>
  <c r="EX125" i="14"/>
  <c r="FD125" i="14" s="1"/>
  <c r="FK127" i="14"/>
  <c r="EX136" i="14"/>
  <c r="FR137" i="14"/>
  <c r="FK137" i="14"/>
  <c r="FQ137" i="14" s="1"/>
  <c r="DL7" i="14"/>
  <c r="DL6" i="14" s="1"/>
  <c r="DM21" i="14"/>
  <c r="DO21" i="14" s="1"/>
  <c r="DR21" i="14" s="1"/>
  <c r="BT20" i="14"/>
  <c r="EX28" i="14"/>
  <c r="FD28" i="14" s="1"/>
  <c r="EX29" i="14"/>
  <c r="FO33" i="14"/>
  <c r="EV46" i="14"/>
  <c r="FD46" i="14" s="1"/>
  <c r="FE46" i="14" s="1"/>
  <c r="DJ47" i="14"/>
  <c r="FB48" i="14"/>
  <c r="FB52" i="14"/>
  <c r="R62" i="14"/>
  <c r="EJ62" i="14"/>
  <c r="EP62" i="14" s="1"/>
  <c r="EQ62" i="14" s="1"/>
  <c r="EM62" i="14"/>
  <c r="FB64" i="14"/>
  <c r="EV65" i="14"/>
  <c r="EN69" i="14"/>
  <c r="AV72" i="14"/>
  <c r="CN79" i="14"/>
  <c r="EW89" i="14"/>
  <c r="EV89" i="14"/>
  <c r="FB93" i="14"/>
  <c r="ES102" i="14"/>
  <c r="EW102" i="14" s="1"/>
  <c r="DB109" i="14"/>
  <c r="DC94" i="14"/>
  <c r="FO112" i="14"/>
  <c r="FK112" i="14"/>
  <c r="DB153" i="14"/>
  <c r="DB151" i="14" s="1"/>
  <c r="DC151" i="14"/>
  <c r="BA182" i="14"/>
  <c r="BC177" i="14"/>
  <c r="EX182" i="14"/>
  <c r="FA182" i="14" s="1"/>
  <c r="R269" i="14"/>
  <c r="R268" i="14" s="1"/>
  <c r="V268" i="14"/>
  <c r="AG258" i="14"/>
  <c r="AG260" i="14" s="1"/>
  <c r="AG264" i="14" s="1"/>
  <c r="BN258" i="14"/>
  <c r="BN260" i="14" s="1"/>
  <c r="BN264" i="14" s="1"/>
  <c r="BN292" i="14" s="1"/>
  <c r="BN306" i="14" s="1"/>
  <c r="DG258" i="14"/>
  <c r="DG260" i="14" s="1"/>
  <c r="DW258" i="14"/>
  <c r="DW260" i="14" s="1"/>
  <c r="DW264" i="14" s="1"/>
  <c r="DW292" i="14" s="1"/>
  <c r="DW294" i="14" s="1"/>
  <c r="DW318" i="14" s="1"/>
  <c r="AY8" i="14"/>
  <c r="BK8" i="14"/>
  <c r="DE8" i="14"/>
  <c r="DE258" i="14" s="1"/>
  <c r="DE260" i="14" s="1"/>
  <c r="DF261" i="14"/>
  <c r="EV14" i="14"/>
  <c r="DL15" i="14"/>
  <c r="FA15" i="14"/>
  <c r="EX17" i="14"/>
  <c r="FD17" i="14" s="1"/>
  <c r="FE17" i="14" s="1"/>
  <c r="FO17" i="14"/>
  <c r="EY20" i="14"/>
  <c r="CG20" i="14"/>
  <c r="FB24" i="14"/>
  <c r="EZ20" i="14"/>
  <c r="DJ28" i="14"/>
  <c r="DL30" i="14"/>
  <c r="DL20" i="14" s="1"/>
  <c r="EV31" i="14"/>
  <c r="EH36" i="14"/>
  <c r="EP36" i="14" s="1"/>
  <c r="EQ36" i="14" s="1"/>
  <c r="FO38" i="14"/>
  <c r="FK38" i="14"/>
  <c r="CI39" i="14"/>
  <c r="FA43" i="14"/>
  <c r="EY39" i="14"/>
  <c r="EV45" i="14"/>
  <c r="EX49" i="14"/>
  <c r="FD49" i="14" s="1"/>
  <c r="FE49" i="14" s="1"/>
  <c r="FA49" i="14"/>
  <c r="FO54" i="14"/>
  <c r="CJ55" i="14"/>
  <c r="DJ55" i="14" s="1"/>
  <c r="CF57" i="14"/>
  <c r="CI57" i="14"/>
  <c r="DJ64" i="14"/>
  <c r="DJ65" i="14"/>
  <c r="FB69" i="14"/>
  <c r="FB72" i="14"/>
  <c r="EV73" i="14"/>
  <c r="R79" i="14"/>
  <c r="DE79" i="14"/>
  <c r="FA82" i="14"/>
  <c r="FN84" i="14"/>
  <c r="FK86" i="14"/>
  <c r="FN86" i="14" s="1"/>
  <c r="FA90" i="14"/>
  <c r="EX90" i="14"/>
  <c r="FK93" i="14"/>
  <c r="FN93" i="14"/>
  <c r="CD95" i="14"/>
  <c r="CJ95" i="14"/>
  <c r="DJ95" i="14" s="1"/>
  <c r="DP95" i="14" s="1"/>
  <c r="CN94" i="14"/>
  <c r="BB94" i="14"/>
  <c r="BB258" i="14" s="1"/>
  <c r="BB260" i="14" s="1"/>
  <c r="BA101" i="14"/>
  <c r="FN103" i="14"/>
  <c r="AV117" i="14"/>
  <c r="EZ114" i="14"/>
  <c r="CJ122" i="14"/>
  <c r="DJ122" i="14" s="1"/>
  <c r="CK114" i="14"/>
  <c r="FB127" i="14"/>
  <c r="DD128" i="14"/>
  <c r="DB130" i="14"/>
  <c r="CP138" i="14"/>
  <c r="CQ138" i="14" s="1"/>
  <c r="DR138" i="14" s="1"/>
  <c r="FA146" i="14"/>
  <c r="CJ147" i="14"/>
  <c r="DO153" i="14"/>
  <c r="EZ159" i="14"/>
  <c r="BF159" i="14"/>
  <c r="CI159" i="14"/>
  <c r="DB160" i="14"/>
  <c r="DC159" i="14"/>
  <c r="CW159" i="14"/>
  <c r="DM168" i="14"/>
  <c r="FB169" i="14"/>
  <c r="EX169" i="14"/>
  <c r="EV211" i="14"/>
  <c r="EW211" i="14"/>
  <c r="DM213" i="14"/>
  <c r="DM218" i="14"/>
  <c r="EV218" i="14"/>
  <c r="EV221" i="14"/>
  <c r="EW221" i="14"/>
  <c r="FA231" i="14"/>
  <c r="CE236" i="14"/>
  <c r="CD236" i="14" s="1"/>
  <c r="EX248" i="14"/>
  <c r="FD248" i="14" s="1"/>
  <c r="FE248" i="14" s="1"/>
  <c r="EA317" i="14"/>
  <c r="EA331" i="14" s="1"/>
  <c r="EA307" i="14"/>
  <c r="Z258" i="14"/>
  <c r="Z260" i="14" s="1"/>
  <c r="Z264" i="14" s="1"/>
  <c r="Z292" i="14" s="1"/>
  <c r="Z306" i="14" s="1"/>
  <c r="AD258" i="14"/>
  <c r="AD260" i="14" s="1"/>
  <c r="AD262" i="14" s="1"/>
  <c r="AH258" i="14"/>
  <c r="AH260" i="14" s="1"/>
  <c r="AH294" i="14" s="1"/>
  <c r="AH308" i="14" s="1"/>
  <c r="AH318" i="14" s="1"/>
  <c r="AL258" i="14"/>
  <c r="AL260" i="14" s="1"/>
  <c r="AL294" i="14" s="1"/>
  <c r="AU258" i="14"/>
  <c r="AU260" i="14" s="1"/>
  <c r="AU264" i="14" s="1"/>
  <c r="AU292" i="14" s="1"/>
  <c r="AU306" i="14" s="1"/>
  <c r="BO258" i="14"/>
  <c r="BO260" i="14" s="1"/>
  <c r="BO262" i="14" s="1"/>
  <c r="BW258" i="14"/>
  <c r="BW260" i="14" s="1"/>
  <c r="BW264" i="14" s="1"/>
  <c r="BW292" i="14" s="1"/>
  <c r="BW294" i="14" s="1"/>
  <c r="BW308" i="14" s="1"/>
  <c r="BW318" i="14" s="1"/>
  <c r="CE6" i="14"/>
  <c r="CM6" i="14"/>
  <c r="CV258" i="14"/>
  <c r="CV260" i="14" s="1"/>
  <c r="CZ258" i="14"/>
  <c r="CZ260" i="14" s="1"/>
  <c r="DH258" i="14"/>
  <c r="DH260" i="14" s="1"/>
  <c r="DX258" i="14"/>
  <c r="EF6" i="14"/>
  <c r="EL6" i="14"/>
  <c r="ET6" i="14"/>
  <c r="ES6" i="14" s="1"/>
  <c r="EZ6" i="14"/>
  <c r="FG6" i="14"/>
  <c r="FF6" i="14" s="1"/>
  <c r="FM6" i="14"/>
  <c r="FK6" i="14" s="1"/>
  <c r="CP7" i="14"/>
  <c r="EM7" i="14"/>
  <c r="FA7" i="14"/>
  <c r="AZ8" i="14"/>
  <c r="BT8" i="14"/>
  <c r="DF8" i="14"/>
  <c r="DF258" i="14" s="1"/>
  <c r="DF260" i="14" s="1"/>
  <c r="EY8" i="14"/>
  <c r="CJ9" i="14"/>
  <c r="DJ9" i="14" s="1"/>
  <c r="DP9" i="14" s="1"/>
  <c r="AX261" i="14"/>
  <c r="DO10" i="14"/>
  <c r="DO8" i="14" s="1"/>
  <c r="FD11" i="14"/>
  <c r="FB11" i="14"/>
  <c r="FN11" i="14"/>
  <c r="AV12" i="14"/>
  <c r="DB15" i="14"/>
  <c r="CE16" i="14"/>
  <c r="CD16" i="14" s="1"/>
  <c r="CJ16" i="14"/>
  <c r="DJ16" i="14" s="1"/>
  <c r="AV17" i="14"/>
  <c r="FB17" i="14"/>
  <c r="FI17" i="14"/>
  <c r="FQ17" i="14" s="1"/>
  <c r="FR17" i="14" s="1"/>
  <c r="FN17" i="14"/>
  <c r="CJ18" i="14"/>
  <c r="DJ18" i="14" s="1"/>
  <c r="EV19" i="14"/>
  <c r="BC20" i="14"/>
  <c r="BG258" i="14"/>
  <c r="BG260" i="14" s="1"/>
  <c r="BG294" i="14" s="1"/>
  <c r="BK20" i="14"/>
  <c r="FL20" i="14"/>
  <c r="CJ21" i="14"/>
  <c r="DJ21" i="14" s="1"/>
  <c r="DP21" i="14" s="1"/>
  <c r="EW21" i="14"/>
  <c r="AV22" i="14"/>
  <c r="CW20" i="14"/>
  <c r="DE20" i="14"/>
  <c r="DB23" i="14"/>
  <c r="FD23" i="14"/>
  <c r="FE23" i="14" s="1"/>
  <c r="FB23" i="14"/>
  <c r="AV24" i="14"/>
  <c r="BY20" i="14"/>
  <c r="CJ24" i="14"/>
  <c r="DJ24" i="14" s="1"/>
  <c r="FB25" i="14"/>
  <c r="CE26" i="14"/>
  <c r="CD26" i="14" s="1"/>
  <c r="CP26" i="14"/>
  <c r="CQ26" i="14" s="1"/>
  <c r="DR26" i="14" s="1"/>
  <c r="FM20" i="14"/>
  <c r="FA27" i="14"/>
  <c r="AV28" i="14"/>
  <c r="CJ29" i="14"/>
  <c r="DJ29" i="14" s="1"/>
  <c r="EX31" i="14"/>
  <c r="FD31" i="14" s="1"/>
  <c r="FE31" i="14" s="1"/>
  <c r="EW32" i="14"/>
  <c r="FB33" i="14"/>
  <c r="CE34" i="14"/>
  <c r="CD34" i="14" s="1"/>
  <c r="FE34" i="14"/>
  <c r="DB35" i="14"/>
  <c r="EV35" i="14"/>
  <c r="EV36" i="14"/>
  <c r="FD36" i="14" s="1"/>
  <c r="FE36" i="14" s="1"/>
  <c r="CJ37" i="14"/>
  <c r="DJ37" i="14" s="1"/>
  <c r="AV38" i="14"/>
  <c r="X258" i="14"/>
  <c r="X260" i="14" s="1"/>
  <c r="X264" i="14" s="1"/>
  <c r="X292" i="14" s="1"/>
  <c r="X306" i="14" s="1"/>
  <c r="AB258" i="14"/>
  <c r="AB260" i="14" s="1"/>
  <c r="AB264" i="14" s="1"/>
  <c r="AJ258" i="14"/>
  <c r="AJ260" i="14" s="1"/>
  <c r="AJ294" i="14" s="1"/>
  <c r="AJ308" i="14" s="1"/>
  <c r="AJ318" i="14" s="1"/>
  <c r="AN258" i="14"/>
  <c r="AN260" i="14" s="1"/>
  <c r="AN294" i="14" s="1"/>
  <c r="AN308" i="14" s="1"/>
  <c r="AN318" i="14" s="1"/>
  <c r="DM39" i="14"/>
  <c r="AY39" i="14"/>
  <c r="DL40" i="14"/>
  <c r="BK39" i="14"/>
  <c r="CF39" i="14"/>
  <c r="DO43" i="14"/>
  <c r="FI43" i="14"/>
  <c r="DL44" i="14"/>
  <c r="DB44" i="14"/>
  <c r="DL46" i="14"/>
  <c r="CJ46" i="14"/>
  <c r="DJ46" i="14" s="1"/>
  <c r="FA46" i="14"/>
  <c r="AV47" i="14"/>
  <c r="EV48" i="14"/>
  <c r="FD48" i="14" s="1"/>
  <c r="FE48" i="14" s="1"/>
  <c r="FI48" i="14"/>
  <c r="CE49" i="14"/>
  <c r="CD49" i="14" s="1"/>
  <c r="FB49" i="14"/>
  <c r="EV52" i="14"/>
  <c r="FD52" i="14" s="1"/>
  <c r="FE52" i="14" s="1"/>
  <c r="EX53" i="14"/>
  <c r="FA53" i="14" s="1"/>
  <c r="FR54" i="14"/>
  <c r="EV55" i="14"/>
  <c r="EV56" i="14"/>
  <c r="FD56" i="14" s="1"/>
  <c r="FE56" i="14" s="1"/>
  <c r="FA56" i="14"/>
  <c r="S57" i="14"/>
  <c r="S258" i="14" s="1"/>
  <c r="S260" i="14" s="1"/>
  <c r="AZ57" i="14"/>
  <c r="EK57" i="14"/>
  <c r="R57" i="14"/>
  <c r="AK57" i="14"/>
  <c r="DM59" i="14"/>
  <c r="BK57" i="14"/>
  <c r="CJ60" i="14"/>
  <c r="DJ60" i="14" s="1"/>
  <c r="EV60" i="14"/>
  <c r="V57" i="14"/>
  <c r="AQ57" i="14"/>
  <c r="EM61" i="14"/>
  <c r="EP61" i="14" s="1"/>
  <c r="EV61" i="14"/>
  <c r="FD61" i="14" s="1"/>
  <c r="FE61" i="14" s="1"/>
  <c r="FI61" i="14"/>
  <c r="CJ62" i="14"/>
  <c r="DJ62" i="14" s="1"/>
  <c r="EX62" i="14"/>
  <c r="CE63" i="14"/>
  <c r="CD63" i="14" s="1"/>
  <c r="FB63" i="14"/>
  <c r="EV64" i="14"/>
  <c r="FD64" i="14" s="1"/>
  <c r="FE64" i="14" s="1"/>
  <c r="CE65" i="14"/>
  <c r="CD65" i="14" s="1"/>
  <c r="FA65" i="14"/>
  <c r="CJ66" i="14"/>
  <c r="DJ66" i="14" s="1"/>
  <c r="FK66" i="14"/>
  <c r="CE67" i="14"/>
  <c r="CD67" i="14" s="1"/>
  <c r="EH69" i="14"/>
  <c r="EP69" i="14" s="1"/>
  <c r="ER69" i="14" s="1"/>
  <c r="FE69" i="14"/>
  <c r="EX71" i="14"/>
  <c r="FD71" i="14" s="1"/>
  <c r="FE71" i="14" s="1"/>
  <c r="FA71" i="14"/>
  <c r="CE72" i="14"/>
  <c r="CD72" i="14" s="1"/>
  <c r="CJ73" i="14"/>
  <c r="DJ73" i="14" s="1"/>
  <c r="FO73" i="14"/>
  <c r="FE74" i="14"/>
  <c r="DB75" i="14"/>
  <c r="EV75" i="14"/>
  <c r="DB77" i="14"/>
  <c r="DJ77" i="14" s="1"/>
  <c r="FD77" i="14"/>
  <c r="FB77" i="14"/>
  <c r="FN77" i="14"/>
  <c r="FE78" i="14"/>
  <c r="DU79" i="14"/>
  <c r="CE80" i="14"/>
  <c r="CW79" i="14"/>
  <c r="V79" i="14"/>
  <c r="AQ79" i="14"/>
  <c r="BK79" i="14"/>
  <c r="CF79" i="14"/>
  <c r="CR79" i="14"/>
  <c r="EM82" i="14"/>
  <c r="DB83" i="14"/>
  <c r="CE84" i="14"/>
  <c r="CD84" i="14" s="1"/>
  <c r="CJ84" i="14"/>
  <c r="DJ84" i="14" s="1"/>
  <c r="CP84" i="14"/>
  <c r="FB85" i="14"/>
  <c r="DM86" i="14"/>
  <c r="DO84" i="14" s="1"/>
  <c r="DR84" i="14" s="1"/>
  <c r="FB87" i="14"/>
  <c r="DB88" i="14"/>
  <c r="FA88" i="14"/>
  <c r="DJ89" i="14"/>
  <c r="FD89" i="14"/>
  <c r="FE89" i="14" s="1"/>
  <c r="FA89" i="14"/>
  <c r="FQ89" i="14"/>
  <c r="FO89" i="14"/>
  <c r="FB90" i="14"/>
  <c r="AV91" i="14"/>
  <c r="DM91" i="14"/>
  <c r="DO82" i="14" s="1"/>
  <c r="FO91" i="14"/>
  <c r="EX93" i="14"/>
  <c r="AW94" i="14"/>
  <c r="EJ94" i="14"/>
  <c r="AZ94" i="14"/>
  <c r="CP95" i="14"/>
  <c r="CQ95" i="14" s="1"/>
  <c r="DR95" i="14" s="1"/>
  <c r="DD94" i="14"/>
  <c r="CE97" i="14"/>
  <c r="CD97" i="14" s="1"/>
  <c r="FI98" i="14"/>
  <c r="CE100" i="14"/>
  <c r="CD100" i="14" s="1"/>
  <c r="CJ100" i="14"/>
  <c r="DJ100" i="14" s="1"/>
  <c r="EX101" i="14"/>
  <c r="FB102" i="14"/>
  <c r="FB105" i="14"/>
  <c r="EX105" i="14"/>
  <c r="EV109" i="14"/>
  <c r="FD109" i="14" s="1"/>
  <c r="FE109" i="14" s="1"/>
  <c r="ES109" i="14"/>
  <c r="EW109" i="14" s="1"/>
  <c r="FB109" i="14"/>
  <c r="AV111" i="14"/>
  <c r="DM113" i="14"/>
  <c r="DO100" i="14" s="1"/>
  <c r="EX113" i="14"/>
  <c r="FA113" i="14" s="1"/>
  <c r="CF114" i="14"/>
  <c r="FR114" i="14"/>
  <c r="BF114" i="14"/>
  <c r="DB117" i="14"/>
  <c r="DD114" i="14"/>
  <c r="EV117" i="14"/>
  <c r="DL118" i="14"/>
  <c r="BA119" i="14"/>
  <c r="BC114" i="14"/>
  <c r="DL122" i="14"/>
  <c r="FN124" i="14"/>
  <c r="FK124" i="14"/>
  <c r="FE125" i="14"/>
  <c r="CE127" i="14"/>
  <c r="CD127" i="14" s="1"/>
  <c r="CJ127" i="14"/>
  <c r="DJ127" i="14" s="1"/>
  <c r="FM128" i="14"/>
  <c r="FK128" i="14" s="1"/>
  <c r="FQ128" i="14" s="1"/>
  <c r="FR128" i="14" s="1"/>
  <c r="DZ128" i="14"/>
  <c r="AZ128" i="14"/>
  <c r="DM129" i="14"/>
  <c r="DO129" i="14" s="1"/>
  <c r="BT128" i="14"/>
  <c r="DE128" i="14"/>
  <c r="EW131" i="14"/>
  <c r="EV131" i="14"/>
  <c r="FB131" i="14"/>
  <c r="FA135" i="14"/>
  <c r="FE135" i="14"/>
  <c r="AW137" i="14"/>
  <c r="CR137" i="14"/>
  <c r="DL138" i="14"/>
  <c r="EX138" i="14"/>
  <c r="FD138" i="14" s="1"/>
  <c r="EY137" i="14"/>
  <c r="DE137" i="14"/>
  <c r="FI140" i="14"/>
  <c r="FQ140" i="14" s="1"/>
  <c r="FR140" i="14" s="1"/>
  <c r="FF140" i="14"/>
  <c r="FJ140" i="14" s="1"/>
  <c r="DM141" i="14"/>
  <c r="ES141" i="14"/>
  <c r="EW141" i="14" s="1"/>
  <c r="EV141" i="14"/>
  <c r="FA142" i="14"/>
  <c r="FI144" i="14"/>
  <c r="EX148" i="14"/>
  <c r="FB148" i="14" s="1"/>
  <c r="DB149" i="14"/>
  <c r="DL150" i="14"/>
  <c r="CP156" i="14"/>
  <c r="CQ156" i="14" s="1"/>
  <c r="DR156" i="14" s="1"/>
  <c r="FN156" i="14"/>
  <c r="FK156" i="14"/>
  <c r="R159" i="14"/>
  <c r="AK159" i="14"/>
  <c r="BK159" i="14"/>
  <c r="DD159" i="14"/>
  <c r="ES160" i="14"/>
  <c r="EW160" i="14" s="1"/>
  <c r="EV160" i="14"/>
  <c r="DM161" i="14"/>
  <c r="DB161" i="14"/>
  <c r="DF159" i="14"/>
  <c r="EV166" i="14"/>
  <c r="FD166" i="14" s="1"/>
  <c r="FE166" i="14" s="1"/>
  <c r="FB167" i="14"/>
  <c r="EX167" i="14"/>
  <c r="DJ174" i="14"/>
  <c r="FQ175" i="14"/>
  <c r="FR175" i="14" s="1"/>
  <c r="FN175" i="14"/>
  <c r="EX178" i="14"/>
  <c r="FD178" i="14" s="1"/>
  <c r="FA178" i="14"/>
  <c r="EY177" i="14"/>
  <c r="FE178" i="14"/>
  <c r="EW187" i="14"/>
  <c r="EV187" i="14"/>
  <c r="FN198" i="14"/>
  <c r="CD204" i="14"/>
  <c r="DD203" i="14"/>
  <c r="AV205" i="14"/>
  <c r="AW203" i="14"/>
  <c r="BA203" i="14"/>
  <c r="CP210" i="14" s="1"/>
  <c r="CQ210" i="14" s="1"/>
  <c r="EV207" i="14"/>
  <c r="EW207" i="14"/>
  <c r="FN207" i="14"/>
  <c r="FK207" i="14"/>
  <c r="FD241" i="14"/>
  <c r="FA241" i="14"/>
  <c r="R242" i="14"/>
  <c r="CJ266" i="14"/>
  <c r="CJ289" i="14"/>
  <c r="AV139" i="14"/>
  <c r="AV137" i="14" s="1"/>
  <c r="DM139" i="14"/>
  <c r="BT137" i="14"/>
  <c r="FF146" i="14"/>
  <c r="FJ146" i="14" s="1"/>
  <c r="FI146" i="14"/>
  <c r="EJ149" i="14"/>
  <c r="EM149" i="14" s="1"/>
  <c r="EK137" i="14"/>
  <c r="CE152" i="14"/>
  <c r="CF151" i="14"/>
  <c r="CQ152" i="14"/>
  <c r="FB154" i="14"/>
  <c r="FD156" i="14"/>
  <c r="FE156" i="14" s="1"/>
  <c r="FA156" i="14"/>
  <c r="EJ162" i="14"/>
  <c r="EL159" i="14"/>
  <c r="EJ159" i="14" s="1"/>
  <c r="FD173" i="14"/>
  <c r="FE173" i="14" s="1"/>
  <c r="FB173" i="14"/>
  <c r="FB187" i="14"/>
  <c r="EX187" i="14"/>
  <c r="FN200" i="14"/>
  <c r="CP209" i="14"/>
  <c r="CQ209" i="14" s="1"/>
  <c r="DR209" i="14" s="1"/>
  <c r="ES227" i="14"/>
  <c r="EW227" i="14" s="1"/>
  <c r="EV227" i="14"/>
  <c r="DB230" i="14"/>
  <c r="DB235" i="14"/>
  <c r="DC230" i="14"/>
  <c r="EL264" i="14"/>
  <c r="EL292" i="14" s="1"/>
  <c r="BF268" i="14"/>
  <c r="BF266" i="14"/>
  <c r="BF265" i="14" s="1"/>
  <c r="CR268" i="14"/>
  <c r="CR267" i="14"/>
  <c r="AC258" i="14"/>
  <c r="AC260" i="14" s="1"/>
  <c r="AC294" i="14" s="1"/>
  <c r="AC308" i="14" s="1"/>
  <c r="AC318" i="14" s="1"/>
  <c r="AO258" i="14"/>
  <c r="AO260" i="14" s="1"/>
  <c r="AO262" i="14" s="1"/>
  <c r="BJ258" i="14"/>
  <c r="BJ260" i="14" s="1"/>
  <c r="BJ264" i="14" s="1"/>
  <c r="BJ292" i="14" s="1"/>
  <c r="BJ306" i="14" s="1"/>
  <c r="BV258" i="14"/>
  <c r="BV260" i="14" s="1"/>
  <c r="BV264" i="14" s="1"/>
  <c r="BV292" i="14" s="1"/>
  <c r="BV306" i="14" s="1"/>
  <c r="CU258" i="14"/>
  <c r="CU260" i="14" s="1"/>
  <c r="CY258" i="14"/>
  <c r="CY260" i="14" s="1"/>
  <c r="DC258" i="14"/>
  <c r="DC260" i="14" s="1"/>
  <c r="EK6" i="14"/>
  <c r="EY6" i="14"/>
  <c r="EX6" i="14" s="1"/>
  <c r="DM7" i="14"/>
  <c r="EH7" i="14"/>
  <c r="EP7" i="14" s="1"/>
  <c r="EV7" i="14"/>
  <c r="FD7" i="14" s="1"/>
  <c r="BC8" i="14"/>
  <c r="CA258" i="14"/>
  <c r="CA260" i="14" s="1"/>
  <c r="CA264" i="14" s="1"/>
  <c r="CA292" i="14" s="1"/>
  <c r="AW261" i="14"/>
  <c r="AV10" i="14"/>
  <c r="AV8" i="14" s="1"/>
  <c r="CH261" i="14"/>
  <c r="DB10" i="14"/>
  <c r="EV16" i="14"/>
  <c r="FD16" i="14" s="1"/>
  <c r="FE16" i="14" s="1"/>
  <c r="FI21" i="14"/>
  <c r="FQ21" i="14" s="1"/>
  <c r="EV26" i="14"/>
  <c r="FK26" i="14"/>
  <c r="FQ26" i="14" s="1"/>
  <c r="FR26" i="14" s="1"/>
  <c r="FN26" i="14"/>
  <c r="FB28" i="14"/>
  <c r="FA30" i="14"/>
  <c r="FB34" i="14"/>
  <c r="EV37" i="14"/>
  <c r="FD37" i="14" s="1"/>
  <c r="FE37" i="14" s="1"/>
  <c r="DJ38" i="14"/>
  <c r="FB38" i="14"/>
  <c r="FF39" i="14"/>
  <c r="CE40" i="14"/>
  <c r="CW39" i="14"/>
  <c r="CR39" i="14"/>
  <c r="CJ43" i="14"/>
  <c r="DJ43" i="14" s="1"/>
  <c r="CL39" i="14"/>
  <c r="V39" i="14"/>
  <c r="EV47" i="14"/>
  <c r="FB50" i="14"/>
  <c r="EX50" i="14"/>
  <c r="EV53" i="14"/>
  <c r="AV54" i="14"/>
  <c r="FB56" i="14"/>
  <c r="DC57" i="14"/>
  <c r="FR57" i="14"/>
  <c r="BF57" i="14"/>
  <c r="DO63" i="14"/>
  <c r="FE60" i="14"/>
  <c r="EH61" i="14"/>
  <c r="EL57" i="14"/>
  <c r="EV62" i="14"/>
  <c r="EX63" i="14"/>
  <c r="FD63" i="14" s="1"/>
  <c r="FE63" i="14" s="1"/>
  <c r="EX66" i="14"/>
  <c r="FD66" i="14" s="1"/>
  <c r="FE66" i="14" s="1"/>
  <c r="EV71" i="14"/>
  <c r="FK73" i="14"/>
  <c r="FQ73" i="14" s="1"/>
  <c r="FR73" i="14" s="1"/>
  <c r="FN73" i="14"/>
  <c r="FB74" i="14"/>
  <c r="EV76" i="14"/>
  <c r="FI76" i="14"/>
  <c r="FQ76" i="14" s="1"/>
  <c r="FR76" i="14" s="1"/>
  <c r="FB78" i="14"/>
  <c r="DR80" i="14"/>
  <c r="CI79" i="14"/>
  <c r="DD79" i="14"/>
  <c r="FB84" i="14"/>
  <c r="EZ79" i="14"/>
  <c r="EX79" i="14" s="1"/>
  <c r="FD79" i="14" s="1"/>
  <c r="DL86" i="14"/>
  <c r="DL79" i="14" s="1"/>
  <c r="ES86" i="14"/>
  <c r="EW86" i="14" s="1"/>
  <c r="DJ90" i="14"/>
  <c r="FK90" i="14"/>
  <c r="FN90" i="14"/>
  <c r="FD91" i="14"/>
  <c r="FE91" i="14" s="1"/>
  <c r="FB91" i="14"/>
  <c r="EV93" i="14"/>
  <c r="CI94" i="14"/>
  <c r="EX97" i="14"/>
  <c r="FD97" i="14" s="1"/>
  <c r="FE97" i="14" s="1"/>
  <c r="EY94" i="14"/>
  <c r="EX100" i="14"/>
  <c r="FD100" i="14" s="1"/>
  <c r="FE100" i="14" s="1"/>
  <c r="FA100" i="14"/>
  <c r="FB103" i="14"/>
  <c r="EH109" i="14"/>
  <c r="EP109" i="14" s="1"/>
  <c r="EV115" i="14"/>
  <c r="EX126" i="14"/>
  <c r="FD126" i="14" s="1"/>
  <c r="FE126" i="14" s="1"/>
  <c r="DO130" i="14"/>
  <c r="BY137" i="14"/>
  <c r="DJ141" i="14"/>
  <c r="EV143" i="14"/>
  <c r="EN149" i="14"/>
  <c r="EL137" i="14"/>
  <c r="FI150" i="14"/>
  <c r="FF150" i="14"/>
  <c r="FJ150" i="14" s="1"/>
  <c r="DZ151" i="14"/>
  <c r="DJ153" i="14"/>
  <c r="DP153" i="14" s="1"/>
  <c r="AV160" i="14"/>
  <c r="AV159" i="14" s="1"/>
  <c r="AX159" i="14"/>
  <c r="DL159" i="14"/>
  <c r="CE161" i="14"/>
  <c r="CD161" i="14" s="1"/>
  <c r="CG159" i="14"/>
  <c r="DO163" i="14"/>
  <c r="ES163" i="14"/>
  <c r="EW163" i="14" s="1"/>
  <c r="FA165" i="14"/>
  <c r="EX165" i="14"/>
  <c r="DM188" i="14"/>
  <c r="DO185" i="14" s="1"/>
  <c r="ES202" i="14"/>
  <c r="EW202" i="14" s="1"/>
  <c r="EX213" i="14"/>
  <c r="FA213" i="14"/>
  <c r="FA214" i="14"/>
  <c r="EV215" i="14"/>
  <c r="FF215" i="14"/>
  <c r="FJ215" i="14" s="1"/>
  <c r="DD261" i="14"/>
  <c r="AR258" i="14"/>
  <c r="AR260" i="14" s="1"/>
  <c r="AR264" i="14" s="1"/>
  <c r="AR292" i="14" s="1"/>
  <c r="CS258" i="14"/>
  <c r="CS260" i="14" s="1"/>
  <c r="DA258" i="14"/>
  <c r="DA260" i="14" s="1"/>
  <c r="DI258" i="14"/>
  <c r="DI260" i="14" s="1"/>
  <c r="DY258" i="14"/>
  <c r="DY260" i="14" s="1"/>
  <c r="DY264" i="14" s="1"/>
  <c r="DY292" i="14" s="1"/>
  <c r="EC258" i="14"/>
  <c r="EU258" i="14"/>
  <c r="EU260" i="14" s="1"/>
  <c r="EU264" i="14" s="1"/>
  <c r="FH258" i="14"/>
  <c r="FH260" i="14" s="1"/>
  <c r="FH264" i="14" s="1"/>
  <c r="AW8" i="14"/>
  <c r="CG8" i="14"/>
  <c r="DM8" i="14"/>
  <c r="EZ8" i="14"/>
  <c r="FM8" i="14"/>
  <c r="FK8" i="14" s="1"/>
  <c r="FE11" i="14"/>
  <c r="FF11" i="14"/>
  <c r="FJ11" i="14" s="1"/>
  <c r="DL12" i="14"/>
  <c r="DL8" i="14" s="1"/>
  <c r="DB12" i="14"/>
  <c r="DB13" i="14"/>
  <c r="DJ13" i="14" s="1"/>
  <c r="EX14" i="14"/>
  <c r="EV15" i="14"/>
  <c r="FD15" i="14" s="1"/>
  <c r="FE15" i="14" s="1"/>
  <c r="FA16" i="14"/>
  <c r="CE19" i="14"/>
  <c r="CD19" i="14" s="1"/>
  <c r="EX19" i="14"/>
  <c r="DU20" i="14"/>
  <c r="AV21" i="14"/>
  <c r="AV20" i="14" s="1"/>
  <c r="AZ20" i="14"/>
  <c r="CF20" i="14"/>
  <c r="FD21" i="14"/>
  <c r="FB21" i="14"/>
  <c r="FN21" i="14"/>
  <c r="DD20" i="14"/>
  <c r="DD258" i="14" s="1"/>
  <c r="DD260" i="14" s="1"/>
  <c r="FE24" i="14"/>
  <c r="FA25" i="14"/>
  <c r="DJ26" i="14"/>
  <c r="DP26" i="14" s="1"/>
  <c r="FA26" i="14"/>
  <c r="ES27" i="14"/>
  <c r="EW27" i="14" s="1"/>
  <c r="FE28" i="14"/>
  <c r="DB30" i="14"/>
  <c r="DB20" i="14" s="1"/>
  <c r="EV30" i="14"/>
  <c r="FD30" i="14" s="1"/>
  <c r="FE30" i="14" s="1"/>
  <c r="CE31" i="14"/>
  <c r="CD31" i="14" s="1"/>
  <c r="CJ31" i="14"/>
  <c r="DJ31" i="14" s="1"/>
  <c r="FB31" i="14"/>
  <c r="EX32" i="14"/>
  <c r="FB32" i="14" s="1"/>
  <c r="FA33" i="14"/>
  <c r="FJ33" i="14"/>
  <c r="FN33" i="14"/>
  <c r="CE35" i="14"/>
  <c r="CD35" i="14" s="1"/>
  <c r="EX35" i="14"/>
  <c r="FA35" i="14" s="1"/>
  <c r="EN36" i="14"/>
  <c r="FA36" i="14"/>
  <c r="CE37" i="14"/>
  <c r="CD37" i="14" s="1"/>
  <c r="FA37" i="14"/>
  <c r="FE38" i="14"/>
  <c r="T258" i="14"/>
  <c r="T260" i="14" s="1"/>
  <c r="T294" i="14" s="1"/>
  <c r="AV39" i="14"/>
  <c r="AZ39" i="14"/>
  <c r="BT39" i="14"/>
  <c r="DR40" i="14"/>
  <c r="DB40" i="14"/>
  <c r="DJ40" i="14" s="1"/>
  <c r="DP40" i="14" s="1"/>
  <c r="DB41" i="14"/>
  <c r="R39" i="14"/>
  <c r="EV43" i="14"/>
  <c r="FD43" i="14" s="1"/>
  <c r="FE43" i="14" s="1"/>
  <c r="FK43" i="14"/>
  <c r="EX44" i="14"/>
  <c r="DB45" i="14"/>
  <c r="FD45" i="14"/>
  <c r="FE45" i="14" s="1"/>
  <c r="FB45" i="14"/>
  <c r="AV46" i="14"/>
  <c r="BA46" i="14"/>
  <c r="ES46" i="14"/>
  <c r="EW46" i="14" s="1"/>
  <c r="DB47" i="14"/>
  <c r="FD47" i="14"/>
  <c r="FE47" i="14" s="1"/>
  <c r="FB47" i="14"/>
  <c r="AV48" i="14"/>
  <c r="BA48" i="14"/>
  <c r="FA48" i="14"/>
  <c r="FK48" i="14"/>
  <c r="DJ51" i="14"/>
  <c r="FA52" i="14"/>
  <c r="CE53" i="14"/>
  <c r="CD53" i="14" s="1"/>
  <c r="FB53" i="14"/>
  <c r="FO53" i="14"/>
  <c r="FK53" i="14"/>
  <c r="EX54" i="14"/>
  <c r="CE55" i="14"/>
  <c r="CD55" i="14" s="1"/>
  <c r="EX55" i="14"/>
  <c r="FA55" i="14"/>
  <c r="BA57" i="14"/>
  <c r="EA258" i="14"/>
  <c r="EA260" i="14" s="1"/>
  <c r="EA294" i="14" s="1"/>
  <c r="EY57" i="14"/>
  <c r="CE58" i="14"/>
  <c r="CE59" i="14"/>
  <c r="CD59" i="14" s="1"/>
  <c r="CJ59" i="14"/>
  <c r="DJ59" i="14" s="1"/>
  <c r="DP59" i="14" s="1"/>
  <c r="FA60" i="14"/>
  <c r="FA61" i="14"/>
  <c r="FK61" i="14"/>
  <c r="AV62" i="14"/>
  <c r="BA62" i="14"/>
  <c r="DO62" i="14"/>
  <c r="EZ57" i="14"/>
  <c r="FK62" i="14"/>
  <c r="FA64" i="14"/>
  <c r="ES65" i="14"/>
  <c r="EW65" i="14" s="1"/>
  <c r="AV67" i="14"/>
  <c r="AV68" i="14"/>
  <c r="EM69" i="14"/>
  <c r="EX70" i="14"/>
  <c r="CE71" i="14"/>
  <c r="CD71" i="14" s="1"/>
  <c r="CE73" i="14"/>
  <c r="CD73" i="14" s="1"/>
  <c r="FA73" i="14"/>
  <c r="FE73" i="14"/>
  <c r="DJ74" i="14"/>
  <c r="CE75" i="14"/>
  <c r="CD75" i="14" s="1"/>
  <c r="CJ75" i="14"/>
  <c r="DJ75" i="14" s="1"/>
  <c r="EX75" i="14"/>
  <c r="DB76" i="14"/>
  <c r="FD76" i="14"/>
  <c r="FE76" i="14" s="1"/>
  <c r="FB76" i="14"/>
  <c r="FN76" i="14"/>
  <c r="FE77" i="14"/>
  <c r="FF77" i="14"/>
  <c r="FJ77" i="14" s="1"/>
  <c r="BA79" i="14"/>
  <c r="DC79" i="14"/>
  <c r="AV80" i="14"/>
  <c r="AV79" i="14" s="1"/>
  <c r="CM79" i="14"/>
  <c r="AA79" i="14"/>
  <c r="AZ79" i="14"/>
  <c r="BT79" i="14"/>
  <c r="EE82" i="14"/>
  <c r="EI82" i="14" s="1"/>
  <c r="EV82" i="14"/>
  <c r="FD82" i="14" s="1"/>
  <c r="FE82" i="14" s="1"/>
  <c r="CE83" i="14"/>
  <c r="CD83" i="14" s="1"/>
  <c r="FJ84" i="14"/>
  <c r="FI84" i="14"/>
  <c r="FQ84" i="14" s="1"/>
  <c r="FR84" i="14" s="1"/>
  <c r="CJ85" i="14"/>
  <c r="DJ85" i="14" s="1"/>
  <c r="FF86" i="14"/>
  <c r="FJ86" i="14" s="1"/>
  <c r="ES90" i="14"/>
  <c r="EW90" i="14" s="1"/>
  <c r="EX92" i="14"/>
  <c r="FA93" i="14"/>
  <c r="BK94" i="14"/>
  <c r="CB258" i="14"/>
  <c r="CB260" i="14" s="1"/>
  <c r="CB262" i="14" s="1"/>
  <c r="CR94" i="14"/>
  <c r="DZ94" i="14"/>
  <c r="FF94" i="14"/>
  <c r="FR94" i="14"/>
  <c r="AF94" i="14"/>
  <c r="EX95" i="14"/>
  <c r="BY94" i="14"/>
  <c r="CM94" i="14"/>
  <c r="EX98" i="14"/>
  <c r="FD98" i="14" s="1"/>
  <c r="FE98" i="14" s="1"/>
  <c r="FN98" i="14"/>
  <c r="FK98" i="14"/>
  <c r="FQ98" i="14" s="1"/>
  <c r="FR98" i="14" s="1"/>
  <c r="AV100" i="14"/>
  <c r="CE102" i="14"/>
  <c r="CD102" i="14" s="1"/>
  <c r="CJ102" i="14"/>
  <c r="DJ102" i="14" s="1"/>
  <c r="EX104" i="14"/>
  <c r="FB104" i="14" s="1"/>
  <c r="FE108" i="14"/>
  <c r="FN110" i="14"/>
  <c r="FB113" i="14"/>
  <c r="AW114" i="14"/>
  <c r="AV115" i="14"/>
  <c r="CP115" i="14"/>
  <c r="CQ115" i="14" s="1"/>
  <c r="DM115" i="14"/>
  <c r="DO115" i="14" s="1"/>
  <c r="BT114" i="14"/>
  <c r="V114" i="14"/>
  <c r="FD117" i="14"/>
  <c r="CI114" i="14"/>
  <c r="FO119" i="14"/>
  <c r="FK119" i="14"/>
  <c r="FB120" i="14"/>
  <c r="FN120" i="14"/>
  <c r="EX123" i="14"/>
  <c r="FB123" i="14" s="1"/>
  <c r="FB124" i="14"/>
  <c r="ES127" i="14"/>
  <c r="EW127" i="14" s="1"/>
  <c r="FF128" i="14"/>
  <c r="AW128" i="14"/>
  <c r="BA128" i="14"/>
  <c r="CP129" i="14"/>
  <c r="CQ129" i="14" s="1"/>
  <c r="DO132" i="14"/>
  <c r="EX133" i="14"/>
  <c r="FD133" i="14" s="1"/>
  <c r="FE133" i="14" s="1"/>
  <c r="EX134" i="14"/>
  <c r="FD134" i="14" s="1"/>
  <c r="FE134" i="14" s="1"/>
  <c r="DL135" i="14"/>
  <c r="AZ137" i="14"/>
  <c r="CE138" i="14"/>
  <c r="CL137" i="14"/>
  <c r="DL140" i="14"/>
  <c r="CW137" i="14"/>
  <c r="DM140" i="14"/>
  <c r="DO140" i="14" s="1"/>
  <c r="DF137" i="14"/>
  <c r="FO141" i="14"/>
  <c r="FK141" i="14"/>
  <c r="DL142" i="14"/>
  <c r="FQ144" i="14"/>
  <c r="FR144" i="14" s="1"/>
  <c r="AW151" i="14"/>
  <c r="AV152" i="14"/>
  <c r="AV151" i="14" s="1"/>
  <c r="BY151" i="14"/>
  <c r="FA154" i="14"/>
  <c r="BA155" i="14"/>
  <c r="BC151" i="14"/>
  <c r="DL156" i="14"/>
  <c r="DL151" i="14" s="1"/>
  <c r="BK151" i="14"/>
  <c r="FB156" i="14"/>
  <c r="EX158" i="14"/>
  <c r="FA158" i="14" s="1"/>
  <c r="CL159" i="14"/>
  <c r="FO160" i="14"/>
  <c r="FK160" i="14"/>
  <c r="CE162" i="14"/>
  <c r="CD162" i="14" s="1"/>
  <c r="FB163" i="14"/>
  <c r="AA159" i="14"/>
  <c r="DM164" i="14"/>
  <c r="BT159" i="14"/>
  <c r="FB164" i="14"/>
  <c r="EX164" i="14"/>
  <c r="CJ166" i="14"/>
  <c r="CE168" i="14"/>
  <c r="CD168" i="14" s="1"/>
  <c r="FA168" i="14"/>
  <c r="EX170" i="14"/>
  <c r="EX172" i="14"/>
  <c r="FD172" i="14" s="1"/>
  <c r="FE172" i="14" s="1"/>
  <c r="FA173" i="14"/>
  <c r="ES174" i="14"/>
  <c r="EW174" i="14" s="1"/>
  <c r="EX186" i="14"/>
  <c r="FD186" i="14" s="1"/>
  <c r="FE186" i="14" s="1"/>
  <c r="DB191" i="14"/>
  <c r="DJ191" i="14" s="1"/>
  <c r="FB193" i="14"/>
  <c r="EX193" i="14"/>
  <c r="DJ194" i="14"/>
  <c r="FR195" i="14"/>
  <c r="CD196" i="14"/>
  <c r="CR195" i="14"/>
  <c r="DE195" i="14"/>
  <c r="FO200" i="14"/>
  <c r="V203" i="14"/>
  <c r="BK203" i="14"/>
  <c r="CF203" i="14"/>
  <c r="DL206" i="14"/>
  <c r="DL203" i="14" s="1"/>
  <c r="EW206" i="14"/>
  <c r="EV206" i="14"/>
  <c r="EX208" i="14"/>
  <c r="DB209" i="14"/>
  <c r="DB203" i="14" s="1"/>
  <c r="DE203" i="14"/>
  <c r="EZ230" i="14"/>
  <c r="EN277" i="14"/>
  <c r="AY261" i="14"/>
  <c r="CI261" i="14"/>
  <c r="CN261" i="14"/>
  <c r="DC261" i="14"/>
  <c r="CJ11" i="14"/>
  <c r="DJ11" i="14" s="1"/>
  <c r="CP12" i="14"/>
  <c r="CQ12" i="14" s="1"/>
  <c r="DR12" i="14" s="1"/>
  <c r="CJ14" i="14"/>
  <c r="DJ14" i="14" s="1"/>
  <c r="CJ19" i="14"/>
  <c r="DJ19" i="14" s="1"/>
  <c r="BD258" i="14"/>
  <c r="BD260" i="14" s="1"/>
  <c r="BD264" i="14" s="1"/>
  <c r="BD292" i="14" s="1"/>
  <c r="BD294" i="14" s="1"/>
  <c r="BD308" i="14" s="1"/>
  <c r="BD318" i="14" s="1"/>
  <c r="BH258" i="14"/>
  <c r="BH260" i="14" s="1"/>
  <c r="BH264" i="14" s="1"/>
  <c r="BH292" i="14" s="1"/>
  <c r="BH294" i="14" s="1"/>
  <c r="BH308" i="14" s="1"/>
  <c r="BH318" i="14" s="1"/>
  <c r="CJ27" i="14"/>
  <c r="DJ27" i="14" s="1"/>
  <c r="CJ30" i="14"/>
  <c r="CJ32" i="14"/>
  <c r="DJ32" i="14" s="1"/>
  <c r="CJ35" i="14"/>
  <c r="CJ41" i="14"/>
  <c r="CJ44" i="14"/>
  <c r="DJ44" i="14" s="1"/>
  <c r="CJ48" i="14"/>
  <c r="DJ48" i="14" s="1"/>
  <c r="CJ50" i="14"/>
  <c r="DJ50" i="14" s="1"/>
  <c r="CJ54" i="14"/>
  <c r="DJ54" i="14" s="1"/>
  <c r="CJ56" i="14"/>
  <c r="DJ56" i="14" s="1"/>
  <c r="CJ68" i="14"/>
  <c r="DJ68" i="14" s="1"/>
  <c r="CJ70" i="14"/>
  <c r="DJ70" i="14" s="1"/>
  <c r="CJ82" i="14"/>
  <c r="DJ82" i="14" s="1"/>
  <c r="CJ83" i="14"/>
  <c r="DJ83" i="14" s="1"/>
  <c r="FA85" i="14"/>
  <c r="DB86" i="14"/>
  <c r="DB79" i="14" s="1"/>
  <c r="FB86" i="14"/>
  <c r="EV88" i="14"/>
  <c r="FD88" i="14" s="1"/>
  <c r="FE88" i="14" s="1"/>
  <c r="FR89" i="14"/>
  <c r="CE93" i="14"/>
  <c r="CD93" i="14" s="1"/>
  <c r="FO93" i="14"/>
  <c r="CC258" i="14"/>
  <c r="CC260" i="14" s="1"/>
  <c r="CC262" i="14" s="1"/>
  <c r="CJ96" i="14"/>
  <c r="DJ96" i="14" s="1"/>
  <c r="DB98" i="14"/>
  <c r="DB94" i="14" s="1"/>
  <c r="FB100" i="14"/>
  <c r="FO100" i="14"/>
  <c r="FK100" i="14"/>
  <c r="FQ101" i="14"/>
  <c r="FR101" i="14" s="1"/>
  <c r="FO101" i="14"/>
  <c r="FQ104" i="14"/>
  <c r="FR104" i="14" s="1"/>
  <c r="FO104" i="14"/>
  <c r="FQ105" i="14"/>
  <c r="FO105" i="14"/>
  <c r="DL107" i="14"/>
  <c r="DL94" i="14" s="1"/>
  <c r="V109" i="14"/>
  <c r="V94" i="14" s="1"/>
  <c r="FA109" i="14"/>
  <c r="FI110" i="14"/>
  <c r="FQ110" i="14" s="1"/>
  <c r="FR110" i="14" s="1"/>
  <c r="FE111" i="14"/>
  <c r="EX111" i="14"/>
  <c r="FD111" i="14" s="1"/>
  <c r="CJ112" i="14"/>
  <c r="DJ112" i="14" s="1"/>
  <c r="CE116" i="14"/>
  <c r="CG114" i="14"/>
  <c r="CW114" i="14"/>
  <c r="DE114" i="14"/>
  <c r="DJ117" i="14"/>
  <c r="CR114" i="14"/>
  <c r="DO119" i="14"/>
  <c r="EV121" i="14"/>
  <c r="FK121" i="14"/>
  <c r="FQ121" i="14" s="1"/>
  <c r="FR121" i="14" s="1"/>
  <c r="FQ123" i="14"/>
  <c r="FO123" i="14"/>
  <c r="CJ124" i="14"/>
  <c r="DJ124" i="14" s="1"/>
  <c r="EV124" i="14"/>
  <c r="FI124" i="14"/>
  <c r="FB125" i="14"/>
  <c r="DJ126" i="14"/>
  <c r="R128" i="14"/>
  <c r="CE128" i="14"/>
  <c r="CD129" i="14"/>
  <c r="CD128" i="14" s="1"/>
  <c r="CR128" i="14"/>
  <c r="CI128" i="14"/>
  <c r="CN128" i="14"/>
  <c r="FA131" i="14"/>
  <c r="EY128" i="14"/>
  <c r="R137" i="14"/>
  <c r="BF137" i="14"/>
  <c r="CI137" i="14"/>
  <c r="CN137" i="14"/>
  <c r="BA140" i="14"/>
  <c r="BA137" i="14" s="1"/>
  <c r="BC137" i="14"/>
  <c r="CJ140" i="14"/>
  <c r="FD140" i="14"/>
  <c r="FE140" i="14" s="1"/>
  <c r="FB140" i="14"/>
  <c r="FN140" i="14"/>
  <c r="EX143" i="14"/>
  <c r="FD143" i="14" s="1"/>
  <c r="FE143" i="14" s="1"/>
  <c r="DL149" i="14"/>
  <c r="DL137" i="14" s="1"/>
  <c r="CJ149" i="14"/>
  <c r="DJ149" i="14" s="1"/>
  <c r="EX149" i="14"/>
  <c r="FD149" i="14" s="1"/>
  <c r="FE149" i="14" s="1"/>
  <c r="FD150" i="14"/>
  <c r="FE150" i="14" s="1"/>
  <c r="FB150" i="14"/>
  <c r="FN150" i="14"/>
  <c r="EX155" i="14"/>
  <c r="FD155" i="14" s="1"/>
  <c r="FE155" i="14" s="1"/>
  <c r="EY151" i="14"/>
  <c r="EV156" i="14"/>
  <c r="FI156" i="14"/>
  <c r="CR159" i="14"/>
  <c r="AF159" i="14"/>
  <c r="FB162" i="14"/>
  <c r="EX162" i="14"/>
  <c r="EV165" i="14"/>
  <c r="EV170" i="14"/>
  <c r="EX171" i="14"/>
  <c r="FA171" i="14" s="1"/>
  <c r="FN171" i="14"/>
  <c r="FB172" i="14"/>
  <c r="FB175" i="14"/>
  <c r="EX175" i="14"/>
  <c r="FI175" i="14"/>
  <c r="FD176" i="14"/>
  <c r="FE176" i="14" s="1"/>
  <c r="AV178" i="14"/>
  <c r="AV177" i="14" s="1"/>
  <c r="AX177" i="14"/>
  <c r="BF177" i="14"/>
  <c r="CH177" i="14"/>
  <c r="AZ177" i="14"/>
  <c r="DM179" i="14"/>
  <c r="DL180" i="14"/>
  <c r="DJ181" i="14"/>
  <c r="CP184" i="14"/>
  <c r="CQ184" i="14" s="1"/>
  <c r="DR184" i="14" s="1"/>
  <c r="CJ190" i="14"/>
  <c r="DJ190" i="14" s="1"/>
  <c r="EW190" i="14"/>
  <c r="EV190" i="14"/>
  <c r="ES194" i="14"/>
  <c r="EW194" i="14" s="1"/>
  <c r="FB194" i="14"/>
  <c r="DL196" i="14"/>
  <c r="CW195" i="14"/>
  <c r="DM196" i="14"/>
  <c r="DO196" i="14" s="1"/>
  <c r="DR196" i="14" s="1"/>
  <c r="CE197" i="14"/>
  <c r="CD197" i="14" s="1"/>
  <c r="CI195" i="14"/>
  <c r="DB197" i="14"/>
  <c r="DF195" i="14"/>
  <c r="AV198" i="14"/>
  <c r="FE199" i="14"/>
  <c r="EX206" i="14"/>
  <c r="FD207" i="14"/>
  <c r="FE207" i="14" s="1"/>
  <c r="FA207" i="14"/>
  <c r="EV209" i="14"/>
  <c r="FD209" i="14" s="1"/>
  <c r="FE209" i="14" s="1"/>
  <c r="EW209" i="14"/>
  <c r="EV210" i="14"/>
  <c r="EW210" i="14"/>
  <c r="FD211" i="14"/>
  <c r="FE211" i="14" s="1"/>
  <c r="FA211" i="14"/>
  <c r="EV212" i="14"/>
  <c r="DB214" i="14"/>
  <c r="DU220" i="14"/>
  <c r="CR220" i="14"/>
  <c r="FB226" i="14"/>
  <c r="DL229" i="14"/>
  <c r="CE255" i="14"/>
  <c r="CD255" i="14" s="1"/>
  <c r="EV257" i="14"/>
  <c r="DV317" i="14"/>
  <c r="DV307" i="14"/>
  <c r="DU307" i="14" s="1"/>
  <c r="DU293" i="14"/>
  <c r="EE283" i="14"/>
  <c r="EI283" i="14" s="1"/>
  <c r="EH283" i="14"/>
  <c r="EI289" i="14"/>
  <c r="EH289" i="14"/>
  <c r="AZ261" i="14"/>
  <c r="CF261" i="14"/>
  <c r="CK20" i="14"/>
  <c r="CJ23" i="14"/>
  <c r="DJ23" i="14" s="1"/>
  <c r="CJ42" i="14"/>
  <c r="DJ42" i="14" s="1"/>
  <c r="L134" i="14"/>
  <c r="L131" i="14"/>
  <c r="CJ49" i="14"/>
  <c r="DJ49" i="14" s="1"/>
  <c r="CJ52" i="14"/>
  <c r="DJ52" i="14" s="1"/>
  <c r="CJ58" i="14"/>
  <c r="DJ58" i="14" s="1"/>
  <c r="DP58" i="14" s="1"/>
  <c r="CJ61" i="14"/>
  <c r="DJ61" i="14" s="1"/>
  <c r="CJ67" i="14"/>
  <c r="DJ67" i="14" s="1"/>
  <c r="CJ76" i="14"/>
  <c r="DJ76" i="14" s="1"/>
  <c r="CJ78" i="14"/>
  <c r="DJ78" i="14" s="1"/>
  <c r="CJ80" i="14"/>
  <c r="DJ80" i="14" s="1"/>
  <c r="DP80" i="14" s="1"/>
  <c r="AV82" i="14"/>
  <c r="EX84" i="14"/>
  <c r="CE85" i="14"/>
  <c r="CD85" i="14" s="1"/>
  <c r="EX87" i="14"/>
  <c r="FI89" i="14"/>
  <c r="EV91" i="14"/>
  <c r="FN91" i="14"/>
  <c r="FR91" i="14"/>
  <c r="AV93" i="14"/>
  <c r="FI93" i="14"/>
  <c r="DU94" i="14"/>
  <c r="BF94" i="14"/>
  <c r="CH94" i="14"/>
  <c r="AV96" i="14"/>
  <c r="AV94" i="14" s="1"/>
  <c r="CW94" i="14"/>
  <c r="CW258" i="14" s="1"/>
  <c r="DE94" i="14"/>
  <c r="DM97" i="14"/>
  <c r="DO103" i="14" s="1"/>
  <c r="EV97" i="14"/>
  <c r="CE98" i="14"/>
  <c r="CD98" i="14" s="1"/>
  <c r="AV101" i="14"/>
  <c r="EJ101" i="14"/>
  <c r="EX102" i="14"/>
  <c r="FA102" i="14"/>
  <c r="CE103" i="14"/>
  <c r="CD103" i="14" s="1"/>
  <c r="EV103" i="14"/>
  <c r="FD103" i="14" s="1"/>
  <c r="FE103" i="14" s="1"/>
  <c r="FI103" i="14"/>
  <c r="FQ103" i="14" s="1"/>
  <c r="FR103" i="14" s="1"/>
  <c r="FR105" i="14"/>
  <c r="AV107" i="14"/>
  <c r="EM109" i="14"/>
  <c r="AV112" i="14"/>
  <c r="EV113" i="14"/>
  <c r="CJ115" i="14"/>
  <c r="DJ115" i="14" s="1"/>
  <c r="DP115" i="14" s="1"/>
  <c r="FD115" i="14"/>
  <c r="FB115" i="14"/>
  <c r="AV116" i="14"/>
  <c r="BY114" i="14"/>
  <c r="CH114" i="14"/>
  <c r="DB116" i="14"/>
  <c r="DB114" i="14" s="1"/>
  <c r="DL117" i="14"/>
  <c r="FA117" i="14"/>
  <c r="FE117" i="14"/>
  <c r="AV118" i="14"/>
  <c r="CE119" i="14"/>
  <c r="CD119" i="14" s="1"/>
  <c r="EV119" i="14"/>
  <c r="CJ120" i="14"/>
  <c r="DJ120" i="14" s="1"/>
  <c r="EV120" i="14"/>
  <c r="FD120" i="14" s="1"/>
  <c r="FE120" i="14" s="1"/>
  <c r="FI120" i="14"/>
  <c r="CE121" i="14"/>
  <c r="CD121" i="14" s="1"/>
  <c r="FO121" i="14"/>
  <c r="FR123" i="14"/>
  <c r="EX127" i="14"/>
  <c r="FA127" i="14" s="1"/>
  <c r="ES128" i="14"/>
  <c r="CK128" i="14"/>
  <c r="CL128" i="14"/>
  <c r="DC128" i="14"/>
  <c r="DL130" i="14"/>
  <c r="V128" i="14"/>
  <c r="AQ128" i="14"/>
  <c r="BK128" i="14"/>
  <c r="DL131" i="14"/>
  <c r="EZ128" i="14"/>
  <c r="BF128" i="14"/>
  <c r="CH128" i="14"/>
  <c r="CJ132" i="14"/>
  <c r="DJ132" i="14" s="1"/>
  <c r="DB135" i="14"/>
  <c r="EV135" i="14"/>
  <c r="FD135" i="14" s="1"/>
  <c r="DZ137" i="14"/>
  <c r="V137" i="14"/>
  <c r="BK137" i="14"/>
  <c r="AQ137" i="14"/>
  <c r="CK137" i="14"/>
  <c r="AV140" i="14"/>
  <c r="DB140" i="14"/>
  <c r="DB137" i="14" s="1"/>
  <c r="EX141" i="14"/>
  <c r="FA141" i="14"/>
  <c r="DB142" i="14"/>
  <c r="EV142" i="14"/>
  <c r="FD142" i="14" s="1"/>
  <c r="FE142" i="14" s="1"/>
  <c r="CE143" i="14"/>
  <c r="CD143" i="14" s="1"/>
  <c r="CJ143" i="14"/>
  <c r="DJ143" i="14" s="1"/>
  <c r="FK143" i="14"/>
  <c r="FO143" i="14" s="1"/>
  <c r="DB144" i="14"/>
  <c r="FD144" i="14"/>
  <c r="FE144" i="14" s="1"/>
  <c r="FB144" i="14"/>
  <c r="FN144" i="14"/>
  <c r="AV145" i="14"/>
  <c r="CJ145" i="14"/>
  <c r="DJ145" i="14" s="1"/>
  <c r="DM146" i="14"/>
  <c r="DO146" i="14" s="1"/>
  <c r="EV146" i="14"/>
  <c r="FD146" i="14" s="1"/>
  <c r="FE146" i="14" s="1"/>
  <c r="FK146" i="14"/>
  <c r="FN146" i="14" s="1"/>
  <c r="DB147" i="14"/>
  <c r="EH149" i="14"/>
  <c r="FB149" i="14"/>
  <c r="EE151" i="14"/>
  <c r="AA151" i="14"/>
  <c r="AZ151" i="14"/>
  <c r="DM152" i="14"/>
  <c r="DO152" i="14" s="1"/>
  <c r="BT151" i="14"/>
  <c r="CW151" i="14"/>
  <c r="CJ154" i="14"/>
  <c r="DJ154" i="14" s="1"/>
  <c r="EV154" i="14"/>
  <c r="FD154" i="14" s="1"/>
  <c r="CE155" i="14"/>
  <c r="CD155" i="14" s="1"/>
  <c r="EZ151" i="14"/>
  <c r="EX157" i="14"/>
  <c r="CE158" i="14"/>
  <c r="CD158" i="14" s="1"/>
  <c r="CJ158" i="14"/>
  <c r="DJ158" i="14" s="1"/>
  <c r="EV158" i="14"/>
  <c r="FR159" i="14"/>
  <c r="FK159" i="14"/>
  <c r="FQ159" i="14" s="1"/>
  <c r="BA160" i="14"/>
  <c r="BC159" i="14"/>
  <c r="CH159" i="14"/>
  <c r="EX160" i="14"/>
  <c r="FB160" i="14" s="1"/>
  <c r="EY159" i="14"/>
  <c r="EX159" i="14" s="1"/>
  <c r="FA160" i="14"/>
  <c r="AV163" i="14"/>
  <c r="CP163" i="14"/>
  <c r="CQ163" i="14" s="1"/>
  <c r="EX163" i="14"/>
  <c r="FA163" i="14"/>
  <c r="CE164" i="14"/>
  <c r="CD164" i="14" s="1"/>
  <c r="CJ164" i="14"/>
  <c r="DJ164" i="14" s="1"/>
  <c r="CE165" i="14"/>
  <c r="CD165" i="14" s="1"/>
  <c r="DB166" i="14"/>
  <c r="FB166" i="14"/>
  <c r="AV167" i="14"/>
  <c r="DB168" i="14"/>
  <c r="DJ168" i="14" s="1"/>
  <c r="EV168" i="14"/>
  <c r="FD168" i="14" s="1"/>
  <c r="FE168" i="14" s="1"/>
  <c r="CE170" i="14"/>
  <c r="CD170" i="14" s="1"/>
  <c r="DB171" i="14"/>
  <c r="AV172" i="14"/>
  <c r="CJ172" i="14"/>
  <c r="DJ172" i="14" s="1"/>
  <c r="EV173" i="14"/>
  <c r="DM174" i="14"/>
  <c r="EX174" i="14"/>
  <c r="FB176" i="14"/>
  <c r="FF177" i="14"/>
  <c r="CW177" i="14"/>
  <c r="FR177" i="14"/>
  <c r="FM177" i="14"/>
  <c r="FK177" i="14" s="1"/>
  <c r="FQ177" i="14" s="1"/>
  <c r="DZ177" i="14"/>
  <c r="V177" i="14"/>
  <c r="CE178" i="14"/>
  <c r="CN177" i="14"/>
  <c r="R177" i="14"/>
  <c r="BY177" i="14"/>
  <c r="DD177" i="14"/>
  <c r="DB179" i="14"/>
  <c r="AV183" i="14"/>
  <c r="EX183" i="14"/>
  <c r="FD183" i="14" s="1"/>
  <c r="FE183" i="14" s="1"/>
  <c r="FA183" i="14"/>
  <c r="FB184" i="14"/>
  <c r="FN184" i="14"/>
  <c r="FR184" i="14"/>
  <c r="CE188" i="14"/>
  <c r="CD188" i="14" s="1"/>
  <c r="CJ188" i="14"/>
  <c r="FA188" i="14"/>
  <c r="FE188" i="14"/>
  <c r="EX190" i="14"/>
  <c r="FB190" i="14" s="1"/>
  <c r="FA191" i="14"/>
  <c r="EV192" i="14"/>
  <c r="FI193" i="14"/>
  <c r="BK195" i="14"/>
  <c r="DJ197" i="14"/>
  <c r="CN195" i="14"/>
  <c r="DL197" i="14"/>
  <c r="DL195" i="14" s="1"/>
  <c r="CM195" i="14"/>
  <c r="DZ203" i="14"/>
  <c r="EE203" i="14"/>
  <c r="BF203" i="14"/>
  <c r="DB204" i="14"/>
  <c r="DC203" i="14"/>
  <c r="CH203" i="14"/>
  <c r="DO205" i="14"/>
  <c r="EZ203" i="14"/>
  <c r="DB207" i="14"/>
  <c r="DJ207" i="14" s="1"/>
  <c r="EW208" i="14"/>
  <c r="EV208" i="14"/>
  <c r="BC203" i="14"/>
  <c r="BA210" i="14"/>
  <c r="DB211" i="14"/>
  <c r="DJ211" i="14" s="1"/>
  <c r="FD212" i="14"/>
  <c r="FE212" i="14" s="1"/>
  <c r="CE213" i="14"/>
  <c r="CD213" i="14" s="1"/>
  <c r="EV214" i="14"/>
  <c r="FD214" i="14" s="1"/>
  <c r="FE214" i="14" s="1"/>
  <c r="EW214" i="14"/>
  <c r="DJ219" i="14"/>
  <c r="FR220" i="14"/>
  <c r="FK220" i="14"/>
  <c r="FQ220" i="14" s="1"/>
  <c r="CH220" i="14"/>
  <c r="CE222" i="14"/>
  <c r="CD222" i="14" s="1"/>
  <c r="DL224" i="14"/>
  <c r="BK220" i="14"/>
  <c r="FA226" i="14"/>
  <c r="EY220" i="14"/>
  <c r="FA228" i="14"/>
  <c r="FB228" i="14"/>
  <c r="AV231" i="14"/>
  <c r="AV230" i="14" s="1"/>
  <c r="AW230" i="14"/>
  <c r="DM231" i="14"/>
  <c r="BT230" i="14"/>
  <c r="EX252" i="14"/>
  <c r="FD252" i="14" s="1"/>
  <c r="FE252" i="14" s="1"/>
  <c r="BG293" i="14"/>
  <c r="BG265" i="14"/>
  <c r="CD272" i="14"/>
  <c r="CE271" i="14"/>
  <c r="CD271" i="14" s="1"/>
  <c r="BK271" i="14"/>
  <c r="BK267" i="14"/>
  <c r="EJ277" i="14"/>
  <c r="EP277" i="14" s="1"/>
  <c r="EQ277" i="14" s="1"/>
  <c r="CJ103" i="14"/>
  <c r="DJ103" i="14" s="1"/>
  <c r="CJ105" i="14"/>
  <c r="DJ105" i="14" s="1"/>
  <c r="CJ107" i="14"/>
  <c r="DJ107" i="14" s="1"/>
  <c r="CJ109" i="14"/>
  <c r="DJ109" i="14" s="1"/>
  <c r="BM258" i="14"/>
  <c r="BM260" i="14" s="1"/>
  <c r="BM264" i="14" s="1"/>
  <c r="BM292" i="14" s="1"/>
  <c r="BM306" i="14" s="1"/>
  <c r="BU258" i="14"/>
  <c r="BU260" i="14" s="1"/>
  <c r="BU264" i="14" s="1"/>
  <c r="CL114" i="14"/>
  <c r="CJ118" i="14"/>
  <c r="DJ118" i="14" s="1"/>
  <c r="CJ123" i="14"/>
  <c r="DJ123" i="14" s="1"/>
  <c r="CN114" i="14"/>
  <c r="CJ130" i="14"/>
  <c r="DJ130" i="14" s="1"/>
  <c r="CJ133" i="14"/>
  <c r="DJ133" i="14" s="1"/>
  <c r="CJ135" i="14"/>
  <c r="CJ142" i="14"/>
  <c r="DJ142" i="14" s="1"/>
  <c r="CJ144" i="14"/>
  <c r="CJ146" i="14"/>
  <c r="DJ146" i="14" s="1"/>
  <c r="CM151" i="14"/>
  <c r="CL151" i="14"/>
  <c r="CJ157" i="14"/>
  <c r="DJ157" i="14" s="1"/>
  <c r="CN159" i="14"/>
  <c r="AV171" i="14"/>
  <c r="DR178" i="14"/>
  <c r="FB178" i="14"/>
  <c r="FK178" i="14"/>
  <c r="CE179" i="14"/>
  <c r="CD179" i="14" s="1"/>
  <c r="CF177" i="14"/>
  <c r="CK177" i="14"/>
  <c r="CR177" i="14"/>
  <c r="DB180" i="14"/>
  <c r="DC177" i="14"/>
  <c r="FD180" i="14"/>
  <c r="FB180" i="14"/>
  <c r="DL181" i="14"/>
  <c r="EV182" i="14"/>
  <c r="EX185" i="14"/>
  <c r="FA185" i="14" s="1"/>
  <c r="DJ189" i="14"/>
  <c r="EV191" i="14"/>
  <c r="FD191" i="14" s="1"/>
  <c r="FE191" i="14" s="1"/>
  <c r="EX192" i="14"/>
  <c r="FA192" i="14"/>
  <c r="FA194" i="14"/>
  <c r="AV196" i="14"/>
  <c r="AV195" i="14" s="1"/>
  <c r="AW195" i="14"/>
  <c r="BA195" i="14"/>
  <c r="BY195" i="14"/>
  <c r="DB196" i="14"/>
  <c r="DJ196" i="14" s="1"/>
  <c r="DP196" i="14" s="1"/>
  <c r="AZ195" i="14"/>
  <c r="DM197" i="14"/>
  <c r="BT195" i="14"/>
  <c r="FB198" i="14"/>
  <c r="EX198" i="14"/>
  <c r="EZ195" i="14"/>
  <c r="EX195" i="14" s="1"/>
  <c r="FI198" i="14"/>
  <c r="FQ198" i="14" s="1"/>
  <c r="FR198" i="14" s="1"/>
  <c r="EX202" i="14"/>
  <c r="FA202" i="14"/>
  <c r="FL203" i="14"/>
  <c r="CL203" i="14"/>
  <c r="R203" i="14"/>
  <c r="BT203" i="14"/>
  <c r="DM206" i="14"/>
  <c r="FI207" i="14"/>
  <c r="DL210" i="14"/>
  <c r="CE212" i="14"/>
  <c r="CD212" i="14" s="1"/>
  <c r="AV213" i="14"/>
  <c r="CJ213" i="14"/>
  <c r="DJ213" i="14" s="1"/>
  <c r="FA215" i="14"/>
  <c r="EX215" i="14"/>
  <c r="FK215" i="14"/>
  <c r="FN215" i="14"/>
  <c r="FB216" i="14"/>
  <c r="FA217" i="14"/>
  <c r="FD218" i="14"/>
  <c r="FE218" i="14" s="1"/>
  <c r="FI219" i="14"/>
  <c r="AV222" i="14"/>
  <c r="AV220" i="14" s="1"/>
  <c r="AW220" i="14"/>
  <c r="BA220" i="14"/>
  <c r="FA223" i="14"/>
  <c r="EX223" i="14"/>
  <c r="DC220" i="14"/>
  <c r="EX225" i="14"/>
  <c r="ES229" i="14"/>
  <c r="EW229" i="14" s="1"/>
  <c r="FR230" i="14"/>
  <c r="FK230" i="14"/>
  <c r="FQ230" i="14" s="1"/>
  <c r="CQ231" i="14"/>
  <c r="BY230" i="14"/>
  <c r="EX234" i="14"/>
  <c r="FD234" i="14" s="1"/>
  <c r="FE234" i="14" s="1"/>
  <c r="FA234" i="14"/>
  <c r="BA239" i="14"/>
  <c r="FK239" i="14"/>
  <c r="FO239" i="14" s="1"/>
  <c r="DB242" i="14"/>
  <c r="CW242" i="14"/>
  <c r="CK266" i="14"/>
  <c r="BL265" i="14"/>
  <c r="AB307" i="14"/>
  <c r="AA293" i="14"/>
  <c r="BY293" i="14"/>
  <c r="BZ307" i="14"/>
  <c r="AK274" i="14"/>
  <c r="AK266" i="14"/>
  <c r="BK277" i="14"/>
  <c r="BK266" i="14"/>
  <c r="CD281" i="14"/>
  <c r="CD266" i="14" s="1"/>
  <c r="CE280" i="14"/>
  <c r="CD280" i="14" s="1"/>
  <c r="CW280" i="14"/>
  <c r="CW266" i="14"/>
  <c r="V280" i="14"/>
  <c r="V267" i="14"/>
  <c r="CD284" i="14"/>
  <c r="CE283" i="14"/>
  <c r="CD283" i="14" s="1"/>
  <c r="CW293" i="14"/>
  <c r="CX307" i="14"/>
  <c r="CJ86" i="14"/>
  <c r="CL94" i="14"/>
  <c r="CJ111" i="14"/>
  <c r="DJ111" i="14" s="1"/>
  <c r="CJ113" i="14"/>
  <c r="DJ113" i="14" s="1"/>
  <c r="CM114" i="14"/>
  <c r="CJ116" i="14"/>
  <c r="CJ119" i="14"/>
  <c r="DJ119" i="14" s="1"/>
  <c r="CJ121" i="14"/>
  <c r="DJ121" i="14" s="1"/>
  <c r="CJ125" i="14"/>
  <c r="DJ125" i="14" s="1"/>
  <c r="CJ131" i="14"/>
  <c r="DJ131" i="14" s="1"/>
  <c r="CJ138" i="14"/>
  <c r="DJ138" i="14" s="1"/>
  <c r="DP138" i="14" s="1"/>
  <c r="CJ148" i="14"/>
  <c r="DJ148" i="14" s="1"/>
  <c r="CJ150" i="14"/>
  <c r="DJ150" i="14" s="1"/>
  <c r="CJ155" i="14"/>
  <c r="DJ155" i="14" s="1"/>
  <c r="CJ160" i="14"/>
  <c r="DJ160" i="14" s="1"/>
  <c r="DP160" i="14" s="1"/>
  <c r="CJ163" i="14"/>
  <c r="DJ163" i="14" s="1"/>
  <c r="DP163" i="14" s="1"/>
  <c r="CJ165" i="14"/>
  <c r="DJ165" i="14" s="1"/>
  <c r="CJ167" i="14"/>
  <c r="DJ167" i="14" s="1"/>
  <c r="CJ169" i="14"/>
  <c r="DJ169" i="14" s="1"/>
  <c r="CJ171" i="14"/>
  <c r="CJ173" i="14"/>
  <c r="DJ173" i="14" s="1"/>
  <c r="CJ176" i="14"/>
  <c r="DJ176" i="14" s="1"/>
  <c r="FA176" i="14"/>
  <c r="EZ177" i="14"/>
  <c r="DL179" i="14"/>
  <c r="CG177" i="14"/>
  <c r="CL177" i="14"/>
  <c r="FE180" i="14"/>
  <c r="CJ182" i="14"/>
  <c r="DJ182" i="14" s="1"/>
  <c r="CJ183" i="14"/>
  <c r="DJ183" i="14" s="1"/>
  <c r="CE184" i="14"/>
  <c r="CD184" i="14" s="1"/>
  <c r="EV184" i="14"/>
  <c r="FD184" i="14" s="1"/>
  <c r="FE184" i="14" s="1"/>
  <c r="FI184" i="14"/>
  <c r="FQ184" i="14" s="1"/>
  <c r="AQ177" i="14"/>
  <c r="AV186" i="14"/>
  <c r="DB188" i="14"/>
  <c r="EV188" i="14"/>
  <c r="FD188" i="14" s="1"/>
  <c r="CE189" i="14"/>
  <c r="CD189" i="14" s="1"/>
  <c r="CE192" i="14"/>
  <c r="CD192" i="14" s="1"/>
  <c r="FB192" i="14"/>
  <c r="CJ193" i="14"/>
  <c r="DJ193" i="14" s="1"/>
  <c r="FQ193" i="14"/>
  <c r="FR193" i="14" s="1"/>
  <c r="FO193" i="14"/>
  <c r="AV194" i="14"/>
  <c r="DB194" i="14"/>
  <c r="EE195" i="14"/>
  <c r="AF195" i="14"/>
  <c r="DD195" i="14"/>
  <c r="FD199" i="14"/>
  <c r="FB199" i="14"/>
  <c r="AV200" i="14"/>
  <c r="FI200" i="14"/>
  <c r="FQ200" i="14" s="1"/>
  <c r="FR200" i="14" s="1"/>
  <c r="FO201" i="14"/>
  <c r="FK201" i="14"/>
  <c r="CE202" i="14"/>
  <c r="CD202" i="14" s="1"/>
  <c r="FB202" i="14"/>
  <c r="FO202" i="14"/>
  <c r="FK202" i="14"/>
  <c r="ES203" i="14"/>
  <c r="AV204" i="14"/>
  <c r="AV203" i="14" s="1"/>
  <c r="CP204" i="14"/>
  <c r="CQ204" i="14" s="1"/>
  <c r="DR204" i="14" s="1"/>
  <c r="CJ204" i="14"/>
  <c r="DJ204" i="14" s="1"/>
  <c r="DP204" i="14" s="1"/>
  <c r="CE205" i="14"/>
  <c r="CD205" i="14" s="1"/>
  <c r="CK203" i="14"/>
  <c r="CJ205" i="14"/>
  <c r="DJ205" i="14" s="1"/>
  <c r="AV208" i="14"/>
  <c r="FB209" i="14"/>
  <c r="AV210" i="14"/>
  <c r="DB210" i="14"/>
  <c r="FD210" i="14"/>
  <c r="FE210" i="14" s="1"/>
  <c r="FB210" i="14"/>
  <c r="AV211" i="14"/>
  <c r="FA212" i="14"/>
  <c r="EY203" i="14"/>
  <c r="EV213" i="14"/>
  <c r="FB215" i="14"/>
  <c r="CE218" i="14"/>
  <c r="CD218" i="14" s="1"/>
  <c r="CE219" i="14"/>
  <c r="CD219" i="14" s="1"/>
  <c r="FA219" i="14"/>
  <c r="FK219" i="14"/>
  <c r="FN219" i="14"/>
  <c r="EE220" i="14"/>
  <c r="EZ220" i="14"/>
  <c r="R220" i="14"/>
  <c r="CE221" i="14"/>
  <c r="FD221" i="14"/>
  <c r="FB221" i="14"/>
  <c r="CI220" i="14"/>
  <c r="DD220" i="14"/>
  <c r="EV224" i="14"/>
  <c r="FD224" i="14" s="1"/>
  <c r="FE224" i="14" s="1"/>
  <c r="DL226" i="14"/>
  <c r="AV229" i="14"/>
  <c r="DB229" i="14"/>
  <c r="DJ229" i="14" s="1"/>
  <c r="BC230" i="14"/>
  <c r="BK230" i="14"/>
  <c r="FA233" i="14"/>
  <c r="EX233" i="14"/>
  <c r="EY230" i="14"/>
  <c r="EX239" i="14"/>
  <c r="FD239" i="14" s="1"/>
  <c r="FE239" i="14" s="1"/>
  <c r="FA239" i="14"/>
  <c r="EX240" i="14"/>
  <c r="FD240" i="14" s="1"/>
  <c r="FE240" i="14" s="1"/>
  <c r="FA240" i="14"/>
  <c r="CH242" i="14"/>
  <c r="V242" i="14"/>
  <c r="CN242" i="14"/>
  <c r="CP245" i="14"/>
  <c r="CQ245" i="14" s="1"/>
  <c r="DO245" i="14"/>
  <c r="EX255" i="14"/>
  <c r="BT261" i="14"/>
  <c r="BY261" i="14"/>
  <c r="AB265" i="14"/>
  <c r="EJ268" i="14"/>
  <c r="CF274" i="14"/>
  <c r="CK274" i="14"/>
  <c r="AV283" i="14"/>
  <c r="CJ283" i="14"/>
  <c r="AV287" i="14"/>
  <c r="AV286" i="14" s="1"/>
  <c r="AW286" i="14"/>
  <c r="CJ286" i="14"/>
  <c r="AQ293" i="14"/>
  <c r="AR307" i="14"/>
  <c r="CM177" i="14"/>
  <c r="CJ180" i="14"/>
  <c r="CJ187" i="14"/>
  <c r="DJ187" i="14" s="1"/>
  <c r="CJ192" i="14"/>
  <c r="DJ192" i="14" s="1"/>
  <c r="CJ198" i="14"/>
  <c r="CP198" i="14"/>
  <c r="CQ198" i="14" s="1"/>
  <c r="CJ200" i="14"/>
  <c r="DJ200" i="14" s="1"/>
  <c r="CJ202" i="14"/>
  <c r="DJ202" i="14" s="1"/>
  <c r="CJ208" i="14"/>
  <c r="DJ208" i="14" s="1"/>
  <c r="AV215" i="14"/>
  <c r="CJ217" i="14"/>
  <c r="DJ217" i="14" s="1"/>
  <c r="EV217" i="14"/>
  <c r="FD217" i="14" s="1"/>
  <c r="FE217" i="14" s="1"/>
  <c r="AQ203" i="14"/>
  <c r="EJ220" i="14"/>
  <c r="DL221" i="14"/>
  <c r="DB223" i="14"/>
  <c r="DB220" i="14" s="1"/>
  <c r="EV223" i="14"/>
  <c r="AV226" i="14"/>
  <c r="EX227" i="14"/>
  <c r="FA227" i="14"/>
  <c r="EV228" i="14"/>
  <c r="FD228" i="14" s="1"/>
  <c r="FE228" i="14" s="1"/>
  <c r="CE229" i="14"/>
  <c r="CD229" i="14" s="1"/>
  <c r="FA229" i="14"/>
  <c r="DZ230" i="14"/>
  <c r="CE231" i="14"/>
  <c r="CF230" i="14"/>
  <c r="CJ231" i="14"/>
  <c r="DJ231" i="14" s="1"/>
  <c r="DP231" i="14" s="1"/>
  <c r="EV231" i="14"/>
  <c r="FD231" i="14" s="1"/>
  <c r="DL230" i="14"/>
  <c r="DB233" i="14"/>
  <c r="EV233" i="14"/>
  <c r="CE234" i="14"/>
  <c r="CD234" i="14" s="1"/>
  <c r="CJ234" i="14"/>
  <c r="DJ234" i="14" s="1"/>
  <c r="FB234" i="14"/>
  <c r="CN230" i="14"/>
  <c r="AV239" i="14"/>
  <c r="EJ239" i="14"/>
  <c r="EP239" i="14" s="1"/>
  <c r="EM239" i="14"/>
  <c r="CJ240" i="14"/>
  <c r="DJ240" i="14" s="1"/>
  <c r="FB240" i="14"/>
  <c r="FE241" i="14"/>
  <c r="FK242" i="14"/>
  <c r="FQ242" i="14" s="1"/>
  <c r="FR242" i="14" s="1"/>
  <c r="CG242" i="14"/>
  <c r="DB245" i="14"/>
  <c r="DC242" i="14"/>
  <c r="FQ245" i="14"/>
  <c r="FR245" i="14" s="1"/>
  <c r="FN245" i="14"/>
  <c r="DD242" i="14"/>
  <c r="DM255" i="14"/>
  <c r="DO246" i="14" s="1"/>
  <c r="ER293" i="14"/>
  <c r="ER306" i="14"/>
  <c r="AA268" i="14"/>
  <c r="AA266" i="14"/>
  <c r="AA265" i="14" s="1"/>
  <c r="CE266" i="14"/>
  <c r="AA267" i="14"/>
  <c r="CE267" i="14"/>
  <c r="EL271" i="14"/>
  <c r="DZ271" i="14"/>
  <c r="CE274" i="14"/>
  <c r="CD274" i="14" s="1"/>
  <c r="CE277" i="14"/>
  <c r="CD277" i="14" s="1"/>
  <c r="EJ289" i="14"/>
  <c r="CD290" i="14"/>
  <c r="CE289" i="14"/>
  <c r="CD289" i="14" s="1"/>
  <c r="AL317" i="14"/>
  <c r="AK307" i="14"/>
  <c r="DB317" i="14"/>
  <c r="CJ184" i="14"/>
  <c r="DJ184" i="14" s="1"/>
  <c r="DP184" i="14" s="1"/>
  <c r="DS184" i="14" s="1"/>
  <c r="AV185" i="14"/>
  <c r="CJ185" i="14"/>
  <c r="DJ185" i="14" s="1"/>
  <c r="EB258" i="14"/>
  <c r="CL195" i="14"/>
  <c r="CJ199" i="14"/>
  <c r="DJ199" i="14" s="1"/>
  <c r="DP199" i="14" s="1"/>
  <c r="CN203" i="14"/>
  <c r="CJ214" i="14"/>
  <c r="DJ214" i="14" s="1"/>
  <c r="FA218" i="14"/>
  <c r="DM219" i="14"/>
  <c r="DZ220" i="14"/>
  <c r="AZ220" i="14"/>
  <c r="BT220" i="14"/>
  <c r="CF220" i="14"/>
  <c r="CJ221" i="14"/>
  <c r="DJ221" i="14" s="1"/>
  <c r="DP221" i="14" s="1"/>
  <c r="DM221" i="14"/>
  <c r="CE223" i="14"/>
  <c r="CD223" i="14" s="1"/>
  <c r="CJ223" i="14"/>
  <c r="DJ223" i="14" s="1"/>
  <c r="DB224" i="14"/>
  <c r="FB224" i="14"/>
  <c r="AV225" i="14"/>
  <c r="CJ225" i="14"/>
  <c r="DJ225" i="14" s="1"/>
  <c r="DB226" i="14"/>
  <c r="DJ226" i="14" s="1"/>
  <c r="EV226" i="14"/>
  <c r="FD226" i="14" s="1"/>
  <c r="FE226" i="14" s="1"/>
  <c r="DB227" i="14"/>
  <c r="DJ227" i="14" s="1"/>
  <c r="DP227" i="14" s="1"/>
  <c r="FB227" i="14"/>
  <c r="FK227" i="14"/>
  <c r="CE228" i="14"/>
  <c r="CD228" i="14" s="1"/>
  <c r="DU230" i="14"/>
  <c r="CG230" i="14"/>
  <c r="CL230" i="14"/>
  <c r="CE232" i="14"/>
  <c r="CD232" i="14" s="1"/>
  <c r="CW230" i="14"/>
  <c r="CE233" i="14"/>
  <c r="CD233" i="14" s="1"/>
  <c r="DB236" i="14"/>
  <c r="DJ236" i="14" s="1"/>
  <c r="CE239" i="14"/>
  <c r="CD239" i="14" s="1"/>
  <c r="EN239" i="14"/>
  <c r="CP240" i="14"/>
  <c r="CQ240" i="14" s="1"/>
  <c r="DR240" i="14" s="1"/>
  <c r="AZ242" i="14"/>
  <c r="DM243" i="14"/>
  <c r="BT242" i="14"/>
  <c r="CE246" i="14"/>
  <c r="CD246" i="14" s="1"/>
  <c r="CF242" i="14"/>
  <c r="CR242" i="14"/>
  <c r="FF255" i="14"/>
  <c r="FJ255" i="14" s="1"/>
  <c r="R267" i="14"/>
  <c r="S293" i="14"/>
  <c r="V271" i="14"/>
  <c r="R272" i="14"/>
  <c r="R271" i="14" s="1"/>
  <c r="CW271" i="14"/>
  <c r="CW267" i="14"/>
  <c r="DU267" i="14"/>
  <c r="DU265" i="14" s="1"/>
  <c r="BB267" i="14"/>
  <c r="BB293" i="14" s="1"/>
  <c r="BA282" i="14"/>
  <c r="EJ286" i="14"/>
  <c r="CD287" i="14"/>
  <c r="CE286" i="14"/>
  <c r="CD286" i="14" s="1"/>
  <c r="AV290" i="14"/>
  <c r="AV289" i="14" s="1"/>
  <c r="AW289" i="14"/>
  <c r="V293" i="14"/>
  <c r="W307" i="14"/>
  <c r="BK293" i="14"/>
  <c r="BL307" i="14"/>
  <c r="CK293" i="14"/>
  <c r="CJ293" i="14" s="1"/>
  <c r="DU297" i="14"/>
  <c r="DU296" i="14" s="1"/>
  <c r="DU302" i="14"/>
  <c r="CJ224" i="14"/>
  <c r="DJ224" i="14" s="1"/>
  <c r="CJ233" i="14"/>
  <c r="DJ233" i="14" s="1"/>
  <c r="CJ235" i="14"/>
  <c r="DJ235" i="14" s="1"/>
  <c r="CJ237" i="14"/>
  <c r="DJ237" i="14" s="1"/>
  <c r="EX245" i="14"/>
  <c r="FD245" i="14" s="1"/>
  <c r="FO245" i="14"/>
  <c r="EX246" i="14"/>
  <c r="FD246" i="14" s="1"/>
  <c r="FE246" i="14" s="1"/>
  <c r="FA246" i="14"/>
  <c r="FD249" i="14"/>
  <c r="FE249" i="14" s="1"/>
  <c r="DJ252" i="14"/>
  <c r="FD253" i="14"/>
  <c r="FE253" i="14" s="1"/>
  <c r="FB254" i="14"/>
  <c r="AV259" i="14"/>
  <c r="AA261" i="14"/>
  <c r="DV265" i="14"/>
  <c r="AV267" i="14"/>
  <c r="AW293" i="14"/>
  <c r="CK271" i="14"/>
  <c r="EH271" i="14"/>
  <c r="BT267" i="14"/>
  <c r="DZ274" i="14"/>
  <c r="EL274" i="14"/>
  <c r="EH277" i="14"/>
  <c r="CJ277" i="14"/>
  <c r="EJ280" i="14"/>
  <c r="EP280" i="14" s="1"/>
  <c r="EQ280" i="14" s="1"/>
  <c r="EM280" i="14"/>
  <c r="AV281" i="14"/>
  <c r="AV280" i="14" s="1"/>
  <c r="AW280" i="14"/>
  <c r="CF293" i="14"/>
  <c r="X307" i="14"/>
  <c r="X317" i="14" s="1"/>
  <c r="X331" i="14" s="1"/>
  <c r="X296" i="14"/>
  <c r="AS307" i="14"/>
  <c r="AS317" i="14" s="1"/>
  <c r="AS331" i="14" s="1"/>
  <c r="AX297" i="14"/>
  <c r="AS296" i="14"/>
  <c r="AX296" i="14" s="1"/>
  <c r="AV296" i="14" s="1"/>
  <c r="BH296" i="14"/>
  <c r="BH307" i="14"/>
  <c r="BH317" i="14" s="1"/>
  <c r="BH331" i="14" s="1"/>
  <c r="CY296" i="14"/>
  <c r="CY307" i="14"/>
  <c r="CJ218" i="14"/>
  <c r="DJ218" i="14" s="1"/>
  <c r="AV219" i="14"/>
  <c r="CJ222" i="14"/>
  <c r="CP227" i="14"/>
  <c r="CJ228" i="14"/>
  <c r="DJ228" i="14" s="1"/>
  <c r="CJ239" i="14"/>
  <c r="DJ239" i="14" s="1"/>
  <c r="DP239" i="14" s="1"/>
  <c r="CJ241" i="14"/>
  <c r="DJ241" i="14" s="1"/>
  <c r="EY242" i="14"/>
  <c r="CE243" i="14"/>
  <c r="AV244" i="14"/>
  <c r="AV242" i="14" s="1"/>
  <c r="CE245" i="14"/>
  <c r="CD245" i="14" s="1"/>
  <c r="CJ245" i="14"/>
  <c r="DJ245" i="14" s="1"/>
  <c r="EZ242" i="14"/>
  <c r="AV248" i="14"/>
  <c r="CJ248" i="14"/>
  <c r="DJ248" i="14" s="1"/>
  <c r="FB249" i="14"/>
  <c r="CE250" i="14"/>
  <c r="CD250" i="14" s="1"/>
  <c r="DB251" i="14"/>
  <c r="FB253" i="14"/>
  <c r="CE254" i="14"/>
  <c r="CD254" i="14" s="1"/>
  <c r="DB255" i="14"/>
  <c r="EV255" i="14"/>
  <c r="FK255" i="14"/>
  <c r="FN255" i="14"/>
  <c r="FB256" i="14"/>
  <c r="EX256" i="14"/>
  <c r="DB257" i="14"/>
  <c r="FD257" i="14"/>
  <c r="FE257" i="14" s="1"/>
  <c r="FB257" i="14"/>
  <c r="EF264" i="14"/>
  <c r="EF292" i="14" s="1"/>
  <c r="EE292" i="14" s="1"/>
  <c r="BY265" i="14"/>
  <c r="CS265" i="14"/>
  <c r="BA267" i="14"/>
  <c r="CF267" i="14"/>
  <c r="EH268" i="14"/>
  <c r="BA269" i="14"/>
  <c r="BB268" i="14"/>
  <c r="CJ267" i="14"/>
  <c r="EI274" i="14"/>
  <c r="EH274" i="14"/>
  <c r="BA274" i="14"/>
  <c r="R278" i="14"/>
  <c r="R277" i="14" s="1"/>
  <c r="V277" i="14"/>
  <c r="CR266" i="14"/>
  <c r="CR265" i="14" s="1"/>
  <c r="AK267" i="14"/>
  <c r="BT266" i="14"/>
  <c r="EK283" i="14"/>
  <c r="EK264" i="14" s="1"/>
  <c r="R283" i="14"/>
  <c r="AG293" i="14"/>
  <c r="AV298" i="14"/>
  <c r="AV314" i="14" s="1"/>
  <c r="AV300" i="14"/>
  <c r="AV303" i="14"/>
  <c r="BV307" i="14"/>
  <c r="BV317" i="14" s="1"/>
  <c r="CL307" i="14"/>
  <c r="CL317" i="14" s="1"/>
  <c r="CL331" i="14" s="1"/>
  <c r="CK314" i="14"/>
  <c r="EC332" i="14"/>
  <c r="CW332" i="14"/>
  <c r="CJ243" i="14"/>
  <c r="DJ243" i="14" s="1"/>
  <c r="DP243" i="14" s="1"/>
  <c r="BA247" i="14"/>
  <c r="CJ255" i="14"/>
  <c r="DJ255" i="14" s="1"/>
  <c r="CJ257" i="14"/>
  <c r="DJ257" i="14" s="1"/>
  <c r="DZ268" i="14"/>
  <c r="AQ266" i="14"/>
  <c r="AQ265" i="14" s="1"/>
  <c r="DZ277" i="14"/>
  <c r="DU286" i="14"/>
  <c r="DU289" i="14"/>
  <c r="CJ244" i="14"/>
  <c r="DJ244" i="14" s="1"/>
  <c r="CJ247" i="14"/>
  <c r="DJ247" i="14" s="1"/>
  <c r="CJ249" i="14"/>
  <c r="DJ249" i="14" s="1"/>
  <c r="AQ242" i="14"/>
  <c r="CJ251" i="14"/>
  <c r="DJ251" i="14" s="1"/>
  <c r="AV274" i="14"/>
  <c r="CJ311" i="14"/>
  <c r="AO294" i="14"/>
  <c r="AO308" i="14" s="1"/>
  <c r="AO318" i="14" s="1"/>
  <c r="AU294" i="14"/>
  <c r="AU308" i="14" s="1"/>
  <c r="AU318" i="14" s="1"/>
  <c r="CL8" i="14"/>
  <c r="DP197" i="14"/>
  <c r="W258" i="14"/>
  <c r="W260" i="14" s="1"/>
  <c r="W294" i="14" s="1"/>
  <c r="AE258" i="14"/>
  <c r="AE260" i="14" s="1"/>
  <c r="AI258" i="14"/>
  <c r="AI260" i="14" s="1"/>
  <c r="AM258" i="14"/>
  <c r="AM260" i="14" s="1"/>
  <c r="CJ12" i="14"/>
  <c r="DJ12" i="14" s="1"/>
  <c r="CK8" i="14"/>
  <c r="CL20" i="14"/>
  <c r="CJ25" i="14"/>
  <c r="DJ25" i="14" s="1"/>
  <c r="CK39" i="14"/>
  <c r="DJ41" i="14"/>
  <c r="CL57" i="14"/>
  <c r="CJ81" i="14"/>
  <c r="CK79" i="14"/>
  <c r="DJ198" i="14"/>
  <c r="AC262" i="14"/>
  <c r="DJ116" i="14"/>
  <c r="AL262" i="14"/>
  <c r="CN39" i="14"/>
  <c r="CM39" i="14"/>
  <c r="CJ45" i="14"/>
  <c r="BE294" i="14"/>
  <c r="BE308" i="14" s="1"/>
  <c r="BE318" i="14" s="1"/>
  <c r="BE306" i="14"/>
  <c r="BI306" i="14"/>
  <c r="CM261" i="14"/>
  <c r="CJ10" i="14"/>
  <c r="CM8" i="14"/>
  <c r="CM20" i="14"/>
  <c r="CN20" i="14"/>
  <c r="DJ22" i="14"/>
  <c r="AJ262" i="14"/>
  <c r="CL79" i="14"/>
  <c r="CC264" i="14"/>
  <c r="CC292" i="14" s="1"/>
  <c r="DJ222" i="14"/>
  <c r="CJ139" i="14"/>
  <c r="CL261" i="14"/>
  <c r="CK94" i="14"/>
  <c r="CK151" i="14"/>
  <c r="CJ201" i="14"/>
  <c r="DJ201" i="14" s="1"/>
  <c r="CM203" i="14"/>
  <c r="CM220" i="14"/>
  <c r="CK242" i="14"/>
  <c r="CN8" i="14"/>
  <c r="CJ179" i="14"/>
  <c r="CL242" i="14"/>
  <c r="CJ310" i="14"/>
  <c r="CJ97" i="14"/>
  <c r="DJ97" i="14" s="1"/>
  <c r="CJ152" i="14"/>
  <c r="CM159" i="14"/>
  <c r="CK195" i="14"/>
  <c r="CK230" i="14"/>
  <c r="CJ232" i="14"/>
  <c r="FG258" i="14"/>
  <c r="CK159" i="14"/>
  <c r="CK220" i="14"/>
  <c r="FI133" i="14"/>
  <c r="FQ133" i="14" s="1"/>
  <c r="FR133" i="14" s="1"/>
  <c r="AQ159" i="14"/>
  <c r="FI171" i="14"/>
  <c r="FQ171" i="14" s="1"/>
  <c r="FR171" i="14" s="1"/>
  <c r="EV171" i="14"/>
  <c r="FD171" i="14" s="1"/>
  <c r="FE171" i="14" s="1"/>
  <c r="FI82" i="14"/>
  <c r="FQ82" i="14" s="1"/>
  <c r="FR82" i="14" s="1"/>
  <c r="EV219" i="14"/>
  <c r="FD219" i="14" s="1"/>
  <c r="FE219" i="14" s="1"/>
  <c r="P258" i="14"/>
  <c r="P330" i="14" s="1"/>
  <c r="CP185" i="14"/>
  <c r="ES185" i="14"/>
  <c r="EW185" i="14" s="1"/>
  <c r="AS258" i="14"/>
  <c r="AS260" i="14" s="1"/>
  <c r="CK57" i="14"/>
  <c r="DZ57" i="14"/>
  <c r="DV258" i="14"/>
  <c r="EB260" i="14"/>
  <c r="FB200" i="14"/>
  <c r="FD200" i="14"/>
  <c r="FE200" i="14" s="1"/>
  <c r="EV189" i="14"/>
  <c r="FD189" i="14" s="1"/>
  <c r="FE189" i="14" s="1"/>
  <c r="EW189" i="14"/>
  <c r="EV250" i="14"/>
  <c r="FD250" i="14" s="1"/>
  <c r="FE250" i="14" s="1"/>
  <c r="EE264" i="14"/>
  <c r="AV265" i="14"/>
  <c r="AW274" i="14"/>
  <c r="V266" i="14"/>
  <c r="V265" i="14" s="1"/>
  <c r="BZ294" i="14" l="1"/>
  <c r="DM151" i="14"/>
  <c r="CD159" i="14"/>
  <c r="CK265" i="14"/>
  <c r="DO210" i="14"/>
  <c r="DR210" i="14" s="1"/>
  <c r="DR203" i="14" s="1"/>
  <c r="DP246" i="14"/>
  <c r="DL39" i="14"/>
  <c r="DO39" i="14"/>
  <c r="DR198" i="14"/>
  <c r="DP43" i="14"/>
  <c r="DL114" i="14"/>
  <c r="DP158" i="14"/>
  <c r="DO20" i="14"/>
  <c r="DP82" i="14"/>
  <c r="DO164" i="14"/>
  <c r="DR129" i="14"/>
  <c r="BT317" i="14"/>
  <c r="BT331" i="14" s="1"/>
  <c r="DL128" i="14"/>
  <c r="DR245" i="14"/>
  <c r="DL220" i="14"/>
  <c r="CB264" i="14"/>
  <c r="CB292" i="14" s="1"/>
  <c r="CB306" i="14" s="1"/>
  <c r="FI11" i="14"/>
  <c r="FQ11" i="14" s="1"/>
  <c r="DO114" i="14"/>
  <c r="DR115" i="14"/>
  <c r="DM114" i="14"/>
  <c r="DP146" i="14"/>
  <c r="BM294" i="14"/>
  <c r="BM308" i="14" s="1"/>
  <c r="BM318" i="14" s="1"/>
  <c r="BM332" i="14" s="1"/>
  <c r="EV127" i="14"/>
  <c r="DP119" i="14"/>
  <c r="BT265" i="14"/>
  <c r="DM265" i="14" s="1"/>
  <c r="CE265" i="14"/>
  <c r="CD265" i="14" s="1"/>
  <c r="DO94" i="14"/>
  <c r="CA262" i="14"/>
  <c r="DZ258" i="14"/>
  <c r="FB186" i="14"/>
  <c r="FA186" i="14"/>
  <c r="ER109" i="14"/>
  <c r="EQ109" i="14"/>
  <c r="EV85" i="14"/>
  <c r="FD85" i="14" s="1"/>
  <c r="FE85" i="14" s="1"/>
  <c r="FQ43" i="14"/>
  <c r="FQ39" i="14" s="1"/>
  <c r="FR39" i="14" s="1"/>
  <c r="EA264" i="14"/>
  <c r="EA292" i="14" s="1"/>
  <c r="EA306" i="14" s="1"/>
  <c r="FD119" i="14"/>
  <c r="FE119" i="14" s="1"/>
  <c r="FD55" i="14"/>
  <c r="FE55" i="14" s="1"/>
  <c r="AB294" i="14"/>
  <c r="AL264" i="14"/>
  <c r="AL292" i="14" s="1"/>
  <c r="AJ264" i="14"/>
  <c r="AJ292" i="14" s="1"/>
  <c r="AJ306" i="14" s="1"/>
  <c r="Z294" i="14"/>
  <c r="Z308" i="14" s="1"/>
  <c r="Z318" i="14" s="1"/>
  <c r="Z316" i="14" s="1"/>
  <c r="Z330" i="14" s="1"/>
  <c r="T264" i="14"/>
  <c r="T292" i="14" s="1"/>
  <c r="T306" i="14" s="1"/>
  <c r="AD264" i="14"/>
  <c r="AD292" i="14" s="1"/>
  <c r="AD306" i="14" s="1"/>
  <c r="Z262" i="14"/>
  <c r="AA258" i="14"/>
  <c r="R260" i="14"/>
  <c r="AB262" i="14"/>
  <c r="AY258" i="14"/>
  <c r="AY260" i="14" s="1"/>
  <c r="AY264" i="14" s="1"/>
  <c r="AY292" i="14" s="1"/>
  <c r="AY306" i="14" s="1"/>
  <c r="AT325" i="14" s="1"/>
  <c r="AA260" i="14"/>
  <c r="BD306" i="14"/>
  <c r="BZ262" i="14"/>
  <c r="AH262" i="14"/>
  <c r="U264" i="14"/>
  <c r="U292" i="14" s="1"/>
  <c r="U306" i="14" s="1"/>
  <c r="BX262" i="14"/>
  <c r="BT262" i="14" s="1"/>
  <c r="BV294" i="14"/>
  <c r="BV308" i="14" s="1"/>
  <c r="BV318" i="14" s="1"/>
  <c r="BV316" i="14" s="1"/>
  <c r="Y294" i="14"/>
  <c r="Y308" i="14" s="1"/>
  <c r="Y318" i="14" s="1"/>
  <c r="Y316" i="14" s="1"/>
  <c r="Y330" i="14" s="1"/>
  <c r="BM320" i="14"/>
  <c r="BF258" i="14"/>
  <c r="AC264" i="14"/>
  <c r="AC292" i="14" s="1"/>
  <c r="AC306" i="14" s="1"/>
  <c r="BL264" i="14"/>
  <c r="BN294" i="14"/>
  <c r="BN308" i="14" s="1"/>
  <c r="BN318" i="14" s="1"/>
  <c r="BN332" i="14" s="1"/>
  <c r="BO264" i="14"/>
  <c r="BO292" i="14" s="1"/>
  <c r="BO306" i="14" s="1"/>
  <c r="AX258" i="14"/>
  <c r="AX260" i="14" s="1"/>
  <c r="AX264" i="14" s="1"/>
  <c r="AX292" i="14" s="1"/>
  <c r="AG294" i="14"/>
  <c r="AG308" i="14" s="1"/>
  <c r="AF258" i="14"/>
  <c r="BK258" i="14"/>
  <c r="AT260" i="14"/>
  <c r="AT323" i="14" s="1"/>
  <c r="CJ203" i="14"/>
  <c r="CP20" i="14"/>
  <c r="CO20" i="14" s="1"/>
  <c r="BG264" i="14"/>
  <c r="BF264" i="14" s="1"/>
  <c r="AR323" i="14"/>
  <c r="DP240" i="14"/>
  <c r="CH258" i="14"/>
  <c r="CH260" i="14" s="1"/>
  <c r="CH262" i="14" s="1"/>
  <c r="DP121" i="14"/>
  <c r="R258" i="14"/>
  <c r="CF258" i="14"/>
  <c r="CF260" i="14" s="1"/>
  <c r="CF262" i="14" s="1"/>
  <c r="V258" i="14"/>
  <c r="DJ15" i="14"/>
  <c r="CI258" i="14"/>
  <c r="CI260" i="14" s="1"/>
  <c r="CI264" i="14" s="1"/>
  <c r="CI292" i="14" s="1"/>
  <c r="BT258" i="14"/>
  <c r="DP100" i="14"/>
  <c r="CJ39" i="14"/>
  <c r="BC258" i="14"/>
  <c r="BC260" i="14" s="1"/>
  <c r="BC264" i="14" s="1"/>
  <c r="BC292" i="14" s="1"/>
  <c r="BC306" i="14" s="1"/>
  <c r="AR294" i="14"/>
  <c r="X294" i="14"/>
  <c r="X318" i="14" s="1"/>
  <c r="AD294" i="14"/>
  <c r="AD308" i="14" s="1"/>
  <c r="AD318" i="14" s="1"/>
  <c r="AD316" i="14" s="1"/>
  <c r="AD330" i="14" s="1"/>
  <c r="AO264" i="14"/>
  <c r="AO292" i="14" s="1"/>
  <c r="AO306" i="14" s="1"/>
  <c r="DJ210" i="14"/>
  <c r="DP210" i="14" s="1"/>
  <c r="AK258" i="14"/>
  <c r="FQ20" i="14"/>
  <c r="FR21" i="14"/>
  <c r="FD6" i="14"/>
  <c r="FE7" i="14"/>
  <c r="FE6" i="14" s="1"/>
  <c r="FE231" i="14"/>
  <c r="EP6" i="14"/>
  <c r="ER7" i="14"/>
  <c r="EQ7" i="14"/>
  <c r="EQ6" i="14" s="1"/>
  <c r="DP63" i="14"/>
  <c r="W308" i="14"/>
  <c r="W318" i="14" s="1"/>
  <c r="DO79" i="14"/>
  <c r="EK292" i="14"/>
  <c r="EJ292" i="14" s="1"/>
  <c r="EJ264" i="14"/>
  <c r="DD262" i="14"/>
  <c r="DD264" i="14"/>
  <c r="DD292" i="14" s="1"/>
  <c r="DE264" i="14"/>
  <c r="DE292" i="14" s="1"/>
  <c r="DE262" i="14"/>
  <c r="FQ8" i="14"/>
  <c r="FR8" i="14" s="1"/>
  <c r="FR11" i="14"/>
  <c r="FD151" i="14"/>
  <c r="FE151" i="14" s="1"/>
  <c r="FE154" i="14"/>
  <c r="DF264" i="14"/>
  <c r="DF292" i="14" s="1"/>
  <c r="DF262" i="14"/>
  <c r="BB264" i="14"/>
  <c r="BB292" i="14" s="1"/>
  <c r="BB294" i="14"/>
  <c r="BB308" i="14" s="1"/>
  <c r="ER82" i="14"/>
  <c r="EP79" i="14"/>
  <c r="EQ79" i="14" s="1"/>
  <c r="EQ82" i="14"/>
  <c r="BE320" i="14"/>
  <c r="DP12" i="14"/>
  <c r="CL258" i="14"/>
  <c r="CL260" i="14" s="1"/>
  <c r="CL262" i="14" s="1"/>
  <c r="CQ227" i="14"/>
  <c r="AV297" i="14"/>
  <c r="AX307" i="14"/>
  <c r="AX317" i="14" s="1"/>
  <c r="AX331" i="14" s="1"/>
  <c r="CE293" i="14"/>
  <c r="CD293" i="14" s="1"/>
  <c r="CF307" i="14"/>
  <c r="FE245" i="14"/>
  <c r="W317" i="14"/>
  <c r="V307" i="14"/>
  <c r="BA293" i="14"/>
  <c r="BB307" i="14"/>
  <c r="S307" i="14"/>
  <c r="R293" i="14"/>
  <c r="DP228" i="14"/>
  <c r="EP289" i="14"/>
  <c r="EQ289" i="14" s="1"/>
  <c r="EM289" i="14"/>
  <c r="ER317" i="14"/>
  <c r="ER307" i="14"/>
  <c r="EP268" i="14"/>
  <c r="EQ268" i="14" s="1"/>
  <c r="FB255" i="14"/>
  <c r="FD255" i="14"/>
  <c r="FE255" i="14" s="1"/>
  <c r="FE221" i="14"/>
  <c r="AA307" i="14"/>
  <c r="AB317" i="14"/>
  <c r="FD225" i="14"/>
  <c r="FE225" i="14" s="1"/>
  <c r="FA225" i="14"/>
  <c r="FR203" i="14"/>
  <c r="FK203" i="14"/>
  <c r="FQ203" i="14" s="1"/>
  <c r="DB177" i="14"/>
  <c r="FD157" i="14"/>
  <c r="FE157" i="14" s="1"/>
  <c r="FA157" i="14"/>
  <c r="EP101" i="14"/>
  <c r="EM101" i="14"/>
  <c r="DU317" i="14"/>
  <c r="DU331" i="14" s="1"/>
  <c r="DV331" i="14"/>
  <c r="FD206" i="14"/>
  <c r="FA206" i="14"/>
  <c r="CD116" i="14"/>
  <c r="CD114" i="14" s="1"/>
  <c r="CE114" i="14"/>
  <c r="FD170" i="14"/>
  <c r="FE170" i="14" s="1"/>
  <c r="FB170" i="14"/>
  <c r="AW258" i="14"/>
  <c r="AW260" i="14" s="1"/>
  <c r="FD95" i="14"/>
  <c r="FE95" i="14" s="1"/>
  <c r="FA95" i="14"/>
  <c r="FD92" i="14"/>
  <c r="FE92" i="14" s="1"/>
  <c r="FA92" i="14"/>
  <c r="FD75" i="14"/>
  <c r="FE75" i="14" s="1"/>
  <c r="FB75" i="14"/>
  <c r="FQ62" i="14"/>
  <c r="FR62" i="14" s="1"/>
  <c r="FN62" i="14"/>
  <c r="FQ61" i="14"/>
  <c r="FR61" i="14" s="1"/>
  <c r="FO61" i="14"/>
  <c r="FD54" i="14"/>
  <c r="FE54" i="14" s="1"/>
  <c r="FA54" i="14"/>
  <c r="FQ48" i="14"/>
  <c r="FR48" i="14" s="1"/>
  <c r="FO48" i="14"/>
  <c r="BA39" i="14"/>
  <c r="FE21" i="14"/>
  <c r="FD20" i="14"/>
  <c r="FE20" i="14" s="1"/>
  <c r="DA262" i="14"/>
  <c r="DA264" i="14"/>
  <c r="DA292" i="14" s="1"/>
  <c r="AV261" i="14"/>
  <c r="EP162" i="14"/>
  <c r="EM162" i="14"/>
  <c r="DR152" i="14"/>
  <c r="CP119" i="14"/>
  <c r="CQ119" i="14" s="1"/>
  <c r="DR119" i="14" s="1"/>
  <c r="FD62" i="14"/>
  <c r="FE62" i="14" s="1"/>
  <c r="EL258" i="14"/>
  <c r="EL260" i="14" s="1"/>
  <c r="EX20" i="14"/>
  <c r="FD29" i="14"/>
  <c r="FE29" i="14" s="1"/>
  <c r="FA29" i="14"/>
  <c r="FQ127" i="14"/>
  <c r="FR127" i="14" s="1"/>
  <c r="FN127" i="14"/>
  <c r="CD9" i="14"/>
  <c r="CD8" i="14" s="1"/>
  <c r="CE8" i="14"/>
  <c r="FQ6" i="14"/>
  <c r="FR7" i="14"/>
  <c r="FR6" i="14" s="1"/>
  <c r="CJ242" i="14"/>
  <c r="AN262" i="14"/>
  <c r="CP203" i="14"/>
  <c r="CO203" i="14" s="1"/>
  <c r="AF293" i="14"/>
  <c r="AG307" i="14"/>
  <c r="FB245" i="14"/>
  <c r="BT307" i="14"/>
  <c r="FQ227" i="14"/>
  <c r="FR227" i="14" s="1"/>
  <c r="FN227" i="14"/>
  <c r="AL331" i="14"/>
  <c r="AK317" i="14"/>
  <c r="AK331" i="14" s="1"/>
  <c r="EJ271" i="14"/>
  <c r="DJ86" i="14"/>
  <c r="DP84" i="14" s="1"/>
  <c r="BK265" i="14"/>
  <c r="DL265" i="14" s="1"/>
  <c r="DO197" i="14"/>
  <c r="DO195" i="14" s="1"/>
  <c r="DM195" i="14"/>
  <c r="FQ178" i="14"/>
  <c r="FR178" i="14" s="1"/>
  <c r="FN178" i="14"/>
  <c r="FB157" i="14"/>
  <c r="FD114" i="14"/>
  <c r="FE114" i="14" s="1"/>
  <c r="EN101" i="14"/>
  <c r="BB265" i="14"/>
  <c r="EX128" i="14"/>
  <c r="FE128" i="14"/>
  <c r="DJ30" i="14"/>
  <c r="BA114" i="14"/>
  <c r="CP121" i="14" s="1"/>
  <c r="CQ121" i="14" s="1"/>
  <c r="FD70" i="14"/>
  <c r="FE70" i="14" s="1"/>
  <c r="FA70" i="14"/>
  <c r="CE57" i="14"/>
  <c r="CD58" i="14"/>
  <c r="CD57" i="14" s="1"/>
  <c r="FB54" i="14"/>
  <c r="FD44" i="14"/>
  <c r="FE44" i="14" s="1"/>
  <c r="FA44" i="14"/>
  <c r="DL261" i="14"/>
  <c r="EC260" i="14"/>
  <c r="EC264" i="14" s="1"/>
  <c r="EC292" i="14" s="1"/>
  <c r="FM258" i="14"/>
  <c r="FM260" i="14" s="1"/>
  <c r="FM264" i="14" s="1"/>
  <c r="FD213" i="14"/>
  <c r="FE213" i="14" s="1"/>
  <c r="EV86" i="14"/>
  <c r="FD86" i="14" s="1"/>
  <c r="FE86" i="14" s="1"/>
  <c r="DB8" i="14"/>
  <c r="CY264" i="14"/>
  <c r="CY292" i="14" s="1"/>
  <c r="CY262" i="14"/>
  <c r="EN268" i="14"/>
  <c r="EN162" i="14"/>
  <c r="CD203" i="14"/>
  <c r="FD101" i="14"/>
  <c r="FE101" i="14" s="1"/>
  <c r="FA101" i="14"/>
  <c r="CE79" i="14"/>
  <c r="CD80" i="14"/>
  <c r="CD79" i="14" s="1"/>
  <c r="FQ66" i="14"/>
  <c r="FR66" i="14" s="1"/>
  <c r="FN66" i="14"/>
  <c r="FR20" i="14"/>
  <c r="FK20" i="14"/>
  <c r="EF258" i="14"/>
  <c r="EE6" i="14"/>
  <c r="CV262" i="14"/>
  <c r="CV264" i="14"/>
  <c r="CV292" i="14" s="1"/>
  <c r="DO151" i="14"/>
  <c r="FQ93" i="14"/>
  <c r="FR93" i="14" s="1"/>
  <c r="EQ69" i="14"/>
  <c r="FA75" i="14"/>
  <c r="ER62" i="14"/>
  <c r="FN48" i="14"/>
  <c r="FB29" i="14"/>
  <c r="FD136" i="14"/>
  <c r="FE136" i="14" s="1"/>
  <c r="FA136" i="14"/>
  <c r="FO127" i="14"/>
  <c r="EX114" i="14"/>
  <c r="CQ82" i="14"/>
  <c r="CP79" i="14"/>
  <c r="CO79" i="14" s="1"/>
  <c r="CX308" i="14"/>
  <c r="FD128" i="14"/>
  <c r="CJ57" i="14"/>
  <c r="BK260" i="14"/>
  <c r="CJ314" i="14"/>
  <c r="DJ195" i="14"/>
  <c r="CJ261" i="14"/>
  <c r="CJ128" i="14"/>
  <c r="BT260" i="14"/>
  <c r="AN264" i="14"/>
  <c r="AN292" i="14" s="1"/>
  <c r="AN306" i="14" s="1"/>
  <c r="BH306" i="14"/>
  <c r="BY260" i="14"/>
  <c r="BW306" i="14"/>
  <c r="BN320" i="14" s="1"/>
  <c r="BF260" i="14"/>
  <c r="BJ294" i="14"/>
  <c r="BJ308" i="14" s="1"/>
  <c r="BJ318" i="14" s="1"/>
  <c r="BJ316" i="14" s="1"/>
  <c r="BJ330" i="14" s="1"/>
  <c r="FD256" i="14"/>
  <c r="FE256" i="14" s="1"/>
  <c r="FA256" i="14"/>
  <c r="DP245" i="14"/>
  <c r="EX242" i="14"/>
  <c r="AW307" i="14"/>
  <c r="AV293" i="14"/>
  <c r="BL317" i="14"/>
  <c r="CK307" i="14"/>
  <c r="CJ307" i="14" s="1"/>
  <c r="BK307" i="14"/>
  <c r="EP286" i="14"/>
  <c r="EQ286" i="14" s="1"/>
  <c r="EM286" i="14"/>
  <c r="EN280" i="14"/>
  <c r="DO243" i="14"/>
  <c r="DM242" i="14"/>
  <c r="FO227" i="14"/>
  <c r="ER239" i="14"/>
  <c r="EP230" i="14"/>
  <c r="EQ230" i="14" s="1"/>
  <c r="EQ239" i="14"/>
  <c r="FD227" i="14"/>
  <c r="FE227" i="14" s="1"/>
  <c r="DJ180" i="14"/>
  <c r="FA255" i="14"/>
  <c r="EX230" i="14"/>
  <c r="FO219" i="14"/>
  <c r="FQ219" i="14"/>
  <c r="FR219" i="14" s="1"/>
  <c r="EX203" i="14"/>
  <c r="FQ202" i="14"/>
  <c r="FR202" i="14" s="1"/>
  <c r="FN202" i="14"/>
  <c r="FQ201" i="14"/>
  <c r="FR201" i="14" s="1"/>
  <c r="FN201" i="14"/>
  <c r="DJ171" i="14"/>
  <c r="EV229" i="14"/>
  <c r="FD229" i="14" s="1"/>
  <c r="FE229" i="14" s="1"/>
  <c r="CP228" i="14"/>
  <c r="CQ228" i="14" s="1"/>
  <c r="DR228" i="14" s="1"/>
  <c r="FD215" i="14"/>
  <c r="FE215" i="14" s="1"/>
  <c r="DJ209" i="14"/>
  <c r="DP209" i="14" s="1"/>
  <c r="FD198" i="14"/>
  <c r="FA198" i="14"/>
  <c r="CP199" i="14"/>
  <c r="FD192" i="14"/>
  <c r="FE192" i="14" s="1"/>
  <c r="FB183" i="14"/>
  <c r="FO178" i="14"/>
  <c r="DJ144" i="14"/>
  <c r="DJ135" i="14"/>
  <c r="DJ128" i="14" s="1"/>
  <c r="DO231" i="14"/>
  <c r="DO230" i="14" s="1"/>
  <c r="DM230" i="14"/>
  <c r="EX220" i="14"/>
  <c r="DM203" i="14"/>
  <c r="DJ188" i="14"/>
  <c r="DR163" i="14"/>
  <c r="CP160" i="14"/>
  <c r="BA159" i="14"/>
  <c r="FD141" i="14"/>
  <c r="FE141" i="14" s="1"/>
  <c r="FB213" i="14"/>
  <c r="EV194" i="14"/>
  <c r="FD194" i="14" s="1"/>
  <c r="FE194" i="14" s="1"/>
  <c r="DM177" i="14"/>
  <c r="DO179" i="14"/>
  <c r="DO177" i="14" s="1"/>
  <c r="FB171" i="14"/>
  <c r="EX151" i="14"/>
  <c r="FA149" i="14"/>
  <c r="FE131" i="14"/>
  <c r="FB126" i="14"/>
  <c r="FN121" i="14"/>
  <c r="FQ100" i="14"/>
  <c r="FR100" i="14" s="1"/>
  <c r="FN100" i="14"/>
  <c r="FB97" i="14"/>
  <c r="DP11" i="14"/>
  <c r="DS11" i="14" s="1"/>
  <c r="FB239" i="14"/>
  <c r="FD208" i="14"/>
  <c r="FE208" i="14" s="1"/>
  <c r="FA208" i="14"/>
  <c r="CD195" i="14"/>
  <c r="FD193" i="14"/>
  <c r="FE193" i="14" s="1"/>
  <c r="FA193" i="14"/>
  <c r="FA172" i="14"/>
  <c r="FA170" i="14"/>
  <c r="DJ166" i="14"/>
  <c r="FQ160" i="14"/>
  <c r="FR160" i="14" s="1"/>
  <c r="FN160" i="14"/>
  <c r="FQ141" i="14"/>
  <c r="FR141" i="14" s="1"/>
  <c r="FN141" i="14"/>
  <c r="BA94" i="14"/>
  <c r="FB70" i="14"/>
  <c r="CP62" i="14"/>
  <c r="CP63" i="14" s="1"/>
  <c r="CQ63" i="14" s="1"/>
  <c r="DR63" i="14" s="1"/>
  <c r="EX57" i="14"/>
  <c r="FQ53" i="14"/>
  <c r="FR53" i="14" s="1"/>
  <c r="FN53" i="14"/>
  <c r="CP43" i="14"/>
  <c r="FB44" i="14"/>
  <c r="FD35" i="14"/>
  <c r="FE35" i="14" s="1"/>
  <c r="FB35" i="14"/>
  <c r="AZ258" i="14"/>
  <c r="AZ260" i="14" s="1"/>
  <c r="FD19" i="14"/>
  <c r="FE19" i="14" s="1"/>
  <c r="FB19" i="14"/>
  <c r="DY294" i="14"/>
  <c r="DY318" i="14" s="1"/>
  <c r="DY306" i="14"/>
  <c r="FI215" i="14"/>
  <c r="FQ215" i="14" s="1"/>
  <c r="FR215" i="14" s="1"/>
  <c r="EV202" i="14"/>
  <c r="FD202" i="14" s="1"/>
  <c r="FE202" i="14" s="1"/>
  <c r="FB174" i="14"/>
  <c r="EV163" i="14"/>
  <c r="FD163" i="14" s="1"/>
  <c r="FE163" i="14" s="1"/>
  <c r="DO128" i="14"/>
  <c r="FA97" i="14"/>
  <c r="FQ90" i="14"/>
  <c r="FR90" i="14" s="1"/>
  <c r="FA63" i="14"/>
  <c r="EN62" i="14"/>
  <c r="FD50" i="14"/>
  <c r="FE50" i="14" s="1"/>
  <c r="FA50" i="14"/>
  <c r="CU264" i="14"/>
  <c r="CU292" i="14" s="1"/>
  <c r="CU262" i="14"/>
  <c r="FD187" i="14"/>
  <c r="FE187" i="14" s="1"/>
  <c r="FA187" i="14"/>
  <c r="FB141" i="14"/>
  <c r="FQ207" i="14"/>
  <c r="FR207" i="14" s="1"/>
  <c r="FO207" i="14"/>
  <c r="CE203" i="14"/>
  <c r="FD167" i="14"/>
  <c r="FE167" i="14" s="1"/>
  <c r="FA167" i="14"/>
  <c r="DB159" i="14"/>
  <c r="FQ156" i="14"/>
  <c r="FR156" i="14" s="1"/>
  <c r="FO156" i="14"/>
  <c r="DP156" i="14"/>
  <c r="EX137" i="14"/>
  <c r="FD105" i="14"/>
  <c r="FE105" i="14" s="1"/>
  <c r="FA105" i="14"/>
  <c r="FB101" i="14"/>
  <c r="FD93" i="14"/>
  <c r="FE93" i="14" s="1"/>
  <c r="FO90" i="14"/>
  <c r="FO66" i="14"/>
  <c r="DM57" i="14"/>
  <c r="DO59" i="14"/>
  <c r="DO57" i="14" s="1"/>
  <c r="EJ57" i="14"/>
  <c r="FO26" i="14"/>
  <c r="CP8" i="14"/>
  <c r="CO8" i="14" s="1"/>
  <c r="FL258" i="14"/>
  <c r="DX260" i="14"/>
  <c r="DX264" i="14" s="1"/>
  <c r="DX292" i="14" s="1"/>
  <c r="DJ147" i="14"/>
  <c r="DB128" i="14"/>
  <c r="FB119" i="14"/>
  <c r="CE94" i="14"/>
  <c r="FA17" i="14"/>
  <c r="DW332" i="14"/>
  <c r="DW316" i="14"/>
  <c r="DW330" i="14" s="1"/>
  <c r="DM128" i="14"/>
  <c r="EV90" i="14"/>
  <c r="FD90" i="14" s="1"/>
  <c r="FE90" i="14" s="1"/>
  <c r="FA28" i="14"/>
  <c r="FB136" i="14"/>
  <c r="FA125" i="14"/>
  <c r="FD121" i="14"/>
  <c r="FE121" i="14" s="1"/>
  <c r="FB121" i="14"/>
  <c r="FD51" i="14"/>
  <c r="FE51" i="14" s="1"/>
  <c r="FA51" i="14"/>
  <c r="FD42" i="14"/>
  <c r="FA42" i="14"/>
  <c r="FA38" i="14"/>
  <c r="FA24" i="14"/>
  <c r="FD12" i="14"/>
  <c r="FE12" i="14" s="1"/>
  <c r="FA12" i="14"/>
  <c r="DM20" i="14"/>
  <c r="CW260" i="14"/>
  <c r="CE20" i="14"/>
  <c r="DP7" i="14"/>
  <c r="DP6" i="14" s="1"/>
  <c r="DJ6" i="14"/>
  <c r="DC294" i="14"/>
  <c r="DC264" i="14"/>
  <c r="DC262" i="14"/>
  <c r="DB260" i="14"/>
  <c r="EJ137" i="14"/>
  <c r="DO139" i="14"/>
  <c r="DO137" i="14" s="1"/>
  <c r="DM137" i="14"/>
  <c r="EX177" i="14"/>
  <c r="FE138" i="14"/>
  <c r="EQ61" i="14"/>
  <c r="EP57" i="14"/>
  <c r="EQ57" i="14" s="1"/>
  <c r="ER61" i="14"/>
  <c r="EX8" i="14"/>
  <c r="CZ264" i="14"/>
  <c r="CZ292" i="14" s="1"/>
  <c r="CZ262" i="14"/>
  <c r="FQ86" i="14"/>
  <c r="FR86" i="14" s="1"/>
  <c r="FD182" i="14"/>
  <c r="FE182" i="14" s="1"/>
  <c r="FB182" i="14"/>
  <c r="ED317" i="14"/>
  <c r="ED307" i="14"/>
  <c r="DM79" i="14"/>
  <c r="CX292" i="14"/>
  <c r="CK258" i="14"/>
  <c r="CK260" i="14" s="1"/>
  <c r="CK264" i="14" s="1"/>
  <c r="AH264" i="14"/>
  <c r="AH292" i="14" s="1"/>
  <c r="AH306" i="14" s="1"/>
  <c r="AK260" i="14"/>
  <c r="AG262" i="14"/>
  <c r="BV331" i="14"/>
  <c r="CG317" i="14"/>
  <c r="CG331" i="14" s="1"/>
  <c r="CD243" i="14"/>
  <c r="CD242" i="14" s="1"/>
  <c r="CE242" i="14"/>
  <c r="EJ274" i="14"/>
  <c r="EM274" i="14" s="1"/>
  <c r="CE220" i="14"/>
  <c r="CD221" i="14"/>
  <c r="CD220" i="14" s="1"/>
  <c r="FB185" i="14"/>
  <c r="CP158" i="14"/>
  <c r="DP131" i="14"/>
  <c r="CW265" i="14"/>
  <c r="BY307" i="14"/>
  <c r="BZ317" i="14"/>
  <c r="FQ239" i="14"/>
  <c r="FR239" i="14" s="1"/>
  <c r="FN239" i="14"/>
  <c r="FB225" i="14"/>
  <c r="BF293" i="14"/>
  <c r="BG307" i="14"/>
  <c r="FQ143" i="14"/>
  <c r="FR143" i="14" s="1"/>
  <c r="FN143" i="14"/>
  <c r="FD87" i="14"/>
  <c r="FE87" i="14" s="1"/>
  <c r="FA87" i="14"/>
  <c r="FD84" i="14"/>
  <c r="FE84" i="14" s="1"/>
  <c r="FA84" i="14"/>
  <c r="DB195" i="14"/>
  <c r="DJ140" i="14"/>
  <c r="FB138" i="14"/>
  <c r="CE195" i="14"/>
  <c r="CE137" i="14"/>
  <c r="CD138" i="14"/>
  <c r="CD137" i="14" s="1"/>
  <c r="CP132" i="14"/>
  <c r="FD123" i="14"/>
  <c r="FE123" i="14" s="1"/>
  <c r="FA123" i="14"/>
  <c r="FE115" i="14"/>
  <c r="FD104" i="14"/>
  <c r="FE104" i="14" s="1"/>
  <c r="FA104" i="14"/>
  <c r="FB95" i="14"/>
  <c r="FB92" i="14"/>
  <c r="FO62" i="14"/>
  <c r="EP20" i="14"/>
  <c r="EQ20" i="14" s="1"/>
  <c r="ER36" i="14"/>
  <c r="CS262" i="14"/>
  <c r="CR260" i="14"/>
  <c r="CS294" i="14"/>
  <c r="CS264" i="14"/>
  <c r="DO7" i="14"/>
  <c r="DO6" i="14" s="1"/>
  <c r="DM6" i="14"/>
  <c r="FD148" i="14"/>
  <c r="FE148" i="14" s="1"/>
  <c r="FA148" i="14"/>
  <c r="FO86" i="14"/>
  <c r="CJ220" i="14"/>
  <c r="CJ20" i="14"/>
  <c r="DJ45" i="14"/>
  <c r="DP44" i="14" s="1"/>
  <c r="CJ114" i="14"/>
  <c r="CJ159" i="14"/>
  <c r="EJ283" i="14"/>
  <c r="EM283" i="14"/>
  <c r="BA266" i="14"/>
  <c r="BA265" i="14" s="1"/>
  <c r="BA268" i="14"/>
  <c r="FB246" i="14"/>
  <c r="BA242" i="14"/>
  <c r="CP246" i="14" s="1"/>
  <c r="CQ246" i="14" s="1"/>
  <c r="DR246" i="14" s="1"/>
  <c r="FB252" i="14"/>
  <c r="FB248" i="14"/>
  <c r="FA245" i="14"/>
  <c r="BA280" i="14"/>
  <c r="FI255" i="14"/>
  <c r="FQ255" i="14" s="1"/>
  <c r="FR255" i="14" s="1"/>
  <c r="DO221" i="14"/>
  <c r="DM220" i="14"/>
  <c r="CD231" i="14"/>
  <c r="CD230" i="14" s="1"/>
  <c r="CE230" i="14"/>
  <c r="AR317" i="14"/>
  <c r="AQ307" i="14"/>
  <c r="EM268" i="14"/>
  <c r="FO255" i="14"/>
  <c r="FD233" i="14"/>
  <c r="FE233" i="14" s="1"/>
  <c r="FB233" i="14"/>
  <c r="FO215" i="14"/>
  <c r="DL177" i="14"/>
  <c r="CW307" i="14"/>
  <c r="AK265" i="14"/>
  <c r="CP239" i="14"/>
  <c r="FD223" i="14"/>
  <c r="FE223" i="14" s="1"/>
  <c r="FB223" i="14"/>
  <c r="EM277" i="14"/>
  <c r="FA252" i="14"/>
  <c r="BA230" i="14"/>
  <c r="FB206" i="14"/>
  <c r="FD190" i="14"/>
  <c r="FE190" i="14" s="1"/>
  <c r="FA190" i="14"/>
  <c r="BA177" i="14"/>
  <c r="CE177" i="14"/>
  <c r="CD178" i="14"/>
  <c r="CD177" i="14" s="1"/>
  <c r="FA174" i="14"/>
  <c r="FD160" i="14"/>
  <c r="FB155" i="14"/>
  <c r="FQ146" i="14"/>
  <c r="FR146" i="14" s="1"/>
  <c r="FB143" i="14"/>
  <c r="FD127" i="14"/>
  <c r="FE127" i="14" s="1"/>
  <c r="CE261" i="14"/>
  <c r="CD261" i="14" s="1"/>
  <c r="EN286" i="14"/>
  <c r="FD175" i="14"/>
  <c r="FE175" i="14" s="1"/>
  <c r="FA175" i="14"/>
  <c r="FD162" i="14"/>
  <c r="FE162" i="14" s="1"/>
  <c r="FA162" i="14"/>
  <c r="CE159" i="14"/>
  <c r="FA155" i="14"/>
  <c r="FA143" i="14"/>
  <c r="CP140" i="14"/>
  <c r="CP146" i="14" s="1"/>
  <c r="CG258" i="14"/>
  <c r="CG260" i="14" s="1"/>
  <c r="CP44" i="14"/>
  <c r="CQ44" i="14" s="1"/>
  <c r="DR44" i="14" s="1"/>
  <c r="DJ35" i="14"/>
  <c r="DJ20" i="14" s="1"/>
  <c r="DB261" i="14"/>
  <c r="EN289" i="14"/>
  <c r="EV174" i="14"/>
  <c r="FD174" i="14" s="1"/>
  <c r="FE174" i="14" s="1"/>
  <c r="FD164" i="14"/>
  <c r="FE164" i="14" s="1"/>
  <c r="FA164" i="14"/>
  <c r="FD158" i="14"/>
  <c r="FE158" i="14" s="1"/>
  <c r="BA151" i="14"/>
  <c r="FQ119" i="14"/>
  <c r="FR119" i="14" s="1"/>
  <c r="FN119" i="14"/>
  <c r="AV114" i="14"/>
  <c r="AV258" i="14" s="1"/>
  <c r="CP100" i="14"/>
  <c r="CQ100" i="14" s="1"/>
  <c r="DR100" i="14" s="1"/>
  <c r="BY258" i="14"/>
  <c r="FB71" i="14"/>
  <c r="FB62" i="14"/>
  <c r="FN43" i="14"/>
  <c r="DB39" i="14"/>
  <c r="FD32" i="14"/>
  <c r="FE32" i="14" s="1"/>
  <c r="FA32" i="14"/>
  <c r="FD14" i="14"/>
  <c r="FE14" i="14" s="1"/>
  <c r="FA14" i="14"/>
  <c r="DI262" i="14"/>
  <c r="DI264" i="14"/>
  <c r="FD165" i="14"/>
  <c r="FE165" i="14" s="1"/>
  <c r="FB165" i="14"/>
  <c r="FA126" i="14"/>
  <c r="EX94" i="14"/>
  <c r="FD94" i="14" s="1"/>
  <c r="FE94" i="14" s="1"/>
  <c r="FA66" i="14"/>
  <c r="CD40" i="14"/>
  <c r="CD39" i="14" s="1"/>
  <c r="CE39" i="14"/>
  <c r="EK258" i="14"/>
  <c r="EJ6" i="14"/>
  <c r="CD152" i="14"/>
  <c r="CD151" i="14" s="1"/>
  <c r="CE151" i="14"/>
  <c r="EP149" i="14"/>
  <c r="CJ265" i="14"/>
  <c r="DO161" i="14"/>
  <c r="DM159" i="14"/>
  <c r="FO146" i="14"/>
  <c r="FA138" i="14"/>
  <c r="FQ124" i="14"/>
  <c r="FR124" i="14" s="1"/>
  <c r="FO124" i="14"/>
  <c r="FD113" i="14"/>
  <c r="FE113" i="14" s="1"/>
  <c r="FB66" i="14"/>
  <c r="FA62" i="14"/>
  <c r="FD53" i="14"/>
  <c r="FE53" i="14" s="1"/>
  <c r="FA31" i="14"/>
  <c r="CQ7" i="14"/>
  <c r="CP6" i="14"/>
  <c r="CO6" i="14" s="1"/>
  <c r="DH264" i="14"/>
  <c r="DH262" i="14"/>
  <c r="FA248" i="14"/>
  <c r="FD169" i="14"/>
  <c r="FE169" i="14" s="1"/>
  <c r="FA169" i="14"/>
  <c r="DJ98" i="14"/>
  <c r="DJ94" i="14" s="1"/>
  <c r="CD94" i="14"/>
  <c r="EX39" i="14"/>
  <c r="FQ38" i="14"/>
  <c r="FR38" i="14" s="1"/>
  <c r="FN38" i="14"/>
  <c r="DG264" i="14"/>
  <c r="DG262" i="14"/>
  <c r="FB208" i="14"/>
  <c r="FB158" i="14"/>
  <c r="FQ112" i="14"/>
  <c r="FR112" i="14" s="1"/>
  <c r="FN112" i="14"/>
  <c r="EV102" i="14"/>
  <c r="FD102" i="14" s="1"/>
  <c r="FE102" i="14" s="1"/>
  <c r="FN61" i="14"/>
  <c r="FO43" i="14"/>
  <c r="FA119" i="14"/>
  <c r="FO98" i="14"/>
  <c r="FI86" i="14"/>
  <c r="FI77" i="14"/>
  <c r="FQ77" i="14" s="1"/>
  <c r="FR77" i="14" s="1"/>
  <c r="FA19" i="14"/>
  <c r="DM261" i="14"/>
  <c r="CT316" i="14"/>
  <c r="CT306" i="14"/>
  <c r="CT318" i="14" s="1"/>
  <c r="CT331" i="14" s="1"/>
  <c r="CT294" i="14"/>
  <c r="CT308" i="14" s="1"/>
  <c r="DM94" i="14"/>
  <c r="CD20" i="14"/>
  <c r="DR8" i="14"/>
  <c r="AR306" i="14"/>
  <c r="AR321" i="14"/>
  <c r="DP244" i="14"/>
  <c r="DJ242" i="14"/>
  <c r="BZ308" i="14"/>
  <c r="DJ81" i="14"/>
  <c r="CJ79" i="14"/>
  <c r="BG308" i="14"/>
  <c r="AU316" i="14"/>
  <c r="AU330" i="14" s="1"/>
  <c r="AU332" i="14"/>
  <c r="AG292" i="14"/>
  <c r="DP205" i="14"/>
  <c r="AJ332" i="14"/>
  <c r="AJ316" i="14"/>
  <c r="AJ330" i="14" s="1"/>
  <c r="T308" i="14"/>
  <c r="T318" i="14"/>
  <c r="AL308" i="14"/>
  <c r="DP116" i="14"/>
  <c r="DJ114" i="14"/>
  <c r="CJ195" i="14"/>
  <c r="W264" i="14"/>
  <c r="V260" i="14"/>
  <c r="AO316" i="14"/>
  <c r="AO330" i="14" s="1"/>
  <c r="AO332" i="14"/>
  <c r="DJ232" i="14"/>
  <c r="CJ230" i="14"/>
  <c r="DJ152" i="14"/>
  <c r="CJ151" i="14"/>
  <c r="CN258" i="14"/>
  <c r="CN260" i="14" s="1"/>
  <c r="CJ137" i="14"/>
  <c r="DJ139" i="14"/>
  <c r="DP222" i="14"/>
  <c r="DJ220" i="14"/>
  <c r="DP130" i="14"/>
  <c r="BU292" i="14"/>
  <c r="BU294" i="14"/>
  <c r="CK294" i="14" s="1"/>
  <c r="CF264" i="14"/>
  <c r="BT264" i="14"/>
  <c r="DR121" i="14"/>
  <c r="AN316" i="14"/>
  <c r="AN330" i="14" s="1"/>
  <c r="AN332" i="14"/>
  <c r="DR27" i="14"/>
  <c r="DR20" i="14" s="1"/>
  <c r="CQ20" i="14"/>
  <c r="BD332" i="14"/>
  <c r="BD316" i="14"/>
  <c r="BD330" i="14" s="1"/>
  <c r="CM258" i="14"/>
  <c r="CM260" i="14" s="1"/>
  <c r="BI332" i="14"/>
  <c r="BI316" i="14"/>
  <c r="BI330" i="14" s="1"/>
  <c r="AC316" i="14"/>
  <c r="AC330" i="14" s="1"/>
  <c r="AC332" i="14"/>
  <c r="U332" i="14"/>
  <c r="U316" i="14"/>
  <c r="U330" i="14" s="1"/>
  <c r="DP198" i="14"/>
  <c r="DP195" i="14" s="1"/>
  <c r="CJ94" i="14"/>
  <c r="BX306" i="14"/>
  <c r="BX294" i="14"/>
  <c r="BX308" i="14" s="1"/>
  <c r="BX318" i="14" s="1"/>
  <c r="AI262" i="14"/>
  <c r="AI294" i="14"/>
  <c r="AI308" i="14" s="1"/>
  <c r="AI318" i="14" s="1"/>
  <c r="AI264" i="14"/>
  <c r="AI292" i="14" s="1"/>
  <c r="AI306" i="14" s="1"/>
  <c r="S294" i="14"/>
  <c r="S264" i="14"/>
  <c r="DP161" i="14"/>
  <c r="CJ177" i="14"/>
  <c r="DJ179" i="14"/>
  <c r="AB292" i="14"/>
  <c r="DP22" i="14"/>
  <c r="BH332" i="14"/>
  <c r="BH316" i="14"/>
  <c r="BH330" i="14" s="1"/>
  <c r="BE316" i="14"/>
  <c r="BE330" i="14" s="1"/>
  <c r="BE332" i="14"/>
  <c r="AH316" i="14"/>
  <c r="AH330" i="14" s="1"/>
  <c r="AH332" i="14"/>
  <c r="CA294" i="14"/>
  <c r="CA308" i="14" s="1"/>
  <c r="CA318" i="14" s="1"/>
  <c r="CA306" i="14"/>
  <c r="AB308" i="14"/>
  <c r="DP41" i="14"/>
  <c r="DJ39" i="14"/>
  <c r="AM262" i="14"/>
  <c r="AM264" i="14"/>
  <c r="AM292" i="14" s="1"/>
  <c r="AM306" i="14" s="1"/>
  <c r="AM294" i="14"/>
  <c r="AM308" i="14" s="1"/>
  <c r="AM318" i="14" s="1"/>
  <c r="CC294" i="14"/>
  <c r="CC308" i="14" s="1"/>
  <c r="CC318" i="14" s="1"/>
  <c r="CC306" i="14"/>
  <c r="BD320" i="14"/>
  <c r="CJ8" i="14"/>
  <c r="DJ10" i="14"/>
  <c r="BZ292" i="14"/>
  <c r="BW332" i="14"/>
  <c r="BW316" i="14"/>
  <c r="BW330" i="14" s="1"/>
  <c r="Z332" i="14"/>
  <c r="CQ203" i="14"/>
  <c r="AE262" i="14"/>
  <c r="AE264" i="14"/>
  <c r="AE292" i="14" s="1"/>
  <c r="AE306" i="14" s="1"/>
  <c r="AE294" i="14"/>
  <c r="AE308" i="14" s="1"/>
  <c r="AE318" i="14" s="1"/>
  <c r="BO294" i="14"/>
  <c r="BO308" i="14" s="1"/>
  <c r="BO318" i="14" s="1"/>
  <c r="AF260" i="14"/>
  <c r="FG260" i="14"/>
  <c r="FF258" i="14"/>
  <c r="ET258" i="14"/>
  <c r="ES258" i="14" s="1"/>
  <c r="AQ258" i="14"/>
  <c r="CQ185" i="14"/>
  <c r="CP177" i="14"/>
  <c r="EV185" i="14"/>
  <c r="FD185" i="14" s="1"/>
  <c r="DP62" i="14"/>
  <c r="DJ57" i="14"/>
  <c r="BL308" i="14"/>
  <c r="DZ294" i="14"/>
  <c r="EA318" i="14"/>
  <c r="EA308" i="14"/>
  <c r="DZ308" i="14" s="1"/>
  <c r="DV260" i="14"/>
  <c r="DU258" i="14"/>
  <c r="DZ260" i="14"/>
  <c r="EB264" i="14"/>
  <c r="AS323" i="14"/>
  <c r="AS264" i="14"/>
  <c r="DR114" i="14" l="1"/>
  <c r="DO203" i="14"/>
  <c r="DL258" i="14"/>
  <c r="DL260" i="14" s="1"/>
  <c r="DL316" i="14" s="1"/>
  <c r="CW262" i="14"/>
  <c r="FR43" i="14"/>
  <c r="CB294" i="14"/>
  <c r="CB308" i="14" s="1"/>
  <c r="CB318" i="14" s="1"/>
  <c r="CB316" i="14" s="1"/>
  <c r="CB330" i="14" s="1"/>
  <c r="BY262" i="14"/>
  <c r="DO159" i="14"/>
  <c r="DP140" i="14"/>
  <c r="BY264" i="14"/>
  <c r="DP132" i="14"/>
  <c r="DJ265" i="14"/>
  <c r="DP242" i="14"/>
  <c r="BM316" i="14"/>
  <c r="BM330" i="14" s="1"/>
  <c r="BV332" i="14"/>
  <c r="DP114" i="14"/>
  <c r="DP203" i="14"/>
  <c r="DP220" i="14"/>
  <c r="DM258" i="14"/>
  <c r="DM260" i="14" s="1"/>
  <c r="DM262" i="14" s="1"/>
  <c r="CK262" i="14"/>
  <c r="FD57" i="14"/>
  <c r="FE57" i="14" s="1"/>
  <c r="FD137" i="14"/>
  <c r="FE137" i="14" s="1"/>
  <c r="FD242" i="14"/>
  <c r="FE242" i="14" s="1"/>
  <c r="AT264" i="14"/>
  <c r="AT292" i="14" s="1"/>
  <c r="AT321" i="14" s="1"/>
  <c r="AX294" i="14"/>
  <c r="AX308" i="14" s="1"/>
  <c r="AX318" i="14" s="1"/>
  <c r="AX316" i="14" s="1"/>
  <c r="AX330" i="14" s="1"/>
  <c r="AD332" i="14"/>
  <c r="CL264" i="14"/>
  <c r="CL292" i="14" s="1"/>
  <c r="CL306" i="14" s="1"/>
  <c r="BG292" i="14"/>
  <c r="BG306" i="14" s="1"/>
  <c r="AK262" i="14"/>
  <c r="CG318" i="14"/>
  <c r="CG332" i="14" s="1"/>
  <c r="AY294" i="14"/>
  <c r="AY308" i="14" s="1"/>
  <c r="AY318" i="14" s="1"/>
  <c r="CH264" i="14"/>
  <c r="CH292" i="14" s="1"/>
  <c r="CH294" i="14" s="1"/>
  <c r="CH308" i="14" s="1"/>
  <c r="CH318" i="14" s="1"/>
  <c r="CH332" i="14" s="1"/>
  <c r="AQ260" i="14"/>
  <c r="AQ323" i="14" s="1"/>
  <c r="BK294" i="14"/>
  <c r="CE258" i="14"/>
  <c r="BK264" i="14"/>
  <c r="AA262" i="14"/>
  <c r="CI306" i="14"/>
  <c r="CI294" i="14"/>
  <c r="CI308" i="14" s="1"/>
  <c r="CI318" i="14" s="1"/>
  <c r="BN316" i="14"/>
  <c r="BN330" i="14" s="1"/>
  <c r="AF294" i="14"/>
  <c r="BC320" i="14"/>
  <c r="CI262" i="14"/>
  <c r="BL292" i="14"/>
  <c r="CK292" i="14" s="1"/>
  <c r="Y332" i="14"/>
  <c r="BJ332" i="14"/>
  <c r="BC294" i="14"/>
  <c r="BC308" i="14" s="1"/>
  <c r="BC318" i="14" s="1"/>
  <c r="CE260" i="14"/>
  <c r="CD260" i="14" s="1"/>
  <c r="BA264" i="14"/>
  <c r="CQ242" i="14"/>
  <c r="AK264" i="14"/>
  <c r="CP114" i="14"/>
  <c r="CO114" i="14" s="1"/>
  <c r="BA260" i="14"/>
  <c r="CP242" i="14"/>
  <c r="CO242" i="14" s="1"/>
  <c r="AF262" i="14"/>
  <c r="CJ258" i="14"/>
  <c r="AR308" i="14"/>
  <c r="AR318" i="14" s="1"/>
  <c r="AR332" i="14" s="1"/>
  <c r="AR322" i="14"/>
  <c r="X308" i="14"/>
  <c r="V308" i="14" s="1"/>
  <c r="DP39" i="14"/>
  <c r="DP164" i="14"/>
  <c r="DP159" i="14" s="1"/>
  <c r="BA258" i="14"/>
  <c r="V294" i="14"/>
  <c r="CJ260" i="14"/>
  <c r="DJ203" i="14"/>
  <c r="DS203" i="14" s="1"/>
  <c r="DS20" i="14"/>
  <c r="DP185" i="14"/>
  <c r="CP137" i="14"/>
  <c r="CO137" i="14" s="1"/>
  <c r="CQ146" i="14"/>
  <c r="DR146" i="14" s="1"/>
  <c r="DL262" i="14"/>
  <c r="CQ6" i="14"/>
  <c r="DR7" i="14"/>
  <c r="DR6" i="14" s="1"/>
  <c r="DS6" i="14" s="1"/>
  <c r="CQ132" i="14"/>
  <c r="CP128" i="14"/>
  <c r="CO128" i="14" s="1"/>
  <c r="CX306" i="14"/>
  <c r="CX318" i="14" s="1"/>
  <c r="CW292" i="14"/>
  <c r="CW306" i="14" s="1"/>
  <c r="ED331" i="14"/>
  <c r="ED316" i="14"/>
  <c r="ED330" i="14" s="1"/>
  <c r="DC308" i="14"/>
  <c r="DB308" i="14" s="1"/>
  <c r="DB294" i="14"/>
  <c r="FE42" i="14"/>
  <c r="FD39" i="14"/>
  <c r="FE39" i="14" s="1"/>
  <c r="DX294" i="14"/>
  <c r="DX318" i="14" s="1"/>
  <c r="DX306" i="14"/>
  <c r="EY258" i="14"/>
  <c r="EE258" i="14"/>
  <c r="EF260" i="14"/>
  <c r="EE260" i="14" s="1"/>
  <c r="DA306" i="14"/>
  <c r="DA318" i="14" s="1"/>
  <c r="DA294" i="14"/>
  <c r="DA308" i="14" s="1"/>
  <c r="AA317" i="14"/>
  <c r="AA331" i="14" s="1"/>
  <c r="AB331" i="14"/>
  <c r="ER331" i="14"/>
  <c r="ER316" i="14"/>
  <c r="ER330" i="14" s="1"/>
  <c r="CF317" i="14"/>
  <c r="CE307" i="14"/>
  <c r="CD307" i="14" s="1"/>
  <c r="DR227" i="14"/>
  <c r="CQ220" i="14"/>
  <c r="BO320" i="14"/>
  <c r="ER149" i="14"/>
  <c r="EP137" i="14"/>
  <c r="EQ137" i="14" s="1"/>
  <c r="EQ149" i="14"/>
  <c r="CQ239" i="14"/>
  <c r="CP230" i="14"/>
  <c r="CO230" i="14" s="1"/>
  <c r="EP283" i="14"/>
  <c r="EQ283" i="14" s="1"/>
  <c r="EN283" i="14"/>
  <c r="CR262" i="14"/>
  <c r="CQ158" i="14"/>
  <c r="CP151" i="14"/>
  <c r="CO151" i="14" s="1"/>
  <c r="CW264" i="14"/>
  <c r="CZ294" i="14"/>
  <c r="CZ308" i="14" s="1"/>
  <c r="CZ306" i="14"/>
  <c r="CZ318" i="14" s="1"/>
  <c r="FK258" i="14"/>
  <c r="FL260" i="14"/>
  <c r="AZ264" i="14"/>
  <c r="AZ292" i="14" s="1"/>
  <c r="AZ306" i="14" s="1"/>
  <c r="AU325" i="14" s="1"/>
  <c r="AZ294" i="14"/>
  <c r="AZ308" i="14" s="1"/>
  <c r="AZ318" i="14" s="1"/>
  <c r="BK317" i="14"/>
  <c r="BK331" i="14" s="1"/>
  <c r="CK317" i="14"/>
  <c r="BL331" i="14"/>
  <c r="EP274" i="14"/>
  <c r="EQ274" i="14" s="1"/>
  <c r="DR82" i="14"/>
  <c r="DR79" i="14" s="1"/>
  <c r="CQ79" i="14"/>
  <c r="EP271" i="14"/>
  <c r="EQ271" i="14" s="1"/>
  <c r="EM271" i="14"/>
  <c r="AW264" i="14"/>
  <c r="AW294" i="14"/>
  <c r="AW308" i="14" s="1"/>
  <c r="AW318" i="14" s="1"/>
  <c r="S317" i="14"/>
  <c r="R307" i="14"/>
  <c r="V317" i="14"/>
  <c r="V331" i="14" s="1"/>
  <c r="W331" i="14"/>
  <c r="CP220" i="14"/>
  <c r="CO220" i="14" s="1"/>
  <c r="DD293" i="14"/>
  <c r="DD306" i="14"/>
  <c r="DP27" i="14"/>
  <c r="DP20" i="14" s="1"/>
  <c r="ET260" i="14"/>
  <c r="ES260" i="14" s="1"/>
  <c r="AV260" i="14"/>
  <c r="DP57" i="14"/>
  <c r="DJ159" i="14"/>
  <c r="BF294" i="14"/>
  <c r="CG264" i="14"/>
  <c r="CG292" i="14" s="1"/>
  <c r="CG262" i="14"/>
  <c r="CS292" i="14"/>
  <c r="CR264" i="14"/>
  <c r="EN274" i="14"/>
  <c r="DB262" i="14"/>
  <c r="DY316" i="14"/>
  <c r="DY330" i="14" s="1"/>
  <c r="DY332" i="14"/>
  <c r="CP103" i="14"/>
  <c r="CQ103" i="14" s="1"/>
  <c r="DR103" i="14" s="1"/>
  <c r="DR94" i="14" s="1"/>
  <c r="DS94" i="14" s="1"/>
  <c r="CP164" i="14"/>
  <c r="CQ164" i="14" s="1"/>
  <c r="DR164" i="14" s="1"/>
  <c r="DB258" i="14"/>
  <c r="EC306" i="14"/>
  <c r="DZ306" i="14" s="1"/>
  <c r="EC293" i="14"/>
  <c r="EN271" i="14"/>
  <c r="AF307" i="14"/>
  <c r="AG317" i="14"/>
  <c r="EP159" i="14"/>
  <c r="EQ159" i="14" s="1"/>
  <c r="EQ162" i="14"/>
  <c r="ER162" i="14"/>
  <c r="FD220" i="14"/>
  <c r="FE220" i="14" s="1"/>
  <c r="BA307" i="14"/>
  <c r="BB317" i="14"/>
  <c r="DP103" i="14"/>
  <c r="DP94" i="14" s="1"/>
  <c r="DE306" i="14"/>
  <c r="DE316" i="14" s="1"/>
  <c r="DE293" i="14"/>
  <c r="DE307" i="14" s="1"/>
  <c r="DP128" i="14"/>
  <c r="EJ258" i="14"/>
  <c r="EZ258" i="14"/>
  <c r="EZ260" i="14" s="1"/>
  <c r="EZ264" i="14" s="1"/>
  <c r="EK260" i="14"/>
  <c r="EJ260" i="14" s="1"/>
  <c r="BZ331" i="14"/>
  <c r="BY317" i="14"/>
  <c r="BY331" i="14" s="1"/>
  <c r="CU294" i="14"/>
  <c r="CU308" i="14" s="1"/>
  <c r="CU316" i="14"/>
  <c r="CU306" i="14"/>
  <c r="CQ43" i="14"/>
  <c r="CP39" i="14"/>
  <c r="CO39" i="14" s="1"/>
  <c r="FD195" i="14"/>
  <c r="FE195" i="14" s="1"/>
  <c r="FE198" i="14"/>
  <c r="CV306" i="14"/>
  <c r="CV294" i="14"/>
  <c r="CV308" i="14" s="1"/>
  <c r="CV316" i="14"/>
  <c r="CY294" i="14"/>
  <c r="CY306" i="14"/>
  <c r="CY318" i="14" s="1"/>
  <c r="AA264" i="14"/>
  <c r="CQ114" i="14"/>
  <c r="DS114" i="14"/>
  <c r="CQ140" i="14"/>
  <c r="FE160" i="14"/>
  <c r="FD159" i="14"/>
  <c r="FE159" i="14" s="1"/>
  <c r="AQ317" i="14"/>
  <c r="AQ331" i="14" s="1"/>
  <c r="AR331" i="14"/>
  <c r="DR221" i="14"/>
  <c r="DR220" i="14" s="1"/>
  <c r="DS220" i="14" s="1"/>
  <c r="DO220" i="14"/>
  <c r="CR294" i="14"/>
  <c r="CS308" i="14"/>
  <c r="BG317" i="14"/>
  <c r="BG331" i="14" s="1"/>
  <c r="BF307" i="14"/>
  <c r="BF317" i="14" s="1"/>
  <c r="BF331" i="14" s="1"/>
  <c r="DB264" i="14"/>
  <c r="DC292" i="14"/>
  <c r="FD8" i="14"/>
  <c r="FE8" i="14" s="1"/>
  <c r="CQ62" i="14"/>
  <c r="CP57" i="14"/>
  <c r="CO57" i="14" s="1"/>
  <c r="CQ160" i="14"/>
  <c r="CQ199" i="14"/>
  <c r="CP195" i="14"/>
  <c r="CO195" i="14" s="1"/>
  <c r="DR231" i="14"/>
  <c r="DR243" i="14"/>
  <c r="DR242" i="14" s="1"/>
  <c r="DS242" i="14" s="1"/>
  <c r="DO242" i="14"/>
  <c r="AV307" i="14"/>
  <c r="AV317" i="14" s="1"/>
  <c r="AV331" i="14" s="1"/>
  <c r="AW317" i="14"/>
  <c r="AW331" i="14" s="1"/>
  <c r="FE206" i="14"/>
  <c r="FD203" i="14"/>
  <c r="FE203" i="14" s="1"/>
  <c r="ER101" i="14"/>
  <c r="EQ101" i="14"/>
  <c r="DF306" i="14"/>
  <c r="DF316" i="14" s="1"/>
  <c r="DF293" i="14"/>
  <c r="DF307" i="14" s="1"/>
  <c r="FD230" i="14"/>
  <c r="FE230" i="14" s="1"/>
  <c r="V264" i="14"/>
  <c r="W292" i="14"/>
  <c r="AL318" i="14"/>
  <c r="AK308" i="14"/>
  <c r="AM332" i="14"/>
  <c r="AM316" i="14"/>
  <c r="AM330" i="14" s="1"/>
  <c r="BX316" i="14"/>
  <c r="BX330" i="14" s="1"/>
  <c r="BX332" i="14"/>
  <c r="BU308" i="14"/>
  <c r="CK308" i="14" s="1"/>
  <c r="BT294" i="14"/>
  <c r="CF294" i="14"/>
  <c r="CN264" i="14"/>
  <c r="CN292" i="14" s="1"/>
  <c r="CN262" i="14"/>
  <c r="DJ230" i="14"/>
  <c r="DP232" i="14"/>
  <c r="DP230" i="14" s="1"/>
  <c r="DP81" i="14"/>
  <c r="DP79" i="14" s="1"/>
  <c r="DJ79" i="14"/>
  <c r="AA294" i="14"/>
  <c r="DP179" i="14"/>
  <c r="DJ177" i="14"/>
  <c r="R264" i="14"/>
  <c r="S292" i="14"/>
  <c r="BU306" i="14"/>
  <c r="CF292" i="14"/>
  <c r="BT292" i="14"/>
  <c r="BT306" i="14" s="1"/>
  <c r="CI316" i="14"/>
  <c r="CI330" i="14" s="1"/>
  <c r="CI332" i="14"/>
  <c r="BV330" i="14"/>
  <c r="AE332" i="14"/>
  <c r="AE316" i="14"/>
  <c r="AE330" i="14" s="1"/>
  <c r="AL306" i="14"/>
  <c r="AK292" i="14"/>
  <c r="AK306" i="14" s="1"/>
  <c r="X316" i="14"/>
  <c r="X330" i="14" s="1"/>
  <c r="X332" i="14"/>
  <c r="AF292" i="14"/>
  <c r="AF306" i="14" s="1"/>
  <c r="AG306" i="14"/>
  <c r="BA308" i="14"/>
  <c r="BB318" i="14"/>
  <c r="BZ318" i="14"/>
  <c r="BO316" i="14"/>
  <c r="BO330" i="14" s="1"/>
  <c r="BO332" i="14"/>
  <c r="DJ261" i="14"/>
  <c r="DP10" i="14"/>
  <c r="DP8" i="14" s="1"/>
  <c r="DJ8" i="14"/>
  <c r="DS8" i="14" s="1"/>
  <c r="AB306" i="14"/>
  <c r="AA292" i="14"/>
  <c r="AA306" i="14" s="1"/>
  <c r="AI332" i="14"/>
  <c r="AI316" i="14"/>
  <c r="AI330" i="14" s="1"/>
  <c r="T332" i="14"/>
  <c r="T316" i="14"/>
  <c r="T330" i="14" s="1"/>
  <c r="BZ306" i="14"/>
  <c r="BY292" i="14"/>
  <c r="BY306" i="14" s="1"/>
  <c r="CC332" i="14"/>
  <c r="CC316" i="14"/>
  <c r="CC330" i="14" s="1"/>
  <c r="AG318" i="14"/>
  <c r="AF308" i="14"/>
  <c r="AB318" i="14"/>
  <c r="AA308" i="14"/>
  <c r="CA316" i="14"/>
  <c r="CA330" i="14" s="1"/>
  <c r="CA332" i="14"/>
  <c r="R294" i="14"/>
  <c r="S308" i="14"/>
  <c r="S318" i="14" s="1"/>
  <c r="CM264" i="14"/>
  <c r="CM292" i="14" s="1"/>
  <c r="CM262" i="14"/>
  <c r="DJ137" i="14"/>
  <c r="DP139" i="14"/>
  <c r="DP152" i="14"/>
  <c r="DP151" i="14" s="1"/>
  <c r="DJ151" i="14"/>
  <c r="BB306" i="14"/>
  <c r="BA292" i="14"/>
  <c r="BA306" i="14" s="1"/>
  <c r="AK294" i="14"/>
  <c r="AF264" i="14"/>
  <c r="BG318" i="14"/>
  <c r="BF308" i="14"/>
  <c r="BF318" i="14" s="1"/>
  <c r="BF332" i="14" s="1"/>
  <c r="FG264" i="14"/>
  <c r="FF264" i="14" s="1"/>
  <c r="FF260" i="14"/>
  <c r="FE185" i="14"/>
  <c r="FD177" i="14"/>
  <c r="FE177" i="14" s="1"/>
  <c r="CO177" i="14"/>
  <c r="CQ177" i="14"/>
  <c r="DR185" i="14"/>
  <c r="DR177" i="14" s="1"/>
  <c r="BK308" i="14"/>
  <c r="BL318" i="14"/>
  <c r="EA332" i="14"/>
  <c r="EA316" i="14"/>
  <c r="EA330" i="14" s="1"/>
  <c r="DZ318" i="14"/>
  <c r="DZ332" i="14" s="1"/>
  <c r="DV294" i="14"/>
  <c r="DU260" i="14"/>
  <c r="DV264" i="14"/>
  <c r="EB292" i="14"/>
  <c r="DZ264" i="14"/>
  <c r="AS292" i="14"/>
  <c r="AX306" i="14"/>
  <c r="AS325" i="14" s="1"/>
  <c r="W332" i="14"/>
  <c r="W316" i="14"/>
  <c r="V318" i="14"/>
  <c r="V332" i="14" s="1"/>
  <c r="DP137" i="14" l="1"/>
  <c r="BY294" i="14"/>
  <c r="BY308" i="14"/>
  <c r="CB332" i="14"/>
  <c r="CR308" i="14"/>
  <c r="CE262" i="14"/>
  <c r="CD262" i="14" s="1"/>
  <c r="BA294" i="14"/>
  <c r="DO258" i="14"/>
  <c r="DO260" i="14" s="1"/>
  <c r="DO264" i="14" s="1"/>
  <c r="DP177" i="14"/>
  <c r="DP258" i="14" s="1"/>
  <c r="DP260" i="14" s="1"/>
  <c r="DP264" i="14" s="1"/>
  <c r="CH316" i="14"/>
  <c r="CH330" i="14" s="1"/>
  <c r="CH306" i="14"/>
  <c r="AR316" i="14"/>
  <c r="AR330" i="14" s="1"/>
  <c r="DM316" i="14"/>
  <c r="DJ316" i="14" s="1"/>
  <c r="BK292" i="14"/>
  <c r="BK306" i="14" s="1"/>
  <c r="BK320" i="14" s="1"/>
  <c r="BL306" i="14"/>
  <c r="BL320" i="14" s="1"/>
  <c r="AT306" i="14"/>
  <c r="AQ264" i="14"/>
  <c r="AT294" i="14"/>
  <c r="AT322" i="14" s="1"/>
  <c r="AX332" i="14"/>
  <c r="ET264" i="14"/>
  <c r="ES264" i="14" s="1"/>
  <c r="AY332" i="14"/>
  <c r="AY316" i="14"/>
  <c r="AY330" i="14" s="1"/>
  <c r="BF292" i="14"/>
  <c r="BF306" i="14" s="1"/>
  <c r="BA320" i="14" s="1"/>
  <c r="CL294" i="14"/>
  <c r="CL308" i="14" s="1"/>
  <c r="CL318" i="14" s="1"/>
  <c r="CL316" i="14" s="1"/>
  <c r="CL330" i="14" s="1"/>
  <c r="CP94" i="14"/>
  <c r="CO94" i="14" s="1"/>
  <c r="CJ292" i="14"/>
  <c r="CJ306" i="14" s="1"/>
  <c r="BC332" i="14"/>
  <c r="BC316" i="14"/>
  <c r="BC330" i="14" s="1"/>
  <c r="CP159" i="14"/>
  <c r="CO159" i="14" s="1"/>
  <c r="CJ262" i="14"/>
  <c r="DS79" i="14"/>
  <c r="DX332" i="14"/>
  <c r="DX316" i="14"/>
  <c r="DX330" i="14" s="1"/>
  <c r="CX331" i="14"/>
  <c r="CX316" i="14"/>
  <c r="CW318" i="14"/>
  <c r="DR160" i="14"/>
  <c r="DR159" i="14" s="1"/>
  <c r="DS159" i="14" s="1"/>
  <c r="CQ159" i="14"/>
  <c r="DC306" i="14"/>
  <c r="DB292" i="14"/>
  <c r="DB306" i="14" s="1"/>
  <c r="DB316" i="14" s="1"/>
  <c r="DD307" i="14"/>
  <c r="DB307" i="14" s="1"/>
  <c r="DB293" i="14"/>
  <c r="DR158" i="14"/>
  <c r="DR151" i="14" s="1"/>
  <c r="DS151" i="14" s="1"/>
  <c r="CQ151" i="14"/>
  <c r="AV308" i="14"/>
  <c r="AV318" i="14" s="1"/>
  <c r="AV332" i="14" s="1"/>
  <c r="AV294" i="14"/>
  <c r="CG294" i="14"/>
  <c r="CG308" i="14" s="1"/>
  <c r="CG306" i="14"/>
  <c r="CE264" i="14"/>
  <c r="CD264" i="14" s="1"/>
  <c r="R317" i="14"/>
  <c r="R331" i="14" s="1"/>
  <c r="S331" i="14"/>
  <c r="FK260" i="14"/>
  <c r="FL264" i="14"/>
  <c r="FK264" i="14" s="1"/>
  <c r="DR239" i="14"/>
  <c r="DR230" i="14" s="1"/>
  <c r="DS230" i="14" s="1"/>
  <c r="CQ230" i="14"/>
  <c r="CY308" i="14"/>
  <c r="CW308" i="14" s="1"/>
  <c r="CW294" i="14"/>
  <c r="EC317" i="14"/>
  <c r="EC307" i="14"/>
  <c r="DZ307" i="14" s="1"/>
  <c r="DD318" i="14"/>
  <c r="DD331" i="14" s="1"/>
  <c r="DD316" i="14"/>
  <c r="AW292" i="14"/>
  <c r="AV264" i="14"/>
  <c r="AZ332" i="14"/>
  <c r="AZ316" i="14"/>
  <c r="AZ330" i="14" s="1"/>
  <c r="AG331" i="14"/>
  <c r="AF317" i="14"/>
  <c r="AF331" i="14" s="1"/>
  <c r="CJ317" i="14"/>
  <c r="CJ331" i="14" s="1"/>
  <c r="CK331" i="14"/>
  <c r="CZ316" i="14"/>
  <c r="CZ331" i="14"/>
  <c r="CZ330" i="14" s="1"/>
  <c r="DA331" i="14"/>
  <c r="DA330" i="14" s="1"/>
  <c r="DA316" i="14"/>
  <c r="EY260" i="14"/>
  <c r="EX258" i="14"/>
  <c r="CQ128" i="14"/>
  <c r="DR132" i="14"/>
  <c r="DR128" i="14" s="1"/>
  <c r="DS128" i="14" s="1"/>
  <c r="CJ264" i="14"/>
  <c r="CG316" i="14"/>
  <c r="CG330" i="14" s="1"/>
  <c r="CQ195" i="14"/>
  <c r="DR199" i="14"/>
  <c r="DR195" i="14" s="1"/>
  <c r="DS195" i="14" s="1"/>
  <c r="DR62" i="14"/>
  <c r="DR57" i="14" s="1"/>
  <c r="DS57" i="14" s="1"/>
  <c r="CQ57" i="14"/>
  <c r="DR140" i="14"/>
  <c r="DR137" i="14" s="1"/>
  <c r="DS137" i="14" s="1"/>
  <c r="CQ137" i="14"/>
  <c r="CY331" i="14"/>
  <c r="CY330" i="14" s="1"/>
  <c r="CY316" i="14"/>
  <c r="DR43" i="14"/>
  <c r="DR39" i="14" s="1"/>
  <c r="DS39" i="14" s="1"/>
  <c r="CQ39" i="14"/>
  <c r="BB331" i="14"/>
  <c r="BA317" i="14"/>
  <c r="BA331" i="14" s="1"/>
  <c r="CS316" i="14"/>
  <c r="CS306" i="14"/>
  <c r="CS318" i="14" s="1"/>
  <c r="CR292" i="14"/>
  <c r="CQ94" i="14"/>
  <c r="CE317" i="14"/>
  <c r="CF331" i="14"/>
  <c r="S316" i="14"/>
  <c r="R318" i="14"/>
  <c r="S332" i="14"/>
  <c r="R332" i="14" s="1"/>
  <c r="R292" i="14"/>
  <c r="R306" i="14" s="1"/>
  <c r="S306" i="14"/>
  <c r="BG316" i="14"/>
  <c r="BG332" i="14"/>
  <c r="AA318" i="14"/>
  <c r="AA332" i="14" s="1"/>
  <c r="AB332" i="14"/>
  <c r="AB316" i="14"/>
  <c r="BU318" i="14"/>
  <c r="CK318" i="14" s="1"/>
  <c r="BT308" i="14"/>
  <c r="AL332" i="14"/>
  <c r="AK318" i="14"/>
  <c r="AK332" i="14" s="1"/>
  <c r="AL316" i="14"/>
  <c r="BZ332" i="14"/>
  <c r="BY318" i="14"/>
  <c r="BY332" i="14" s="1"/>
  <c r="BZ316" i="14"/>
  <c r="CE292" i="14"/>
  <c r="CF306" i="14"/>
  <c r="CN306" i="14"/>
  <c r="CN294" i="14"/>
  <c r="CN308" i="14" s="1"/>
  <c r="CN318" i="14" s="1"/>
  <c r="V292" i="14"/>
  <c r="V306" i="14" s="1"/>
  <c r="W306" i="14"/>
  <c r="R308" i="14"/>
  <c r="BB320" i="14"/>
  <c r="DJ258" i="14"/>
  <c r="DJ260" i="14" s="1"/>
  <c r="DJ262" i="14" s="1"/>
  <c r="CM294" i="14"/>
  <c r="CM308" i="14" s="1"/>
  <c r="CM318" i="14" s="1"/>
  <c r="CM306" i="14"/>
  <c r="AG316" i="14"/>
  <c r="AG332" i="14"/>
  <c r="AF318" i="14"/>
  <c r="AF332" i="14" s="1"/>
  <c r="BB316" i="14"/>
  <c r="BA318" i="14"/>
  <c r="BA332" i="14" s="1"/>
  <c r="BB332" i="14"/>
  <c r="CF308" i="14"/>
  <c r="DS177" i="14"/>
  <c r="BK318" i="14"/>
  <c r="BK332" i="14" s="1"/>
  <c r="BL332" i="14"/>
  <c r="BL316" i="14"/>
  <c r="DU264" i="14"/>
  <c r="DV292" i="14"/>
  <c r="DV318" i="14"/>
  <c r="DV308" i="14"/>
  <c r="DU308" i="14" s="1"/>
  <c r="DU294" i="14"/>
  <c r="EB293" i="14"/>
  <c r="DZ292" i="14"/>
  <c r="AS306" i="14"/>
  <c r="AS321" i="14"/>
  <c r="AS294" i="14"/>
  <c r="AQ292" i="14"/>
  <c r="AW332" i="14"/>
  <c r="AW316" i="14"/>
  <c r="V316" i="14"/>
  <c r="V330" i="14" s="1"/>
  <c r="W330" i="14"/>
  <c r="AT308" i="14" l="1"/>
  <c r="AT318" i="14" s="1"/>
  <c r="AT332" i="14" s="1"/>
  <c r="CK306" i="14"/>
  <c r="CL332" i="14"/>
  <c r="CP258" i="14"/>
  <c r="CP260" i="14" s="1"/>
  <c r="CQ258" i="14"/>
  <c r="CQ260" i="14" s="1"/>
  <c r="CQ268" i="14" s="1"/>
  <c r="AW306" i="14"/>
  <c r="AR325" i="14" s="1"/>
  <c r="AV292" i="14"/>
  <c r="AV306" i="14" s="1"/>
  <c r="AQ325" i="14" s="1"/>
  <c r="DC316" i="14"/>
  <c r="DC318" i="14"/>
  <c r="DR258" i="14"/>
  <c r="DR260" i="14" s="1"/>
  <c r="DR264" i="14" s="1"/>
  <c r="CR316" i="14"/>
  <c r="CR306" i="14"/>
  <c r="CR318" i="14"/>
  <c r="CS331" i="14"/>
  <c r="CR331" i="14" s="1"/>
  <c r="CW331" i="14"/>
  <c r="CX330" i="14"/>
  <c r="CW330" i="14" s="1"/>
  <c r="CE331" i="14"/>
  <c r="CD317" i="14"/>
  <c r="CD331" i="14" s="1"/>
  <c r="CW316" i="14"/>
  <c r="CE294" i="14"/>
  <c r="CD294" i="14" s="1"/>
  <c r="EY264" i="14"/>
  <c r="EX264" i="14" s="1"/>
  <c r="EX260" i="14"/>
  <c r="EC316" i="14"/>
  <c r="EC330" i="14" s="1"/>
  <c r="EC331" i="14"/>
  <c r="S330" i="14"/>
  <c r="R330" i="14" s="1"/>
  <c r="R316" i="14"/>
  <c r="AF316" i="14"/>
  <c r="AF330" i="14" s="1"/>
  <c r="AG330" i="14"/>
  <c r="BB330" i="14"/>
  <c r="BA316" i="14"/>
  <c r="BA330" i="14" s="1"/>
  <c r="CJ308" i="14"/>
  <c r="CJ294" i="14"/>
  <c r="CE306" i="14"/>
  <c r="CD306" i="14" s="1"/>
  <c r="CD292" i="14"/>
  <c r="AK316" i="14"/>
  <c r="AK330" i="14" s="1"/>
  <c r="AL330" i="14"/>
  <c r="BT318" i="14"/>
  <c r="BT332" i="14" s="1"/>
  <c r="BU316" i="14"/>
  <c r="CK316" i="14" s="1"/>
  <c r="BU332" i="14"/>
  <c r="CE308" i="14"/>
  <c r="CD308" i="14" s="1"/>
  <c r="CF318" i="14"/>
  <c r="CM316" i="14"/>
  <c r="CM330" i="14" s="1"/>
  <c r="CM332" i="14"/>
  <c r="CN332" i="14"/>
  <c r="CN316" i="14"/>
  <c r="CN330" i="14" s="1"/>
  <c r="BZ330" i="14"/>
  <c r="BY316" i="14"/>
  <c r="BY330" i="14" s="1"/>
  <c r="AA316" i="14"/>
  <c r="AA330" i="14" s="1"/>
  <c r="AB330" i="14"/>
  <c r="BF316" i="14"/>
  <c r="BF330" i="14" s="1"/>
  <c r="BG330" i="14"/>
  <c r="AT316" i="14"/>
  <c r="AT330" i="14" s="1"/>
  <c r="CK332" i="14"/>
  <c r="CJ318" i="14"/>
  <c r="CJ332" i="14" s="1"/>
  <c r="BL330" i="14"/>
  <c r="BK316" i="14"/>
  <c r="BK330" i="14" s="1"/>
  <c r="DV316" i="14"/>
  <c r="DV332" i="14"/>
  <c r="DU318" i="14"/>
  <c r="DU332" i="14" s="1"/>
  <c r="DV306" i="14"/>
  <c r="DU306" i="14" s="1"/>
  <c r="DU292" i="14"/>
  <c r="EB317" i="14"/>
  <c r="DZ293" i="14"/>
  <c r="AQ306" i="14"/>
  <c r="AQ321" i="14"/>
  <c r="AS308" i="14"/>
  <c r="AS322" i="14"/>
  <c r="AQ294" i="14"/>
  <c r="AQ322" i="14" s="1"/>
  <c r="AV316" i="14"/>
  <c r="AV330" i="14" s="1"/>
  <c r="AW330" i="14"/>
  <c r="CQ264" i="14" l="1"/>
  <c r="CQ265" i="14" s="1"/>
  <c r="CP262" i="14"/>
  <c r="CP268" i="14"/>
  <c r="CQ262" i="14"/>
  <c r="DB318" i="14"/>
  <c r="DC331" i="14"/>
  <c r="DB331" i="14" s="1"/>
  <c r="CF316" i="14"/>
  <c r="CF332" i="14"/>
  <c r="CE318" i="14"/>
  <c r="BT316" i="14"/>
  <c r="BT330" i="14" s="1"/>
  <c r="BU330" i="14"/>
  <c r="CJ316" i="14"/>
  <c r="CJ330" i="14" s="1"/>
  <c r="CK330" i="14"/>
  <c r="DU316" i="14"/>
  <c r="DU330" i="14" s="1"/>
  <c r="DV330" i="14"/>
  <c r="DZ317" i="14"/>
  <c r="DZ331" i="14" s="1"/>
  <c r="EB331" i="14"/>
  <c r="EB316" i="14"/>
  <c r="AS318" i="14"/>
  <c r="AQ308" i="14"/>
  <c r="CE316" i="14" l="1"/>
  <c r="CF330" i="14"/>
  <c r="CD318" i="14"/>
  <c r="CD332" i="14" s="1"/>
  <c r="CE332" i="14"/>
  <c r="DZ316" i="14"/>
  <c r="DZ330" i="14" s="1"/>
  <c r="EB330" i="14"/>
  <c r="AS316" i="14"/>
  <c r="AS332" i="14"/>
  <c r="AQ318" i="14"/>
  <c r="AQ332" i="14" s="1"/>
  <c r="CD316" i="14" l="1"/>
  <c r="CD330" i="14" s="1"/>
  <c r="CE330" i="14"/>
  <c r="AS330" i="14"/>
  <c r="AQ316" i="14"/>
  <c r="AQ330" i="14" s="1"/>
</calcChain>
</file>

<file path=xl/comments1.xml><?xml version="1.0" encoding="utf-8"?>
<comments xmlns="http://schemas.openxmlformats.org/spreadsheetml/2006/main">
  <authors>
    <author>Ольга Сергеевна Егорова</author>
  </authors>
  <commentList>
    <comment ref="M184" authorId="0">
      <text>
        <r>
          <rPr>
            <b/>
            <sz val="9"/>
            <color indexed="81"/>
            <rFont val="Tahoma"/>
            <family val="2"/>
            <charset val="204"/>
          </rPr>
          <t>Ольга Сергеевна Егорова: был возврат средств 
по ремонту 18.08. 21 и 23.08.21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<sst xmlns="http://schemas.openxmlformats.org/spreadsheetml/2006/main" count="1174" uniqueCount="600">
  <si>
    <t>№ п/п</t>
  </si>
  <si>
    <t>Наименование муниципального образования</t>
  </si>
  <si>
    <t>г. Сосновый Бор</t>
  </si>
  <si>
    <t>Выборгский район</t>
  </si>
  <si>
    <t>Тосненский район</t>
  </si>
  <si>
    <t>Кировский  район</t>
  </si>
  <si>
    <t>Лодейнопольский  район</t>
  </si>
  <si>
    <t>ВСЕГО по плану</t>
  </si>
  <si>
    <t>Сосновоборский гор.округ</t>
  </si>
  <si>
    <t>Бокситогорский  район</t>
  </si>
  <si>
    <t>Волосовский  район</t>
  </si>
  <si>
    <t>Тихвинский  район</t>
  </si>
  <si>
    <t>Сланцевский  район</t>
  </si>
  <si>
    <t>Приозерский район</t>
  </si>
  <si>
    <t>Подпорожский  район</t>
  </si>
  <si>
    <t>Волховский  район</t>
  </si>
  <si>
    <t>Всеволожский район</t>
  </si>
  <si>
    <t>Гатчинский район</t>
  </si>
  <si>
    <t>Кингисеппский район</t>
  </si>
  <si>
    <t>Киришский  район</t>
  </si>
  <si>
    <t>Лодейнопольский район</t>
  </si>
  <si>
    <t>Ломоносовский район</t>
  </si>
  <si>
    <t>Лужский район</t>
  </si>
  <si>
    <t>ВСЕГО по Соглашениям</t>
  </si>
  <si>
    <t xml:space="preserve">ВСЕГО </t>
  </si>
  <si>
    <t>ВСЕГО</t>
  </si>
  <si>
    <t>Остаток лимита от плана по бюджету</t>
  </si>
  <si>
    <t>МО Город Пикалево</t>
  </si>
  <si>
    <t>МО Город Волхов</t>
  </si>
  <si>
    <t>МО Город Всеволожск</t>
  </si>
  <si>
    <t>МО Сертолово</t>
  </si>
  <si>
    <t>МО Город Выборг</t>
  </si>
  <si>
    <t>МО Город Гатчина</t>
  </si>
  <si>
    <t>МО Город Коммунар</t>
  </si>
  <si>
    <t>МО Бокситогорское г.п.</t>
  </si>
  <si>
    <t>МО Волосовское г.п.</t>
  </si>
  <si>
    <t>МО Новоладожское г.п.</t>
  </si>
  <si>
    <t>МО Сясьстройское г.п.</t>
  </si>
  <si>
    <t>МО Дубровское г.п.</t>
  </si>
  <si>
    <t>МО Кузьмоловское г.п.</t>
  </si>
  <si>
    <t>МО Рахьинское г.п.</t>
  </si>
  <si>
    <t>МО Свердловское г.п.</t>
  </si>
  <si>
    <t>МО Токсовское г.п.</t>
  </si>
  <si>
    <t>МО Каменногорское г.п.</t>
  </si>
  <si>
    <t>МО Приморское г.п.</t>
  </si>
  <si>
    <t>МО Рощинское г.п.</t>
  </si>
  <si>
    <t>МО Светогорское г.п.</t>
  </si>
  <si>
    <t>МО Советское г.п.</t>
  </si>
  <si>
    <t>МО Дружногорское г.п.</t>
  </si>
  <si>
    <t>МО Сиверское г.п.</t>
  </si>
  <si>
    <t>МО Будогощское г.п.</t>
  </si>
  <si>
    <t>МО Мгинское г.п.</t>
  </si>
  <si>
    <t>МО Назиевское г.п.</t>
  </si>
  <si>
    <t>МО Павловское г.п.</t>
  </si>
  <si>
    <t>МО Приладожское г.п.</t>
  </si>
  <si>
    <t>МО Шлиссельбургское г.п.</t>
  </si>
  <si>
    <t>МО Лодейнопольское г.п.</t>
  </si>
  <si>
    <t>МО Свирьстройское г.п.</t>
  </si>
  <si>
    <t>МО Большеижорское г.п.</t>
  </si>
  <si>
    <t>МО Лебяженское г.п.</t>
  </si>
  <si>
    <t>МО Лужское г.п.</t>
  </si>
  <si>
    <t>МО Толмачевское г.п.</t>
  </si>
  <si>
    <t>МО Никольское г.п.</t>
  </si>
  <si>
    <t>МО Подпорожское г.п.</t>
  </si>
  <si>
    <t>МО Приозерское г.п.</t>
  </si>
  <si>
    <t>МО Сланцевское г.п.</t>
  </si>
  <si>
    <t>МО Тихвинское г.п.</t>
  </si>
  <si>
    <t>МО Любанское г.п.</t>
  </si>
  <si>
    <t>МО Красноборское г.п.</t>
  </si>
  <si>
    <t>МО Рябовское г.п.</t>
  </si>
  <si>
    <t>МО Тосненское г.п.</t>
  </si>
  <si>
    <t>МО Форносовское г.п.</t>
  </si>
  <si>
    <t>МО Борское с.п.</t>
  </si>
  <si>
    <t>МО Бегуницкое с.п.</t>
  </si>
  <si>
    <t>МО Беседское с.п.</t>
  </si>
  <si>
    <t>МО Большеврудское с.п.</t>
  </si>
  <si>
    <t>МО Губаницкое с.п.</t>
  </si>
  <si>
    <t>МО Зимитицкое с.п.</t>
  </si>
  <si>
    <t>МО Изварское с.п.</t>
  </si>
  <si>
    <t>МО Калитинское с.п.</t>
  </si>
  <si>
    <t>МО Каложицкое с.п.</t>
  </si>
  <si>
    <t>МО Кикеринское с.п.</t>
  </si>
  <si>
    <t>МО Клопицкое с.п.</t>
  </si>
  <si>
    <t>МО Курское с.п.</t>
  </si>
  <si>
    <t>МО Рабитицкое с.п.</t>
  </si>
  <si>
    <t>МО Сабское с.п.</t>
  </si>
  <si>
    <t>МО Сельцовское с.п.</t>
  </si>
  <si>
    <t>МО Терпилицкое с.п.</t>
  </si>
  <si>
    <t>МО Бережковское с.п.</t>
  </si>
  <si>
    <t>МО Вындиноостровское с.п.</t>
  </si>
  <si>
    <t>МО Кисельнинское с.п.</t>
  </si>
  <si>
    <t>МО Колчановское с.п.</t>
  </si>
  <si>
    <t>МО Пашское с.п.</t>
  </si>
  <si>
    <t>МО Свирицкое с.п.</t>
  </si>
  <si>
    <t>МО Усадищенское с.п.</t>
  </si>
  <si>
    <t>МО Романовское с.п.</t>
  </si>
  <si>
    <t>МО Щегловское с.п.</t>
  </si>
  <si>
    <t>МО Гончаровское с.п.</t>
  </si>
  <si>
    <t>МО Красносельское с.п.</t>
  </si>
  <si>
    <t>МО Первомайское с.п.</t>
  </si>
  <si>
    <t>МО Полянское с.п.</t>
  </si>
  <si>
    <t>МО Селезневское с.п.</t>
  </si>
  <si>
    <t>МО Большеколпанское с.п.</t>
  </si>
  <si>
    <t>МО Веревское с.п.</t>
  </si>
  <si>
    <t>МО Войсковицкое с.п.</t>
  </si>
  <si>
    <t>МО Елизаветинское с.п.</t>
  </si>
  <si>
    <t>МО Кобринское с.п.</t>
  </si>
  <si>
    <t>МО Новосветское с.п.</t>
  </si>
  <si>
    <t>МО Рождественское с.п.</t>
  </si>
  <si>
    <t>МО Сусанинское с.п.</t>
  </si>
  <si>
    <t>МО Сяськелевское с.п.</t>
  </si>
  <si>
    <t>МО Пчевжинское с.п.</t>
  </si>
  <si>
    <t>МО Путиловское с.п.</t>
  </si>
  <si>
    <t>МО Суховское с.п.</t>
  </si>
  <si>
    <t>МО Шумское с.п.</t>
  </si>
  <si>
    <t>МО Алеховщинское с.п.</t>
  </si>
  <si>
    <t>МО Доможировское с.п.</t>
  </si>
  <si>
    <t>МО Янегское с.п.</t>
  </si>
  <si>
    <t>МО Горбунковское с.п.</t>
  </si>
  <si>
    <t>МО Гостилицкое с.п.</t>
  </si>
  <si>
    <t>МО Кипенское с.п.</t>
  </si>
  <si>
    <t>МО Копорское с.п.</t>
  </si>
  <si>
    <t>МО Лопухинское с.п.</t>
  </si>
  <si>
    <t>МО Низинское с.п.</t>
  </si>
  <si>
    <t>МО Оржицкое с.п.</t>
  </si>
  <si>
    <t>МО Пениковское с.п.</t>
  </si>
  <si>
    <t>МО Ропшинское с.п.</t>
  </si>
  <si>
    <t>МО Русско-Высоцкое с.п.</t>
  </si>
  <si>
    <t>МО Володарское с.п.</t>
  </si>
  <si>
    <t>МО Волошовское с.п.</t>
  </si>
  <si>
    <t>МО Дзержинское с.п.</t>
  </si>
  <si>
    <t>МО Заклинское с.п.</t>
  </si>
  <si>
    <t>МО Мшинское с.п.</t>
  </si>
  <si>
    <t>МО Оредежское с.п.</t>
  </si>
  <si>
    <t>МО Осьминское с.п.</t>
  </si>
  <si>
    <t>МО Ретюнское с.п.</t>
  </si>
  <si>
    <t>МО Серебрянское с.п.</t>
  </si>
  <si>
    <t>МО Скребловское с.п.</t>
  </si>
  <si>
    <t>МО Тёсовское с.п.</t>
  </si>
  <si>
    <t>МО Ям-Тёсовское с.п.</t>
  </si>
  <si>
    <t>МО Громовское с.п.</t>
  </si>
  <si>
    <t>МО Ларионовское с.п.</t>
  </si>
  <si>
    <t>МО Мельниковское с.п.</t>
  </si>
  <si>
    <t>МО Плодовское с.п.</t>
  </si>
  <si>
    <t>МО Севастьяновское с.п.</t>
  </si>
  <si>
    <t>МО Сосновское с.п.</t>
  </si>
  <si>
    <t>МО Выскатское с.п.</t>
  </si>
  <si>
    <t>МО Гостицкое с.п.</t>
  </si>
  <si>
    <t>МО Новосельское с.п.</t>
  </si>
  <si>
    <t>МО Старопольское с.п.</t>
  </si>
  <si>
    <t>МО Пашозерское с.п.</t>
  </si>
  <si>
    <t>МО Шугозерское с.п.</t>
  </si>
  <si>
    <t>МО Лисинское с.п.</t>
  </si>
  <si>
    <t>МО Нурминское с.п.</t>
  </si>
  <si>
    <t>МО Трубникоборское с.п.</t>
  </si>
  <si>
    <t>МО Шапкинское с.п.</t>
  </si>
  <si>
    <t>МО Кингисеппское г.п.</t>
  </si>
  <si>
    <t>МО Цвылевское с.п.</t>
  </si>
  <si>
    <t>ВСЕГО расходы МО</t>
  </si>
  <si>
    <t>Расходы МО за счет средств местного бюджета</t>
  </si>
  <si>
    <t xml:space="preserve">Строительство и реконструкция  </t>
  </si>
  <si>
    <t xml:space="preserve">капитальный ремонт и ремонт автомобильных дорог общего пользования местного значения в населённых пунктах                 </t>
  </si>
  <si>
    <t xml:space="preserve"> капитальный ремонт и ремонт дворовых территорий многоквартирных домов, проездов к дворовым территориям  </t>
  </si>
  <si>
    <t>Расходы МО за счет субсидий из областного бюджета (КАССОВЫЙ РАСХОД)</t>
  </si>
  <si>
    <t xml:space="preserve">Проектирование и строительство (рек-ция)  </t>
  </si>
  <si>
    <t>Кап. ремонт и ремонт авт. дорог, имеющих приоритетный соц.знач. хар-р</t>
  </si>
  <si>
    <t xml:space="preserve">Кап. ремонт и ремонт двор. территорий многокварт. домов, проездов к двор.территориям  </t>
  </si>
  <si>
    <t>МО Староладожское с.п.</t>
  </si>
  <si>
    <t>МО Хваловское с.п.</t>
  </si>
  <si>
    <t>МО Колтушское с.п.</t>
  </si>
  <si>
    <t>МО Кусинское с.п.</t>
  </si>
  <si>
    <t>МО Мичуринское с.п.</t>
  </si>
  <si>
    <t>МО Петровское с.п.</t>
  </si>
  <si>
    <t>МО  Раздольевское с.п.</t>
  </si>
  <si>
    <t>МО  Ромашкинское с.п.</t>
  </si>
  <si>
    <t>МО Загривское с.п.</t>
  </si>
  <si>
    <t>МО Черновское с.п.</t>
  </si>
  <si>
    <t>МО Ганьковское с.п.</t>
  </si>
  <si>
    <t>МО Мелегежское с.п.</t>
  </si>
  <si>
    <t>МО Морозовское г.п.</t>
  </si>
  <si>
    <t>МО Пудостьское с.п.</t>
  </si>
  <si>
    <t>МО Вырицкое г.п.</t>
  </si>
  <si>
    <t>МО Нежновское с.п.</t>
  </si>
  <si>
    <t>с.п.</t>
  </si>
  <si>
    <t>г.п.</t>
  </si>
  <si>
    <t>районы+г.о.</t>
  </si>
  <si>
    <t xml:space="preserve">Кап. рем. и ремонт двор. территорий многокварт. домов, проездов к двор.территориям  </t>
  </si>
  <si>
    <t>Кап. рем. и рем.дорог, соц.знач. хар-р</t>
  </si>
  <si>
    <t xml:space="preserve">Проект-е и строительство (рек-ция)  </t>
  </si>
  <si>
    <t xml:space="preserve">Кап. рем. и ремонт авт. дорог </t>
  </si>
  <si>
    <t xml:space="preserve">Проект-е и строительство (рек-ция) * </t>
  </si>
  <si>
    <t>перчислено</t>
  </si>
  <si>
    <t>Кассовый расход МО</t>
  </si>
  <si>
    <t>Остаток на счете МО</t>
  </si>
  <si>
    <t>МО Бокситогорский район</t>
  </si>
  <si>
    <t>МО Большедворское с.п.</t>
  </si>
  <si>
    <t>МО Ефимовское г.п.</t>
  </si>
  <si>
    <t>МО Лидское с.п.</t>
  </si>
  <si>
    <t>МО Климовское с.п.</t>
  </si>
  <si>
    <t>МО Радогощинское с.п.</t>
  </si>
  <si>
    <t>МО Самойловское с.п.</t>
  </si>
  <si>
    <t>МО Иссадское с.п.</t>
  </si>
  <si>
    <t>МО Потанинское с.п.</t>
  </si>
  <si>
    <t>МО Всеволожский район</t>
  </si>
  <si>
    <t>МО Агалатовское с.п.</t>
  </si>
  <si>
    <t>МО Бугровское с.п.</t>
  </si>
  <si>
    <t>МО Куйвозовское с.п.</t>
  </si>
  <si>
    <t>МО Лесколовское с.п.</t>
  </si>
  <si>
    <t>МО Новодевяткинское с.п.</t>
  </si>
  <si>
    <t>МО Юкковское с.п.</t>
  </si>
  <si>
    <t>МО Выборгский район</t>
  </si>
  <si>
    <t>МО Высоцкое г.п.</t>
  </si>
  <si>
    <t>МО Таицкое г.п.</t>
  </si>
  <si>
    <t>МО Пудомягское с.п.</t>
  </si>
  <si>
    <t>МО Гатчинский район</t>
  </si>
  <si>
    <t>МО Фалилеевское с.п.</t>
  </si>
  <si>
    <t>МО Усть-Лужское с.п.</t>
  </si>
  <si>
    <t>МО Пустомержское с.п.</t>
  </si>
  <si>
    <t>МО Опольевское с.п.</t>
  </si>
  <si>
    <t>МО Кузёмкинское с.п.</t>
  </si>
  <si>
    <t>МО Котельское с.п.</t>
  </si>
  <si>
    <t>МО Город Ивангород</t>
  </si>
  <si>
    <t>МО Вистинское с.п.</t>
  </si>
  <si>
    <t>МО Большелуцкое с.п.</t>
  </si>
  <si>
    <t>МО Кингисеппский  район</t>
  </si>
  <si>
    <t>МО Пчевское с.п.</t>
  </si>
  <si>
    <t>МО Киришское г.п.</t>
  </si>
  <si>
    <t>МО Глажевское с.п.</t>
  </si>
  <si>
    <t>МО Киришский район</t>
  </si>
  <si>
    <t>МО Кировский  район</t>
  </si>
  <si>
    <t>МО Кировское г.п.</t>
  </si>
  <si>
    <t>МО Отрадненское г.п.</t>
  </si>
  <si>
    <t>МО Синявинское г.п.</t>
  </si>
  <si>
    <t>МО Лаголовское с.п.</t>
  </si>
  <si>
    <t>МО Ломоносовский  район</t>
  </si>
  <si>
    <t>МО Лужский район</t>
  </si>
  <si>
    <t>МО Торковичское с.п.</t>
  </si>
  <si>
    <t>МО Подпорожский район</t>
  </si>
  <si>
    <t>МО Важинское г.п.</t>
  </si>
  <si>
    <t>МО Винницкое с.п.</t>
  </si>
  <si>
    <t>МО Вознесенское г.п.</t>
  </si>
  <si>
    <t>МО Приозерский  район</t>
  </si>
  <si>
    <t>МО Запорожское с.п.</t>
  </si>
  <si>
    <t>МО Кузнечнинское г.п.</t>
  </si>
  <si>
    <t>МО Сланцевский район</t>
  </si>
  <si>
    <t>МО Тихвинский район</t>
  </si>
  <si>
    <t>МО Коськовское с.п.</t>
  </si>
  <si>
    <t>МО Горское с.п.</t>
  </si>
  <si>
    <t>МО Тельмановское с.п.</t>
  </si>
  <si>
    <t>МО Ульяновское г.п.</t>
  </si>
  <si>
    <t>МО Тосненский район</t>
  </si>
  <si>
    <t>в т.ч.с тв.покр.до с.н.пунктов</t>
  </si>
  <si>
    <t>Все г.п. и с.п.</t>
  </si>
  <si>
    <t>районы+г.о</t>
  </si>
  <si>
    <t>Под пост.Прав.</t>
  </si>
  <si>
    <t xml:space="preserve">ИТОГО  по МО   </t>
  </si>
  <si>
    <t>Нераспределенные субсидии:</t>
  </si>
  <si>
    <t xml:space="preserve">Финансирование из областного бюджета в соответствии с Соглашениями   
</t>
  </si>
  <si>
    <t>Кап.рем. и ремонт а/дорог</t>
  </si>
  <si>
    <t>Кап.рем.и рем. а/д, им.приоритетный соц.знач. хар-р</t>
  </si>
  <si>
    <t>ВСЕГО расходы МО за счет субсидий из ОБ и средств МБ</t>
  </si>
  <si>
    <t>а)</t>
  </si>
  <si>
    <t>б)</t>
  </si>
  <si>
    <t xml:space="preserve">Кап. рем. и ремонт а/дорог </t>
  </si>
  <si>
    <t>Волосовский муниципальный район</t>
  </si>
  <si>
    <t>Киришский муниципальный район</t>
  </si>
  <si>
    <t>Лодейнопольский муниципальный район</t>
  </si>
  <si>
    <t>Ломоносовский муниципальный район</t>
  </si>
  <si>
    <t>Сланцевское городское поселение</t>
  </si>
  <si>
    <t>Нурминское сельское поселение</t>
  </si>
  <si>
    <t>Тосненское городское поселение</t>
  </si>
  <si>
    <t>Итого по муниципальному образованию</t>
  </si>
  <si>
    <t>Гатчинский  муниципальный район</t>
  </si>
  <si>
    <t>Ломоносовский  муниципальный район</t>
  </si>
  <si>
    <t>Ремонт автомобильной дороги общего пользования местного значения "Подъезд к СИЗО №6"</t>
  </si>
  <si>
    <t>Сланцевский  муниципальный район</t>
  </si>
  <si>
    <t xml:space="preserve">Ремонт автомобильной дороги общего пользования местного значения  по ул. Ломоносова (участок от ПК0+74 до ПК 15+40) в г. Сланцы </t>
  </si>
  <si>
    <t xml:space="preserve">Ремонт дороги от ул.Большая до  амбулатории на участке от ул.Большая до д.№15  в дер.Нурма </t>
  </si>
  <si>
    <t>Строительство мостового перехода через р. Пчевжа на территории Будогощского городского поселения и автодороги на подходах к нему между населенными пунктами дер. Бестоголово и дер. Горятино.</t>
  </si>
  <si>
    <t>Реконструкция автодороги "Подъезд к дер. Игокиничи"</t>
  </si>
  <si>
    <t>Реконструкция автодороги "Подъезд к пос. Мехбаза"</t>
  </si>
  <si>
    <t>Разработка проектной документации по объекту "Строительство автомобильной дороги, расположенной по адресу:  Ленинградская область, Тосненский район, г. Тосно, дорога к стадиону от региональной автодороги "Кемполово-Губаницы-Калитино-Выра-Тосно-Шапки"</t>
  </si>
  <si>
    <t>в том числе:</t>
  </si>
  <si>
    <t>на проектирование и строительство (реконструкцию)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</t>
  </si>
  <si>
    <t xml:space="preserve">на проектирование и строительство (реконструкцию) автомобильных дорог общего пользования местного значения </t>
  </si>
  <si>
    <t>ВСЕГО Субсидий МО</t>
  </si>
  <si>
    <t xml:space="preserve">Всего Субсидий МО по ГП "Развитие а/дорог  в ЛО" </t>
  </si>
  <si>
    <t>Процент от плана по ГП"Развитие а/д" без ФБ</t>
  </si>
  <si>
    <t>средства ФБ</t>
  </si>
  <si>
    <t>средства ОБ</t>
  </si>
  <si>
    <t>Всего: ГП "Соц. Поддержка отдельных категорий граждан в ЛО".Подпр."Формирование доступной среды жизнед-ти для инвалидов"</t>
  </si>
  <si>
    <t>Всего Субсидий МО за счет средств дорожного фонда ЛО</t>
  </si>
  <si>
    <t>1.   МО Бокситогорский р-он</t>
  </si>
  <si>
    <t>2.     МО Тихвинский р-он</t>
  </si>
  <si>
    <t xml:space="preserve">Финансирование из областного бюджета в соответствии с Соглашениями без учета восстановления для формы 125  
</t>
  </si>
  <si>
    <t>Процент от плана дорожного фонда (а/д+село)</t>
  </si>
  <si>
    <t>дорожный фонд без ФБ</t>
  </si>
  <si>
    <t>Отчет об использовании межбюджетных трансфертов, предоставляемых в виде субсидий бюджетам муниципальных образований Ленинградской области  по состоянию на 01.10.2015 г.   в тыс.руб.</t>
  </si>
  <si>
    <t>Общий остаток средств ОБ на счете МО</t>
  </si>
  <si>
    <t>Форма 125-кассовый МО</t>
  </si>
  <si>
    <t>Форма 125-остатки на счетах МО</t>
  </si>
  <si>
    <t>Проверка остатков</t>
  </si>
  <si>
    <t>ВЫПОЛНЕНИЕ ОБ</t>
  </si>
  <si>
    <t>ВЫПОЛНЕНИЕ МБ</t>
  </si>
  <si>
    <t xml:space="preserve">перечислено (2015+2014г.) с учетом остатков и без возврата </t>
  </si>
  <si>
    <t>Остатки лимита дорожного фонда</t>
  </si>
  <si>
    <t>\</t>
  </si>
  <si>
    <t>ОБЩЕЕ ФИНАНСИРОВАНИЕ 2016+остатки</t>
  </si>
  <si>
    <t>Кассовый общий с учетом остатков</t>
  </si>
  <si>
    <t>АВАНСЫ на 01.07.2016</t>
  </si>
  <si>
    <t>МО Красноозерное с.п.</t>
  </si>
  <si>
    <t>кол.-во Соглашений</t>
  </si>
  <si>
    <t>кол.-во доп.согл.</t>
  </si>
  <si>
    <t>Формирование доступной среды жизнедеятельности для инвалидов в Ленинградской области</t>
  </si>
  <si>
    <t>ВСЕГО доступная среда</t>
  </si>
  <si>
    <t>МО Селивановское с.п.</t>
  </si>
  <si>
    <t>Восстановлено в 2017 г. - экономия по итогам торгов и заключенных доп. соглашений</t>
  </si>
  <si>
    <t xml:space="preserve">Остаток субсидий, полученных в 2017 г.,   на счете МО на 01.01.2018 года. </t>
  </si>
  <si>
    <t>Г.п., с.п., раон - для ф.0503125 -   субсидии 2017         (сч.120651560)</t>
  </si>
  <si>
    <t>Перечислены в 2017 году остатки средств на 01.01.17г, потребность в которых подтверждена</t>
  </si>
  <si>
    <t>Кассовый расход МО в 2017 году остатков средств на 01.01.17г, потребность в которых подтверждена</t>
  </si>
  <si>
    <t xml:space="preserve"> РЕЗЕРВ  и прочие 2017 года </t>
  </si>
  <si>
    <t>Остаток на счете МО на 01.01.2017 г. остатков  средств на 01.01.16г, потребность в которых подтверждена</t>
  </si>
  <si>
    <t>МО Заневское г.п.</t>
  </si>
  <si>
    <t>МО"Советское г.п." Выборг.р-на (Реконструкция а/д "Подъезд к пос. Токарево") 1,8 км</t>
  </si>
  <si>
    <t>ПЛАН на 2017 год (утв. Обл. законом от 09.12.2016 № 90-оз прил.28)  в тыс.руб., Пост. ПЛО от 01.03.2017 № 40 (соц. а/д, проект. и стр. (рек-ция)), Пост. ПЛО от 12.12.16 № 478 "Развитие с/х ЛО"</t>
  </si>
  <si>
    <t>ПЛАН на 2017 год (утв. Обл. законом от 09.12.2016 № 90-оз прил.28) ( с изм.)   в тыс.руб., Пост. ПЛО от 01.03.2017 № 40 (соц. а/д, проект. и стр. (рек-ция)), Пост. ПЛО от 12.12.16 № 478 "Развитие с/х ЛО"</t>
  </si>
  <si>
    <t>ПЛАН на 2017 год (утв. Обл. законом от 09.12.2016 № 90-оз прил.28) ( с изм.)   в тыс.руб., Пост. ПЛО от 01.03.2017 № 40, от 12.05.17 № 157 (соц. а/д, проект. и стр. (рек-ция)), Пост. ПЛО от 12.12.16 № 478 "Развитие с/х ЛО"</t>
  </si>
  <si>
    <t>МО" Запорожское с.п. Приозерский р-н" ("Реконструкция а/д "Подъезд к пос. Луговое") 1,4259 км</t>
  </si>
  <si>
    <t>МО "Выборгский р-н" ("Подъезд к пос. Яшино")</t>
  </si>
  <si>
    <t>МО "Выборгский р-н" ("Подъезд к пос. Сопки")</t>
  </si>
  <si>
    <t>МО "Каменногорское г.п. Выборгский р-н" ("Подъезд к пос. Маслово")</t>
  </si>
  <si>
    <t>МО "Приозерский р-н" ("Подъезд к дер. Силино")</t>
  </si>
  <si>
    <t>МО Аннинское г.п.</t>
  </si>
  <si>
    <t>МО Фёдоровское г.п.</t>
  </si>
  <si>
    <t>МО Виллозское г.п.</t>
  </si>
  <si>
    <t xml:space="preserve">Строительство (рек-ция), включая проектирование автомобильных дорог общего пользования местного значения  </t>
  </si>
  <si>
    <t>Ремонт автомобильных дорог общего пользования местного значения</t>
  </si>
  <si>
    <t>Капитальный ремонт и ремонт автомобильных дорогтобщего пользования местного значения, имеющих приоритетный соцально значимый характер</t>
  </si>
  <si>
    <t>Капитальный ремонт и ремонт автомобильных дорог общего пользования местного значения, имеющих приоритетный соцально значимый характер</t>
  </si>
  <si>
    <t>рассход 0 будут плптить в октябре из-за s</t>
  </si>
  <si>
    <t>оплата в конце месяца</t>
  </si>
  <si>
    <t>1ок</t>
  </si>
  <si>
    <t>опл после 1 октября поздно пришли деньги</t>
  </si>
  <si>
    <t>оплата после 1 октября</t>
  </si>
  <si>
    <t>ждем выписку из СУФД деньги не поступили</t>
  </si>
  <si>
    <t>средства не получены от нас ушли в конце месяца</t>
  </si>
  <si>
    <t>кас расх нет гл бух</t>
  </si>
  <si>
    <t>кассрасх нет</t>
  </si>
  <si>
    <t>Областной бюджет</t>
  </si>
  <si>
    <t>Местный бюджет</t>
  </si>
  <si>
    <t>Бюджетные ассигнования, предусмотренные соглашением о предоставлении субсидий                                                                                                                                                строительство</t>
  </si>
  <si>
    <t>Плановое соотношение расходов по условиям соглашения (%)</t>
  </si>
  <si>
    <t>Исполнено                                                        строительство</t>
  </si>
  <si>
    <t>Фактическое соотношение расходов по условиям соглашения (%)</t>
  </si>
  <si>
    <t xml:space="preserve">Информация о соблюдении МО фактической доли расходов местного бюджета на финансирование обязательств, софинансируемых за счет субсидии из областного бюджета Ленинградской области 
</t>
  </si>
  <si>
    <t>Должно быть исполнено за счет средств областного бюджета</t>
  </si>
  <si>
    <t>Отклонение от установленного соотношения расходов по условиям соглашения</t>
  </si>
  <si>
    <t>(+) (-)</t>
  </si>
  <si>
    <t>Исполнено                                                       автодороги</t>
  </si>
  <si>
    <t>Исполнено                                                        соц. Автодороги</t>
  </si>
  <si>
    <t>Бюджетные ассигнования, предусмотренные соглашением о предоставлении субсидий                                                                                                                                                автодороги</t>
  </si>
  <si>
    <t>Бюджетные ассигнования, предусмотренные соглашением о предоставлении субсидий                                                                                                                                               соц. автодороги</t>
  </si>
  <si>
    <t>Минимальная доля софинансирования для МО</t>
  </si>
  <si>
    <t xml:space="preserve">Всего Субсидий МО в рамках ГП ЛО   «Развитие транспортной системы Ленинградской области». </t>
  </si>
  <si>
    <t>ГП "Развитие сельского хозяйства ЛО"  Стр-во (рекон.) сельских а/дорог, всего:</t>
  </si>
  <si>
    <t>Резервный фонд Правительства ЛО</t>
  </si>
  <si>
    <t>ВСЕГО резервный фонд Прав. ЛО по МО</t>
  </si>
  <si>
    <t>МО Муринское г.п.</t>
  </si>
  <si>
    <t>Город Выборг                                                                                                 "Выполнение работ по проектированию кап. ремонта ул. Парковая"</t>
  </si>
  <si>
    <t xml:space="preserve">ПЛАН на 2021 год </t>
  </si>
  <si>
    <t>Соглашения и д/с 2021 года</t>
  </si>
  <si>
    <t xml:space="preserve">Лимиты финансирования на 2021 год в соответствии с заключенными Соглашениями  
</t>
  </si>
  <si>
    <t>МО "Волховский р-н" (Строительство а/д "Подъезд к дер. Козарево") 5,667 км</t>
  </si>
  <si>
    <t>МО "Каменногорское г.п. Выборгского р-на" (Финансирование реконстркуции автодороги "Подъезд к п. Михалево" (1,633 км)</t>
  </si>
  <si>
    <t>Соглашение № 32 от 06.04.21</t>
  </si>
  <si>
    <t>Соглашение №4 от 01.04.21, Соглашение №181 от 12.04.21 (СЗ)</t>
  </si>
  <si>
    <t xml:space="preserve">План на 2021 год </t>
  </si>
  <si>
    <t xml:space="preserve">% от плана </t>
  </si>
  <si>
    <t>% от плана (с 35-оз)</t>
  </si>
  <si>
    <t>ГП "Развитие транспортной системы Лениградской области"</t>
  </si>
  <si>
    <r>
      <rPr>
        <b/>
        <sz val="11"/>
        <rFont val="Times New Roman"/>
        <family val="1"/>
        <charset val="204"/>
      </rPr>
      <t>Строительство (рек-ция)</t>
    </r>
    <r>
      <rPr>
        <sz val="11"/>
        <rFont val="Times New Roman"/>
        <family val="1"/>
        <charset val="204"/>
      </rPr>
      <t xml:space="preserve">, включая проектирование автомобильных дорог общего пользования местного значения  </t>
    </r>
  </si>
  <si>
    <r>
      <rPr>
        <b/>
        <sz val="11"/>
        <rFont val="Times New Roman"/>
        <family val="1"/>
        <charset val="204"/>
      </rPr>
      <t>Ремонт</t>
    </r>
    <r>
      <rPr>
        <sz val="11"/>
        <rFont val="Times New Roman"/>
        <family val="1"/>
        <charset val="204"/>
      </rPr>
      <t xml:space="preserve"> автомобильных дорог общего пользования местного значения</t>
    </r>
  </si>
  <si>
    <r>
      <t xml:space="preserve">Капитальный ремонт и ремонт автомобильных дорогтобщего пользования местного значения, имеющих приоритетный </t>
    </r>
    <r>
      <rPr>
        <b/>
        <sz val="11"/>
        <rFont val="Times New Roman"/>
        <family val="1"/>
        <charset val="204"/>
      </rPr>
      <t>соцально значимый</t>
    </r>
    <r>
      <rPr>
        <sz val="11"/>
        <rFont val="Times New Roman"/>
        <family val="1"/>
        <charset val="204"/>
      </rPr>
      <t xml:space="preserve"> характер</t>
    </r>
  </si>
  <si>
    <r>
      <t xml:space="preserve">Капитальный ремонт и ремонт автомобильных дорог общего пользования местного значения, имеющих приоритетный </t>
    </r>
    <r>
      <rPr>
        <b/>
        <sz val="11"/>
        <rFont val="Times New Roman"/>
        <family val="1"/>
        <charset val="204"/>
      </rPr>
      <t xml:space="preserve">соцально значимый </t>
    </r>
    <r>
      <rPr>
        <sz val="11"/>
        <rFont val="Times New Roman"/>
        <family val="1"/>
        <charset val="204"/>
      </rPr>
      <t>характер</t>
    </r>
  </si>
  <si>
    <t>д/с8 от 08.02.21 к согл. 197 от 18.07.18, д/с 9 от 23.04.21 к согл. 197 от 18.07.18</t>
  </si>
  <si>
    <t>Соглашение №195 от 11.05.21</t>
  </si>
  <si>
    <t xml:space="preserve">Финансирование из местного бюджета в соответствии с Соглашениями   
</t>
  </si>
  <si>
    <t>Финансирование из областного бюджета в соответствии с Соглашениями</t>
  </si>
  <si>
    <t>Расходы МО за счет средств местного бюджета (КАССОВЫЙ РАСХОД)</t>
  </si>
  <si>
    <t>Всего расходы МО за счет субсидий из ОБ и средств МБ</t>
  </si>
  <si>
    <t>Соглашение №208 от 30.06.21</t>
  </si>
  <si>
    <t>Соглашение №96 от 16.06.21</t>
  </si>
  <si>
    <t xml:space="preserve"> Соглашение №149 от 23.06.21, Соглашение №167 от 13.04.21 (СЗ)</t>
  </si>
  <si>
    <t>Соглашение №52 от 21.06.21</t>
  </si>
  <si>
    <t>Соглашение № 77 от 21.06.21</t>
  </si>
  <si>
    <t>Соглашение №36 от 24.06.21, д/с 1 от 30.06.21</t>
  </si>
  <si>
    <t xml:space="preserve">Соглашение №178 от 14.04.21 (СЗ), Соглашение №197 от 18.06.21 </t>
  </si>
  <si>
    <t>Соглашение № 6 от 18.06.21</t>
  </si>
  <si>
    <t>Соглашение № 50 от 24.06.21</t>
  </si>
  <si>
    <t>Соглашение № 148 от 22.06.21</t>
  </si>
  <si>
    <t>Соглашение №186 от 29.06.21</t>
  </si>
  <si>
    <t>Соглашение №185 от 30.06.21</t>
  </si>
  <si>
    <t>Соглашение №69 от 18.06.21</t>
  </si>
  <si>
    <t>Соглашение №3 от 17.06.21</t>
  </si>
  <si>
    <t>Соглашение № 12 от 17.06.21</t>
  </si>
  <si>
    <t>Соглашение № 84 от 29.06.21</t>
  </si>
  <si>
    <t>Соглашение № 40 от 28.06.21</t>
  </si>
  <si>
    <t>Соглашение № 8 от 24.06.21, Соглашение № 180 от 15.04.21 (СЗ)</t>
  </si>
  <si>
    <t>Соглашение № 223 от 24.06.21</t>
  </si>
  <si>
    <t>Соглашение № 38 от 23.06.21</t>
  </si>
  <si>
    <t>Соглашение № 225 от 25.06.21</t>
  </si>
  <si>
    <t>Соглашение № 16 от 18.06.21</t>
  </si>
  <si>
    <t>Соглашение № 132 от 28.06.21</t>
  </si>
  <si>
    <t>Соглашение № 194 от 28.06.21</t>
  </si>
  <si>
    <t>Соглашение № 142 от 29.06.21</t>
  </si>
  <si>
    <t>Соглашение № 45 от 25.06.21</t>
  </si>
  <si>
    <t>Соглашение № 17 от 16.06.21</t>
  </si>
  <si>
    <t>Соглашение № 200 от 24.06.21</t>
  </si>
  <si>
    <t>Соглашение № 60 от 28.06.21</t>
  </si>
  <si>
    <t>Соглашение № 39 от 22.06.21</t>
  </si>
  <si>
    <t>Соглашение № 33 от 17.06.21</t>
  </si>
  <si>
    <t>Соглашение № 48 от 25.06.21, Соглашение № 174 от 20.04.21 (СЗ)</t>
  </si>
  <si>
    <t>Соглашение № 67 от 24.06.21</t>
  </si>
  <si>
    <t>Соглашение № 58 от 24.06.21</t>
  </si>
  <si>
    <t>Соглашение № 11 от 25.06.21</t>
  </si>
  <si>
    <t>Соглашение № 213 от 28.06.21</t>
  </si>
  <si>
    <t>Соглашение № 31 от 11.06.21</t>
  </si>
  <si>
    <t>Соглашение № 119 от 16.06.21</t>
  </si>
  <si>
    <t>Соглашение № 118 от 23.06.21</t>
  </si>
  <si>
    <t>Соглашение № 159 от 17.06.21</t>
  </si>
  <si>
    <t>Соглашение № 160 от 22.06.21</t>
  </si>
  <si>
    <t>Соглашение № 62 от 18.06.21</t>
  </si>
  <si>
    <t>Соглашение № 35 от 28.06.21, д/с №1 от 30.06.21</t>
  </si>
  <si>
    <t>Соглашение № 85 от 30.06.21</t>
  </si>
  <si>
    <t>Соглашение № 92 от 22.06.21</t>
  </si>
  <si>
    <t>Соглашение № 79 от 17.06.21, Соглашение № 175 от 14.04.21 (СЗ)</t>
  </si>
  <si>
    <t>Соглашение № 232 от 24.06.21</t>
  </si>
  <si>
    <t>Соглашение № 44 от 24.06.21</t>
  </si>
  <si>
    <t>Соглашение № 120 от 25.06.21, д/с №1 от 30.06.21</t>
  </si>
  <si>
    <t>Соглашение № 15 от 18.06.21</t>
  </si>
  <si>
    <t>Соглашение № 43 от 21.06.21, Соглашение № 168 от 30.04.21 (СЗ)</t>
  </si>
  <si>
    <t>Соглашение № 215 от 22.06.21</t>
  </si>
  <si>
    <t>Соглашение № 139 от 23.06.21</t>
  </si>
  <si>
    <t>Соглашение № 71 от 25.06.21</t>
  </si>
  <si>
    <t>Соглашение №10 от 15.06.21г, Соглашение №179 от 20.04.21г(СЗ), д/с 1 от 17.05.21 (СЗ)</t>
  </si>
  <si>
    <t>Соглашение №9 от 24.06.21г</t>
  </si>
  <si>
    <t>Соглашение № 51 от 21.06.21</t>
  </si>
  <si>
    <t>Соглашение № 80 от 21.06.21, Соглашение № 209 от 14.05.21 (СЗ)</t>
  </si>
  <si>
    <t>Соглашение № 116 от 24.06.21</t>
  </si>
  <si>
    <t>Соглашение №21 от 15.06.21г</t>
  </si>
  <si>
    <t>Соглашение № 204 от 28.06.21</t>
  </si>
  <si>
    <t>Соглашение № 5 от 25.06.21</t>
  </si>
  <si>
    <t>Соглашение № 137 от 25.06.21</t>
  </si>
  <si>
    <t>Соглашение № 211 от 28.06.21</t>
  </si>
  <si>
    <t>Соглашение № 212 от 28.06.21</t>
  </si>
  <si>
    <t>Соглашение № 110 от 24.06.21</t>
  </si>
  <si>
    <t>Соглашение № 150 от 22.06.21</t>
  </si>
  <si>
    <t>Соглашение № 130 от 22.06.21</t>
  </si>
  <si>
    <t>Соглашение № 199 от 23.06.21</t>
  </si>
  <si>
    <t>Соглашение № 57 от 21.06.21</t>
  </si>
  <si>
    <t>Соглашение № 66 от 30.06.21</t>
  </si>
  <si>
    <t xml:space="preserve">Соглашение № 83 от 25.06.21, д/с №1 от 30.06.21 </t>
  </si>
  <si>
    <t xml:space="preserve">Соглашение № 163 от 28.06.21 </t>
  </si>
  <si>
    <t xml:space="preserve">Соглашение № 146 от 23.06.21 </t>
  </si>
  <si>
    <t xml:space="preserve">Соглашение № 134 от 30.06.21, Соглашение № 164 от 12.04.21 (СЗ), д/с №1 от 17.05.21 (СЗ) </t>
  </si>
  <si>
    <t>Соглашение № 151 от 30.06.21</t>
  </si>
  <si>
    <t>Соглашение № 153 от 21.06.21, д/с №1 от 30.06.21</t>
  </si>
  <si>
    <t>Соглашение № 26 от 21.06.21, д/с №1 от 30.06.21</t>
  </si>
  <si>
    <t>Соглашение № 115 от 29.06.21</t>
  </si>
  <si>
    <t>Соглашение № 74 от 16.06.21, Соглашение № 166 от 12.04.21 (СЗ)</t>
  </si>
  <si>
    <t>Соглашение № 63 от 28.06.21</t>
  </si>
  <si>
    <t>Соглашение № 61 от 22.06.21</t>
  </si>
  <si>
    <t>Соглашение № 135 от 22.06.21</t>
  </si>
  <si>
    <t>Соглашение № 138 от 28.06.21</t>
  </si>
  <si>
    <t>Соглашение № 117 от 24.06.21</t>
  </si>
  <si>
    <t>Соглашение № 107 от 22.06.21</t>
  </si>
  <si>
    <t>Соглашение № 187 от 25.06.21</t>
  </si>
  <si>
    <t>Соглашение № 158 от 16.06.21</t>
  </si>
  <si>
    <t>Соглашение № 126 от 30.06.21</t>
  </si>
  <si>
    <t>Соглашение № 98 от 21.06.21</t>
  </si>
  <si>
    <t>Соглашение № 27 от 16.06.21</t>
  </si>
  <si>
    <t>Соглашение№ 205 от 24.06.21</t>
  </si>
  <si>
    <t>Соглашение№ 103 от 30.06.21</t>
  </si>
  <si>
    <t>Соглашение№ 18 от 17.06.21</t>
  </si>
  <si>
    <t>Соглашение № 54 от 25.06.21</t>
  </si>
  <si>
    <t>Соглашение № 20 от 25.06.21</t>
  </si>
  <si>
    <t>Соглашение № 68 от 25.06.21</t>
  </si>
  <si>
    <t>Соглашение № 127 от 23.06.21</t>
  </si>
  <si>
    <t>Соглашение № 101 от 28.06.21</t>
  </si>
  <si>
    <t>Соглашение № 53 от 21.06.21, Соглашение № 46 от 14.04.21 (СЗ)</t>
  </si>
  <si>
    <t>Соглашение № 86 от 25.06.21</t>
  </si>
  <si>
    <t>Соглашение № 100 от 21.06.21</t>
  </si>
  <si>
    <t>Соглашение № 95 от 25.06.21г</t>
  </si>
  <si>
    <t>Соглашение № 87 от 22.06.21г</t>
  </si>
  <si>
    <t>Соглашение №203 от 22.06.21г</t>
  </si>
  <si>
    <t>Соглашение №201 от 17.06.21г</t>
  </si>
  <si>
    <t>Соглашение № 220 от 28.06.21</t>
  </si>
  <si>
    <t>Соглашение № 198 от 30.06.21</t>
  </si>
  <si>
    <t>Соглашение №99 от 22.06.21, д/с №1 от 30.06.21</t>
  </si>
  <si>
    <t xml:space="preserve"> </t>
  </si>
  <si>
    <t xml:space="preserve"> Остаток лимита от плана по бюджету на 2021 год </t>
  </si>
  <si>
    <t>средства МБ</t>
  </si>
  <si>
    <t>Никольское с.п. Тосненский район</t>
  </si>
  <si>
    <t>Муринское г.п. Всеволожский район</t>
  </si>
  <si>
    <t>Финансовое обеспечение дорожной деятельности в рамках реализации национального проекта "Безопасные качественные дороги"; иные межбюджетные трансферты</t>
  </si>
  <si>
    <t>ГП ЛО "Комплексное развитие сельских территорий Ленинградской области" Подпрограмма "Развитие транспортной инфраструктуры и благоустройство сельских территорий Ленинградской области"</t>
  </si>
  <si>
    <t>Всего субсидий в рамках ГП ЛО "Комплексное развитие сельских территорий ЛО"</t>
  </si>
  <si>
    <t>средства МБ (справочно)</t>
  </si>
  <si>
    <t>Соглашение № 13 от 08.07.21</t>
  </si>
  <si>
    <t>Соглашение №24 от 05.07.21, Соглашение №171 от 13.04.21 (СЗ), д/с №1 от 17.05.21 (СЗ)</t>
  </si>
  <si>
    <t>Соглашение № 14 от 30.06.21, д/с №1 от 01.07.21</t>
  </si>
  <si>
    <t>Соглашение № 29 от 23.06.21, д/с №1 от 01.07.21</t>
  </si>
  <si>
    <t>Соглашение № 34 от 06.07.21</t>
  </si>
  <si>
    <t>Соглашение №37 от 02.07.21</t>
  </si>
  <si>
    <t>Соглашение № 47 от 01.07.21, д/с №1 от 02.07.21</t>
  </si>
  <si>
    <t>Соглашение №55 от 29.06.21, д/с №1 от 01.07.21</t>
  </si>
  <si>
    <t>Соглашение № 72 от 30.06.21, д/с №1 от 01.07.21</t>
  </si>
  <si>
    <t>Соглашение № 75 от 18.06.21, д/с №1 от 01.07.21</t>
  </si>
  <si>
    <t>Соглашение № 82 от 01.07.21</t>
  </si>
  <si>
    <t>Соглашение № 94 от 08.07.21</t>
  </si>
  <si>
    <t>Соглашение № 88 от 30.06.21, д/с №1 от 01.07.21</t>
  </si>
  <si>
    <t>Соглашение № 136 от 06.07.21, Соглашение № 228 от 18.05.21 (СЗ)</t>
  </si>
  <si>
    <t>Соглашение № 147 от 01.07.21, Соглашение № 217 от 19.05.21 (СЗ)</t>
  </si>
  <si>
    <t>Соглашение № 133 от 30.06.21, д/с №1 от 01.07.21</t>
  </si>
  <si>
    <t>Соглашение № 162 от 01.07.21</t>
  </si>
  <si>
    <t>Соглашение № 154 от 24.06.21, д/с №1 от 01.07.21</t>
  </si>
  <si>
    <t>Соглашение № 188 от 07.07.21</t>
  </si>
  <si>
    <t>Соглашение № 192 от 05.07.21</t>
  </si>
  <si>
    <t xml:space="preserve">Соглашение №218 от 05.07.21г </t>
  </si>
  <si>
    <t>Соглашение № 222 от 05.07.21</t>
  </si>
  <si>
    <t>Соглашение№2 от 16.06.21, д/с №1 от 16.07.21</t>
  </si>
  <si>
    <t>Соглашение №128 от 16.07.21</t>
  </si>
  <si>
    <t>Соглашение №131 от 16.07.21</t>
  </si>
  <si>
    <t>Соглашение № 196 от 14.07.21</t>
  </si>
  <si>
    <t>Соглашение № 144 от 15.07.21</t>
  </si>
  <si>
    <t>Соглашение № 129 от 28.06.21</t>
  </si>
  <si>
    <t>Соглашение № 102 от 13.07.21</t>
  </si>
  <si>
    <t>Соглашение № 42 от 16.07.21</t>
  </si>
  <si>
    <t>Соглашение № 81 от 16.07.21</t>
  </si>
  <si>
    <t>Соглашение № 112 от 15.07.21</t>
  </si>
  <si>
    <t>Соглашение № 97 от 19.07.21</t>
  </si>
  <si>
    <t>Соглашение №125 от 16.07.21г</t>
  </si>
  <si>
    <t>Соглашение № 140 от 25.06.21</t>
  </si>
  <si>
    <t>Соглашение № 122 от 12.07.21, Соглашение № 183 от 28.04.21 (СЗ), д/с №1 от 19.05.21 (СЗ), Соглашение № 234 от 09.06.21 (Стр)</t>
  </si>
  <si>
    <t xml:space="preserve">Соглашение № 176 от 28.04.21 (СЗ), Соглашение № 78 от 13.07.21 </t>
  </si>
  <si>
    <t xml:space="preserve">Соглашение № 143 от 13.07.21 </t>
  </si>
  <si>
    <t>Соглашение № 161 от 13.07.21</t>
  </si>
  <si>
    <t>Соглашение № 193 от 09.07.21</t>
  </si>
  <si>
    <t>Соглашение № 189 от 15.07.21</t>
  </si>
  <si>
    <t>Соглашение № 155 от 24.06.21</t>
  </si>
  <si>
    <t>Соглашение № 156 от 13.07.21</t>
  </si>
  <si>
    <t>Соглашение № 28 от 09.07.21</t>
  </si>
  <si>
    <t>Соглашение№ 105 от 19.07.21</t>
  </si>
  <si>
    <t>Соглашение № 70 от 24.06.21</t>
  </si>
  <si>
    <t>Соглашение № 91 от 12.07.21</t>
  </si>
  <si>
    <t>Соглашение № 22 от 20.07.21</t>
  </si>
  <si>
    <t>Соглашение № 23 от 22.07.21</t>
  </si>
  <si>
    <t>Соглашение № 106 от 23.07.21</t>
  </si>
  <si>
    <t>Соглашение №108 от 30.06.21, Соглашение №235 от 28.07.21 (СЗ)</t>
  </si>
  <si>
    <t>Соглашение №73 от 21.06.21г, Соглашение №236 от 28.07.21г(СЗ)</t>
  </si>
  <si>
    <t>Соглашение №109 от 28.07.21</t>
  </si>
  <si>
    <t>Соглашение № 56 от 20.07.21</t>
  </si>
  <si>
    <t xml:space="preserve"> Соглашение №141 от 27.07.21г, Соглашение №165 от 14.04.21г (СЗ)</t>
  </si>
  <si>
    <t>Соглашение № 210 от 28.07.21</t>
  </si>
  <si>
    <t>Соглашение № 104 от 23.07.21</t>
  </si>
  <si>
    <t>Соглашение № 216 от 27.07.21</t>
  </si>
  <si>
    <t>Соглашение № 124 от 21.07.21</t>
  </si>
  <si>
    <t>Соглашение № 202 от 26.07.21</t>
  </si>
  <si>
    <t>Соглашение № 90 от 23.07.21г</t>
  </si>
  <si>
    <t>Соглашение № 41615106-1-2021-001 от 08.02.21, д/с №41615106-1-2021-001/1 от 03.06.2021</t>
  </si>
  <si>
    <t>Соглашение № 65 от 16.08.21</t>
  </si>
  <si>
    <t>Соглашение № 114 от 12.07.21, д/с №1 от 28.09.21</t>
  </si>
  <si>
    <t>Отчет об использовании межбюджетных трансфертов, предоставляемых в виде субсидий бюджетам муниципальных образований Ленинградской области  по состоянию на 01.12.2021 г.   в тыс.руб.</t>
  </si>
  <si>
    <t>Соглашение № 145 от 24.06.21, д/с №3 от 05.04.21 к согл № 14 от 02.03.20 (Стр), д/с №4 от 08.06.21 (Стр), д/с №5 от 25.11.21 к согл 14 (Стр)</t>
  </si>
  <si>
    <t>Соглашение № 93 от 12.07.21 (Р), д/с 2 от 06.04.21 к согл № 700 от 13.03.21, д/с 3 от 09.06.21 к согл № 700 от 13.03.21 (Стр), Соглашение №237 от 29.07.21 (СЗ), д/с 4 от 25.11.21 к  согл 700 (Стр)</t>
  </si>
  <si>
    <t>Соглашение №64 от 29.06.21, Соглашение №224 от 19.05.21 (СЗ), д/с №1 от 25.11.21 к согл 224 (СЗ)</t>
  </si>
  <si>
    <t>Соглашение № 152 от 29.06.21, Соглашение № 226 от 19.05.21 (СЗ), д/с №1 от 25.11.2021 к согл 226 (СЗ)</t>
  </si>
  <si>
    <t>д/с9 от 05.02.21 к согл. 145 от 30.03.18 (Стр), согл 1026 от 06.04.21 (Стр), соглашение №76 от 28.06.21г (Р), д/с №1 от 15.07.21 (Р), соглашение №230 от 19.05.21г (СЗ), д/с №1 от 08.06 к согл №1936 от 23.12.20 (Стр), согл 145 расторжение, д/с №1 от 01.12.21 к согл 230 (СЗ)</t>
  </si>
  <si>
    <t>Соглашение № 30 от 24.06.21, Соглашение № 229 от 19.05.21 (СЗ), д/с №1 от 25.11.21 к согл 229 (СЗ)</t>
  </si>
  <si>
    <t>Соглашение № 169 от 23.04.21 (СЗ), Соглашение № 219 от 28.06.21, д/с №1 от 19.05.21 (СЗ), д/с №2 от 23.11.21 к согл 169 (СЗ)</t>
  </si>
  <si>
    <t>Соглашение № 89 от 02.07.21, Соглашение № 177 от 14.04.21 (СЗ), д/с №1 от 25.11.21 к согл 177 (СЗ)</t>
  </si>
  <si>
    <t>Соглашение №123 от 30.06.21, Соглашение №206 от 11.05.21 (СЗ), д/с №1 от 23.11.21 к согл 206 (СЗ)</t>
  </si>
  <si>
    <t>Соглашение №182 от 09.04.21 (СЗ), д/с №1 от 17.05.21 (СЗ), д/с №2 от 26.11.21(СЗ)</t>
  </si>
  <si>
    <t>Соглашение № 207 от 11.05.21 (СЗ), Соглашение № 221 от 28.06.21, д/с №1 от 20.12.2021 (СЗ)</t>
  </si>
  <si>
    <t>Соглашение № 41 от 29.06.21, д/с №1 от 01.07.21, Соглашение № 1947 от 05.04.21 (Стр)(расторг технич), №238 от 08.12.21 (Стр), д/с №1 от 22.12.21 (Стр), д/с №2 от 23.12.21 (Стр)</t>
  </si>
  <si>
    <t>Соглашение № 19 от 15.06.21, д/с №1 от 30.06.21 (рем), согл №233 от 09.06.21 (Стр), д/с №1 от 23.12.2021 (Стр)</t>
  </si>
  <si>
    <t>Соглашение № 59 от 18.06.21, Соглашение № 191 от 14.04.21 (СЗ),  Соглашение № 1035 от 05.04.21 (Стр), д/с 1 от 17.05.21 (СЗ), д/с №1 от 25.11.21 (Стр), д/с №2 от 22.12.21 (Стр), д/с №3 от 23.12.21 (Стр)</t>
  </si>
  <si>
    <t>Соглашение № 7 от 29.06.21, д/с №1 от 01.07.21 (рем), Соглашение № 1003 от 06.04.21 (Стр), д/с №1 от 08.06.21 (Стр), д/с №2 от 23.12.21 (Стр)</t>
  </si>
  <si>
    <t>Соглашение № 25 от 15.06.21, Соглашение № 227 от 19.05.21 (СЗ)</t>
  </si>
  <si>
    <t>Соглашение № 113 от 19.07.21, Соглашение № 184 от 28.04.21 (СЗ), д/с 1 от 18.05.21 (СЗ), д/с №2 от 08.06.21 (СЗ), д/с №3 от 30.07.21(СЗ), д/с №4 от 22.12.21(СЗ)</t>
  </si>
  <si>
    <t>Соглашение № 111 от 15.07.21, д/с№1 от 07.04.21 к согл № 575 от 13.03.21 (Стр), д/с№2 от 25.11.21 к согл № 575 от 13.03.21 (Стр), д/с№3 от 23.12.21 к согл № 575 от 13.03.21 (Стр)</t>
  </si>
  <si>
    <t>Соглашение № 157 от 15.07.21, Соглашение № 170 от 15.04.21(СЗ),д/с№1 от 31.08.21 (СЗ)</t>
  </si>
  <si>
    <t>Соглашение № 1945 от 01.04.21 (Стр), Соглашение № 49 от 02.07.21, Соглашение № 190 от 19.04.21 (СЗ), д/с№1 от 23.12.21(Стр)</t>
  </si>
  <si>
    <t>Соглашение №1007 от 06.04.21г (Стр), Соглашение №172 от 13.05.21г (СЗ), Соглашение №214 от 25.06.21г (Рем), д/с№1 от 24.12.21 (СЗ), д/с№1 от 08.06.21 (Стр), д/с№1 от 23.12.21 (Стр)</t>
  </si>
  <si>
    <t>Отчет об использовании межбюджетных трансфертов, предоставляемых в виде субсидий бюджетам муниципальных образований Ленинградской области  по состоянию на 01.01.2022 г.   в тыс.руб.</t>
  </si>
  <si>
    <t>Соглашение №121 от 25.06.21г, Соглашение №231 от 19.05.21г (СЗ)</t>
  </si>
  <si>
    <t xml:space="preserve">Всего МБТ МО в рамках ГП ЛО   «Развитие транспортной системы Ленинградской области». </t>
  </si>
  <si>
    <t>ВСЕГО МБТ  МО за счет средств дорожного фонда ЛО</t>
  </si>
  <si>
    <t>Приложение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</si>
</sst>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00"/>
    <numFmt numFmtId="165" formatCode="#,##0.00000"/>
    <numFmt numFmtId="166" formatCode="#,##0.0"/>
    <numFmt numFmtId="167" formatCode="0.00000"/>
    <numFmt numFmtId="168" formatCode="0.0%"/>
    <numFmt numFmtId="169" formatCode="#,##0.0000"/>
  </numFmts>
  <fonts count="56" x14ac:knownFonts="1">
    <font>
      <sz val="10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0"/>
      <name val="Arial Cyr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Arial Cyr"/>
      <charset val="204"/>
    </font>
    <font>
      <sz val="12"/>
      <name val="Arial Cyr"/>
      <charset val="204"/>
    </font>
    <font>
      <b/>
      <sz val="11"/>
      <name val="Arial Cyr"/>
      <charset val="204"/>
    </font>
    <font>
      <sz val="11"/>
      <name val="Arial Cyr"/>
      <charset val="204"/>
    </font>
    <font>
      <i/>
      <sz val="10"/>
      <name val="Arial Cyr"/>
      <charset val="204"/>
    </font>
    <font>
      <b/>
      <sz val="14"/>
      <name val="Times New Roman"/>
      <family val="1"/>
      <charset val="204"/>
    </font>
    <font>
      <b/>
      <i/>
      <sz val="14"/>
      <name val="Arial Cyr"/>
      <charset val="204"/>
    </font>
    <font>
      <b/>
      <sz val="18"/>
      <name val="Arial CYR"/>
      <charset val="204"/>
    </font>
    <font>
      <sz val="14"/>
      <name val="Arial Cyr"/>
      <charset val="204"/>
    </font>
    <font>
      <sz val="16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9"/>
      <name val="Arial Cyr"/>
      <charset val="204"/>
    </font>
    <font>
      <b/>
      <sz val="9"/>
      <name val="Arial Cyr"/>
      <charset val="204"/>
    </font>
    <font>
      <b/>
      <i/>
      <sz val="9"/>
      <name val="Arial Cyr"/>
      <charset val="204"/>
    </font>
    <font>
      <sz val="12"/>
      <color rgb="FFFF0000"/>
      <name val="Times New Roman"/>
      <family val="1"/>
      <charset val="204"/>
    </font>
    <font>
      <sz val="11"/>
      <color rgb="FF0070C0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sz val="12"/>
      <color rgb="FF0070C0"/>
      <name val="Times New Roman"/>
      <family val="1"/>
      <charset val="204"/>
    </font>
    <font>
      <sz val="10"/>
      <color rgb="FF0070C0"/>
      <name val="Arial Cyr"/>
      <charset val="204"/>
    </font>
    <font>
      <sz val="11"/>
      <color rgb="FF0070C0"/>
      <name val="Arial Cyr"/>
      <charset val="204"/>
    </font>
    <font>
      <b/>
      <sz val="12"/>
      <color theme="0"/>
      <name val="Times New Roman"/>
      <family val="1"/>
      <charset val="204"/>
    </font>
    <font>
      <b/>
      <i/>
      <sz val="12"/>
      <color rgb="FF0070C0"/>
      <name val="Times New Roman"/>
      <family val="1"/>
      <charset val="204"/>
    </font>
    <font>
      <b/>
      <sz val="10"/>
      <color rgb="FF0070C0"/>
      <name val="Arial"/>
      <family val="2"/>
      <charset val="204"/>
    </font>
    <font>
      <b/>
      <sz val="14"/>
      <color rgb="FF0070C0"/>
      <name val="Times New Roman"/>
      <family val="1"/>
      <charset val="204"/>
    </font>
    <font>
      <b/>
      <sz val="16"/>
      <color rgb="FF0070C0"/>
      <name val="Times New Roman"/>
      <family val="1"/>
      <charset val="204"/>
    </font>
    <font>
      <u/>
      <sz val="10"/>
      <color theme="10"/>
      <name val="Arial Cyr"/>
      <charset val="204"/>
    </font>
    <font>
      <sz val="10"/>
      <color rgb="FFC00000"/>
      <name val="Arial Cyr"/>
      <charset val="204"/>
    </font>
    <font>
      <b/>
      <i/>
      <sz val="9"/>
      <color rgb="FF002060"/>
      <name val="Arial Cyr"/>
      <charset val="204"/>
    </font>
    <font>
      <sz val="12"/>
      <color rgb="FF002060"/>
      <name val="Times New Roman"/>
      <family val="1"/>
      <charset val="204"/>
    </font>
    <font>
      <sz val="10"/>
      <name val="Arial Cyr"/>
      <family val="2"/>
      <charset val="204"/>
    </font>
    <font>
      <b/>
      <i/>
      <sz val="10"/>
      <name val="Arial Cyr"/>
      <charset val="204"/>
    </font>
    <font>
      <sz val="12"/>
      <color theme="1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i/>
      <sz val="9"/>
      <color rgb="FF002060"/>
      <name val="Times New Roman"/>
      <family val="1"/>
      <charset val="204"/>
    </font>
    <font>
      <b/>
      <sz val="10"/>
      <color theme="1"/>
      <name val="Times New Roman CYR"/>
      <charset val="204"/>
    </font>
    <font>
      <b/>
      <sz val="10"/>
      <name val="Times New Roman CYR"/>
      <charset val="204"/>
    </font>
    <font>
      <b/>
      <sz val="11"/>
      <name val="Times New Roman"/>
      <family val="1"/>
      <charset val="204"/>
    </font>
    <font>
      <sz val="11"/>
      <color rgb="FFC00000"/>
      <name val="Arial Cyr"/>
      <charset val="204"/>
    </font>
    <font>
      <u/>
      <sz val="10"/>
      <color rgb="FF0070C0"/>
      <name val="Arial Cyr"/>
      <charset val="204"/>
    </font>
    <font>
      <b/>
      <sz val="9"/>
      <name val="Times New Roman"/>
      <family val="1"/>
      <charset val="204"/>
    </font>
    <font>
      <b/>
      <i/>
      <sz val="12"/>
      <name val="Arial Cyr"/>
      <charset val="204"/>
    </font>
    <font>
      <sz val="12"/>
      <color rgb="FF00000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4"/>
      <name val="Arial Cyr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000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20" fillId="0" borderId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9" fillId="0" borderId="0"/>
  </cellStyleXfs>
  <cellXfs count="1030">
    <xf numFmtId="0" fontId="0" fillId="0" borderId="0" xfId="0"/>
    <xf numFmtId="1" fontId="7" fillId="2" borderId="1" xfId="0" applyNumberFormat="1" applyFont="1" applyFill="1" applyBorder="1" applyAlignment="1">
      <alignment horizontal="center" vertical="center" wrapText="1"/>
    </xf>
    <xf numFmtId="165" fontId="2" fillId="3" borderId="3" xfId="0" applyNumberFormat="1" applyFont="1" applyFill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165" fontId="8" fillId="3" borderId="1" xfId="0" applyNumberFormat="1" applyFont="1" applyFill="1" applyBorder="1" applyAlignment="1">
      <alignment horizontal="left" vertical="center" wrapText="1"/>
    </xf>
    <xf numFmtId="165" fontId="7" fillId="3" borderId="1" xfId="0" applyNumberFormat="1" applyFont="1" applyFill="1" applyBorder="1" applyAlignment="1">
      <alignment horizontal="center" vertical="center" wrapText="1"/>
    </xf>
    <xf numFmtId="165" fontId="3" fillId="3" borderId="3" xfId="0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165" fontId="3" fillId="3" borderId="2" xfId="0" applyNumberFormat="1" applyFont="1" applyFill="1" applyBorder="1" applyAlignment="1">
      <alignment horizontal="center"/>
    </xf>
    <xf numFmtId="165" fontId="7" fillId="3" borderId="2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vertical="center" wrapText="1"/>
    </xf>
    <xf numFmtId="164" fontId="7" fillId="2" borderId="1" xfId="0" applyNumberFormat="1" applyFont="1" applyFill="1" applyBorder="1" applyAlignment="1">
      <alignment horizontal="center" vertical="center" textRotation="90" wrapText="1"/>
    </xf>
    <xf numFmtId="164" fontId="7" fillId="2" borderId="2" xfId="0" applyNumberFormat="1" applyFont="1" applyFill="1" applyBorder="1" applyAlignment="1">
      <alignment horizontal="center" vertical="center" textRotation="90" wrapText="1"/>
    </xf>
    <xf numFmtId="164" fontId="2" fillId="3" borderId="3" xfId="0" applyNumberFormat="1" applyFont="1" applyFill="1" applyBorder="1" applyAlignment="1">
      <alignment horizontal="center" vertical="center" wrapText="1"/>
    </xf>
    <xf numFmtId="165" fontId="0" fillId="2" borderId="0" xfId="0" applyNumberFormat="1" applyFont="1" applyFill="1" applyAlignment="1">
      <alignment horizontal="left"/>
    </xf>
    <xf numFmtId="165" fontId="0" fillId="2" borderId="0" xfId="0" applyNumberFormat="1" applyFont="1" applyFill="1" applyAlignment="1">
      <alignment horizontal="center"/>
    </xf>
    <xf numFmtId="164" fontId="0" fillId="2" borderId="0" xfId="0" applyNumberFormat="1" applyFont="1" applyFill="1" applyAlignment="1">
      <alignment horizontal="center"/>
    </xf>
    <xf numFmtId="165" fontId="4" fillId="3" borderId="1" xfId="0" applyNumberFormat="1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 wrapText="1"/>
    </xf>
    <xf numFmtId="165" fontId="0" fillId="2" borderId="0" xfId="0" applyNumberFormat="1" applyFont="1" applyFill="1" applyBorder="1" applyAlignment="1">
      <alignment horizontal="center"/>
    </xf>
    <xf numFmtId="164" fontId="15" fillId="2" borderId="0" xfId="0" applyNumberFormat="1" applyFont="1" applyFill="1" applyAlignment="1">
      <alignment horizontal="center"/>
    </xf>
    <xf numFmtId="164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65" fontId="7" fillId="2" borderId="1" xfId="0" applyNumberFormat="1" applyFont="1" applyFill="1" applyBorder="1" applyAlignment="1">
      <alignment horizontal="center" vertical="center" textRotation="90" wrapText="1"/>
    </xf>
    <xf numFmtId="165" fontId="2" fillId="3" borderId="1" xfId="0" applyNumberFormat="1" applyFont="1" applyFill="1" applyBorder="1" applyAlignment="1">
      <alignment horizontal="center" vertical="center" wrapText="1"/>
    </xf>
    <xf numFmtId="165" fontId="7" fillId="2" borderId="5" xfId="0" applyNumberFormat="1" applyFont="1" applyFill="1" applyBorder="1" applyAlignment="1">
      <alignment horizontal="center" vertical="center" textRotation="90" wrapText="1"/>
    </xf>
    <xf numFmtId="0" fontId="17" fillId="0" borderId="0" xfId="0" applyFont="1"/>
    <xf numFmtId="165" fontId="25" fillId="2" borderId="1" xfId="0" applyNumberFormat="1" applyFont="1" applyFill="1" applyBorder="1" applyAlignment="1">
      <alignment horizontal="center" vertical="center" textRotation="90" wrapText="1"/>
    </xf>
    <xf numFmtId="165" fontId="27" fillId="3" borderId="3" xfId="0" applyNumberFormat="1" applyFont="1" applyFill="1" applyBorder="1" applyAlignment="1">
      <alignment horizontal="center" vertical="center" wrapText="1"/>
    </xf>
    <xf numFmtId="165" fontId="27" fillId="3" borderId="4" xfId="0" applyNumberFormat="1" applyFont="1" applyFill="1" applyBorder="1" applyAlignment="1">
      <alignment horizontal="center" vertical="center" wrapText="1"/>
    </xf>
    <xf numFmtId="165" fontId="27" fillId="3" borderId="1" xfId="0" applyNumberFormat="1" applyFont="1" applyFill="1" applyBorder="1" applyAlignment="1">
      <alignment horizontal="center" vertical="center" wrapText="1"/>
    </xf>
    <xf numFmtId="0" fontId="0" fillId="3" borderId="0" xfId="0" applyFont="1" applyFill="1" applyAlignment="1">
      <alignment horizontal="center" vertical="center" wrapText="1"/>
    </xf>
    <xf numFmtId="0" fontId="12" fillId="3" borderId="0" xfId="0" applyFont="1" applyFill="1" applyAlignment="1">
      <alignment horizontal="center" vertical="center" wrapText="1"/>
    </xf>
    <xf numFmtId="1" fontId="12" fillId="3" borderId="1" xfId="0" applyNumberFormat="1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28" fillId="3" borderId="1" xfId="0" applyFont="1" applyFill="1" applyBorder="1" applyAlignment="1">
      <alignment horizontal="center" vertical="center" wrapText="1"/>
    </xf>
    <xf numFmtId="0" fontId="29" fillId="3" borderId="1" xfId="0" applyFont="1" applyFill="1" applyBorder="1" applyAlignment="1">
      <alignment horizontal="center" vertical="center" wrapText="1"/>
    </xf>
    <xf numFmtId="0" fontId="27" fillId="3" borderId="1" xfId="0" applyFont="1" applyFill="1" applyBorder="1" applyAlignment="1">
      <alignment horizontal="center" vertical="center" wrapText="1"/>
    </xf>
    <xf numFmtId="0" fontId="27" fillId="3" borderId="1" xfId="0" applyFont="1" applyFill="1" applyBorder="1" applyAlignment="1">
      <alignment horizontal="left" vertical="center" wrapText="1"/>
    </xf>
    <xf numFmtId="165" fontId="27" fillId="3" borderId="1" xfId="0" applyNumberFormat="1" applyFont="1" applyFill="1" applyBorder="1" applyAlignment="1">
      <alignment horizontal="left" vertical="center" wrapText="1"/>
    </xf>
    <xf numFmtId="1" fontId="2" fillId="3" borderId="13" xfId="0" applyNumberFormat="1" applyFont="1" applyFill="1" applyBorder="1" applyAlignment="1">
      <alignment horizontal="center" vertical="center" wrapText="1"/>
    </xf>
    <xf numFmtId="1" fontId="2" fillId="3" borderId="11" xfId="0" applyNumberFormat="1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/>
    </xf>
    <xf numFmtId="0" fontId="18" fillId="2" borderId="0" xfId="0" applyFont="1" applyFill="1" applyBorder="1" applyAlignment="1">
      <alignment horizontal="center" vertical="center" wrapText="1"/>
    </xf>
    <xf numFmtId="1" fontId="12" fillId="2" borderId="0" xfId="0" applyNumberFormat="1" applyFont="1" applyFill="1" applyAlignment="1">
      <alignment horizontal="center"/>
    </xf>
    <xf numFmtId="0" fontId="0" fillId="3" borderId="0" xfId="0" applyFont="1" applyFill="1" applyAlignment="1">
      <alignment horizontal="center"/>
    </xf>
    <xf numFmtId="0" fontId="28" fillId="3" borderId="0" xfId="0" applyFont="1" applyFill="1" applyAlignment="1">
      <alignment horizontal="center"/>
    </xf>
    <xf numFmtId="0" fontId="13" fillId="3" borderId="0" xfId="0" applyFont="1" applyFill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0" fillId="3" borderId="8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left" vertical="center" wrapText="1"/>
    </xf>
    <xf numFmtId="165" fontId="2" fillId="3" borderId="3" xfId="0" applyNumberFormat="1" applyFont="1" applyFill="1" applyBorder="1" applyAlignment="1">
      <alignment horizontal="center"/>
    </xf>
    <xf numFmtId="165" fontId="8" fillId="3" borderId="3" xfId="0" applyNumberFormat="1" applyFont="1" applyFill="1" applyBorder="1" applyAlignment="1">
      <alignment horizontal="center"/>
    </xf>
    <xf numFmtId="165" fontId="8" fillId="3" borderId="3" xfId="0" applyNumberFormat="1" applyFont="1" applyFill="1" applyBorder="1" applyAlignment="1">
      <alignment horizontal="center" vertical="center" wrapText="1"/>
    </xf>
    <xf numFmtId="165" fontId="2" fillId="3" borderId="2" xfId="0" applyNumberFormat="1" applyFont="1" applyFill="1" applyBorder="1" applyAlignment="1">
      <alignment horizontal="center"/>
    </xf>
    <xf numFmtId="165" fontId="0" fillId="3" borderId="0" xfId="0" applyNumberFormat="1" applyFont="1" applyFill="1" applyAlignment="1">
      <alignment horizontal="center"/>
    </xf>
    <xf numFmtId="165" fontId="2" fillId="3" borderId="13" xfId="0" applyNumberFormat="1" applyFont="1" applyFill="1" applyBorder="1" applyAlignment="1">
      <alignment horizontal="center" vertical="center" wrapText="1"/>
    </xf>
    <xf numFmtId="164" fontId="7" fillId="2" borderId="8" xfId="0" applyNumberFormat="1" applyFont="1" applyFill="1" applyBorder="1" applyAlignment="1">
      <alignment horizontal="center" vertical="center" textRotation="90" wrapText="1"/>
    </xf>
    <xf numFmtId="165" fontId="7" fillId="2" borderId="11" xfId="0" applyNumberFormat="1" applyFont="1" applyFill="1" applyBorder="1" applyAlignment="1">
      <alignment horizontal="center" vertical="center" textRotation="90" wrapText="1"/>
    </xf>
    <xf numFmtId="0" fontId="2" fillId="3" borderId="14" xfId="0" applyFont="1" applyFill="1" applyBorder="1" applyAlignment="1">
      <alignment horizontal="center" vertical="center" wrapText="1"/>
    </xf>
    <xf numFmtId="166" fontId="7" fillId="2" borderId="17" xfId="0" applyNumberFormat="1" applyFont="1" applyFill="1" applyBorder="1" applyAlignment="1">
      <alignment horizontal="center" vertical="center" textRotation="90" wrapText="1"/>
    </xf>
    <xf numFmtId="1" fontId="2" fillId="3" borderId="0" xfId="0" applyNumberFormat="1" applyFont="1" applyFill="1" applyBorder="1" applyAlignment="1">
      <alignment horizontal="center" vertical="center" wrapText="1"/>
    </xf>
    <xf numFmtId="164" fontId="30" fillId="3" borderId="1" xfId="0" applyNumberFormat="1" applyFont="1" applyFill="1" applyBorder="1" applyAlignment="1">
      <alignment horizontal="right" vertical="center" wrapText="1"/>
    </xf>
    <xf numFmtId="164" fontId="2" fillId="3" borderId="1" xfId="0" applyNumberFormat="1" applyFont="1" applyFill="1" applyBorder="1"/>
    <xf numFmtId="0" fontId="2" fillId="3" borderId="0" xfId="0" applyFont="1" applyFill="1" applyBorder="1" applyAlignment="1">
      <alignment horizontal="left" vertical="center" wrapText="1"/>
    </xf>
    <xf numFmtId="164" fontId="3" fillId="0" borderId="1" xfId="0" applyNumberFormat="1" applyFont="1" applyFill="1" applyBorder="1"/>
    <xf numFmtId="164" fontId="2" fillId="3" borderId="1" xfId="0" applyNumberFormat="1" applyFont="1" applyFill="1" applyBorder="1" applyAlignment="1">
      <alignment horizontal="left" vertical="center" wrapText="1"/>
    </xf>
    <xf numFmtId="165" fontId="3" fillId="4" borderId="1" xfId="0" applyNumberFormat="1" applyFont="1" applyFill="1" applyBorder="1" applyAlignment="1">
      <alignment horizontal="center" vertical="center" wrapText="1"/>
    </xf>
    <xf numFmtId="165" fontId="15" fillId="2" borderId="0" xfId="0" applyNumberFormat="1" applyFont="1" applyFill="1" applyAlignment="1">
      <alignment horizontal="center"/>
    </xf>
    <xf numFmtId="165" fontId="5" fillId="2" borderId="6" xfId="0" applyNumberFormat="1" applyFont="1" applyFill="1" applyBorder="1" applyAlignment="1">
      <alignment horizontal="center"/>
    </xf>
    <xf numFmtId="0" fontId="9" fillId="5" borderId="1" xfId="0" applyFont="1" applyFill="1" applyBorder="1" applyAlignment="1">
      <alignment horizontal="left"/>
    </xf>
    <xf numFmtId="165" fontId="3" fillId="5" borderId="1" xfId="0" applyNumberFormat="1" applyFont="1" applyFill="1" applyBorder="1" applyAlignment="1">
      <alignment horizontal="left" vertical="center" wrapText="1"/>
    </xf>
    <xf numFmtId="164" fontId="3" fillId="5" borderId="1" xfId="0" applyNumberFormat="1" applyFont="1" applyFill="1" applyBorder="1" applyAlignment="1">
      <alignment horizontal="center" vertical="center" wrapText="1"/>
    </xf>
    <xf numFmtId="165" fontId="3" fillId="5" borderId="1" xfId="0" applyNumberFormat="1" applyFont="1" applyFill="1" applyBorder="1" applyAlignment="1">
      <alignment horizontal="center" vertical="center" wrapText="1"/>
    </xf>
    <xf numFmtId="165" fontId="0" fillId="5" borderId="0" xfId="0" applyNumberFormat="1" applyFont="1" applyFill="1" applyAlignment="1">
      <alignment horizontal="center"/>
    </xf>
    <xf numFmtId="0" fontId="23" fillId="3" borderId="2" xfId="0" applyFont="1" applyFill="1" applyBorder="1" applyAlignment="1">
      <alignment horizontal="left" vertical="center" wrapText="1"/>
    </xf>
    <xf numFmtId="0" fontId="23" fillId="3" borderId="3" xfId="0" applyFont="1" applyFill="1" applyBorder="1" applyAlignment="1">
      <alignment horizontal="left" vertical="center" wrapText="1"/>
    </xf>
    <xf numFmtId="0" fontId="10" fillId="3" borderId="0" xfId="0" applyFont="1" applyFill="1" applyBorder="1" applyAlignment="1">
      <alignment horizontal="center"/>
    </xf>
    <xf numFmtId="165" fontId="2" fillId="4" borderId="1" xfId="0" applyNumberFormat="1" applyFont="1" applyFill="1" applyBorder="1" applyAlignment="1">
      <alignment horizontal="center" vertical="center" wrapText="1"/>
    </xf>
    <xf numFmtId="165" fontId="7" fillId="4" borderId="1" xfId="0" applyNumberFormat="1" applyFont="1" applyFill="1" applyBorder="1" applyAlignment="1">
      <alignment horizontal="center" vertical="center" textRotation="90" wrapText="1"/>
    </xf>
    <xf numFmtId="165" fontId="7" fillId="4" borderId="2" xfId="0" applyNumberFormat="1" applyFont="1" applyFill="1" applyBorder="1" applyAlignment="1">
      <alignment horizontal="center" vertical="center" textRotation="90" wrapText="1"/>
    </xf>
    <xf numFmtId="165" fontId="3" fillId="5" borderId="1" xfId="0" applyNumberFormat="1" applyFont="1" applyFill="1" applyBorder="1" applyAlignment="1">
      <alignment horizontal="center"/>
    </xf>
    <xf numFmtId="164" fontId="27" fillId="3" borderId="1" xfId="0" applyNumberFormat="1" applyFont="1" applyFill="1" applyBorder="1"/>
    <xf numFmtId="0" fontId="27" fillId="3" borderId="0" xfId="0" applyFont="1" applyFill="1" applyBorder="1" applyAlignment="1">
      <alignment horizontal="left" vertical="center" wrapText="1"/>
    </xf>
    <xf numFmtId="0" fontId="27" fillId="3" borderId="1" xfId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/>
    </xf>
    <xf numFmtId="0" fontId="6" fillId="2" borderId="12" xfId="0" applyFont="1" applyFill="1" applyBorder="1" applyAlignment="1">
      <alignment vertical="center" wrapText="1"/>
    </xf>
    <xf numFmtId="165" fontId="6" fillId="2" borderId="12" xfId="0" applyNumberFormat="1" applyFont="1" applyFill="1" applyBorder="1" applyAlignment="1">
      <alignment vertical="center" wrapText="1"/>
    </xf>
    <xf numFmtId="165" fontId="6" fillId="2" borderId="0" xfId="0" applyNumberFormat="1" applyFont="1" applyFill="1" applyBorder="1" applyAlignment="1">
      <alignment horizontal="center" vertical="center" wrapText="1"/>
    </xf>
    <xf numFmtId="165" fontId="0" fillId="3" borderId="0" xfId="0" applyNumberFormat="1" applyFont="1" applyFill="1" applyBorder="1" applyAlignment="1">
      <alignment horizontal="center"/>
    </xf>
    <xf numFmtId="165" fontId="28" fillId="3" borderId="0" xfId="0" applyNumberFormat="1" applyFont="1" applyFill="1" applyAlignment="1">
      <alignment horizontal="center"/>
    </xf>
    <xf numFmtId="165" fontId="3" fillId="4" borderId="2" xfId="0" applyNumberFormat="1" applyFont="1" applyFill="1" applyBorder="1" applyAlignment="1">
      <alignment horizontal="center" vertical="center" wrapText="1"/>
    </xf>
    <xf numFmtId="165" fontId="3" fillId="3" borderId="0" xfId="0" applyNumberFormat="1" applyFont="1" applyFill="1" applyBorder="1" applyAlignment="1">
      <alignment horizontal="center" vertical="center" wrapText="1"/>
    </xf>
    <xf numFmtId="165" fontId="3" fillId="5" borderId="3" xfId="0" applyNumberFormat="1" applyFont="1" applyFill="1" applyBorder="1" applyAlignment="1">
      <alignment horizontal="center"/>
    </xf>
    <xf numFmtId="165" fontId="0" fillId="5" borderId="0" xfId="0" applyNumberFormat="1" applyFont="1" applyFill="1" applyBorder="1" applyAlignment="1">
      <alignment horizontal="center"/>
    </xf>
    <xf numFmtId="0" fontId="23" fillId="3" borderId="0" xfId="0" applyFont="1" applyFill="1" applyBorder="1" applyAlignment="1">
      <alignment horizontal="left" vertical="center" wrapText="1"/>
    </xf>
    <xf numFmtId="164" fontId="2" fillId="3" borderId="0" xfId="0" applyNumberFormat="1" applyFont="1" applyFill="1" applyBorder="1" applyAlignment="1">
      <alignment horizontal="center" vertical="center" wrapText="1"/>
    </xf>
    <xf numFmtId="165" fontId="2" fillId="3" borderId="0" xfId="0" applyNumberFormat="1" applyFont="1" applyFill="1" applyBorder="1" applyAlignment="1">
      <alignment horizontal="center" vertical="center" wrapText="1"/>
    </xf>
    <xf numFmtId="165" fontId="7" fillId="2" borderId="1" xfId="0" applyNumberFormat="1" applyFont="1" applyFill="1" applyBorder="1" applyAlignment="1">
      <alignment horizontal="center" vertical="center" wrapText="1"/>
    </xf>
    <xf numFmtId="1" fontId="7" fillId="4" borderId="1" xfId="0" applyNumberFormat="1" applyFont="1" applyFill="1" applyBorder="1" applyAlignment="1">
      <alignment horizontal="center" vertical="center" textRotation="90" wrapText="1"/>
    </xf>
    <xf numFmtId="1" fontId="0" fillId="2" borderId="0" xfId="0" applyNumberFormat="1" applyFont="1" applyFill="1" applyAlignment="1">
      <alignment horizontal="center"/>
    </xf>
    <xf numFmtId="165" fontId="7" fillId="6" borderId="1" xfId="0" applyNumberFormat="1" applyFont="1" applyFill="1" applyBorder="1" applyAlignment="1">
      <alignment horizontal="center" vertical="center" wrapText="1"/>
    </xf>
    <xf numFmtId="165" fontId="7" fillId="5" borderId="1" xfId="0" applyNumberFormat="1" applyFont="1" applyFill="1" applyBorder="1" applyAlignment="1">
      <alignment horizontal="center" vertical="center" wrapText="1"/>
    </xf>
    <xf numFmtId="165" fontId="31" fillId="3" borderId="3" xfId="0" applyNumberFormat="1" applyFont="1" applyFill="1" applyBorder="1" applyAlignment="1">
      <alignment horizontal="center" vertical="center" wrapText="1"/>
    </xf>
    <xf numFmtId="165" fontId="36" fillId="3" borderId="0" xfId="0" applyNumberFormat="1" applyFont="1" applyFill="1" applyAlignment="1">
      <alignment horizontal="center"/>
    </xf>
    <xf numFmtId="165" fontId="6" fillId="2" borderId="0" xfId="0" applyNumberFormat="1" applyFont="1" applyFill="1" applyBorder="1" applyAlignment="1">
      <alignment vertical="center" wrapText="1"/>
    </xf>
    <xf numFmtId="165" fontId="6" fillId="3" borderId="0" xfId="0" applyNumberFormat="1" applyFont="1" applyFill="1" applyBorder="1" applyAlignment="1">
      <alignment horizontal="center" vertical="center" wrapText="1"/>
    </xf>
    <xf numFmtId="165" fontId="7" fillId="3" borderId="11" xfId="0" applyNumberFormat="1" applyFont="1" applyFill="1" applyBorder="1" applyAlignment="1">
      <alignment horizontal="center" vertical="center" textRotation="90" wrapText="1"/>
    </xf>
    <xf numFmtId="165" fontId="5" fillId="3" borderId="1" xfId="0" applyNumberFormat="1" applyFont="1" applyFill="1" applyBorder="1" applyAlignment="1">
      <alignment horizontal="center"/>
    </xf>
    <xf numFmtId="0" fontId="37" fillId="3" borderId="3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165" fontId="2" fillId="3" borderId="8" xfId="0" applyNumberFormat="1" applyFont="1" applyFill="1" applyBorder="1" applyAlignment="1">
      <alignment horizontal="center" vertical="center" wrapText="1"/>
    </xf>
    <xf numFmtId="166" fontId="7" fillId="2" borderId="7" xfId="0" applyNumberFormat="1" applyFont="1" applyFill="1" applyBorder="1" applyAlignment="1">
      <alignment horizontal="center" vertical="center" textRotation="90" wrapText="1"/>
    </xf>
    <xf numFmtId="165" fontId="3" fillId="3" borderId="2" xfId="0" applyNumberFormat="1" applyFont="1" applyFill="1" applyBorder="1" applyAlignment="1">
      <alignment horizontal="center" vertical="center" wrapText="1"/>
    </xf>
    <xf numFmtId="165" fontId="40" fillId="4" borderId="36" xfId="0" applyNumberFormat="1" applyFont="1" applyFill="1" applyBorder="1" applyAlignment="1">
      <alignment horizontal="center"/>
    </xf>
    <xf numFmtId="165" fontId="40" fillId="4" borderId="37" xfId="0" applyNumberFormat="1" applyFont="1" applyFill="1" applyBorder="1" applyAlignment="1">
      <alignment horizontal="center"/>
    </xf>
    <xf numFmtId="165" fontId="3" fillId="4" borderId="15" xfId="0" applyNumberFormat="1" applyFont="1" applyFill="1" applyBorder="1" applyAlignment="1">
      <alignment horizontal="center" vertical="center" wrapText="1"/>
    </xf>
    <xf numFmtId="0" fontId="0" fillId="3" borderId="0" xfId="0" applyFont="1" applyFill="1" applyBorder="1" applyAlignment="1">
      <alignment horizontal="center"/>
    </xf>
    <xf numFmtId="0" fontId="14" fillId="7" borderId="12" xfId="0" applyFont="1" applyFill="1" applyBorder="1" applyAlignment="1">
      <alignment horizontal="center" vertical="center" wrapText="1"/>
    </xf>
    <xf numFmtId="165" fontId="0" fillId="7" borderId="0" xfId="0" applyNumberFormat="1" applyFont="1" applyFill="1" applyAlignment="1">
      <alignment horizontal="center"/>
    </xf>
    <xf numFmtId="0" fontId="14" fillId="2" borderId="0" xfId="0" applyFont="1" applyFill="1" applyBorder="1" applyAlignment="1">
      <alignment horizontal="center" vertical="center" wrapText="1"/>
    </xf>
    <xf numFmtId="165" fontId="7" fillId="2" borderId="8" xfId="0" applyNumberFormat="1" applyFont="1" applyFill="1" applyBorder="1" applyAlignment="1">
      <alignment horizontal="center" vertical="center" textRotation="90" wrapText="1"/>
    </xf>
    <xf numFmtId="165" fontId="2" fillId="3" borderId="1" xfId="0" applyNumberFormat="1" applyFont="1" applyFill="1" applyBorder="1" applyAlignment="1">
      <alignment horizontal="left" vertical="center" wrapText="1"/>
    </xf>
    <xf numFmtId="0" fontId="21" fillId="3" borderId="2" xfId="0" applyFont="1" applyFill="1" applyBorder="1" applyAlignment="1">
      <alignment horizontal="left" vertical="center" wrapText="1"/>
    </xf>
    <xf numFmtId="0" fontId="21" fillId="3" borderId="3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14" fillId="3" borderId="12" xfId="0" applyFont="1" applyFill="1" applyBorder="1" applyAlignment="1">
      <alignment horizontal="center" vertical="center" wrapText="1"/>
    </xf>
    <xf numFmtId="165" fontId="7" fillId="3" borderId="1" xfId="0" applyNumberFormat="1" applyFont="1" applyFill="1" applyBorder="1" applyAlignment="1">
      <alignment horizontal="center" vertical="center" textRotation="90" wrapText="1"/>
    </xf>
    <xf numFmtId="165" fontId="7" fillId="3" borderId="2" xfId="0" applyNumberFormat="1" applyFont="1" applyFill="1" applyBorder="1" applyAlignment="1">
      <alignment horizontal="center" vertical="center" textRotation="90" wrapText="1"/>
    </xf>
    <xf numFmtId="165" fontId="3" fillId="3" borderId="1" xfId="2" applyNumberFormat="1" applyFont="1" applyFill="1" applyBorder="1" applyAlignment="1">
      <alignment horizontal="center"/>
    </xf>
    <xf numFmtId="165" fontId="0" fillId="3" borderId="0" xfId="2" applyNumberFormat="1" applyFont="1" applyFill="1" applyAlignment="1">
      <alignment horizontal="center"/>
    </xf>
    <xf numFmtId="165" fontId="5" fillId="3" borderId="6" xfId="0" applyNumberFormat="1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  <xf numFmtId="164" fontId="2" fillId="4" borderId="1" xfId="0" applyNumberFormat="1" applyFont="1" applyFill="1" applyBorder="1"/>
    <xf numFmtId="165" fontId="3" fillId="4" borderId="1" xfId="0" applyNumberFormat="1" applyFont="1" applyFill="1" applyBorder="1" applyAlignment="1">
      <alignment horizontal="left" vertical="center" wrapText="1"/>
    </xf>
    <xf numFmtId="0" fontId="0" fillId="4" borderId="0" xfId="0" applyFont="1" applyFill="1" applyAlignment="1">
      <alignment horizontal="center"/>
    </xf>
    <xf numFmtId="165" fontId="36" fillId="4" borderId="0" xfId="0" applyNumberFormat="1" applyFont="1" applyFill="1" applyAlignment="1">
      <alignment horizontal="center"/>
    </xf>
    <xf numFmtId="164" fontId="3" fillId="4" borderId="1" xfId="0" applyNumberFormat="1" applyFont="1" applyFill="1" applyBorder="1"/>
    <xf numFmtId="164" fontId="2" fillId="4" borderId="1" xfId="0" applyNumberFormat="1" applyFont="1" applyFill="1" applyBorder="1" applyAlignment="1">
      <alignment horizontal="left" vertical="center" wrapText="1"/>
    </xf>
    <xf numFmtId="164" fontId="30" fillId="4" borderId="1" xfId="0" applyNumberFormat="1" applyFont="1" applyFill="1" applyBorder="1" applyAlignment="1">
      <alignment horizontal="right" vertical="center" wrapText="1"/>
    </xf>
    <xf numFmtId="1" fontId="2" fillId="4" borderId="1" xfId="0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/>
    </xf>
    <xf numFmtId="0" fontId="9" fillId="4" borderId="1" xfId="0" applyFont="1" applyFill="1" applyBorder="1"/>
    <xf numFmtId="0" fontId="3" fillId="4" borderId="1" xfId="0" applyFont="1" applyFill="1" applyBorder="1"/>
    <xf numFmtId="1" fontId="2" fillId="4" borderId="13" xfId="0" applyNumberFormat="1" applyFont="1" applyFill="1" applyBorder="1" applyAlignment="1">
      <alignment horizontal="center" vertical="center" wrapText="1"/>
    </xf>
    <xf numFmtId="1" fontId="2" fillId="4" borderId="11" xfId="0" applyNumberFormat="1" applyFont="1" applyFill="1" applyBorder="1" applyAlignment="1">
      <alignment horizontal="center" vertical="center" wrapText="1"/>
    </xf>
    <xf numFmtId="1" fontId="2" fillId="4" borderId="0" xfId="0" applyNumberFormat="1" applyFont="1" applyFill="1" applyBorder="1" applyAlignment="1">
      <alignment horizontal="center" vertical="center" wrapText="1"/>
    </xf>
    <xf numFmtId="165" fontId="0" fillId="4" borderId="0" xfId="0" applyNumberFormat="1" applyFont="1" applyFill="1" applyAlignment="1">
      <alignment horizontal="center"/>
    </xf>
    <xf numFmtId="0" fontId="0" fillId="4" borderId="0" xfId="0" applyFont="1" applyFill="1" applyAlignment="1">
      <alignment horizontal="center" vertical="center" wrapText="1"/>
    </xf>
    <xf numFmtId="0" fontId="12" fillId="4" borderId="0" xfId="0" applyFont="1" applyFill="1" applyAlignment="1">
      <alignment horizontal="center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left" vertical="center" wrapText="1"/>
    </xf>
    <xf numFmtId="165" fontId="4" fillId="3" borderId="3" xfId="0" applyNumberFormat="1" applyFont="1" applyFill="1" applyBorder="1" applyAlignment="1">
      <alignment horizontal="left" vertical="center" wrapText="1"/>
    </xf>
    <xf numFmtId="165" fontId="8" fillId="3" borderId="3" xfId="0" applyNumberFormat="1" applyFont="1" applyFill="1" applyBorder="1" applyAlignment="1">
      <alignment horizontal="left" vertical="center" wrapText="1"/>
    </xf>
    <xf numFmtId="167" fontId="7" fillId="2" borderId="1" xfId="0" applyNumberFormat="1" applyFont="1" applyFill="1" applyBorder="1" applyAlignment="1">
      <alignment horizontal="center" vertical="center" wrapText="1"/>
    </xf>
    <xf numFmtId="167" fontId="7" fillId="3" borderId="1" xfId="0" applyNumberFormat="1" applyFont="1" applyFill="1" applyBorder="1" applyAlignment="1">
      <alignment horizontal="center" vertical="center" wrapText="1"/>
    </xf>
    <xf numFmtId="167" fontId="7" fillId="6" borderId="1" xfId="0" applyNumberFormat="1" applyFont="1" applyFill="1" applyBorder="1" applyAlignment="1">
      <alignment horizontal="center" vertical="center" wrapText="1"/>
    </xf>
    <xf numFmtId="167" fontId="7" fillId="3" borderId="3" xfId="0" applyNumberFormat="1" applyFont="1" applyFill="1" applyBorder="1" applyAlignment="1">
      <alignment horizontal="center" vertical="center" wrapText="1"/>
    </xf>
    <xf numFmtId="167" fontId="7" fillId="5" borderId="1" xfId="0" applyNumberFormat="1" applyFont="1" applyFill="1" applyBorder="1" applyAlignment="1">
      <alignment horizontal="center" vertical="center" wrapText="1"/>
    </xf>
    <xf numFmtId="167" fontId="12" fillId="2" borderId="0" xfId="0" applyNumberFormat="1" applyFont="1" applyFill="1" applyBorder="1" applyAlignment="1">
      <alignment horizontal="center"/>
    </xf>
    <xf numFmtId="167" fontId="7" fillId="2" borderId="19" xfId="0" applyNumberFormat="1" applyFont="1" applyFill="1" applyBorder="1" applyAlignment="1">
      <alignment horizontal="center" vertical="center" wrapText="1"/>
    </xf>
    <xf numFmtId="167" fontId="7" fillId="2" borderId="2" xfId="0" applyNumberFormat="1" applyFont="1" applyFill="1" applyBorder="1" applyAlignment="1">
      <alignment horizontal="center" vertical="center" wrapText="1"/>
    </xf>
    <xf numFmtId="167" fontId="12" fillId="2" borderId="0" xfId="0" applyNumberFormat="1" applyFont="1" applyFill="1" applyAlignment="1">
      <alignment horizontal="center"/>
    </xf>
    <xf numFmtId="167" fontId="3" fillId="4" borderId="1" xfId="0" applyNumberFormat="1" applyFont="1" applyFill="1" applyBorder="1" applyAlignment="1">
      <alignment horizontal="center" vertical="center" wrapText="1"/>
    </xf>
    <xf numFmtId="167" fontId="3" fillId="4" borderId="3" xfId="0" applyNumberFormat="1" applyFont="1" applyFill="1" applyBorder="1" applyAlignment="1">
      <alignment horizontal="center" vertical="center" wrapText="1"/>
    </xf>
    <xf numFmtId="167" fontId="2" fillId="3" borderId="3" xfId="0" applyNumberFormat="1" applyFont="1" applyFill="1" applyBorder="1" applyAlignment="1">
      <alignment horizontal="center" vertical="center" wrapText="1"/>
    </xf>
    <xf numFmtId="167" fontId="2" fillId="3" borderId="1" xfId="0" applyNumberFormat="1" applyFont="1" applyFill="1" applyBorder="1" applyAlignment="1">
      <alignment horizontal="center"/>
    </xf>
    <xf numFmtId="167" fontId="2" fillId="3" borderId="1" xfId="0" applyNumberFormat="1" applyFont="1" applyFill="1" applyBorder="1"/>
    <xf numFmtId="167" fontId="2" fillId="3" borderId="1" xfId="0" applyNumberFormat="1" applyFont="1" applyFill="1" applyBorder="1" applyAlignment="1">
      <alignment horizontal="center" vertical="center" wrapText="1"/>
    </xf>
    <xf numFmtId="167" fontId="0" fillId="3" borderId="0" xfId="0" applyNumberFormat="1" applyFont="1" applyFill="1" applyAlignment="1">
      <alignment horizontal="center"/>
    </xf>
    <xf numFmtId="167" fontId="8" fillId="3" borderId="1" xfId="0" applyNumberFormat="1" applyFont="1" applyFill="1" applyBorder="1" applyAlignment="1">
      <alignment horizontal="center"/>
    </xf>
    <xf numFmtId="167" fontId="27" fillId="3" borderId="3" xfId="0" applyNumberFormat="1" applyFont="1" applyFill="1" applyBorder="1" applyAlignment="1">
      <alignment horizontal="center" vertical="center" wrapText="1"/>
    </xf>
    <xf numFmtId="167" fontId="27" fillId="3" borderId="1" xfId="0" applyNumberFormat="1" applyFont="1" applyFill="1" applyBorder="1"/>
    <xf numFmtId="167" fontId="27" fillId="3" borderId="1" xfId="0" applyNumberFormat="1" applyFont="1" applyFill="1" applyBorder="1" applyAlignment="1">
      <alignment horizontal="center"/>
    </xf>
    <xf numFmtId="167" fontId="27" fillId="3" borderId="1" xfId="0" applyNumberFormat="1" applyFont="1" applyFill="1" applyBorder="1" applyAlignment="1">
      <alignment horizontal="center" vertical="center" wrapText="1"/>
    </xf>
    <xf numFmtId="167" fontId="28" fillId="3" borderId="0" xfId="0" applyNumberFormat="1" applyFont="1" applyFill="1" applyAlignment="1">
      <alignment horizontal="center"/>
    </xf>
    <xf numFmtId="167" fontId="2" fillId="3" borderId="3" xfId="0" applyNumberFormat="1" applyFont="1" applyFill="1" applyBorder="1" applyAlignment="1">
      <alignment horizontal="center"/>
    </xf>
    <xf numFmtId="167" fontId="3" fillId="3" borderId="3" xfId="0" applyNumberFormat="1" applyFont="1" applyFill="1" applyBorder="1" applyAlignment="1">
      <alignment horizontal="center"/>
    </xf>
    <xf numFmtId="167" fontId="0" fillId="3" borderId="1" xfId="0" applyNumberFormat="1" applyFont="1" applyFill="1" applyBorder="1" applyAlignment="1">
      <alignment horizontal="center"/>
    </xf>
    <xf numFmtId="167" fontId="8" fillId="3" borderId="3" xfId="0" applyNumberFormat="1" applyFont="1" applyFill="1" applyBorder="1" applyAlignment="1">
      <alignment horizontal="center"/>
    </xf>
    <xf numFmtId="167" fontId="27" fillId="3" borderId="3" xfId="0" applyNumberFormat="1" applyFont="1" applyFill="1" applyBorder="1" applyAlignment="1">
      <alignment horizontal="center"/>
    </xf>
    <xf numFmtId="167" fontId="28" fillId="3" borderId="1" xfId="0" applyNumberFormat="1" applyFont="1" applyFill="1" applyBorder="1" applyAlignment="1">
      <alignment horizontal="center"/>
    </xf>
    <xf numFmtId="167" fontId="3" fillId="3" borderId="3" xfId="0" applyNumberFormat="1" applyFont="1" applyFill="1" applyBorder="1" applyAlignment="1">
      <alignment horizontal="center" vertical="center" wrapText="1"/>
    </xf>
    <xf numFmtId="167" fontId="8" fillId="3" borderId="3" xfId="0" applyNumberFormat="1" applyFont="1" applyFill="1" applyBorder="1" applyAlignment="1">
      <alignment horizontal="center" vertical="center" wrapText="1"/>
    </xf>
    <xf numFmtId="167" fontId="27" fillId="3" borderId="1" xfId="1" applyNumberFormat="1" applyFont="1" applyFill="1" applyBorder="1"/>
    <xf numFmtId="167" fontId="2" fillId="3" borderId="3" xfId="0" applyNumberFormat="1" applyFont="1" applyFill="1" applyBorder="1" applyAlignment="1">
      <alignment horizontal="center" vertical="center"/>
    </xf>
    <xf numFmtId="167" fontId="3" fillId="4" borderId="24" xfId="0" applyNumberFormat="1" applyFont="1" applyFill="1" applyBorder="1" applyAlignment="1">
      <alignment horizontal="center" vertical="center" wrapText="1"/>
    </xf>
    <xf numFmtId="167" fontId="3" fillId="4" borderId="18" xfId="0" applyNumberFormat="1" applyFont="1" applyFill="1" applyBorder="1" applyAlignment="1">
      <alignment horizontal="center" vertical="center" wrapText="1"/>
    </xf>
    <xf numFmtId="167" fontId="2" fillId="3" borderId="8" xfId="0" applyNumberFormat="1" applyFont="1" applyFill="1" applyBorder="1" applyAlignment="1">
      <alignment horizontal="center" vertical="center" wrapText="1"/>
    </xf>
    <xf numFmtId="167" fontId="3" fillId="3" borderId="1" xfId="0" applyNumberFormat="1" applyFont="1" applyFill="1" applyBorder="1" applyAlignment="1">
      <alignment horizontal="center"/>
    </xf>
    <xf numFmtId="167" fontId="3" fillId="3" borderId="1" xfId="0" applyNumberFormat="1" applyFont="1" applyFill="1" applyBorder="1" applyAlignment="1">
      <alignment horizontal="center" vertical="center" wrapText="1"/>
    </xf>
    <xf numFmtId="167" fontId="3" fillId="3" borderId="3" xfId="0" applyNumberFormat="1" applyFont="1" applyFill="1" applyBorder="1" applyAlignment="1">
      <alignment horizontal="center" vertical="center"/>
    </xf>
    <xf numFmtId="167" fontId="0" fillId="3" borderId="8" xfId="0" applyNumberFormat="1" applyFont="1" applyFill="1" applyBorder="1" applyAlignment="1">
      <alignment horizontal="center"/>
    </xf>
    <xf numFmtId="167" fontId="15" fillId="2" borderId="1" xfId="0" applyNumberFormat="1" applyFont="1" applyFill="1" applyBorder="1" applyAlignment="1">
      <alignment horizontal="center"/>
    </xf>
    <xf numFmtId="167" fontId="5" fillId="2" borderId="1" xfId="0" applyNumberFormat="1" applyFont="1" applyFill="1" applyBorder="1" applyAlignment="1">
      <alignment horizontal="center"/>
    </xf>
    <xf numFmtId="164" fontId="3" fillId="3" borderId="1" xfId="0" applyNumberFormat="1" applyFont="1" applyFill="1" applyBorder="1"/>
    <xf numFmtId="164" fontId="26" fillId="3" borderId="1" xfId="0" applyNumberFormat="1" applyFont="1" applyFill="1" applyBorder="1"/>
    <xf numFmtId="167" fontId="27" fillId="3" borderId="1" xfId="0" applyNumberFormat="1" applyFont="1" applyFill="1" applyBorder="1" applyAlignment="1">
      <alignment horizontal="center" vertical="center"/>
    </xf>
    <xf numFmtId="167" fontId="2" fillId="3" borderId="1" xfId="0" applyNumberFormat="1" applyFont="1" applyFill="1" applyBorder="1" applyAlignment="1">
      <alignment horizontal="center" vertical="center"/>
    </xf>
    <xf numFmtId="167" fontId="8" fillId="3" borderId="3" xfId="0" applyNumberFormat="1" applyFont="1" applyFill="1" applyBorder="1" applyAlignment="1">
      <alignment horizontal="center" vertical="center"/>
    </xf>
    <xf numFmtId="167" fontId="27" fillId="3" borderId="2" xfId="0" applyNumberFormat="1" applyFont="1" applyFill="1" applyBorder="1" applyAlignment="1">
      <alignment horizontal="center" vertical="center"/>
    </xf>
    <xf numFmtId="0" fontId="21" fillId="3" borderId="3" xfId="0" applyFont="1" applyFill="1" applyBorder="1" applyAlignment="1">
      <alignment horizontal="left" vertical="center" wrapText="1"/>
    </xf>
    <xf numFmtId="0" fontId="23" fillId="3" borderId="3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/>
    </xf>
    <xf numFmtId="165" fontId="2" fillId="3" borderId="1" xfId="0" applyNumberFormat="1" applyFont="1" applyFill="1" applyBorder="1" applyAlignment="1">
      <alignment horizontal="left" vertical="center" wrapText="1"/>
    </xf>
    <xf numFmtId="0" fontId="2" fillId="3" borderId="1" xfId="0" applyNumberFormat="1" applyFont="1" applyFill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/>
    </xf>
    <xf numFmtId="0" fontId="3" fillId="4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2" fillId="3" borderId="3" xfId="0" applyNumberFormat="1" applyFont="1" applyFill="1" applyBorder="1" applyAlignment="1">
      <alignment horizontal="center" vertical="center" wrapText="1"/>
    </xf>
    <xf numFmtId="167" fontId="27" fillId="3" borderId="2" xfId="0" applyNumberFormat="1" applyFont="1" applyFill="1" applyBorder="1"/>
    <xf numFmtId="167" fontId="2" fillId="3" borderId="2" xfId="0" applyNumberFormat="1" applyFont="1" applyFill="1" applyBorder="1"/>
    <xf numFmtId="0" fontId="3" fillId="4" borderId="3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 vertical="center" wrapText="1"/>
    </xf>
    <xf numFmtId="0" fontId="42" fillId="3" borderId="3" xfId="0" applyFont="1" applyFill="1" applyBorder="1" applyAlignment="1">
      <alignment horizontal="left" vertical="center" wrapText="1"/>
    </xf>
    <xf numFmtId="0" fontId="43" fillId="3" borderId="3" xfId="0" applyFont="1" applyFill="1" applyBorder="1" applyAlignment="1">
      <alignment horizontal="left" vertical="center" wrapText="1"/>
    </xf>
    <xf numFmtId="0" fontId="38" fillId="3" borderId="1" xfId="0" applyFont="1" applyFill="1" applyBorder="1" applyAlignment="1">
      <alignment horizontal="center" vertical="center" wrapText="1"/>
    </xf>
    <xf numFmtId="0" fontId="44" fillId="3" borderId="3" xfId="0" applyFont="1" applyFill="1" applyBorder="1" applyAlignment="1">
      <alignment horizontal="left" vertical="center" wrapText="1"/>
    </xf>
    <xf numFmtId="2" fontId="7" fillId="3" borderId="1" xfId="0" applyNumberFormat="1" applyFont="1" applyFill="1" applyBorder="1" applyAlignment="1">
      <alignment horizontal="center" vertical="center" wrapText="1"/>
    </xf>
    <xf numFmtId="0" fontId="7" fillId="3" borderId="1" xfId="0" applyNumberFormat="1" applyFont="1" applyFill="1" applyBorder="1" applyAlignment="1">
      <alignment horizontal="center" vertical="center" wrapText="1"/>
    </xf>
    <xf numFmtId="167" fontId="2" fillId="4" borderId="1" xfId="0" applyNumberFormat="1" applyFont="1" applyFill="1" applyBorder="1" applyAlignment="1">
      <alignment horizontal="center" vertical="center" wrapText="1"/>
    </xf>
    <xf numFmtId="0" fontId="23" fillId="3" borderId="3" xfId="0" applyFont="1" applyFill="1" applyBorder="1" applyAlignment="1">
      <alignment horizontal="center" vertical="center" wrapText="1"/>
    </xf>
    <xf numFmtId="1" fontId="2" fillId="3" borderId="40" xfId="0" applyNumberFormat="1" applyFont="1" applyFill="1" applyBorder="1" applyAlignment="1">
      <alignment horizontal="center" vertical="center" wrapText="1"/>
    </xf>
    <xf numFmtId="1" fontId="2" fillId="3" borderId="39" xfId="0" applyNumberFormat="1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/>
    </xf>
    <xf numFmtId="0" fontId="23" fillId="3" borderId="9" xfId="0" applyFont="1" applyFill="1" applyBorder="1" applyAlignment="1">
      <alignment horizontal="left" vertical="center" wrapText="1"/>
    </xf>
    <xf numFmtId="0" fontId="23" fillId="3" borderId="14" xfId="0" applyFont="1" applyFill="1" applyBorder="1" applyAlignment="1">
      <alignment horizontal="left" vertical="center" wrapText="1"/>
    </xf>
    <xf numFmtId="167" fontId="2" fillId="3" borderId="14" xfId="0" applyNumberFormat="1" applyFont="1" applyFill="1" applyBorder="1" applyAlignment="1">
      <alignment horizontal="center" vertical="center" wrapText="1"/>
    </xf>
    <xf numFmtId="167" fontId="2" fillId="3" borderId="7" xfId="0" applyNumberFormat="1" applyFont="1" applyFill="1" applyBorder="1" applyAlignment="1">
      <alignment horizontal="center" vertical="center" wrapText="1"/>
    </xf>
    <xf numFmtId="165" fontId="2" fillId="3" borderId="14" xfId="0" applyNumberFormat="1" applyFont="1" applyFill="1" applyBorder="1" applyAlignment="1">
      <alignment horizontal="center" vertical="center" wrapText="1"/>
    </xf>
    <xf numFmtId="165" fontId="2" fillId="3" borderId="7" xfId="0" applyNumberFormat="1" applyFont="1" applyFill="1" applyBorder="1" applyAlignment="1">
      <alignment horizontal="center" vertical="center" wrapText="1"/>
    </xf>
    <xf numFmtId="0" fontId="23" fillId="3" borderId="11" xfId="0" applyFont="1" applyFill="1" applyBorder="1" applyAlignment="1">
      <alignment horizontal="left" vertical="center" wrapText="1"/>
    </xf>
    <xf numFmtId="0" fontId="23" fillId="3" borderId="13" xfId="0" applyFont="1" applyFill="1" applyBorder="1" applyAlignment="1">
      <alignment horizontal="left" vertical="center" wrapText="1"/>
    </xf>
    <xf numFmtId="0" fontId="42" fillId="3" borderId="13" xfId="0" applyNumberFormat="1" applyFont="1" applyFill="1" applyBorder="1" applyAlignment="1">
      <alignment horizontal="center" vertical="center" wrapText="1"/>
    </xf>
    <xf numFmtId="167" fontId="2" fillId="3" borderId="13" xfId="0" applyNumberFormat="1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/>
    </xf>
    <xf numFmtId="0" fontId="21" fillId="3" borderId="13" xfId="0" applyFont="1" applyFill="1" applyBorder="1" applyAlignment="1">
      <alignment horizontal="left" vertical="center" wrapText="1"/>
    </xf>
    <xf numFmtId="167" fontId="3" fillId="3" borderId="8" xfId="0" applyNumberFormat="1" applyFont="1" applyFill="1" applyBorder="1" applyAlignment="1">
      <alignment horizontal="center" vertical="center" wrapText="1"/>
    </xf>
    <xf numFmtId="167" fontId="15" fillId="2" borderId="8" xfId="0" applyNumberFormat="1" applyFont="1" applyFill="1" applyBorder="1" applyAlignment="1">
      <alignment horizontal="center"/>
    </xf>
    <xf numFmtId="167" fontId="5" fillId="2" borderId="8" xfId="0" applyNumberFormat="1" applyFont="1" applyFill="1" applyBorder="1" applyAlignment="1">
      <alignment horizontal="center"/>
    </xf>
    <xf numFmtId="165" fontId="3" fillId="3" borderId="8" xfId="0" applyNumberFormat="1" applyFont="1" applyFill="1" applyBorder="1" applyAlignment="1">
      <alignment horizontal="center" vertical="center" wrapText="1"/>
    </xf>
    <xf numFmtId="165" fontId="5" fillId="3" borderId="8" xfId="0" applyNumberFormat="1" applyFont="1" applyFill="1" applyBorder="1" applyAlignment="1">
      <alignment horizontal="center"/>
    </xf>
    <xf numFmtId="0" fontId="9" fillId="3" borderId="0" xfId="0" applyFont="1" applyFill="1" applyBorder="1" applyAlignment="1">
      <alignment horizontal="left"/>
    </xf>
    <xf numFmtId="165" fontId="3" fillId="3" borderId="0" xfId="0" applyNumberFormat="1" applyFont="1" applyFill="1" applyBorder="1" applyAlignment="1">
      <alignment horizontal="left" vertical="center" wrapText="1"/>
    </xf>
    <xf numFmtId="0" fontId="0" fillId="3" borderId="1" xfId="0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left" vertical="center" wrapText="1"/>
    </xf>
    <xf numFmtId="1" fontId="2" fillId="3" borderId="2" xfId="0" applyNumberFormat="1" applyFont="1" applyFill="1" applyBorder="1" applyAlignment="1">
      <alignment horizontal="center" vertical="center" wrapText="1"/>
    </xf>
    <xf numFmtId="0" fontId="23" fillId="4" borderId="1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wrapText="1"/>
    </xf>
    <xf numFmtId="165" fontId="2" fillId="3" borderId="9" xfId="0" applyNumberFormat="1" applyFont="1" applyFill="1" applyBorder="1" applyAlignment="1">
      <alignment horizontal="center" vertical="center" wrapText="1"/>
    </xf>
    <xf numFmtId="165" fontId="5" fillId="3" borderId="2" xfId="0" applyNumberFormat="1" applyFont="1" applyFill="1" applyBorder="1" applyAlignment="1">
      <alignment horizontal="center"/>
    </xf>
    <xf numFmtId="165" fontId="2" fillId="3" borderId="2" xfId="0" applyNumberFormat="1" applyFont="1" applyFill="1" applyBorder="1" applyAlignment="1">
      <alignment horizontal="center" vertical="center" wrapText="1"/>
    </xf>
    <xf numFmtId="165" fontId="2" fillId="4" borderId="2" xfId="0" applyNumberFormat="1" applyFont="1" applyFill="1" applyBorder="1" applyAlignment="1">
      <alignment horizontal="center" vertical="center" wrapText="1"/>
    </xf>
    <xf numFmtId="165" fontId="0" fillId="3" borderId="1" xfId="0" applyNumberFormat="1" applyFont="1" applyFill="1" applyBorder="1" applyAlignment="1">
      <alignment horizontal="center"/>
    </xf>
    <xf numFmtId="165" fontId="2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165" fontId="2" fillId="3" borderId="1" xfId="0" applyNumberFormat="1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justify" vertical="center" wrapText="1"/>
    </xf>
    <xf numFmtId="0" fontId="27" fillId="3" borderId="1" xfId="0" applyFont="1" applyFill="1" applyBorder="1" applyAlignment="1">
      <alignment horizontal="justify" vertical="center" wrapText="1"/>
    </xf>
    <xf numFmtId="164" fontId="27" fillId="3" borderId="1" xfId="0" applyNumberFormat="1" applyFont="1" applyFill="1" applyBorder="1" applyAlignment="1">
      <alignment wrapText="1"/>
    </xf>
    <xf numFmtId="164" fontId="27" fillId="3" borderId="1" xfId="0" applyNumberFormat="1" applyFont="1" applyFill="1" applyBorder="1" applyAlignment="1">
      <alignment horizontal="left" vertical="center" wrapText="1"/>
    </xf>
    <xf numFmtId="0" fontId="27" fillId="3" borderId="1" xfId="1" applyFont="1" applyFill="1" applyBorder="1" applyAlignment="1">
      <alignment horizontal="left" vertical="center" wrapText="1"/>
    </xf>
    <xf numFmtId="164" fontId="27" fillId="3" borderId="1" xfId="1" applyNumberFormat="1" applyFont="1" applyFill="1" applyBorder="1" applyAlignment="1">
      <alignment horizontal="left" vertical="center" wrapText="1"/>
    </xf>
    <xf numFmtId="164" fontId="27" fillId="3" borderId="1" xfId="1" applyNumberFormat="1" applyFont="1" applyFill="1" applyBorder="1"/>
    <xf numFmtId="164" fontId="3" fillId="3" borderId="1" xfId="1" applyNumberFormat="1" applyFont="1" applyFill="1" applyBorder="1"/>
    <xf numFmtId="164" fontId="2" fillId="3" borderId="1" xfId="0" applyNumberFormat="1" applyFont="1" applyFill="1" applyBorder="1" applyAlignment="1">
      <alignment wrapText="1"/>
    </xf>
    <xf numFmtId="167" fontId="2" fillId="3" borderId="6" xfId="0" applyNumberFormat="1" applyFont="1" applyFill="1" applyBorder="1" applyAlignment="1">
      <alignment horizontal="center" vertical="center" wrapText="1"/>
    </xf>
    <xf numFmtId="167" fontId="27" fillId="3" borderId="6" xfId="0" applyNumberFormat="1" applyFont="1" applyFill="1" applyBorder="1" applyAlignment="1">
      <alignment horizontal="center" vertical="center" wrapText="1"/>
    </xf>
    <xf numFmtId="0" fontId="45" fillId="3" borderId="1" xfId="0" applyFont="1" applyFill="1" applyBorder="1" applyAlignment="1">
      <alignment horizontal="center" vertical="center" wrapText="1"/>
    </xf>
    <xf numFmtId="0" fontId="46" fillId="3" borderId="1" xfId="0" applyFont="1" applyFill="1" applyBorder="1" applyAlignment="1">
      <alignment horizontal="center" vertical="center" wrapText="1"/>
    </xf>
    <xf numFmtId="0" fontId="0" fillId="3" borderId="0" xfId="0" applyNumberFormat="1" applyFont="1" applyFill="1" applyAlignment="1">
      <alignment horizontal="center"/>
    </xf>
    <xf numFmtId="167" fontId="8" fillId="3" borderId="1" xfId="0" applyNumberFormat="1" applyFont="1" applyFill="1" applyBorder="1" applyAlignment="1">
      <alignment horizontal="center" vertical="center" wrapText="1"/>
    </xf>
    <xf numFmtId="1" fontId="7" fillId="8" borderId="13" xfId="0" applyNumberFormat="1" applyFont="1" applyFill="1" applyBorder="1" applyAlignment="1">
      <alignment horizontal="center" vertical="center" wrapText="1"/>
    </xf>
    <xf numFmtId="1" fontId="7" fillId="8" borderId="11" xfId="0" applyNumberFormat="1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center"/>
    </xf>
    <xf numFmtId="0" fontId="7" fillId="8" borderId="1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left" vertical="center" wrapText="1"/>
    </xf>
    <xf numFmtId="164" fontId="7" fillId="8" borderId="1" xfId="0" applyNumberFormat="1" applyFont="1" applyFill="1" applyBorder="1"/>
    <xf numFmtId="0" fontId="12" fillId="8" borderId="15" xfId="0" applyFont="1" applyFill="1" applyBorder="1" applyAlignment="1">
      <alignment horizontal="center"/>
    </xf>
    <xf numFmtId="165" fontId="7" fillId="8" borderId="15" xfId="0" applyNumberFormat="1" applyFont="1" applyFill="1" applyBorder="1" applyAlignment="1">
      <alignment horizontal="left" vertical="center" wrapText="1"/>
    </xf>
    <xf numFmtId="167" fontId="7" fillId="8" borderId="15" xfId="0" applyNumberFormat="1" applyFont="1" applyFill="1" applyBorder="1" applyAlignment="1">
      <alignment horizontal="center" vertical="center" wrapText="1"/>
    </xf>
    <xf numFmtId="167" fontId="7" fillId="8" borderId="1" xfId="0" applyNumberFormat="1" applyFont="1" applyFill="1" applyBorder="1" applyAlignment="1">
      <alignment horizontal="center" vertical="center" wrapText="1"/>
    </xf>
    <xf numFmtId="167" fontId="7" fillId="8" borderId="16" xfId="0" applyNumberFormat="1" applyFont="1" applyFill="1" applyBorder="1" applyAlignment="1">
      <alignment horizontal="center" vertical="center" wrapText="1"/>
    </xf>
    <xf numFmtId="167" fontId="47" fillId="8" borderId="15" xfId="0" applyNumberFormat="1" applyFont="1" applyFill="1" applyBorder="1" applyAlignment="1">
      <alignment horizontal="center" vertical="center" wrapText="1"/>
    </xf>
    <xf numFmtId="167" fontId="7" fillId="8" borderId="3" xfId="0" applyNumberFormat="1" applyFont="1" applyFill="1" applyBorder="1" applyAlignment="1">
      <alignment horizontal="center" vertical="center" wrapText="1"/>
    </xf>
    <xf numFmtId="165" fontId="47" fillId="8" borderId="7" xfId="0" applyNumberFormat="1" applyFont="1" applyFill="1" applyBorder="1" applyAlignment="1">
      <alignment horizontal="center" vertical="center" wrapText="1"/>
    </xf>
    <xf numFmtId="0" fontId="12" fillId="8" borderId="0" xfId="0" applyFont="1" applyFill="1" applyAlignment="1">
      <alignment horizontal="center"/>
    </xf>
    <xf numFmtId="165" fontId="47" fillId="8" borderId="1" xfId="0" applyNumberFormat="1" applyFont="1" applyFill="1" applyBorder="1" applyAlignment="1">
      <alignment horizontal="center" vertical="center" wrapText="1"/>
    </xf>
    <xf numFmtId="165" fontId="48" fillId="8" borderId="0" xfId="0" applyNumberFormat="1" applyFont="1" applyFill="1" applyAlignment="1">
      <alignment horizontal="center"/>
    </xf>
    <xf numFmtId="165" fontId="47" fillId="8" borderId="2" xfId="0" applyNumberFormat="1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/>
    </xf>
    <xf numFmtId="0" fontId="7" fillId="8" borderId="6" xfId="0" applyFont="1" applyFill="1" applyBorder="1" applyAlignment="1">
      <alignment horizontal="center" vertical="center" wrapText="1"/>
    </xf>
    <xf numFmtId="167" fontId="7" fillId="8" borderId="1" xfId="0" applyNumberFormat="1" applyFont="1" applyFill="1" applyBorder="1" applyAlignment="1">
      <alignment horizontal="center"/>
    </xf>
    <xf numFmtId="165" fontId="7" fillId="8" borderId="0" xfId="0" applyNumberFormat="1" applyFont="1" applyFill="1" applyBorder="1" applyAlignment="1">
      <alignment horizontal="center"/>
    </xf>
    <xf numFmtId="165" fontId="7" fillId="8" borderId="40" xfId="0" applyNumberFormat="1" applyFont="1" applyFill="1" applyBorder="1" applyAlignment="1">
      <alignment horizontal="center"/>
    </xf>
    <xf numFmtId="0" fontId="7" fillId="8" borderId="0" xfId="0" applyFont="1" applyFill="1" applyAlignment="1">
      <alignment horizontal="center"/>
    </xf>
    <xf numFmtId="165" fontId="7" fillId="8" borderId="0" xfId="0" applyNumberFormat="1" applyFont="1" applyFill="1" applyAlignment="1">
      <alignment horizontal="center"/>
    </xf>
    <xf numFmtId="165" fontId="7" fillId="8" borderId="1" xfId="0" applyNumberFormat="1" applyFont="1" applyFill="1" applyBorder="1" applyAlignment="1">
      <alignment horizontal="center"/>
    </xf>
    <xf numFmtId="165" fontId="7" fillId="8" borderId="2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165" fontId="3" fillId="4" borderId="3" xfId="0" applyNumberFormat="1" applyFont="1" applyFill="1" applyBorder="1" applyAlignment="1">
      <alignment horizontal="center" vertical="center" wrapText="1"/>
    </xf>
    <xf numFmtId="165" fontId="2" fillId="3" borderId="3" xfId="0" applyNumberFormat="1" applyFont="1" applyFill="1" applyBorder="1" applyAlignment="1" applyProtection="1">
      <alignment horizontal="center" vertical="center" wrapText="1"/>
      <protection locked="0"/>
    </xf>
    <xf numFmtId="165" fontId="0" fillId="4" borderId="0" xfId="0" applyNumberFormat="1" applyFont="1" applyFill="1" applyBorder="1" applyAlignment="1">
      <alignment horizontal="center"/>
    </xf>
    <xf numFmtId="165" fontId="3" fillId="4" borderId="19" xfId="0" applyNumberFormat="1" applyFont="1" applyFill="1" applyBorder="1" applyAlignment="1">
      <alignment horizontal="center" vertical="center" wrapText="1"/>
    </xf>
    <xf numFmtId="165" fontId="3" fillId="3" borderId="11" xfId="0" applyNumberFormat="1" applyFont="1" applyFill="1" applyBorder="1" applyAlignment="1">
      <alignment horizontal="center" vertical="center" wrapText="1"/>
    </xf>
    <xf numFmtId="165" fontId="3" fillId="3" borderId="3" xfId="0" applyNumberFormat="1" applyFont="1" applyFill="1" applyBorder="1" applyAlignment="1">
      <alignment horizontal="center" vertical="center" wrapText="1"/>
    </xf>
    <xf numFmtId="165" fontId="5" fillId="3" borderId="3" xfId="0" applyNumberFormat="1" applyFont="1" applyFill="1" applyBorder="1" applyAlignment="1">
      <alignment horizontal="center"/>
    </xf>
    <xf numFmtId="165" fontId="2" fillId="4" borderId="3" xfId="0" applyNumberFormat="1" applyFont="1" applyFill="1" applyBorder="1" applyAlignment="1">
      <alignment horizontal="center" vertical="center" wrapText="1"/>
    </xf>
    <xf numFmtId="164" fontId="3" fillId="4" borderId="3" xfId="0" applyNumberFormat="1" applyFont="1" applyFill="1" applyBorder="1" applyAlignment="1">
      <alignment horizontal="center" vertical="center" wrapText="1"/>
    </xf>
    <xf numFmtId="165" fontId="0" fillId="3" borderId="3" xfId="0" applyNumberFormat="1" applyFont="1" applyFill="1" applyBorder="1" applyAlignment="1">
      <alignment horizontal="center"/>
    </xf>
    <xf numFmtId="0" fontId="27" fillId="3" borderId="1" xfId="0" applyNumberFormat="1" applyFont="1" applyFill="1" applyBorder="1" applyAlignment="1">
      <alignment horizontal="center" vertical="center" wrapText="1"/>
    </xf>
    <xf numFmtId="165" fontId="8" fillId="3" borderId="1" xfId="0" applyNumberFormat="1" applyFont="1" applyFill="1" applyBorder="1" applyAlignment="1">
      <alignment horizontal="center"/>
    </xf>
    <xf numFmtId="165" fontId="27" fillId="3" borderId="1" xfId="0" applyNumberFormat="1" applyFont="1" applyFill="1" applyBorder="1" applyAlignment="1">
      <alignment horizontal="center"/>
    </xf>
    <xf numFmtId="165" fontId="2" fillId="3" borderId="1" xfId="0" applyNumberFormat="1" applyFont="1" applyFill="1" applyBorder="1"/>
    <xf numFmtId="165" fontId="27" fillId="3" borderId="3" xfId="0" applyNumberFormat="1" applyFont="1" applyFill="1" applyBorder="1" applyAlignment="1">
      <alignment horizontal="center"/>
    </xf>
    <xf numFmtId="165" fontId="27" fillId="3" borderId="1" xfId="0" applyNumberFormat="1" applyFont="1" applyFill="1" applyBorder="1"/>
    <xf numFmtId="165" fontId="27" fillId="3" borderId="1" xfId="1" applyNumberFormat="1" applyFont="1" applyFill="1" applyBorder="1"/>
    <xf numFmtId="165" fontId="2" fillId="3" borderId="3" xfId="0" applyNumberFormat="1" applyFont="1" applyFill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 vertical="center"/>
    </xf>
    <xf numFmtId="165" fontId="0" fillId="3" borderId="8" xfId="0" applyNumberFormat="1" applyFont="1" applyFill="1" applyBorder="1" applyAlignment="1">
      <alignment horizontal="center"/>
    </xf>
    <xf numFmtId="165" fontId="15" fillId="2" borderId="8" xfId="0" applyNumberFormat="1" applyFont="1" applyFill="1" applyBorder="1" applyAlignment="1">
      <alignment horizontal="center"/>
    </xf>
    <xf numFmtId="165" fontId="15" fillId="2" borderId="1" xfId="0" applyNumberFormat="1" applyFont="1" applyFill="1" applyBorder="1" applyAlignment="1">
      <alignment horizontal="center"/>
    </xf>
    <xf numFmtId="165" fontId="0" fillId="0" borderId="1" xfId="0" applyNumberFormat="1" applyBorder="1" applyAlignment="1">
      <alignment horizontal="center" wrapText="1"/>
    </xf>
    <xf numFmtId="165" fontId="0" fillId="4" borderId="39" xfId="0" applyNumberFormat="1" applyFont="1" applyFill="1" applyBorder="1" applyAlignment="1">
      <alignment horizontal="center"/>
    </xf>
    <xf numFmtId="165" fontId="0" fillId="4" borderId="40" xfId="0" applyNumberFormat="1" applyFont="1" applyFill="1" applyBorder="1" applyAlignment="1">
      <alignment horizontal="center"/>
    </xf>
    <xf numFmtId="165" fontId="0" fillId="3" borderId="39" xfId="0" applyNumberFormat="1" applyFont="1" applyFill="1" applyBorder="1" applyAlignment="1">
      <alignment horizontal="center"/>
    </xf>
    <xf numFmtId="165" fontId="0" fillId="3" borderId="40" xfId="0" applyNumberFormat="1" applyFont="1" applyFill="1" applyBorder="1" applyAlignment="1">
      <alignment horizontal="center"/>
    </xf>
    <xf numFmtId="165" fontId="0" fillId="4" borderId="1" xfId="0" applyNumberFormat="1" applyFont="1" applyFill="1" applyBorder="1" applyAlignment="1">
      <alignment horizontal="center"/>
    </xf>
    <xf numFmtId="165" fontId="2" fillId="3" borderId="11" xfId="0" applyNumberFormat="1" applyFont="1" applyFill="1" applyBorder="1" applyAlignment="1">
      <alignment horizontal="center" vertical="center" wrapText="1"/>
    </xf>
    <xf numFmtId="165" fontId="5" fillId="4" borderId="1" xfId="0" applyNumberFormat="1" applyFont="1" applyFill="1" applyBorder="1" applyAlignment="1">
      <alignment horizontal="center"/>
    </xf>
    <xf numFmtId="165" fontId="40" fillId="3" borderId="39" xfId="0" applyNumberFormat="1" applyFont="1" applyFill="1" applyBorder="1" applyAlignment="1">
      <alignment horizontal="center"/>
    </xf>
    <xf numFmtId="165" fontId="0" fillId="4" borderId="36" xfId="0" applyNumberFormat="1" applyFont="1" applyFill="1" applyBorder="1" applyAlignment="1">
      <alignment horizontal="center"/>
    </xf>
    <xf numFmtId="165" fontId="2" fillId="3" borderId="6" xfId="0" applyNumberFormat="1" applyFont="1" applyFill="1" applyBorder="1" applyAlignment="1">
      <alignment horizontal="center" vertical="center" wrapText="1"/>
    </xf>
    <xf numFmtId="165" fontId="27" fillId="3" borderId="1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textRotation="90" wrapText="1"/>
    </xf>
    <xf numFmtId="0" fontId="50" fillId="3" borderId="13" xfId="0" applyNumberFormat="1" applyFont="1" applyFill="1" applyBorder="1" applyAlignment="1">
      <alignment horizontal="center" vertical="center" wrapText="1"/>
    </xf>
    <xf numFmtId="0" fontId="50" fillId="3" borderId="3" xfId="0" applyNumberFormat="1" applyFont="1" applyFill="1" applyBorder="1" applyAlignment="1">
      <alignment horizontal="center" vertical="center" wrapText="1"/>
    </xf>
    <xf numFmtId="165" fontId="2" fillId="3" borderId="19" xfId="0" applyNumberFormat="1" applyFont="1" applyFill="1" applyBorder="1" applyAlignment="1">
      <alignment horizontal="center" vertical="center" wrapText="1"/>
    </xf>
    <xf numFmtId="165" fontId="28" fillId="3" borderId="0" xfId="0" applyNumberFormat="1" applyFont="1" applyFill="1" applyBorder="1" applyAlignment="1">
      <alignment horizontal="center"/>
    </xf>
    <xf numFmtId="165" fontId="31" fillId="3" borderId="19" xfId="0" applyNumberFormat="1" applyFont="1" applyFill="1" applyBorder="1" applyAlignment="1">
      <alignment horizontal="center" vertical="center" wrapText="1"/>
    </xf>
    <xf numFmtId="165" fontId="27" fillId="3" borderId="19" xfId="0" applyNumberFormat="1" applyFont="1" applyFill="1" applyBorder="1" applyAlignment="1">
      <alignment horizontal="center" vertical="center" wrapText="1"/>
    </xf>
    <xf numFmtId="165" fontId="3" fillId="3" borderId="19" xfId="0" applyNumberFormat="1" applyFont="1" applyFill="1" applyBorder="1" applyAlignment="1">
      <alignment horizontal="center"/>
    </xf>
    <xf numFmtId="165" fontId="3" fillId="3" borderId="3" xfId="0" applyNumberFormat="1" applyFont="1" applyFill="1" applyBorder="1" applyAlignment="1">
      <alignment horizontal="center" vertical="center"/>
    </xf>
    <xf numFmtId="165" fontId="2" fillId="3" borderId="19" xfId="0" applyNumberFormat="1" applyFont="1" applyFill="1" applyBorder="1" applyAlignment="1">
      <alignment horizontal="center"/>
    </xf>
    <xf numFmtId="165" fontId="13" fillId="3" borderId="0" xfId="0" applyNumberFormat="1" applyFont="1" applyFill="1" applyBorder="1" applyAlignment="1">
      <alignment horizontal="center"/>
    </xf>
    <xf numFmtId="165" fontId="8" fillId="3" borderId="19" xfId="0" applyNumberFormat="1" applyFont="1" applyFill="1" applyBorder="1" applyAlignment="1">
      <alignment horizontal="center"/>
    </xf>
    <xf numFmtId="165" fontId="13" fillId="3" borderId="0" xfId="0" applyNumberFormat="1" applyFont="1" applyFill="1" applyAlignment="1">
      <alignment horizontal="center"/>
    </xf>
    <xf numFmtId="165" fontId="8" fillId="3" borderId="3" xfId="0" applyNumberFormat="1" applyFont="1" applyFill="1" applyBorder="1" applyAlignment="1">
      <alignment horizontal="center" vertical="center"/>
    </xf>
    <xf numFmtId="165" fontId="24" fillId="3" borderId="1" xfId="0" applyNumberFormat="1" applyFont="1" applyFill="1" applyBorder="1"/>
    <xf numFmtId="165" fontId="8" fillId="3" borderId="19" xfId="0" applyNumberFormat="1" applyFont="1" applyFill="1" applyBorder="1" applyAlignment="1">
      <alignment horizontal="center" vertical="center" wrapText="1"/>
    </xf>
    <xf numFmtId="165" fontId="8" fillId="3" borderId="1" xfId="0" applyNumberFormat="1" applyFont="1" applyFill="1" applyBorder="1" applyAlignment="1">
      <alignment horizontal="center" vertical="center"/>
    </xf>
    <xf numFmtId="165" fontId="27" fillId="3" borderId="1" xfId="1" applyNumberFormat="1" applyFont="1" applyFill="1" applyBorder="1" applyAlignment="1">
      <alignment horizontal="center" vertical="center"/>
    </xf>
    <xf numFmtId="165" fontId="49" fillId="3" borderId="19" xfId="3" applyNumberFormat="1" applyFont="1" applyFill="1" applyBorder="1" applyAlignment="1">
      <alignment horizontal="center" vertical="center" wrapText="1"/>
    </xf>
    <xf numFmtId="165" fontId="41" fillId="3" borderId="3" xfId="0" applyNumberFormat="1" applyFont="1" applyFill="1" applyBorder="1" applyAlignment="1">
      <alignment horizontal="center" vertical="center" wrapText="1"/>
    </xf>
    <xf numFmtId="165" fontId="27" fillId="3" borderId="2" xfId="0" applyNumberFormat="1" applyFont="1" applyFill="1" applyBorder="1" applyAlignment="1">
      <alignment horizontal="center" vertical="center" wrapText="1"/>
    </xf>
    <xf numFmtId="165" fontId="2" fillId="3" borderId="2" xfId="0" applyNumberFormat="1" applyFont="1" applyFill="1" applyBorder="1" applyAlignment="1">
      <alignment horizontal="center" vertical="center"/>
    </xf>
    <xf numFmtId="165" fontId="27" fillId="3" borderId="2" xfId="0" applyNumberFormat="1" applyFont="1" applyFill="1" applyBorder="1" applyAlignment="1">
      <alignment horizontal="center"/>
    </xf>
    <xf numFmtId="165" fontId="27" fillId="3" borderId="19" xfId="0" applyNumberFormat="1" applyFont="1" applyFill="1" applyBorder="1" applyAlignment="1">
      <alignment horizontal="center"/>
    </xf>
    <xf numFmtId="165" fontId="27" fillId="3" borderId="2" xfId="0" applyNumberFormat="1" applyFont="1" applyFill="1" applyBorder="1" applyAlignment="1">
      <alignment horizontal="center" vertical="center"/>
    </xf>
    <xf numFmtId="165" fontId="47" fillId="8" borderId="16" xfId="0" applyNumberFormat="1" applyFont="1" applyFill="1" applyBorder="1" applyAlignment="1">
      <alignment horizontal="center" vertical="center" wrapText="1"/>
    </xf>
    <xf numFmtId="165" fontId="47" fillId="8" borderId="15" xfId="0" applyNumberFormat="1" applyFont="1" applyFill="1" applyBorder="1" applyAlignment="1">
      <alignment horizontal="center" vertical="center" wrapText="1"/>
    </xf>
    <xf numFmtId="165" fontId="7" fillId="8" borderId="15" xfId="0" applyNumberFormat="1" applyFont="1" applyFill="1" applyBorder="1" applyAlignment="1">
      <alignment horizontal="center" vertical="center" wrapText="1"/>
    </xf>
    <xf numFmtId="165" fontId="7" fillId="8" borderId="16" xfId="0" applyNumberFormat="1" applyFont="1" applyFill="1" applyBorder="1" applyAlignment="1">
      <alignment horizontal="center" vertical="center" wrapText="1"/>
    </xf>
    <xf numFmtId="165" fontId="7" fillId="8" borderId="3" xfId="0" applyNumberFormat="1" applyFont="1" applyFill="1" applyBorder="1" applyAlignment="1">
      <alignment horizontal="center" vertical="center" wrapText="1"/>
    </xf>
    <xf numFmtId="165" fontId="12" fillId="8" borderId="0" xfId="0" applyNumberFormat="1" applyFont="1" applyFill="1" applyBorder="1" applyAlignment="1">
      <alignment horizontal="center"/>
    </xf>
    <xf numFmtId="165" fontId="47" fillId="8" borderId="20" xfId="0" applyNumberFormat="1" applyFont="1" applyFill="1" applyBorder="1" applyAlignment="1">
      <alignment horizontal="center" vertical="center" wrapText="1"/>
    </xf>
    <xf numFmtId="165" fontId="12" fillId="8" borderId="0" xfId="0" applyNumberFormat="1" applyFont="1" applyFill="1" applyAlignment="1">
      <alignment horizontal="center"/>
    </xf>
    <xf numFmtId="165" fontId="3" fillId="4" borderId="18" xfId="0" applyNumberFormat="1" applyFont="1" applyFill="1" applyBorder="1" applyAlignment="1">
      <alignment horizontal="center" vertical="center" wrapText="1"/>
    </xf>
    <xf numFmtId="165" fontId="2" fillId="4" borderId="18" xfId="0" applyNumberFormat="1" applyFont="1" applyFill="1" applyBorder="1" applyAlignment="1">
      <alignment horizontal="center" vertical="center" wrapText="1"/>
    </xf>
    <xf numFmtId="165" fontId="3" fillId="4" borderId="21" xfId="0" applyNumberFormat="1" applyFont="1" applyFill="1" applyBorder="1" applyAlignment="1">
      <alignment horizontal="center" vertical="center" wrapText="1"/>
    </xf>
    <xf numFmtId="165" fontId="3" fillId="4" borderId="38" xfId="0" applyNumberFormat="1" applyFont="1" applyFill="1" applyBorder="1" applyAlignment="1">
      <alignment horizontal="center" vertical="center" wrapText="1"/>
    </xf>
    <xf numFmtId="165" fontId="0" fillId="4" borderId="10" xfId="0" applyNumberFormat="1" applyFont="1" applyFill="1" applyBorder="1" applyAlignment="1">
      <alignment horizontal="center"/>
    </xf>
    <xf numFmtId="165" fontId="2" fillId="3" borderId="8" xfId="0" applyNumberFormat="1" applyFont="1" applyFill="1" applyBorder="1" applyAlignment="1">
      <alignment horizontal="center"/>
    </xf>
    <xf numFmtId="165" fontId="2" fillId="3" borderId="22" xfId="0" applyNumberFormat="1" applyFont="1" applyFill="1" applyBorder="1" applyAlignment="1">
      <alignment horizontal="center" vertical="center" wrapText="1"/>
    </xf>
    <xf numFmtId="165" fontId="2" fillId="3" borderId="23" xfId="0" applyNumberFormat="1" applyFont="1" applyFill="1" applyBorder="1" applyAlignment="1">
      <alignment horizontal="center" vertical="center" wrapText="1"/>
    </xf>
    <xf numFmtId="165" fontId="7" fillId="8" borderId="3" xfId="0" applyNumberFormat="1" applyFont="1" applyFill="1" applyBorder="1" applyAlignment="1">
      <alignment horizontal="center"/>
    </xf>
    <xf numFmtId="165" fontId="7" fillId="8" borderId="1" xfId="0" applyNumberFormat="1" applyFont="1" applyFill="1" applyBorder="1" applyAlignment="1">
      <alignment horizontal="center" vertical="center" wrapText="1"/>
    </xf>
    <xf numFmtId="165" fontId="7" fillId="8" borderId="39" xfId="0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 vertical="center"/>
    </xf>
    <xf numFmtId="165" fontId="0" fillId="3" borderId="7" xfId="0" applyNumberFormat="1" applyFont="1" applyFill="1" applyBorder="1" applyAlignment="1">
      <alignment horizontal="center"/>
    </xf>
    <xf numFmtId="165" fontId="0" fillId="3" borderId="17" xfId="0" applyNumberFormat="1" applyFont="1" applyFill="1" applyBorder="1" applyAlignment="1">
      <alignment horizontal="center"/>
    </xf>
    <xf numFmtId="165" fontId="5" fillId="2" borderId="8" xfId="0" applyNumberFormat="1" applyFont="1" applyFill="1" applyBorder="1" applyAlignment="1">
      <alignment horizontal="center"/>
    </xf>
    <xf numFmtId="165" fontId="17" fillId="0" borderId="0" xfId="0" applyNumberFormat="1" applyFont="1" applyAlignment="1">
      <alignment vertical="center" wrapText="1"/>
    </xf>
    <xf numFmtId="165" fontId="5" fillId="2" borderId="1" xfId="0" applyNumberFormat="1" applyFont="1" applyFill="1" applyBorder="1" applyAlignment="1">
      <alignment horizontal="center"/>
    </xf>
    <xf numFmtId="165" fontId="17" fillId="0" borderId="0" xfId="0" applyNumberFormat="1" applyFont="1" applyAlignment="1">
      <alignment horizontal="center" vertical="center" wrapText="1"/>
    </xf>
    <xf numFmtId="165" fontId="2" fillId="7" borderId="3" xfId="0" applyNumberFormat="1" applyFont="1" applyFill="1" applyBorder="1" applyAlignment="1">
      <alignment horizontal="center" vertical="center" wrapText="1"/>
    </xf>
    <xf numFmtId="165" fontId="3" fillId="5" borderId="1" xfId="2" applyNumberFormat="1" applyFont="1" applyFill="1" applyBorder="1" applyAlignment="1">
      <alignment horizontal="center"/>
    </xf>
    <xf numFmtId="165" fontId="0" fillId="2" borderId="0" xfId="2" applyNumberFormat="1" applyFont="1" applyFill="1" applyAlignment="1">
      <alignment horizontal="center"/>
    </xf>
    <xf numFmtId="165" fontId="5" fillId="3" borderId="0" xfId="0" applyNumberFormat="1" applyFont="1" applyFill="1" applyBorder="1" applyAlignment="1">
      <alignment horizontal="center" vertical="center"/>
    </xf>
    <xf numFmtId="165" fontId="5" fillId="3" borderId="0" xfId="0" applyNumberFormat="1" applyFont="1" applyFill="1" applyAlignment="1">
      <alignment horizontal="center" vertical="center"/>
    </xf>
    <xf numFmtId="165" fontId="5" fillId="3" borderId="17" xfId="0" applyNumberFormat="1" applyFont="1" applyFill="1" applyBorder="1" applyAlignment="1">
      <alignment horizontal="center" vertical="center"/>
    </xf>
    <xf numFmtId="165" fontId="5" fillId="3" borderId="39" xfId="0" applyNumberFormat="1" applyFont="1" applyFill="1" applyBorder="1" applyAlignment="1">
      <alignment horizontal="center" vertical="center"/>
    </xf>
    <xf numFmtId="165" fontId="5" fillId="3" borderId="40" xfId="0" applyNumberFormat="1" applyFont="1" applyFill="1" applyBorder="1" applyAlignment="1">
      <alignment horizontal="center" vertical="center"/>
    </xf>
    <xf numFmtId="165" fontId="2" fillId="3" borderId="7" xfId="0" applyNumberFormat="1" applyFont="1" applyFill="1" applyBorder="1" applyAlignment="1">
      <alignment horizontal="left" vertical="center" wrapText="1"/>
    </xf>
    <xf numFmtId="0" fontId="46" fillId="3" borderId="7" xfId="0" applyFont="1" applyFill="1" applyBorder="1" applyAlignment="1">
      <alignment horizontal="center" vertical="center" wrapText="1"/>
    </xf>
    <xf numFmtId="0" fontId="23" fillId="3" borderId="40" xfId="0" applyFont="1" applyFill="1" applyBorder="1" applyAlignment="1">
      <alignment horizontal="left" vertical="center" wrapText="1"/>
    </xf>
    <xf numFmtId="0" fontId="46" fillId="3" borderId="17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3" fillId="3" borderId="3" xfId="0" applyFont="1" applyFill="1" applyBorder="1" applyAlignment="1">
      <alignment horizontal="center" vertical="center" wrapText="1"/>
    </xf>
    <xf numFmtId="0" fontId="23" fillId="4" borderId="1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/>
    </xf>
    <xf numFmtId="0" fontId="22" fillId="3" borderId="3" xfId="0" applyFont="1" applyFill="1" applyBorder="1" applyAlignment="1">
      <alignment horizontal="left" vertical="center" wrapText="1"/>
    </xf>
    <xf numFmtId="0" fontId="21" fillId="3" borderId="13" xfId="0" applyFont="1" applyFill="1" applyBorder="1" applyAlignment="1">
      <alignment horizontal="left" vertical="center" wrapText="1"/>
    </xf>
    <xf numFmtId="0" fontId="7" fillId="8" borderId="6" xfId="0" applyFont="1" applyFill="1" applyBorder="1" applyAlignment="1">
      <alignment horizontal="center" vertical="center" wrapText="1"/>
    </xf>
    <xf numFmtId="165" fontId="2" fillId="3" borderId="1" xfId="0" applyNumberFormat="1" applyFont="1" applyFill="1" applyBorder="1" applyAlignment="1">
      <alignment horizontal="left" vertical="center" wrapText="1"/>
    </xf>
    <xf numFmtId="165" fontId="2" fillId="3" borderId="8" xfId="0" applyNumberFormat="1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165" fontId="2" fillId="3" borderId="1" xfId="0" applyNumberFormat="1" applyFont="1" applyFill="1" applyBorder="1" applyAlignment="1">
      <alignment horizontal="left" vertical="center" wrapText="1"/>
    </xf>
    <xf numFmtId="165" fontId="3" fillId="3" borderId="2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165" fontId="3" fillId="4" borderId="24" xfId="0" applyNumberFormat="1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/>
    </xf>
    <xf numFmtId="0" fontId="9" fillId="4" borderId="3" xfId="0" applyFont="1" applyFill="1" applyBorder="1" applyAlignment="1">
      <alignment horizontal="left" vertical="center" wrapText="1"/>
    </xf>
    <xf numFmtId="0" fontId="9" fillId="4" borderId="3" xfId="0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168" fontId="3" fillId="4" borderId="1" xfId="0" applyNumberFormat="1" applyFont="1" applyFill="1" applyBorder="1" applyAlignment="1">
      <alignment horizontal="center" vertical="center" wrapText="1"/>
    </xf>
    <xf numFmtId="168" fontId="2" fillId="3" borderId="3" xfId="0" applyNumberFormat="1" applyFont="1" applyFill="1" applyBorder="1" applyAlignment="1">
      <alignment horizontal="center" vertical="center" wrapText="1"/>
    </xf>
    <xf numFmtId="168" fontId="27" fillId="3" borderId="3" xfId="0" applyNumberFormat="1" applyFont="1" applyFill="1" applyBorder="1" applyAlignment="1">
      <alignment horizontal="center" vertical="center" wrapText="1"/>
    </xf>
    <xf numFmtId="168" fontId="2" fillId="3" borderId="3" xfId="0" applyNumberFormat="1" applyFont="1" applyFill="1" applyBorder="1" applyAlignment="1">
      <alignment horizontal="center" vertical="center"/>
    </xf>
    <xf numFmtId="168" fontId="3" fillId="3" borderId="3" xfId="0" applyNumberFormat="1" applyFont="1" applyFill="1" applyBorder="1" applyAlignment="1">
      <alignment horizontal="center" vertical="center"/>
    </xf>
    <xf numFmtId="168" fontId="8" fillId="3" borderId="3" xfId="0" applyNumberFormat="1" applyFont="1" applyFill="1" applyBorder="1" applyAlignment="1">
      <alignment horizontal="center" vertical="center"/>
    </xf>
    <xf numFmtId="168" fontId="8" fillId="3" borderId="3" xfId="0" applyNumberFormat="1" applyFont="1" applyFill="1" applyBorder="1" applyAlignment="1">
      <alignment horizontal="center" vertical="center" wrapText="1"/>
    </xf>
    <xf numFmtId="168" fontId="0" fillId="3" borderId="1" xfId="0" applyNumberFormat="1" applyFont="1" applyFill="1" applyBorder="1" applyAlignment="1">
      <alignment horizontal="center" vertical="center"/>
    </xf>
    <xf numFmtId="168" fontId="2" fillId="3" borderId="1" xfId="0" applyNumberFormat="1" applyFont="1" applyFill="1" applyBorder="1" applyAlignment="1">
      <alignment horizontal="center" vertical="center" wrapText="1"/>
    </xf>
    <xf numFmtId="168" fontId="27" fillId="3" borderId="1" xfId="0" applyNumberFormat="1" applyFont="1" applyFill="1" applyBorder="1" applyAlignment="1">
      <alignment horizontal="center" vertical="center" wrapText="1"/>
    </xf>
    <xf numFmtId="168" fontId="2" fillId="3" borderId="1" xfId="0" applyNumberFormat="1" applyFont="1" applyFill="1" applyBorder="1" applyAlignment="1">
      <alignment horizontal="center" vertical="center"/>
    </xf>
    <xf numFmtId="168" fontId="27" fillId="3" borderId="1" xfId="0" applyNumberFormat="1" applyFont="1" applyFill="1" applyBorder="1" applyAlignment="1">
      <alignment horizontal="center" vertical="center"/>
    </xf>
    <xf numFmtId="168" fontId="27" fillId="3" borderId="2" xfId="0" applyNumberFormat="1" applyFont="1" applyFill="1" applyBorder="1" applyAlignment="1">
      <alignment horizontal="center" vertical="center"/>
    </xf>
    <xf numFmtId="169" fontId="3" fillId="4" borderId="1" xfId="0" applyNumberFormat="1" applyFont="1" applyFill="1" applyBorder="1" applyAlignment="1">
      <alignment horizontal="center" vertical="center" wrapText="1"/>
    </xf>
    <xf numFmtId="165" fontId="6" fillId="9" borderId="0" xfId="0" applyNumberFormat="1" applyFont="1" applyFill="1" applyBorder="1" applyAlignment="1">
      <alignment horizontal="center" vertical="center" wrapText="1"/>
    </xf>
    <xf numFmtId="165" fontId="7" fillId="9" borderId="1" xfId="0" applyNumberFormat="1" applyFont="1" applyFill="1" applyBorder="1" applyAlignment="1">
      <alignment horizontal="center" vertical="center" wrapText="1"/>
    </xf>
    <xf numFmtId="164" fontId="7" fillId="9" borderId="1" xfId="0" applyNumberFormat="1" applyFont="1" applyFill="1" applyBorder="1" applyAlignment="1">
      <alignment horizontal="center" vertical="center" wrapText="1"/>
    </xf>
    <xf numFmtId="165" fontId="2" fillId="9" borderId="8" xfId="0" applyNumberFormat="1" applyFont="1" applyFill="1" applyBorder="1" applyAlignment="1">
      <alignment horizontal="center" vertical="center" wrapText="1"/>
    </xf>
    <xf numFmtId="165" fontId="3" fillId="9" borderId="1" xfId="0" applyNumberFormat="1" applyFont="1" applyFill="1" applyBorder="1" applyAlignment="1">
      <alignment horizontal="center" vertical="center" wrapText="1"/>
    </xf>
    <xf numFmtId="165" fontId="2" fillId="9" borderId="3" xfId="0" applyNumberFormat="1" applyFont="1" applyFill="1" applyBorder="1" applyAlignment="1">
      <alignment horizontal="center" vertical="center" wrapText="1"/>
    </xf>
    <xf numFmtId="169" fontId="2" fillId="9" borderId="3" xfId="0" applyNumberFormat="1" applyFont="1" applyFill="1" applyBorder="1" applyAlignment="1">
      <alignment horizontal="center" vertical="center" wrapText="1"/>
    </xf>
    <xf numFmtId="165" fontId="27" fillId="9" borderId="3" xfId="0" applyNumberFormat="1" applyFont="1" applyFill="1" applyBorder="1" applyAlignment="1">
      <alignment horizontal="center" vertical="center" wrapText="1"/>
    </xf>
    <xf numFmtId="169" fontId="27" fillId="9" borderId="3" xfId="0" applyNumberFormat="1" applyFont="1" applyFill="1" applyBorder="1" applyAlignment="1">
      <alignment horizontal="center" vertical="center" wrapText="1"/>
    </xf>
    <xf numFmtId="165" fontId="2" fillId="9" borderId="1" xfId="0" applyNumberFormat="1" applyFont="1" applyFill="1" applyBorder="1" applyAlignment="1">
      <alignment horizontal="center" vertical="center"/>
    </xf>
    <xf numFmtId="165" fontId="2" fillId="9" borderId="3" xfId="0" applyNumberFormat="1" applyFont="1" applyFill="1" applyBorder="1" applyAlignment="1">
      <alignment horizontal="center"/>
    </xf>
    <xf numFmtId="169" fontId="2" fillId="9" borderId="3" xfId="0" applyNumberFormat="1" applyFont="1" applyFill="1" applyBorder="1" applyAlignment="1">
      <alignment horizontal="center" vertical="center"/>
    </xf>
    <xf numFmtId="165" fontId="8" fillId="9" borderId="3" xfId="0" applyNumberFormat="1" applyFont="1" applyFill="1" applyBorder="1" applyAlignment="1">
      <alignment horizontal="center"/>
    </xf>
    <xf numFmtId="169" fontId="8" fillId="9" borderId="3" xfId="0" applyNumberFormat="1" applyFont="1" applyFill="1" applyBorder="1" applyAlignment="1">
      <alignment horizontal="center" vertical="center"/>
    </xf>
    <xf numFmtId="165" fontId="2" fillId="9" borderId="1" xfId="0" applyNumberFormat="1" applyFont="1" applyFill="1" applyBorder="1" applyAlignment="1">
      <alignment horizontal="center"/>
    </xf>
    <xf numFmtId="165" fontId="27" fillId="9" borderId="1" xfId="0" applyNumberFormat="1" applyFont="1" applyFill="1" applyBorder="1" applyAlignment="1">
      <alignment horizontal="center"/>
    </xf>
    <xf numFmtId="169" fontId="8" fillId="9" borderId="3" xfId="0" applyNumberFormat="1" applyFont="1" applyFill="1" applyBorder="1" applyAlignment="1">
      <alignment horizontal="center" vertical="center" wrapText="1"/>
    </xf>
    <xf numFmtId="165" fontId="8" fillId="9" borderId="3" xfId="0" applyNumberFormat="1" applyFont="1" applyFill="1" applyBorder="1" applyAlignment="1">
      <alignment horizontal="center" vertical="center" wrapText="1"/>
    </xf>
    <xf numFmtId="169" fontId="0" fillId="9" borderId="1" xfId="0" applyNumberFormat="1" applyFont="1" applyFill="1" applyBorder="1" applyAlignment="1">
      <alignment horizontal="center" vertical="center"/>
    </xf>
    <xf numFmtId="165" fontId="27" fillId="9" borderId="1" xfId="0" applyNumberFormat="1" applyFont="1" applyFill="1" applyBorder="1" applyAlignment="1">
      <alignment horizontal="center" vertical="center"/>
    </xf>
    <xf numFmtId="165" fontId="41" fillId="9" borderId="3" xfId="0" applyNumberFormat="1" applyFont="1" applyFill="1" applyBorder="1" applyAlignment="1">
      <alignment horizontal="center" vertical="center" wrapText="1"/>
    </xf>
    <xf numFmtId="169" fontId="2" fillId="9" borderId="1" xfId="0" applyNumberFormat="1" applyFont="1" applyFill="1" applyBorder="1" applyAlignment="1">
      <alignment horizontal="center" vertical="center" wrapText="1"/>
    </xf>
    <xf numFmtId="165" fontId="2" fillId="9" borderId="1" xfId="0" applyNumberFormat="1" applyFont="1" applyFill="1" applyBorder="1" applyAlignment="1">
      <alignment horizontal="center" vertical="center" wrapText="1"/>
    </xf>
    <xf numFmtId="165" fontId="27" fillId="9" borderId="1" xfId="0" applyNumberFormat="1" applyFont="1" applyFill="1" applyBorder="1" applyAlignment="1">
      <alignment horizontal="center" vertical="center" wrapText="1"/>
    </xf>
    <xf numFmtId="169" fontId="27" fillId="9" borderId="1" xfId="0" applyNumberFormat="1" applyFont="1" applyFill="1" applyBorder="1" applyAlignment="1">
      <alignment horizontal="center" vertical="center" wrapText="1"/>
    </xf>
    <xf numFmtId="169" fontId="2" fillId="9" borderId="1" xfId="0" applyNumberFormat="1" applyFont="1" applyFill="1" applyBorder="1" applyAlignment="1">
      <alignment horizontal="center" vertical="center"/>
    </xf>
    <xf numFmtId="169" fontId="27" fillId="9" borderId="1" xfId="0" applyNumberFormat="1" applyFont="1" applyFill="1" applyBorder="1" applyAlignment="1">
      <alignment horizontal="center" vertical="center"/>
    </xf>
    <xf numFmtId="169" fontId="27" fillId="9" borderId="2" xfId="0" applyNumberFormat="1" applyFont="1" applyFill="1" applyBorder="1" applyAlignment="1">
      <alignment horizontal="center" vertical="center"/>
    </xf>
    <xf numFmtId="165" fontId="47" fillId="9" borderId="1" xfId="0" applyNumberFormat="1" applyFont="1" applyFill="1" applyBorder="1" applyAlignment="1">
      <alignment horizontal="center" vertical="center" wrapText="1"/>
    </xf>
    <xf numFmtId="165" fontId="3" fillId="9" borderId="1" xfId="0" applyNumberFormat="1" applyFont="1" applyFill="1" applyBorder="1" applyAlignment="1">
      <alignment horizontal="center"/>
    </xf>
    <xf numFmtId="165" fontId="7" fillId="9" borderId="1" xfId="0" applyNumberFormat="1" applyFont="1" applyFill="1" applyBorder="1" applyAlignment="1">
      <alignment horizontal="center"/>
    </xf>
    <xf numFmtId="165" fontId="3" fillId="9" borderId="2" xfId="0" applyNumberFormat="1" applyFont="1" applyFill="1" applyBorder="1" applyAlignment="1">
      <alignment horizontal="center"/>
    </xf>
    <xf numFmtId="165" fontId="3" fillId="9" borderId="1" xfId="0" applyNumberFormat="1" applyFont="1" applyFill="1" applyBorder="1" applyAlignment="1">
      <alignment horizontal="center" vertical="center"/>
    </xf>
    <xf numFmtId="165" fontId="3" fillId="9" borderId="2" xfId="0" applyNumberFormat="1" applyFont="1" applyFill="1" applyBorder="1" applyAlignment="1">
      <alignment horizontal="center" vertical="center"/>
    </xf>
    <xf numFmtId="165" fontId="3" fillId="9" borderId="2" xfId="0" applyNumberFormat="1" applyFont="1" applyFill="1" applyBorder="1" applyAlignment="1">
      <alignment horizontal="center" vertical="center" wrapText="1"/>
    </xf>
    <xf numFmtId="165" fontId="2" fillId="9" borderId="14" xfId="0" applyNumberFormat="1" applyFont="1" applyFill="1" applyBorder="1" applyAlignment="1">
      <alignment horizontal="center" vertical="center" wrapText="1"/>
    </xf>
    <xf numFmtId="165" fontId="2" fillId="9" borderId="7" xfId="0" applyNumberFormat="1" applyFont="1" applyFill="1" applyBorder="1" applyAlignment="1">
      <alignment horizontal="center" vertical="center" wrapText="1"/>
    </xf>
    <xf numFmtId="165" fontId="2" fillId="9" borderId="9" xfId="0" applyNumberFormat="1" applyFont="1" applyFill="1" applyBorder="1" applyAlignment="1">
      <alignment horizontal="center" vertical="center" wrapText="1"/>
    </xf>
    <xf numFmtId="165" fontId="3" fillId="9" borderId="0" xfId="0" applyNumberFormat="1" applyFont="1" applyFill="1" applyBorder="1" applyAlignment="1">
      <alignment horizontal="center" vertical="center" wrapText="1"/>
    </xf>
    <xf numFmtId="165" fontId="5" fillId="9" borderId="1" xfId="0" applyNumberFormat="1" applyFont="1" applyFill="1" applyBorder="1" applyAlignment="1">
      <alignment horizontal="center"/>
    </xf>
    <xf numFmtId="165" fontId="3" fillId="9" borderId="8" xfId="0" applyNumberFormat="1" applyFont="1" applyFill="1" applyBorder="1" applyAlignment="1">
      <alignment horizontal="center" vertical="center" wrapText="1"/>
    </xf>
    <xf numFmtId="165" fontId="5" fillId="9" borderId="8" xfId="0" applyNumberFormat="1" applyFont="1" applyFill="1" applyBorder="1" applyAlignment="1">
      <alignment horizontal="center"/>
    </xf>
    <xf numFmtId="165" fontId="3" fillId="9" borderId="11" xfId="0" applyNumberFormat="1" applyFont="1" applyFill="1" applyBorder="1" applyAlignment="1">
      <alignment horizontal="center" vertical="center" wrapText="1"/>
    </xf>
    <xf numFmtId="165" fontId="2" fillId="9" borderId="2" xfId="0" applyNumberFormat="1" applyFont="1" applyFill="1" applyBorder="1" applyAlignment="1">
      <alignment horizontal="center" vertical="center" wrapText="1"/>
    </xf>
    <xf numFmtId="165" fontId="5" fillId="9" borderId="2" xfId="0" applyNumberFormat="1" applyFont="1" applyFill="1" applyBorder="1" applyAlignment="1">
      <alignment horizontal="center"/>
    </xf>
    <xf numFmtId="165" fontId="2" fillId="9" borderId="13" xfId="0" applyNumberFormat="1" applyFont="1" applyFill="1" applyBorder="1" applyAlignment="1">
      <alignment horizontal="center" vertical="center" wrapText="1"/>
    </xf>
    <xf numFmtId="165" fontId="2" fillId="9" borderId="11" xfId="0" applyNumberFormat="1" applyFont="1" applyFill="1" applyBorder="1" applyAlignment="1">
      <alignment horizontal="center" vertical="center" wrapText="1"/>
    </xf>
    <xf numFmtId="165" fontId="2" fillId="9" borderId="0" xfId="0" applyNumberFormat="1" applyFont="1" applyFill="1" applyBorder="1" applyAlignment="1">
      <alignment horizontal="center" vertical="center" wrapText="1"/>
    </xf>
    <xf numFmtId="165" fontId="2" fillId="9" borderId="6" xfId="0" applyNumberFormat="1" applyFont="1" applyFill="1" applyBorder="1" applyAlignment="1">
      <alignment horizontal="center" vertical="center" wrapText="1"/>
    </xf>
    <xf numFmtId="165" fontId="0" fillId="9" borderId="1" xfId="0" applyNumberFormat="1" applyFont="1" applyFill="1" applyBorder="1" applyAlignment="1">
      <alignment horizontal="center"/>
    </xf>
    <xf numFmtId="165" fontId="0" fillId="9" borderId="0" xfId="0" applyNumberFormat="1" applyFont="1" applyFill="1" applyAlignment="1">
      <alignment horizontal="center"/>
    </xf>
    <xf numFmtId="165" fontId="3" fillId="9" borderId="3" xfId="0" applyNumberFormat="1" applyFont="1" applyFill="1" applyBorder="1" applyAlignment="1">
      <alignment horizontal="center"/>
    </xf>
    <xf numFmtId="0" fontId="0" fillId="9" borderId="1" xfId="0" applyFont="1" applyFill="1" applyBorder="1" applyAlignment="1">
      <alignment horizontal="center" vertical="center" wrapText="1"/>
    </xf>
    <xf numFmtId="165" fontId="6" fillId="10" borderId="0" xfId="0" applyNumberFormat="1" applyFont="1" applyFill="1" applyBorder="1" applyAlignment="1">
      <alignment horizontal="center" vertical="center" wrapText="1"/>
    </xf>
    <xf numFmtId="165" fontId="2" fillId="10" borderId="8" xfId="0" applyNumberFormat="1" applyFont="1" applyFill="1" applyBorder="1" applyAlignment="1">
      <alignment horizontal="center" vertical="center" wrapText="1"/>
    </xf>
    <xf numFmtId="165" fontId="7" fillId="10" borderId="1" xfId="0" applyNumberFormat="1" applyFont="1" applyFill="1" applyBorder="1" applyAlignment="1">
      <alignment horizontal="center" vertical="center" wrapText="1"/>
    </xf>
    <xf numFmtId="164" fontId="7" fillId="10" borderId="1" xfId="0" applyNumberFormat="1" applyFont="1" applyFill="1" applyBorder="1" applyAlignment="1">
      <alignment horizontal="center" vertical="center" wrapText="1"/>
    </xf>
    <xf numFmtId="165" fontId="3" fillId="10" borderId="1" xfId="0" applyNumberFormat="1" applyFont="1" applyFill="1" applyBorder="1" applyAlignment="1">
      <alignment horizontal="center" vertical="center" wrapText="1"/>
    </xf>
    <xf numFmtId="165" fontId="2" fillId="10" borderId="3" xfId="0" applyNumberFormat="1" applyFont="1" applyFill="1" applyBorder="1" applyAlignment="1">
      <alignment horizontal="center" vertical="center" wrapText="1"/>
    </xf>
    <xf numFmtId="165" fontId="27" fillId="10" borderId="3" xfId="0" applyNumberFormat="1" applyFont="1" applyFill="1" applyBorder="1" applyAlignment="1">
      <alignment horizontal="center" vertical="center" wrapText="1"/>
    </xf>
    <xf numFmtId="165" fontId="2" fillId="10" borderId="1" xfId="0" applyNumberFormat="1" applyFont="1" applyFill="1" applyBorder="1" applyAlignment="1">
      <alignment horizontal="center" vertical="center"/>
    </xf>
    <xf numFmtId="165" fontId="2" fillId="10" borderId="3" xfId="0" applyNumberFormat="1" applyFont="1" applyFill="1" applyBorder="1" applyAlignment="1">
      <alignment horizontal="center"/>
    </xf>
    <xf numFmtId="165" fontId="3" fillId="10" borderId="3" xfId="0" applyNumberFormat="1" applyFont="1" applyFill="1" applyBorder="1" applyAlignment="1">
      <alignment horizontal="center"/>
    </xf>
    <xf numFmtId="165" fontId="8" fillId="10" borderId="3" xfId="0" applyNumberFormat="1" applyFont="1" applyFill="1" applyBorder="1" applyAlignment="1">
      <alignment horizontal="center"/>
    </xf>
    <xf numFmtId="165" fontId="2" fillId="10" borderId="1" xfId="0" applyNumberFormat="1" applyFont="1" applyFill="1" applyBorder="1" applyAlignment="1">
      <alignment horizontal="center"/>
    </xf>
    <xf numFmtId="165" fontId="27" fillId="10" borderId="1" xfId="0" applyNumberFormat="1" applyFont="1" applyFill="1" applyBorder="1" applyAlignment="1">
      <alignment horizontal="center"/>
    </xf>
    <xf numFmtId="165" fontId="8" fillId="10" borderId="3" xfId="0" applyNumberFormat="1" applyFont="1" applyFill="1" applyBorder="1" applyAlignment="1">
      <alignment horizontal="center" vertical="center" wrapText="1"/>
    </xf>
    <xf numFmtId="165" fontId="27" fillId="10" borderId="1" xfId="0" applyNumberFormat="1" applyFont="1" applyFill="1" applyBorder="1" applyAlignment="1">
      <alignment horizontal="center" vertical="center"/>
    </xf>
    <xf numFmtId="165" fontId="41" fillId="10" borderId="3" xfId="0" applyNumberFormat="1" applyFont="1" applyFill="1" applyBorder="1" applyAlignment="1">
      <alignment horizontal="center" vertical="center" wrapText="1"/>
    </xf>
    <xf numFmtId="165" fontId="2" fillId="10" borderId="1" xfId="0" applyNumberFormat="1" applyFont="1" applyFill="1" applyBorder="1" applyAlignment="1">
      <alignment horizontal="center" vertical="center" wrapText="1"/>
    </xf>
    <xf numFmtId="165" fontId="27" fillId="10" borderId="1" xfId="0" applyNumberFormat="1" applyFont="1" applyFill="1" applyBorder="1" applyAlignment="1">
      <alignment horizontal="center" vertical="center" wrapText="1"/>
    </xf>
    <xf numFmtId="165" fontId="47" fillId="10" borderId="1" xfId="0" applyNumberFormat="1" applyFont="1" applyFill="1" applyBorder="1" applyAlignment="1">
      <alignment horizontal="center" vertical="center" wrapText="1"/>
    </xf>
    <xf numFmtId="165" fontId="3" fillId="10" borderId="1" xfId="0" applyNumberFormat="1" applyFont="1" applyFill="1" applyBorder="1" applyAlignment="1">
      <alignment horizontal="center"/>
    </xf>
    <xf numFmtId="165" fontId="7" fillId="10" borderId="1" xfId="0" applyNumberFormat="1" applyFont="1" applyFill="1" applyBorder="1" applyAlignment="1">
      <alignment horizontal="center"/>
    </xf>
    <xf numFmtId="165" fontId="3" fillId="10" borderId="2" xfId="0" applyNumberFormat="1" applyFont="1" applyFill="1" applyBorder="1" applyAlignment="1">
      <alignment horizontal="center"/>
    </xf>
    <xf numFmtId="165" fontId="3" fillId="10" borderId="1" xfId="0" applyNumberFormat="1" applyFont="1" applyFill="1" applyBorder="1" applyAlignment="1">
      <alignment horizontal="center" vertical="center"/>
    </xf>
    <xf numFmtId="165" fontId="3" fillId="10" borderId="2" xfId="0" applyNumberFormat="1" applyFont="1" applyFill="1" applyBorder="1" applyAlignment="1">
      <alignment horizontal="center" vertical="center"/>
    </xf>
    <xf numFmtId="165" fontId="3" fillId="10" borderId="2" xfId="0" applyNumberFormat="1" applyFont="1" applyFill="1" applyBorder="1" applyAlignment="1">
      <alignment horizontal="center" vertical="center" wrapText="1"/>
    </xf>
    <xf numFmtId="165" fontId="2" fillId="10" borderId="14" xfId="0" applyNumberFormat="1" applyFont="1" applyFill="1" applyBorder="1" applyAlignment="1">
      <alignment horizontal="center" vertical="center" wrapText="1"/>
    </xf>
    <xf numFmtId="165" fontId="2" fillId="10" borderId="7" xfId="0" applyNumberFormat="1" applyFont="1" applyFill="1" applyBorder="1" applyAlignment="1">
      <alignment horizontal="center" vertical="center" wrapText="1"/>
    </xf>
    <xf numFmtId="165" fontId="2" fillId="10" borderId="9" xfId="0" applyNumberFormat="1" applyFont="1" applyFill="1" applyBorder="1" applyAlignment="1">
      <alignment horizontal="center" vertical="center" wrapText="1"/>
    </xf>
    <xf numFmtId="165" fontId="3" fillId="10" borderId="0" xfId="0" applyNumberFormat="1" applyFont="1" applyFill="1" applyBorder="1" applyAlignment="1">
      <alignment horizontal="center" vertical="center" wrapText="1"/>
    </xf>
    <xf numFmtId="165" fontId="3" fillId="10" borderId="8" xfId="0" applyNumberFormat="1" applyFont="1" applyFill="1" applyBorder="1" applyAlignment="1">
      <alignment horizontal="center" vertical="center" wrapText="1"/>
    </xf>
    <xf numFmtId="165" fontId="5" fillId="10" borderId="8" xfId="0" applyNumberFormat="1" applyFont="1" applyFill="1" applyBorder="1" applyAlignment="1">
      <alignment horizontal="center"/>
    </xf>
    <xf numFmtId="165" fontId="3" fillId="10" borderId="11" xfId="0" applyNumberFormat="1" applyFont="1" applyFill="1" applyBorder="1" applyAlignment="1">
      <alignment horizontal="center" vertical="center" wrapText="1"/>
    </xf>
    <xf numFmtId="165" fontId="5" fillId="10" borderId="1" xfId="0" applyNumberFormat="1" applyFont="1" applyFill="1" applyBorder="1" applyAlignment="1">
      <alignment horizontal="center"/>
    </xf>
    <xf numFmtId="165" fontId="2" fillId="10" borderId="2" xfId="0" applyNumberFormat="1" applyFont="1" applyFill="1" applyBorder="1" applyAlignment="1">
      <alignment horizontal="center" vertical="center" wrapText="1"/>
    </xf>
    <xf numFmtId="165" fontId="5" fillId="10" borderId="2" xfId="0" applyNumberFormat="1" applyFont="1" applyFill="1" applyBorder="1" applyAlignment="1">
      <alignment horizontal="center"/>
    </xf>
    <xf numFmtId="165" fontId="2" fillId="10" borderId="13" xfId="0" applyNumberFormat="1" applyFont="1" applyFill="1" applyBorder="1" applyAlignment="1">
      <alignment horizontal="center" vertical="center" wrapText="1"/>
    </xf>
    <xf numFmtId="165" fontId="2" fillId="10" borderId="11" xfId="0" applyNumberFormat="1" applyFont="1" applyFill="1" applyBorder="1" applyAlignment="1">
      <alignment horizontal="center" vertical="center" wrapText="1"/>
    </xf>
    <xf numFmtId="165" fontId="2" fillId="10" borderId="0" xfId="0" applyNumberFormat="1" applyFont="1" applyFill="1" applyBorder="1" applyAlignment="1">
      <alignment horizontal="center" vertical="center" wrapText="1"/>
    </xf>
    <xf numFmtId="165" fontId="2" fillId="10" borderId="6" xfId="0" applyNumberFormat="1" applyFont="1" applyFill="1" applyBorder="1" applyAlignment="1">
      <alignment horizontal="center" vertical="center" wrapText="1"/>
    </xf>
    <xf numFmtId="165" fontId="0" fillId="10" borderId="0" xfId="0" applyNumberFormat="1" applyFont="1" applyFill="1" applyAlignment="1">
      <alignment horizontal="center"/>
    </xf>
    <xf numFmtId="0" fontId="0" fillId="10" borderId="1" xfId="0" applyFont="1" applyFill="1" applyBorder="1" applyAlignment="1">
      <alignment horizontal="center" vertical="center" wrapText="1"/>
    </xf>
    <xf numFmtId="165" fontId="0" fillId="10" borderId="1" xfId="0" applyNumberFormat="1" applyFont="1" applyFill="1" applyBorder="1" applyAlignment="1">
      <alignment horizontal="center"/>
    </xf>
    <xf numFmtId="0" fontId="2" fillId="9" borderId="3" xfId="0" applyNumberFormat="1" applyFont="1" applyFill="1" applyBorder="1" applyAlignment="1">
      <alignment horizontal="center" vertical="center" wrapText="1"/>
    </xf>
    <xf numFmtId="0" fontId="27" fillId="9" borderId="3" xfId="0" applyNumberFormat="1" applyFont="1" applyFill="1" applyBorder="1" applyAlignment="1">
      <alignment horizontal="center" vertical="center" wrapText="1"/>
    </xf>
    <xf numFmtId="0" fontId="23" fillId="4" borderId="1" xfId="0" applyFont="1" applyFill="1" applyBorder="1" applyAlignment="1">
      <alignment horizontal="center" vertical="center" wrapText="1"/>
    </xf>
    <xf numFmtId="165" fontId="2" fillId="10" borderId="3" xfId="0" applyNumberFormat="1" applyFont="1" applyFill="1" applyBorder="1" applyAlignment="1">
      <alignment horizontal="center" vertical="center"/>
    </xf>
    <xf numFmtId="165" fontId="8" fillId="10" borderId="3" xfId="0" applyNumberFormat="1" applyFont="1" applyFill="1" applyBorder="1" applyAlignment="1">
      <alignment horizontal="center" vertical="center"/>
    </xf>
    <xf numFmtId="165" fontId="27" fillId="10" borderId="2" xfId="0" applyNumberFormat="1" applyFont="1" applyFill="1" applyBorder="1" applyAlignment="1">
      <alignment horizontal="center" vertical="center"/>
    </xf>
    <xf numFmtId="10" fontId="2" fillId="10" borderId="3" xfId="0" applyNumberFormat="1" applyFont="1" applyFill="1" applyBorder="1" applyAlignment="1">
      <alignment horizontal="center" vertical="center" wrapText="1"/>
    </xf>
    <xf numFmtId="10" fontId="7" fillId="10" borderId="1" xfId="0" applyNumberFormat="1" applyFont="1" applyFill="1" applyBorder="1" applyAlignment="1">
      <alignment horizontal="center" vertical="center" wrapText="1"/>
    </xf>
    <xf numFmtId="10" fontId="3" fillId="4" borderId="1" xfId="0" applyNumberFormat="1" applyFont="1" applyFill="1" applyBorder="1" applyAlignment="1">
      <alignment horizontal="center" vertical="center" wrapText="1"/>
    </xf>
    <xf numFmtId="10" fontId="27" fillId="10" borderId="3" xfId="0" applyNumberFormat="1" applyFont="1" applyFill="1" applyBorder="1" applyAlignment="1">
      <alignment horizontal="center" vertical="center" wrapText="1"/>
    </xf>
    <xf numFmtId="10" fontId="2" fillId="10" borderId="3" xfId="0" applyNumberFormat="1" applyFont="1" applyFill="1" applyBorder="1" applyAlignment="1">
      <alignment horizontal="center" vertical="center"/>
    </xf>
    <xf numFmtId="10" fontId="8" fillId="10" borderId="3" xfId="0" applyNumberFormat="1" applyFont="1" applyFill="1" applyBorder="1" applyAlignment="1">
      <alignment horizontal="center" vertical="center"/>
    </xf>
    <xf numFmtId="10" fontId="8" fillId="10" borderId="3" xfId="0" applyNumberFormat="1" applyFont="1" applyFill="1" applyBorder="1" applyAlignment="1">
      <alignment horizontal="center" vertical="center" wrapText="1"/>
    </xf>
    <xf numFmtId="10" fontId="2" fillId="10" borderId="1" xfId="0" applyNumberFormat="1" applyFont="1" applyFill="1" applyBorder="1" applyAlignment="1">
      <alignment horizontal="center" vertical="center"/>
    </xf>
    <xf numFmtId="10" fontId="2" fillId="10" borderId="1" xfId="0" applyNumberFormat="1" applyFont="1" applyFill="1" applyBorder="1" applyAlignment="1">
      <alignment horizontal="center" vertical="center" wrapText="1"/>
    </xf>
    <xf numFmtId="10" fontId="27" fillId="10" borderId="1" xfId="0" applyNumberFormat="1" applyFont="1" applyFill="1" applyBorder="1" applyAlignment="1">
      <alignment horizontal="center" vertical="center" wrapText="1"/>
    </xf>
    <xf numFmtId="10" fontId="27" fillId="10" borderId="1" xfId="0" applyNumberFormat="1" applyFont="1" applyFill="1" applyBorder="1" applyAlignment="1">
      <alignment horizontal="center" vertical="center"/>
    </xf>
    <xf numFmtId="10" fontId="27" fillId="10" borderId="2" xfId="0" applyNumberFormat="1" applyFont="1" applyFill="1" applyBorder="1" applyAlignment="1">
      <alignment horizontal="center" vertical="center"/>
    </xf>
    <xf numFmtId="10" fontId="2" fillId="9" borderId="3" xfId="0" applyNumberFormat="1" applyFont="1" applyFill="1" applyBorder="1" applyAlignment="1">
      <alignment horizontal="center" vertical="center" wrapText="1"/>
    </xf>
    <xf numFmtId="10" fontId="27" fillId="9" borderId="3" xfId="0" applyNumberFormat="1" applyFont="1" applyFill="1" applyBorder="1" applyAlignment="1">
      <alignment horizontal="center" vertical="center" wrapText="1"/>
    </xf>
    <xf numFmtId="10" fontId="2" fillId="9" borderId="3" xfId="0" applyNumberFormat="1" applyFont="1" applyFill="1" applyBorder="1" applyAlignment="1">
      <alignment horizontal="center" vertical="center"/>
    </xf>
    <xf numFmtId="10" fontId="8" fillId="9" borderId="3" xfId="0" applyNumberFormat="1" applyFont="1" applyFill="1" applyBorder="1" applyAlignment="1">
      <alignment horizontal="center" vertical="center"/>
    </xf>
    <xf numFmtId="10" fontId="8" fillId="9" borderId="3" xfId="0" applyNumberFormat="1" applyFont="1" applyFill="1" applyBorder="1" applyAlignment="1">
      <alignment horizontal="center" vertical="center" wrapText="1"/>
    </xf>
    <xf numFmtId="10" fontId="0" fillId="9" borderId="1" xfId="0" applyNumberFormat="1" applyFont="1" applyFill="1" applyBorder="1" applyAlignment="1">
      <alignment horizontal="center" vertical="center"/>
    </xf>
    <xf numFmtId="10" fontId="2" fillId="9" borderId="1" xfId="0" applyNumberFormat="1" applyFont="1" applyFill="1" applyBorder="1" applyAlignment="1">
      <alignment horizontal="center" vertical="center" wrapText="1"/>
    </xf>
    <xf numFmtId="10" fontId="27" fillId="9" borderId="1" xfId="0" applyNumberFormat="1" applyFont="1" applyFill="1" applyBorder="1" applyAlignment="1">
      <alignment horizontal="center" vertical="center" wrapText="1"/>
    </xf>
    <xf numFmtId="10" fontId="2" fillId="9" borderId="1" xfId="0" applyNumberFormat="1" applyFont="1" applyFill="1" applyBorder="1" applyAlignment="1">
      <alignment horizontal="center" vertical="center"/>
    </xf>
    <xf numFmtId="10" fontId="27" fillId="9" borderId="1" xfId="0" applyNumberFormat="1" applyFont="1" applyFill="1" applyBorder="1" applyAlignment="1">
      <alignment horizontal="center" vertical="center"/>
    </xf>
    <xf numFmtId="10" fontId="27" fillId="9" borderId="2" xfId="0" applyNumberFormat="1" applyFont="1" applyFill="1" applyBorder="1" applyAlignment="1">
      <alignment horizontal="center" vertical="center"/>
    </xf>
    <xf numFmtId="10" fontId="3" fillId="9" borderId="1" xfId="0" applyNumberFormat="1" applyFont="1" applyFill="1" applyBorder="1" applyAlignment="1">
      <alignment horizontal="center" vertical="center"/>
    </xf>
    <xf numFmtId="165" fontId="0" fillId="3" borderId="10" xfId="0" applyNumberFormat="1" applyFont="1" applyFill="1" applyBorder="1" applyAlignment="1">
      <alignment horizontal="center"/>
    </xf>
    <xf numFmtId="165" fontId="0" fillId="9" borderId="0" xfId="0" applyNumberFormat="1" applyFont="1" applyFill="1" applyBorder="1" applyAlignment="1">
      <alignment horizontal="center"/>
    </xf>
    <xf numFmtId="165" fontId="0" fillId="10" borderId="0" xfId="0" applyNumberFormat="1" applyFont="1" applyFill="1" applyBorder="1" applyAlignment="1">
      <alignment horizontal="center"/>
    </xf>
    <xf numFmtId="0" fontId="0" fillId="10" borderId="14" xfId="0" applyFill="1" applyBorder="1" applyAlignment="1">
      <alignment horizontal="center" vertical="center" wrapText="1"/>
    </xf>
    <xf numFmtId="164" fontId="7" fillId="10" borderId="8" xfId="0" applyNumberFormat="1" applyFont="1" applyFill="1" applyBorder="1" applyAlignment="1">
      <alignment horizontal="center" vertical="center" wrapText="1"/>
    </xf>
    <xf numFmtId="0" fontId="0" fillId="9" borderId="14" xfId="0" applyFill="1" applyBorder="1" applyAlignment="1">
      <alignment horizontal="center" vertical="center" wrapText="1"/>
    </xf>
    <xf numFmtId="164" fontId="7" fillId="9" borderId="8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165" fontId="2" fillId="3" borderId="1" xfId="0" applyNumberFormat="1" applyFont="1" applyFill="1" applyBorder="1" applyAlignment="1">
      <alignment horizontal="left" vertical="center" wrapText="1"/>
    </xf>
    <xf numFmtId="165" fontId="2" fillId="3" borderId="1" xfId="0" applyNumberFormat="1" applyFont="1" applyFill="1" applyBorder="1" applyAlignment="1">
      <alignment horizontal="left" vertical="center" wrapText="1"/>
    </xf>
    <xf numFmtId="167" fontId="7" fillId="2" borderId="1" xfId="0" applyNumberFormat="1" applyFont="1" applyFill="1" applyBorder="1" applyAlignment="1">
      <alignment horizontal="left" vertical="center" wrapText="1"/>
    </xf>
    <xf numFmtId="167" fontId="3" fillId="4" borderId="3" xfId="0" applyNumberFormat="1" applyFont="1" applyFill="1" applyBorder="1" applyAlignment="1">
      <alignment horizontal="left" vertical="center"/>
    </xf>
    <xf numFmtId="166" fontId="2" fillId="3" borderId="3" xfId="0" applyNumberFormat="1" applyFont="1" applyFill="1" applyBorder="1" applyAlignment="1">
      <alignment horizontal="left" vertical="center" wrapText="1"/>
    </xf>
    <xf numFmtId="167" fontId="2" fillId="3" borderId="3" xfId="0" applyNumberFormat="1" applyFont="1" applyFill="1" applyBorder="1" applyAlignment="1">
      <alignment horizontal="left" vertical="center" wrapText="1"/>
    </xf>
    <xf numFmtId="166" fontId="2" fillId="3" borderId="1" xfId="0" applyNumberFormat="1" applyFont="1" applyFill="1" applyBorder="1" applyAlignment="1">
      <alignment horizontal="left" vertical="center" wrapText="1"/>
    </xf>
    <xf numFmtId="167" fontId="3" fillId="3" borderId="3" xfId="0" applyNumberFormat="1" applyFont="1" applyFill="1" applyBorder="1" applyAlignment="1">
      <alignment horizontal="left" vertical="center"/>
    </xf>
    <xf numFmtId="167" fontId="8" fillId="3" borderId="3" xfId="0" applyNumberFormat="1" applyFont="1" applyFill="1" applyBorder="1" applyAlignment="1">
      <alignment horizontal="left" vertical="center"/>
    </xf>
    <xf numFmtId="166" fontId="2" fillId="4" borderId="3" xfId="0" applyNumberFormat="1" applyFont="1" applyFill="1" applyBorder="1" applyAlignment="1">
      <alignment horizontal="left" vertical="center" wrapText="1"/>
    </xf>
    <xf numFmtId="166" fontId="3" fillId="3" borderId="1" xfId="0" applyNumberFormat="1" applyFont="1" applyFill="1" applyBorder="1" applyAlignment="1">
      <alignment horizontal="left" vertical="center" wrapText="1"/>
    </xf>
    <xf numFmtId="167" fontId="2" fillId="3" borderId="1" xfId="0" applyNumberFormat="1" applyFont="1" applyFill="1" applyBorder="1" applyAlignment="1">
      <alignment horizontal="left" vertical="center" wrapText="1"/>
    </xf>
    <xf numFmtId="167" fontId="47" fillId="8" borderId="15" xfId="0" applyNumberFormat="1" applyFont="1" applyFill="1" applyBorder="1" applyAlignment="1">
      <alignment horizontal="left" vertical="center" wrapText="1"/>
    </xf>
    <xf numFmtId="167" fontId="3" fillId="4" borderId="18" xfId="0" applyNumberFormat="1" applyFont="1" applyFill="1" applyBorder="1" applyAlignment="1">
      <alignment horizontal="left" vertical="center" wrapText="1"/>
    </xf>
    <xf numFmtId="167" fontId="2" fillId="3" borderId="8" xfId="0" applyNumberFormat="1" applyFont="1" applyFill="1" applyBorder="1" applyAlignment="1">
      <alignment horizontal="left" vertical="center" wrapText="1"/>
    </xf>
    <xf numFmtId="167" fontId="7" fillId="8" borderId="1" xfId="0" applyNumberFormat="1" applyFont="1" applyFill="1" applyBorder="1" applyAlignment="1">
      <alignment horizontal="left" vertical="center" wrapText="1"/>
    </xf>
    <xf numFmtId="167" fontId="3" fillId="4" borderId="1" xfId="0" applyNumberFormat="1" applyFont="1" applyFill="1" applyBorder="1" applyAlignment="1">
      <alignment horizontal="left" vertical="center" wrapText="1"/>
    </xf>
    <xf numFmtId="167" fontId="3" fillId="3" borderId="1" xfId="0" applyNumberFormat="1" applyFont="1" applyFill="1" applyBorder="1" applyAlignment="1">
      <alignment horizontal="left" vertical="center" wrapText="1"/>
    </xf>
    <xf numFmtId="0" fontId="7" fillId="3" borderId="1" xfId="0" applyNumberFormat="1" applyFont="1" applyFill="1" applyBorder="1" applyAlignment="1">
      <alignment horizontal="left" vertical="center" wrapText="1"/>
    </xf>
    <xf numFmtId="165" fontId="3" fillId="3" borderId="7" xfId="0" applyNumberFormat="1" applyFont="1" applyFill="1" applyBorder="1" applyAlignment="1">
      <alignment horizontal="left" vertical="center" wrapText="1"/>
    </xf>
    <xf numFmtId="165" fontId="3" fillId="3" borderId="1" xfId="0" applyNumberFormat="1" applyFont="1" applyFill="1" applyBorder="1" applyAlignment="1">
      <alignment horizontal="left" vertical="center" wrapText="1"/>
    </xf>
    <xf numFmtId="167" fontId="15" fillId="2" borderId="8" xfId="0" applyNumberFormat="1" applyFont="1" applyFill="1" applyBorder="1" applyAlignment="1">
      <alignment horizontal="left" vertical="center"/>
    </xf>
    <xf numFmtId="167" fontId="15" fillId="2" borderId="1" xfId="0" applyNumberFormat="1" applyFont="1" applyFill="1" applyBorder="1" applyAlignment="1">
      <alignment horizontal="left" vertical="center"/>
    </xf>
    <xf numFmtId="167" fontId="3" fillId="3" borderId="7" xfId="0" applyNumberFormat="1" applyFont="1" applyFill="1" applyBorder="1" applyAlignment="1">
      <alignment horizontal="left" vertical="center" wrapText="1"/>
    </xf>
    <xf numFmtId="167" fontId="2" fillId="3" borderId="2" xfId="0" applyNumberFormat="1" applyFont="1" applyFill="1" applyBorder="1" applyAlignment="1">
      <alignment horizontal="left" vertical="center" wrapText="1"/>
    </xf>
    <xf numFmtId="166" fontId="3" fillId="3" borderId="0" xfId="0" applyNumberFormat="1" applyFont="1" applyFill="1" applyBorder="1" applyAlignment="1">
      <alignment horizontal="left" vertical="center" wrapText="1"/>
    </xf>
    <xf numFmtId="165" fontId="15" fillId="2" borderId="0" xfId="0" applyNumberFormat="1" applyFont="1" applyFill="1" applyAlignment="1">
      <alignment horizontal="left" vertical="center"/>
    </xf>
    <xf numFmtId="165" fontId="15" fillId="2" borderId="6" xfId="0" applyNumberFormat="1" applyFont="1" applyFill="1" applyBorder="1" applyAlignment="1">
      <alignment horizontal="left" vertical="center"/>
    </xf>
    <xf numFmtId="166" fontId="2" fillId="0" borderId="3" xfId="0" applyNumberFormat="1" applyFont="1" applyFill="1" applyBorder="1" applyAlignment="1">
      <alignment horizontal="left" vertical="center" wrapText="1"/>
    </xf>
    <xf numFmtId="166" fontId="2" fillId="0" borderId="1" xfId="0" applyNumberFormat="1" applyFont="1" applyFill="1" applyBorder="1" applyAlignment="1">
      <alignment horizontal="left" vertical="center" wrapText="1"/>
    </xf>
    <xf numFmtId="167" fontId="2" fillId="0" borderId="3" xfId="0" applyNumberFormat="1" applyFont="1" applyFill="1" applyBorder="1" applyAlignment="1">
      <alignment horizontal="left" vertical="center" wrapText="1"/>
    </xf>
    <xf numFmtId="167" fontId="8" fillId="0" borderId="3" xfId="0" applyNumberFormat="1" applyFont="1" applyFill="1" applyBorder="1" applyAlignment="1">
      <alignment horizontal="left" vertical="center" wrapText="1"/>
    </xf>
    <xf numFmtId="0" fontId="27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165" fontId="27" fillId="0" borderId="1" xfId="0" applyNumberFormat="1" applyFont="1" applyFill="1" applyBorder="1" applyAlignment="1">
      <alignment horizontal="center"/>
    </xf>
    <xf numFmtId="165" fontId="2" fillId="0" borderId="3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/>
    </xf>
    <xf numFmtId="165" fontId="27" fillId="0" borderId="3" xfId="0" applyNumberFormat="1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center"/>
    </xf>
    <xf numFmtId="165" fontId="8" fillId="0" borderId="3" xfId="0" applyNumberFormat="1" applyFont="1" applyFill="1" applyBorder="1" applyAlignment="1">
      <alignment horizontal="center"/>
    </xf>
    <xf numFmtId="165" fontId="3" fillId="0" borderId="3" xfId="0" applyNumberFormat="1" applyFont="1" applyFill="1" applyBorder="1" applyAlignment="1">
      <alignment horizontal="center"/>
    </xf>
    <xf numFmtId="168" fontId="0" fillId="2" borderId="0" xfId="0" applyNumberFormat="1" applyFont="1" applyFill="1" applyAlignment="1">
      <alignment horizontal="center"/>
    </xf>
    <xf numFmtId="0" fontId="27" fillId="3" borderId="0" xfId="0" applyFont="1" applyFill="1" applyAlignment="1">
      <alignment horizontal="center"/>
    </xf>
    <xf numFmtId="0" fontId="50" fillId="4" borderId="1" xfId="0" applyFont="1" applyFill="1" applyBorder="1" applyAlignment="1">
      <alignment horizontal="center" vertical="center" wrapText="1"/>
    </xf>
    <xf numFmtId="0" fontId="23" fillId="4" borderId="1" xfId="0" applyFont="1" applyFill="1" applyBorder="1" applyAlignment="1">
      <alignment horizontal="center" vertical="center" wrapText="1"/>
    </xf>
    <xf numFmtId="0" fontId="22" fillId="3" borderId="13" xfId="0" applyFont="1" applyFill="1" applyBorder="1" applyAlignment="1">
      <alignment horizontal="left" vertical="center" wrapText="1"/>
    </xf>
    <xf numFmtId="165" fontId="2" fillId="9" borderId="3" xfId="0" applyNumberFormat="1" applyFont="1" applyFill="1" applyBorder="1" applyAlignment="1">
      <alignment horizontal="center" vertical="center"/>
    </xf>
    <xf numFmtId="165" fontId="8" fillId="9" borderId="3" xfId="0" applyNumberFormat="1" applyFont="1" applyFill="1" applyBorder="1" applyAlignment="1">
      <alignment horizontal="center" vertical="center"/>
    </xf>
    <xf numFmtId="165" fontId="0" fillId="9" borderId="1" xfId="0" applyNumberFormat="1" applyFont="1" applyFill="1" applyBorder="1" applyAlignment="1">
      <alignment horizontal="center" vertical="center"/>
    </xf>
    <xf numFmtId="165" fontId="27" fillId="9" borderId="2" xfId="0" applyNumberFormat="1" applyFont="1" applyFill="1" applyBorder="1" applyAlignment="1">
      <alignment horizontal="center" vertical="center"/>
    </xf>
    <xf numFmtId="10" fontId="0" fillId="3" borderId="0" xfId="0" applyNumberFormat="1" applyFont="1" applyFill="1" applyAlignment="1">
      <alignment horizontal="center"/>
    </xf>
    <xf numFmtId="165" fontId="41" fillId="11" borderId="3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1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167" fontId="7" fillId="3" borderId="1" xfId="0" applyNumberFormat="1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165" fontId="7" fillId="3" borderId="8" xfId="0" applyNumberFormat="1" applyFont="1" applyFill="1" applyBorder="1" applyAlignment="1">
      <alignment horizontal="center" vertical="center" wrapText="1"/>
    </xf>
    <xf numFmtId="3" fontId="2" fillId="3" borderId="3" xfId="0" applyNumberFormat="1" applyFont="1" applyFill="1" applyBorder="1" applyAlignment="1">
      <alignment horizontal="center" vertical="center" wrapText="1"/>
    </xf>
    <xf numFmtId="165" fontId="2" fillId="12" borderId="1" xfId="0" applyNumberFormat="1" applyFont="1" applyFill="1" applyBorder="1" applyAlignment="1">
      <alignment horizontal="center"/>
    </xf>
    <xf numFmtId="165" fontId="27" fillId="12" borderId="1" xfId="0" applyNumberFormat="1" applyFont="1" applyFill="1" applyBorder="1" applyAlignment="1">
      <alignment horizontal="center"/>
    </xf>
    <xf numFmtId="165" fontId="2" fillId="12" borderId="3" xfId="0" applyNumberFormat="1" applyFont="1" applyFill="1" applyBorder="1" applyAlignment="1">
      <alignment horizontal="center"/>
    </xf>
    <xf numFmtId="165" fontId="27" fillId="12" borderId="3" xfId="0" applyNumberFormat="1" applyFont="1" applyFill="1" applyBorder="1" applyAlignment="1">
      <alignment horizontal="center" vertical="center" wrapText="1"/>
    </xf>
    <xf numFmtId="165" fontId="2" fillId="12" borderId="3" xfId="0" applyNumberFormat="1" applyFont="1" applyFill="1" applyBorder="1" applyAlignment="1">
      <alignment horizontal="center" vertical="center" wrapText="1"/>
    </xf>
    <xf numFmtId="165" fontId="27" fillId="12" borderId="1" xfId="0" applyNumberFormat="1" applyFont="1" applyFill="1" applyBorder="1" applyAlignment="1">
      <alignment horizontal="center" vertical="center"/>
    </xf>
    <xf numFmtId="165" fontId="2" fillId="12" borderId="1" xfId="0" applyNumberFormat="1" applyFont="1" applyFill="1" applyBorder="1" applyAlignment="1">
      <alignment horizontal="center" vertical="center" wrapText="1"/>
    </xf>
    <xf numFmtId="165" fontId="2" fillId="0" borderId="3" xfId="0" applyNumberFormat="1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center" vertical="center"/>
    </xf>
    <xf numFmtId="165" fontId="27" fillId="0" borderId="1" xfId="0" applyNumberFormat="1" applyFont="1" applyFill="1" applyBorder="1" applyAlignment="1">
      <alignment horizontal="center" vertical="center"/>
    </xf>
    <xf numFmtId="165" fontId="27" fillId="0" borderId="1" xfId="0" applyNumberFormat="1" applyFont="1" applyFill="1" applyBorder="1"/>
    <xf numFmtId="165" fontId="8" fillId="0" borderId="3" xfId="0" applyNumberFormat="1" applyFont="1" applyFill="1" applyBorder="1" applyAlignment="1">
      <alignment horizontal="center" vertical="center" wrapText="1"/>
    </xf>
    <xf numFmtId="165" fontId="27" fillId="0" borderId="1" xfId="1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/>
    <xf numFmtId="165" fontId="2" fillId="0" borderId="1" xfId="0" applyNumberFormat="1" applyFont="1" applyFill="1" applyBorder="1" applyAlignment="1">
      <alignment horizontal="center" vertical="center" wrapText="1"/>
    </xf>
    <xf numFmtId="165" fontId="27" fillId="0" borderId="1" xfId="0" applyNumberFormat="1" applyFont="1" applyFill="1" applyBorder="1" applyAlignment="1">
      <alignment horizontal="center" vertical="center" wrapText="1"/>
    </xf>
    <xf numFmtId="164" fontId="3" fillId="13" borderId="1" xfId="0" applyNumberFormat="1" applyFont="1" applyFill="1" applyBorder="1" applyAlignment="1">
      <alignment horizontal="center" vertical="center" wrapText="1"/>
    </xf>
    <xf numFmtId="4" fontId="7" fillId="13" borderId="1" xfId="0" applyNumberFormat="1" applyFont="1" applyFill="1" applyBorder="1" applyAlignment="1">
      <alignment horizontal="center" vertical="center" textRotation="90" wrapText="1"/>
    </xf>
    <xf numFmtId="165" fontId="2" fillId="14" borderId="1" xfId="0" applyNumberFormat="1" applyFont="1" applyFill="1" applyBorder="1" applyAlignment="1">
      <alignment horizontal="center"/>
    </xf>
    <xf numFmtId="165" fontId="2" fillId="14" borderId="3" xfId="0" applyNumberFormat="1" applyFont="1" applyFill="1" applyBorder="1" applyAlignment="1">
      <alignment horizontal="center" vertical="center" wrapText="1"/>
    </xf>
    <xf numFmtId="165" fontId="27" fillId="14" borderId="1" xfId="0" applyNumberFormat="1" applyFont="1" applyFill="1" applyBorder="1" applyAlignment="1">
      <alignment horizontal="center"/>
    </xf>
    <xf numFmtId="165" fontId="27" fillId="14" borderId="3" xfId="0" applyNumberFormat="1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center" vertical="center" wrapText="1"/>
    </xf>
    <xf numFmtId="0" fontId="14" fillId="7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1" fontId="2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/>
    </xf>
    <xf numFmtId="0" fontId="9" fillId="0" borderId="1" xfId="0" applyFont="1" applyFill="1" applyBorder="1"/>
    <xf numFmtId="0" fontId="3" fillId="0" borderId="1" xfId="0" applyFont="1" applyFill="1" applyBorder="1"/>
    <xf numFmtId="1" fontId="2" fillId="0" borderId="13" xfId="0" applyNumberFormat="1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165" fontId="3" fillId="0" borderId="8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164" fontId="2" fillId="0" borderId="1" xfId="0" applyNumberFormat="1" applyFont="1" applyFill="1" applyBorder="1"/>
    <xf numFmtId="164" fontId="30" fillId="0" borderId="1" xfId="0" applyNumberFormat="1" applyFont="1" applyFill="1" applyBorder="1" applyAlignment="1">
      <alignment horizontal="right" vertical="center" wrapText="1"/>
    </xf>
    <xf numFmtId="165" fontId="2" fillId="0" borderId="1" xfId="0" applyNumberFormat="1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left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 vertical="center" wrapText="1"/>
    </xf>
    <xf numFmtId="166" fontId="7" fillId="2" borderId="39" xfId="0" applyNumberFormat="1" applyFont="1" applyFill="1" applyBorder="1" applyAlignment="1">
      <alignment horizontal="center" vertical="center" textRotation="90" wrapText="1"/>
    </xf>
    <xf numFmtId="164" fontId="3" fillId="0" borderId="47" xfId="0" applyNumberFormat="1" applyFont="1" applyFill="1" applyBorder="1" applyAlignment="1">
      <alignment horizontal="center" vertical="center" wrapText="1"/>
    </xf>
    <xf numFmtId="4" fontId="7" fillId="0" borderId="48" xfId="0" applyNumberFormat="1" applyFont="1" applyFill="1" applyBorder="1" applyAlignment="1">
      <alignment horizontal="center" vertical="center" textRotation="90" wrapText="1"/>
    </xf>
    <xf numFmtId="4" fontId="7" fillId="0" borderId="49" xfId="0" applyNumberFormat="1" applyFont="1" applyFill="1" applyBorder="1" applyAlignment="1">
      <alignment horizontal="center" vertical="center" textRotation="90" wrapText="1"/>
    </xf>
    <xf numFmtId="4" fontId="7" fillId="2" borderId="48" xfId="0" applyNumberFormat="1" applyFont="1" applyFill="1" applyBorder="1" applyAlignment="1">
      <alignment horizontal="center" vertical="center" textRotation="90" wrapText="1"/>
    </xf>
    <xf numFmtId="165" fontId="2" fillId="3" borderId="47" xfId="0" applyNumberFormat="1" applyFont="1" applyFill="1" applyBorder="1" applyAlignment="1">
      <alignment horizontal="center" vertical="center" wrapText="1"/>
    </xf>
    <xf numFmtId="4" fontId="7" fillId="2" borderId="50" xfId="0" applyNumberFormat="1" applyFont="1" applyFill="1" applyBorder="1" applyAlignment="1">
      <alignment horizontal="center" vertical="center" textRotation="90" wrapText="1"/>
    </xf>
    <xf numFmtId="4" fontId="7" fillId="2" borderId="49" xfId="0" applyNumberFormat="1" applyFont="1" applyFill="1" applyBorder="1" applyAlignment="1">
      <alignment horizontal="center" vertical="center" textRotation="90" wrapText="1"/>
    </xf>
    <xf numFmtId="164" fontId="3" fillId="15" borderId="47" xfId="0" applyNumberFormat="1" applyFont="1" applyFill="1" applyBorder="1" applyAlignment="1">
      <alignment horizontal="center" vertical="center" wrapText="1"/>
    </xf>
    <xf numFmtId="4" fontId="7" fillId="15" borderId="48" xfId="0" applyNumberFormat="1" applyFont="1" applyFill="1" applyBorder="1" applyAlignment="1">
      <alignment horizontal="center" vertical="center" textRotation="90" wrapText="1"/>
    </xf>
    <xf numFmtId="0" fontId="2" fillId="3" borderId="3" xfId="0" applyFont="1" applyFill="1" applyBorder="1" applyAlignment="1">
      <alignment horizontal="center" vertical="center" wrapText="1"/>
    </xf>
    <xf numFmtId="165" fontId="27" fillId="3" borderId="3" xfId="0" applyNumberFormat="1" applyFont="1" applyFill="1" applyBorder="1" applyAlignment="1">
      <alignment horizontal="center" vertical="center"/>
    </xf>
    <xf numFmtId="165" fontId="2" fillId="3" borderId="3" xfId="0" applyNumberFormat="1" applyFont="1" applyFill="1" applyBorder="1"/>
    <xf numFmtId="165" fontId="3" fillId="3" borderId="0" xfId="2" applyNumberFormat="1" applyFont="1" applyFill="1" applyBorder="1" applyAlignment="1">
      <alignment horizontal="center"/>
    </xf>
    <xf numFmtId="165" fontId="27" fillId="12" borderId="1" xfId="1" applyNumberFormat="1" applyFont="1" applyFill="1" applyBorder="1" applyAlignment="1">
      <alignment horizontal="center" vertical="center"/>
    </xf>
    <xf numFmtId="165" fontId="52" fillId="0" borderId="0" xfId="0" applyNumberFormat="1" applyFont="1" applyAlignment="1">
      <alignment horizontal="center"/>
    </xf>
    <xf numFmtId="0" fontId="14" fillId="2" borderId="0" xfId="0" applyFont="1" applyFill="1" applyBorder="1" applyAlignment="1">
      <alignment horizontal="center" vertical="center" wrapText="1"/>
    </xf>
    <xf numFmtId="165" fontId="2" fillId="0" borderId="47" xfId="0" applyNumberFormat="1" applyFont="1" applyFill="1" applyBorder="1" applyAlignment="1">
      <alignment horizontal="center" vertical="center" wrapText="1"/>
    </xf>
    <xf numFmtId="0" fontId="23" fillId="3" borderId="12" xfId="0" applyFont="1" applyFill="1" applyBorder="1" applyAlignment="1">
      <alignment horizontal="left" vertical="center" wrapText="1"/>
    </xf>
    <xf numFmtId="0" fontId="2" fillId="16" borderId="1" xfId="0" applyFont="1" applyFill="1" applyBorder="1" applyAlignment="1">
      <alignment horizontal="center" vertical="center" wrapText="1"/>
    </xf>
    <xf numFmtId="165" fontId="3" fillId="0" borderId="3" xfId="0" applyNumberFormat="1" applyFont="1" applyFill="1" applyBorder="1" applyAlignment="1">
      <alignment horizontal="center" vertical="center"/>
    </xf>
    <xf numFmtId="165" fontId="8" fillId="0" borderId="1" xfId="0" applyNumberFormat="1" applyFont="1" applyFill="1" applyBorder="1" applyAlignment="1">
      <alignment horizontal="center" vertical="center"/>
    </xf>
    <xf numFmtId="166" fontId="3" fillId="4" borderId="1" xfId="0" applyNumberFormat="1" applyFont="1" applyFill="1" applyBorder="1" applyAlignment="1">
      <alignment vertical="center" wrapText="1"/>
    </xf>
    <xf numFmtId="166" fontId="3" fillId="4" borderId="4" xfId="0" applyNumberFormat="1" applyFont="1" applyFill="1" applyBorder="1" applyAlignment="1">
      <alignment vertical="center" wrapText="1"/>
    </xf>
    <xf numFmtId="166" fontId="2" fillId="0" borderId="3" xfId="0" applyNumberFormat="1" applyFont="1" applyFill="1" applyBorder="1" applyAlignment="1">
      <alignment vertical="center" wrapText="1"/>
    </xf>
    <xf numFmtId="166" fontId="2" fillId="0" borderId="4" xfId="0" applyNumberFormat="1" applyFont="1" applyFill="1" applyBorder="1" applyAlignment="1">
      <alignment vertical="center" wrapText="1"/>
    </xf>
    <xf numFmtId="166" fontId="2" fillId="0" borderId="3" xfId="0" applyNumberFormat="1" applyFont="1" applyFill="1" applyBorder="1" applyAlignment="1"/>
    <xf numFmtId="166" fontId="2" fillId="0" borderId="1" xfId="0" applyNumberFormat="1" applyFont="1" applyFill="1" applyBorder="1" applyAlignment="1"/>
    <xf numFmtId="166" fontId="2" fillId="3" borderId="3" xfId="0" applyNumberFormat="1" applyFont="1" applyFill="1" applyBorder="1" applyAlignment="1">
      <alignment vertical="center" wrapText="1"/>
    </xf>
    <xf numFmtId="166" fontId="2" fillId="0" borderId="1" xfId="0" applyNumberFormat="1" applyFont="1" applyFill="1" applyBorder="1" applyAlignment="1">
      <alignment vertical="center"/>
    </xf>
    <xf numFmtId="166" fontId="3" fillId="0" borderId="8" xfId="0" applyNumberFormat="1" applyFont="1" applyFill="1" applyBorder="1" applyAlignment="1">
      <alignment vertical="center" wrapText="1"/>
    </xf>
    <xf numFmtId="166" fontId="2" fillId="3" borderId="1" xfId="0" applyNumberFormat="1" applyFont="1" applyFill="1" applyBorder="1" applyAlignment="1">
      <alignment vertical="center" wrapText="1"/>
    </xf>
    <xf numFmtId="166" fontId="2" fillId="0" borderId="1" xfId="0" applyNumberFormat="1" applyFont="1" applyFill="1" applyBorder="1" applyAlignment="1">
      <alignment vertical="center" wrapText="1"/>
    </xf>
    <xf numFmtId="166" fontId="3" fillId="3" borderId="1" xfId="0" applyNumberFormat="1" applyFont="1" applyFill="1" applyBorder="1" applyAlignment="1">
      <alignment horizontal="right" vertical="center"/>
    </xf>
    <xf numFmtId="166" fontId="3" fillId="0" borderId="1" xfId="0" applyNumberFormat="1" applyFont="1" applyFill="1" applyBorder="1" applyAlignment="1">
      <alignment vertical="center" wrapText="1"/>
    </xf>
    <xf numFmtId="166" fontId="3" fillId="0" borderId="1" xfId="0" applyNumberFormat="1" applyFont="1" applyFill="1" applyBorder="1" applyAlignment="1">
      <alignment horizontal="right" vertical="center"/>
    </xf>
    <xf numFmtId="166" fontId="2" fillId="3" borderId="1" xfId="0" applyNumberFormat="1" applyFont="1" applyFill="1" applyBorder="1" applyAlignment="1"/>
    <xf numFmtId="166" fontId="3" fillId="4" borderId="8" xfId="0" applyNumberFormat="1" applyFont="1" applyFill="1" applyBorder="1" applyAlignment="1">
      <alignment vertical="center" wrapText="1"/>
    </xf>
    <xf numFmtId="166" fontId="3" fillId="4" borderId="5" xfId="0" applyNumberFormat="1" applyFont="1" applyFill="1" applyBorder="1" applyAlignment="1">
      <alignment vertical="center" wrapText="1"/>
    </xf>
    <xf numFmtId="166" fontId="3" fillId="4" borderId="2" xfId="0" applyNumberFormat="1" applyFont="1" applyFill="1" applyBorder="1" applyAlignment="1">
      <alignment vertical="center" wrapText="1"/>
    </xf>
    <xf numFmtId="166" fontId="3" fillId="4" borderId="35" xfId="0" applyNumberFormat="1" applyFont="1" applyFill="1" applyBorder="1" applyAlignment="1"/>
    <xf numFmtId="166" fontId="3" fillId="4" borderId="19" xfId="0" applyNumberFormat="1" applyFont="1" applyFill="1" applyBorder="1" applyAlignment="1"/>
    <xf numFmtId="166" fontId="2" fillId="0" borderId="46" xfId="0" applyNumberFormat="1" applyFont="1" applyFill="1" applyBorder="1" applyAlignment="1">
      <alignment vertical="center" wrapText="1"/>
    </xf>
    <xf numFmtId="166" fontId="2" fillId="15" borderId="4" xfId="0" applyNumberFormat="1" applyFont="1" applyFill="1" applyBorder="1" applyAlignment="1">
      <alignment vertical="center" wrapText="1"/>
    </xf>
    <xf numFmtId="166" fontId="2" fillId="15" borderId="3" xfId="0" applyNumberFormat="1" applyFont="1" applyFill="1" applyBorder="1" applyAlignment="1">
      <alignment vertical="center" wrapText="1"/>
    </xf>
    <xf numFmtId="166" fontId="2" fillId="15" borderId="1" xfId="0" applyNumberFormat="1" applyFont="1" applyFill="1" applyBorder="1" applyAlignment="1"/>
    <xf numFmtId="166" fontId="2" fillId="0" borderId="6" xfId="0" applyNumberFormat="1" applyFont="1" applyFill="1" applyBorder="1" applyAlignment="1">
      <alignment vertical="center" wrapText="1"/>
    </xf>
    <xf numFmtId="166" fontId="2" fillId="15" borderId="35" xfId="0" applyNumberFormat="1" applyFont="1" applyFill="1" applyBorder="1" applyAlignment="1"/>
    <xf numFmtId="166" fontId="2" fillId="0" borderId="19" xfId="0" applyNumberFormat="1" applyFont="1" applyFill="1" applyBorder="1" applyAlignment="1"/>
    <xf numFmtId="166" fontId="2" fillId="3" borderId="4" xfId="0" applyNumberFormat="1" applyFont="1" applyFill="1" applyBorder="1" applyAlignment="1">
      <alignment vertical="center" wrapText="1"/>
    </xf>
    <xf numFmtId="166" fontId="2" fillId="3" borderId="46" xfId="0" applyNumberFormat="1" applyFont="1" applyFill="1" applyBorder="1" applyAlignment="1">
      <alignment vertical="center" wrapText="1"/>
    </xf>
    <xf numFmtId="166" fontId="2" fillId="3" borderId="6" xfId="0" applyNumberFormat="1" applyFont="1" applyFill="1" applyBorder="1" applyAlignment="1">
      <alignment vertical="center" wrapText="1"/>
    </xf>
    <xf numFmtId="166" fontId="8" fillId="0" borderId="1" xfId="0" applyNumberFormat="1" applyFont="1" applyFill="1" applyBorder="1" applyAlignment="1"/>
    <xf numFmtId="166" fontId="2" fillId="3" borderId="5" xfId="0" applyNumberFormat="1" applyFont="1" applyFill="1" applyBorder="1" applyAlignment="1"/>
    <xf numFmtId="166" fontId="2" fillId="3" borderId="4" xfId="0" applyNumberFormat="1" applyFont="1" applyFill="1" applyBorder="1" applyAlignment="1"/>
    <xf numFmtId="166" fontId="2" fillId="0" borderId="46" xfId="0" applyNumberFormat="1" applyFont="1" applyFill="1" applyBorder="1" applyAlignment="1"/>
    <xf numFmtId="166" fontId="2" fillId="15" borderId="3" xfId="0" applyNumberFormat="1" applyFont="1" applyFill="1" applyBorder="1" applyAlignment="1"/>
    <xf numFmtId="166" fontId="2" fillId="3" borderId="3" xfId="0" applyNumberFormat="1" applyFont="1" applyFill="1" applyBorder="1" applyAlignment="1"/>
    <xf numFmtId="166" fontId="2" fillId="3" borderId="6" xfId="0" applyNumberFormat="1" applyFont="1" applyFill="1" applyBorder="1" applyAlignment="1"/>
    <xf numFmtId="166" fontId="3" fillId="0" borderId="46" xfId="0" applyNumberFormat="1" applyFont="1" applyFill="1" applyBorder="1" applyAlignment="1"/>
    <xf numFmtId="166" fontId="2" fillId="4" borderId="35" xfId="0" applyNumberFormat="1" applyFont="1" applyFill="1" applyBorder="1" applyAlignment="1"/>
    <xf numFmtId="166" fontId="2" fillId="4" borderId="19" xfId="0" applyNumberFormat="1" applyFont="1" applyFill="1" applyBorder="1" applyAlignment="1"/>
    <xf numFmtId="166" fontId="2" fillId="3" borderId="1" xfId="0" applyNumberFormat="1" applyFont="1" applyFill="1" applyBorder="1" applyAlignment="1">
      <alignment vertical="center"/>
    </xf>
    <xf numFmtId="166" fontId="2" fillId="3" borderId="3" xfId="0" applyNumberFormat="1" applyFont="1" applyFill="1" applyBorder="1" applyAlignment="1">
      <alignment vertical="center"/>
    </xf>
    <xf numFmtId="166" fontId="2" fillId="3" borderId="6" xfId="0" applyNumberFormat="1" applyFont="1" applyFill="1" applyBorder="1" applyAlignment="1">
      <alignment vertical="center"/>
    </xf>
    <xf numFmtId="166" fontId="2" fillId="15" borderId="1" xfId="0" applyNumberFormat="1" applyFont="1" applyFill="1" applyBorder="1" applyAlignment="1">
      <alignment vertical="center" wrapText="1"/>
    </xf>
    <xf numFmtId="166" fontId="2" fillId="3" borderId="5" xfId="0" applyNumberFormat="1" applyFont="1" applyFill="1" applyBorder="1" applyAlignment="1">
      <alignment vertical="center"/>
    </xf>
    <xf numFmtId="166" fontId="2" fillId="15" borderId="1" xfId="0" applyNumberFormat="1" applyFont="1" applyFill="1" applyBorder="1" applyAlignment="1">
      <alignment vertical="center"/>
    </xf>
    <xf numFmtId="166" fontId="2" fillId="3" borderId="2" xfId="0" applyNumberFormat="1" applyFont="1" applyFill="1" applyBorder="1" applyAlignment="1"/>
    <xf numFmtId="166" fontId="2" fillId="0" borderId="35" xfId="0" applyNumberFormat="1" applyFont="1" applyFill="1" applyBorder="1" applyAlignment="1"/>
    <xf numFmtId="166" fontId="3" fillId="0" borderId="11" xfId="0" applyNumberFormat="1" applyFont="1" applyFill="1" applyBorder="1" applyAlignment="1">
      <alignment vertical="center" wrapText="1"/>
    </xf>
    <xf numFmtId="166" fontId="3" fillId="0" borderId="52" xfId="0" applyNumberFormat="1" applyFont="1" applyFill="1" applyBorder="1" applyAlignment="1">
      <alignment vertical="center"/>
    </xf>
    <xf numFmtId="166" fontId="3" fillId="0" borderId="22" xfId="0" applyNumberFormat="1" applyFont="1" applyFill="1" applyBorder="1" applyAlignment="1">
      <alignment vertical="center"/>
    </xf>
    <xf numFmtId="166" fontId="2" fillId="3" borderId="2" xfId="0" applyNumberFormat="1" applyFont="1" applyFill="1" applyBorder="1" applyAlignment="1">
      <alignment vertical="center" wrapText="1"/>
    </xf>
    <xf numFmtId="166" fontId="3" fillId="3" borderId="1" xfId="0" applyNumberFormat="1" applyFont="1" applyFill="1" applyBorder="1" applyAlignment="1">
      <alignment vertical="center" wrapText="1"/>
    </xf>
    <xf numFmtId="166" fontId="3" fillId="15" borderId="1" xfId="0" applyNumberFormat="1" applyFont="1" applyFill="1" applyBorder="1" applyAlignment="1">
      <alignment vertical="center" wrapText="1"/>
    </xf>
    <xf numFmtId="166" fontId="3" fillId="3" borderId="2" xfId="0" applyNumberFormat="1" applyFont="1" applyFill="1" applyBorder="1" applyAlignment="1">
      <alignment horizontal="right" vertical="center"/>
    </xf>
    <xf numFmtId="166" fontId="3" fillId="15" borderId="35" xfId="0" applyNumberFormat="1" applyFont="1" applyFill="1" applyBorder="1" applyAlignment="1">
      <alignment vertical="center"/>
    </xf>
    <xf numFmtId="166" fontId="3" fillId="0" borderId="19" xfId="0" applyNumberFormat="1" applyFont="1" applyFill="1" applyBorder="1" applyAlignment="1">
      <alignment vertical="center"/>
    </xf>
    <xf numFmtId="166" fontId="3" fillId="4" borderId="11" xfId="0" applyNumberFormat="1" applyFont="1" applyFill="1" applyBorder="1" applyAlignment="1">
      <alignment vertical="center" wrapText="1"/>
    </xf>
    <xf numFmtId="166" fontId="3" fillId="4" borderId="35" xfId="0" applyNumberFormat="1" applyFont="1" applyFill="1" applyBorder="1" applyAlignment="1">
      <alignment horizontal="right" vertical="center"/>
    </xf>
    <xf numFmtId="166" fontId="3" fillId="4" borderId="19" xfId="0" applyNumberFormat="1" applyFont="1" applyFill="1" applyBorder="1" applyAlignment="1">
      <alignment horizontal="right" vertical="center"/>
    </xf>
    <xf numFmtId="166" fontId="3" fillId="3" borderId="1" xfId="0" applyNumberFormat="1" applyFont="1" applyFill="1" applyBorder="1" applyAlignment="1"/>
    <xf numFmtId="166" fontId="3" fillId="3" borderId="2" xfId="0" applyNumberFormat="1" applyFont="1" applyFill="1" applyBorder="1" applyAlignment="1"/>
    <xf numFmtId="166" fontId="3" fillId="0" borderId="1" xfId="0" applyNumberFormat="1" applyFont="1" applyFill="1" applyBorder="1" applyAlignment="1"/>
    <xf numFmtId="166" fontId="2" fillId="3" borderId="35" xfId="0" applyNumberFormat="1" applyFont="1" applyFill="1" applyBorder="1" applyAlignment="1"/>
    <xf numFmtId="166" fontId="0" fillId="3" borderId="1" xfId="0" applyNumberFormat="1" applyFont="1" applyFill="1" applyBorder="1" applyAlignment="1"/>
    <xf numFmtId="166" fontId="15" fillId="2" borderId="1" xfId="0" applyNumberFormat="1" applyFont="1" applyFill="1" applyBorder="1" applyAlignment="1"/>
    <xf numFmtId="166" fontId="5" fillId="3" borderId="1" xfId="0" applyNumberFormat="1" applyFont="1" applyFill="1" applyBorder="1" applyAlignment="1"/>
    <xf numFmtId="166" fontId="5" fillId="3" borderId="2" xfId="0" applyNumberFormat="1" applyFont="1" applyFill="1" applyBorder="1" applyAlignment="1"/>
    <xf numFmtId="166" fontId="5" fillId="2" borderId="1" xfId="0" applyNumberFormat="1" applyFont="1" applyFill="1" applyBorder="1" applyAlignment="1"/>
    <xf numFmtId="166" fontId="3" fillId="3" borderId="2" xfId="0" applyNumberFormat="1" applyFont="1" applyFill="1" applyBorder="1" applyAlignment="1">
      <alignment vertical="center" wrapText="1"/>
    </xf>
    <xf numFmtId="166" fontId="2" fillId="3" borderId="14" xfId="0" applyNumberFormat="1" applyFont="1" applyFill="1" applyBorder="1" applyAlignment="1">
      <alignment vertical="center" wrapText="1"/>
    </xf>
    <xf numFmtId="166" fontId="2" fillId="3" borderId="7" xfId="0" applyNumberFormat="1" applyFont="1" applyFill="1" applyBorder="1" applyAlignment="1">
      <alignment vertical="center" wrapText="1"/>
    </xf>
    <xf numFmtId="166" fontId="2" fillId="3" borderId="9" xfId="0" applyNumberFormat="1" applyFont="1" applyFill="1" applyBorder="1" applyAlignment="1">
      <alignment vertical="center" wrapText="1"/>
    </xf>
    <xf numFmtId="166" fontId="3" fillId="5" borderId="1" xfId="0" applyNumberFormat="1" applyFont="1" applyFill="1" applyBorder="1" applyAlignment="1">
      <alignment vertical="center" wrapText="1"/>
    </xf>
    <xf numFmtId="166" fontId="3" fillId="5" borderId="1" xfId="2" applyNumberFormat="1" applyFont="1" applyFill="1" applyBorder="1" applyAlignment="1"/>
    <xf numFmtId="166" fontId="3" fillId="3" borderId="1" xfId="2" applyNumberFormat="1" applyFont="1" applyFill="1" applyBorder="1" applyAlignment="1"/>
    <xf numFmtId="166" fontId="3" fillId="3" borderId="2" xfId="2" applyNumberFormat="1" applyFont="1" applyFill="1" applyBorder="1" applyAlignment="1"/>
    <xf numFmtId="166" fontId="5" fillId="2" borderId="6" xfId="0" applyNumberFormat="1" applyFont="1" applyFill="1" applyBorder="1" applyAlignment="1"/>
    <xf numFmtId="166" fontId="5" fillId="3" borderId="6" xfId="0" applyNumberFormat="1" applyFont="1" applyFill="1" applyBorder="1" applyAlignment="1"/>
    <xf numFmtId="166" fontId="2" fillId="4" borderId="1" xfId="0" applyNumberFormat="1" applyFont="1" applyFill="1" applyBorder="1" applyAlignment="1">
      <alignment vertical="center" wrapText="1"/>
    </xf>
    <xf numFmtId="166" fontId="2" fillId="4" borderId="2" xfId="0" applyNumberFormat="1" applyFont="1" applyFill="1" applyBorder="1" applyAlignment="1">
      <alignment vertical="center" wrapText="1"/>
    </xf>
    <xf numFmtId="166" fontId="2" fillId="3" borderId="13" xfId="0" applyNumberFormat="1" applyFont="1" applyFill="1" applyBorder="1" applyAlignment="1">
      <alignment vertical="center" wrapText="1"/>
    </xf>
    <xf numFmtId="166" fontId="2" fillId="3" borderId="8" xfId="0" applyNumberFormat="1" applyFont="1" applyFill="1" applyBorder="1" applyAlignment="1">
      <alignment vertical="center" wrapText="1"/>
    </xf>
    <xf numFmtId="166" fontId="2" fillId="3" borderId="11" xfId="0" applyNumberFormat="1" applyFont="1" applyFill="1" applyBorder="1" applyAlignment="1">
      <alignment vertical="center" wrapText="1"/>
    </xf>
    <xf numFmtId="166" fontId="2" fillId="3" borderId="0" xfId="0" applyNumberFormat="1" applyFont="1" applyFill="1" applyBorder="1" applyAlignment="1">
      <alignment vertical="center" wrapText="1"/>
    </xf>
    <xf numFmtId="166" fontId="2" fillId="3" borderId="53" xfId="0" applyNumberFormat="1" applyFont="1" applyFill="1" applyBorder="1" applyAlignment="1"/>
    <xf numFmtId="166" fontId="2" fillId="0" borderId="54" xfId="0" applyNumberFormat="1" applyFont="1" applyFill="1" applyBorder="1" applyAlignment="1"/>
    <xf numFmtId="166" fontId="3" fillId="0" borderId="2" xfId="0" applyNumberFormat="1" applyFont="1" applyFill="1" applyBorder="1" applyAlignment="1">
      <alignment vertical="center" wrapText="1"/>
    </xf>
    <xf numFmtId="166" fontId="3" fillId="0" borderId="35" xfId="0" applyNumberFormat="1" applyFont="1" applyFill="1" applyBorder="1" applyAlignment="1">
      <alignment vertical="center"/>
    </xf>
    <xf numFmtId="166" fontId="3" fillId="4" borderId="35" xfId="0" applyNumberFormat="1" applyFont="1" applyFill="1" applyBorder="1" applyAlignment="1">
      <alignment vertical="center"/>
    </xf>
    <xf numFmtId="166" fontId="3" fillId="4" borderId="19" xfId="0" applyNumberFormat="1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165" fontId="2" fillId="3" borderId="1" xfId="0" applyNumberFormat="1" applyFont="1" applyFill="1" applyBorder="1" applyAlignment="1">
      <alignment horizontal="left" vertical="center" wrapText="1"/>
    </xf>
    <xf numFmtId="0" fontId="23" fillId="3" borderId="2" xfId="0" applyFont="1" applyFill="1" applyBorder="1" applyAlignment="1">
      <alignment horizontal="center" vertical="center" wrapText="1"/>
    </xf>
    <xf numFmtId="0" fontId="23" fillId="3" borderId="3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/>
    </xf>
    <xf numFmtId="0" fontId="9" fillId="4" borderId="3" xfId="0" applyFont="1" applyFill="1" applyBorder="1" applyAlignment="1">
      <alignment horizontal="center"/>
    </xf>
    <xf numFmtId="166" fontId="7" fillId="2" borderId="7" xfId="0" applyNumberFormat="1" applyFont="1" applyFill="1" applyBorder="1" applyAlignment="1">
      <alignment horizontal="center" vertical="center" textRotation="90" wrapText="1"/>
    </xf>
    <xf numFmtId="0" fontId="3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1" fontId="12" fillId="2" borderId="12" xfId="0" applyNumberFormat="1" applyFont="1" applyFill="1" applyBorder="1" applyAlignment="1">
      <alignment horizontal="center"/>
    </xf>
    <xf numFmtId="1" fontId="12" fillId="2" borderId="13" xfId="0" applyNumberFormat="1" applyFont="1" applyFill="1" applyBorder="1" applyAlignment="1">
      <alignment horizontal="center"/>
    </xf>
    <xf numFmtId="165" fontId="3" fillId="0" borderId="13" xfId="0" applyNumberFormat="1" applyFont="1" applyFill="1" applyBorder="1" applyAlignment="1">
      <alignment horizontal="center" vertical="center" wrapText="1"/>
    </xf>
    <xf numFmtId="0" fontId="0" fillId="4" borderId="3" xfId="0" applyFont="1" applyFill="1" applyBorder="1" applyAlignment="1">
      <alignment horizontal="center"/>
    </xf>
    <xf numFmtId="1" fontId="12" fillId="2" borderId="0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165" fontId="0" fillId="2" borderId="0" xfId="0" applyNumberFormat="1" applyFont="1" applyFill="1" applyBorder="1" applyAlignment="1">
      <alignment horizontal="left"/>
    </xf>
    <xf numFmtId="166" fontId="0" fillId="2" borderId="0" xfId="0" applyNumberFormat="1" applyFont="1" applyFill="1" applyBorder="1" applyAlignment="1"/>
    <xf numFmtId="166" fontId="15" fillId="2" borderId="0" xfId="0" applyNumberFormat="1" applyFont="1" applyFill="1" applyBorder="1" applyAlignment="1"/>
    <xf numFmtId="166" fontId="0" fillId="3" borderId="0" xfId="0" applyNumberFormat="1" applyFont="1" applyFill="1" applyBorder="1" applyAlignment="1"/>
    <xf numFmtId="0" fontId="5" fillId="2" borderId="0" xfId="0" applyFont="1" applyFill="1" applyBorder="1" applyAlignment="1">
      <alignment horizontal="left"/>
    </xf>
    <xf numFmtId="166" fontId="0" fillId="2" borderId="0" xfId="2" applyNumberFormat="1" applyFont="1" applyFill="1" applyBorder="1" applyAlignment="1"/>
    <xf numFmtId="166" fontId="0" fillId="3" borderId="0" xfId="2" applyNumberFormat="1" applyFont="1" applyFill="1" applyBorder="1" applyAlignment="1"/>
    <xf numFmtId="0" fontId="0" fillId="0" borderId="0" xfId="0" applyFont="1" applyFill="1" applyBorder="1" applyAlignment="1">
      <alignment horizontal="center"/>
    </xf>
    <xf numFmtId="0" fontId="28" fillId="3" borderId="0" xfId="0" applyFont="1" applyFill="1" applyBorder="1" applyAlignment="1">
      <alignment horizontal="center"/>
    </xf>
    <xf numFmtId="0" fontId="13" fillId="3" borderId="0" xfId="0" applyFont="1" applyFill="1" applyBorder="1" applyAlignment="1">
      <alignment horizontal="center"/>
    </xf>
    <xf numFmtId="0" fontId="0" fillId="4" borderId="0" xfId="0" applyFont="1" applyFill="1" applyBorder="1" applyAlignment="1">
      <alignment horizontal="center"/>
    </xf>
    <xf numFmtId="4" fontId="7" fillId="0" borderId="0" xfId="0" applyNumberFormat="1" applyFont="1" applyFill="1" applyBorder="1" applyAlignment="1">
      <alignment horizontal="center" vertical="center" textRotation="90" wrapText="1"/>
    </xf>
    <xf numFmtId="166" fontId="2" fillId="0" borderId="0" xfId="0" applyNumberFormat="1" applyFont="1" applyFill="1" applyBorder="1" applyAlignment="1">
      <alignment vertical="center" wrapText="1"/>
    </xf>
    <xf numFmtId="166" fontId="2" fillId="0" borderId="0" xfId="0" applyNumberFormat="1" applyFont="1" applyFill="1" applyBorder="1" applyAlignment="1"/>
    <xf numFmtId="166" fontId="2" fillId="0" borderId="0" xfId="0" applyNumberFormat="1" applyFont="1" applyFill="1" applyBorder="1" applyAlignment="1">
      <alignment vertical="center"/>
    </xf>
    <xf numFmtId="166" fontId="3" fillId="0" borderId="0" xfId="0" applyNumberFormat="1" applyFont="1" applyFill="1" applyBorder="1" applyAlignment="1">
      <alignment vertical="center" wrapText="1"/>
    </xf>
    <xf numFmtId="166" fontId="3" fillId="0" borderId="0" xfId="0" applyNumberFormat="1" applyFont="1" applyFill="1" applyBorder="1" applyAlignment="1">
      <alignment horizontal="right" vertical="center"/>
    </xf>
    <xf numFmtId="165" fontId="3" fillId="0" borderId="0" xfId="0" applyNumberFormat="1" applyFont="1" applyFill="1" applyBorder="1" applyAlignment="1">
      <alignment vertical="center" wrapText="1"/>
    </xf>
    <xf numFmtId="166" fontId="3" fillId="0" borderId="0" xfId="0" applyNumberFormat="1" applyFont="1" applyFill="1" applyBorder="1" applyAlignment="1"/>
    <xf numFmtId="0" fontId="14" fillId="0" borderId="0" xfId="0" applyFont="1" applyFill="1" applyBorder="1" applyAlignment="1">
      <alignment horizontal="center" vertical="center" wrapText="1"/>
    </xf>
    <xf numFmtId="1" fontId="12" fillId="0" borderId="0" xfId="0" applyNumberFormat="1" applyFont="1" applyFill="1" applyBorder="1" applyAlignment="1">
      <alignment horizontal="center"/>
    </xf>
    <xf numFmtId="166" fontId="5" fillId="0" borderId="0" xfId="0" applyNumberFormat="1" applyFont="1" applyFill="1" applyBorder="1" applyAlignment="1"/>
    <xf numFmtId="166" fontId="0" fillId="0" borderId="0" xfId="0" applyNumberFormat="1" applyFont="1" applyFill="1" applyBorder="1" applyAlignment="1"/>
    <xf numFmtId="166" fontId="3" fillId="0" borderId="0" xfId="2" applyNumberFormat="1" applyFont="1" applyFill="1" applyBorder="1" applyAlignment="1"/>
    <xf numFmtId="166" fontId="0" fillId="0" borderId="0" xfId="2" applyNumberFormat="1" applyFont="1" applyFill="1" applyBorder="1" applyAlignment="1"/>
    <xf numFmtId="165" fontId="0" fillId="0" borderId="0" xfId="0" applyNumberFormat="1" applyFont="1" applyFill="1" applyBorder="1" applyAlignment="1">
      <alignment horizontal="center"/>
    </xf>
    <xf numFmtId="165" fontId="2" fillId="0" borderId="39" xfId="0" applyNumberFormat="1" applyFont="1" applyFill="1" applyBorder="1" applyAlignment="1">
      <alignment horizontal="center" vertical="center" wrapText="1"/>
    </xf>
    <xf numFmtId="1" fontId="12" fillId="0" borderId="39" xfId="0" applyNumberFormat="1" applyFont="1" applyFill="1" applyBorder="1" applyAlignment="1">
      <alignment horizontal="center"/>
    </xf>
    <xf numFmtId="166" fontId="3" fillId="0" borderId="39" xfId="0" applyNumberFormat="1" applyFont="1" applyFill="1" applyBorder="1" applyAlignment="1">
      <alignment vertical="center" wrapText="1"/>
    </xf>
    <xf numFmtId="166" fontId="2" fillId="0" borderId="39" xfId="0" applyNumberFormat="1" applyFont="1" applyFill="1" applyBorder="1" applyAlignment="1">
      <alignment vertical="center" wrapText="1"/>
    </xf>
    <xf numFmtId="165" fontId="3" fillId="0" borderId="39" xfId="0" applyNumberFormat="1" applyFont="1" applyFill="1" applyBorder="1" applyAlignment="1">
      <alignment vertical="center" wrapText="1"/>
    </xf>
    <xf numFmtId="166" fontId="5" fillId="0" borderId="39" xfId="0" applyNumberFormat="1" applyFont="1" applyFill="1" applyBorder="1" applyAlignment="1"/>
    <xf numFmtId="166" fontId="0" fillId="0" borderId="39" xfId="0" applyNumberFormat="1" applyFont="1" applyFill="1" applyBorder="1" applyAlignment="1"/>
    <xf numFmtId="166" fontId="3" fillId="0" borderId="39" xfId="2" applyNumberFormat="1" applyFont="1" applyFill="1" applyBorder="1" applyAlignment="1"/>
    <xf numFmtId="166" fontId="0" fillId="0" borderId="39" xfId="2" applyNumberFormat="1" applyFont="1" applyFill="1" applyBorder="1" applyAlignment="1"/>
    <xf numFmtId="0" fontId="14" fillId="2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0" fillId="3" borderId="0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166" fontId="0" fillId="3" borderId="40" xfId="0" applyNumberFormat="1" applyFont="1" applyFill="1" applyBorder="1" applyAlignment="1"/>
    <xf numFmtId="166" fontId="0" fillId="3" borderId="40" xfId="2" applyNumberFormat="1" applyFont="1" applyFill="1" applyBorder="1" applyAlignment="1"/>
    <xf numFmtId="166" fontId="5" fillId="3" borderId="3" xfId="0" applyNumberFormat="1" applyFont="1" applyFill="1" applyBorder="1" applyAlignment="1"/>
    <xf numFmtId="0" fontId="0" fillId="4" borderId="0" xfId="0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center" vertical="center" wrapText="1"/>
    </xf>
    <xf numFmtId="166" fontId="2" fillId="3" borderId="40" xfId="0" applyNumberFormat="1" applyFont="1" applyFill="1" applyBorder="1" applyAlignment="1">
      <alignment vertical="center" wrapText="1"/>
    </xf>
    <xf numFmtId="0" fontId="0" fillId="10" borderId="2" xfId="0" applyFont="1" applyFill="1" applyBorder="1" applyAlignment="1">
      <alignment horizontal="center" vertical="center" wrapText="1"/>
    </xf>
    <xf numFmtId="0" fontId="0" fillId="10" borderId="6" xfId="0" applyFill="1" applyBorder="1" applyAlignment="1">
      <alignment horizontal="center" vertical="center"/>
    </xf>
    <xf numFmtId="0" fontId="0" fillId="10" borderId="3" xfId="0" applyFill="1" applyBorder="1" applyAlignment="1">
      <alignment horizontal="center" vertical="center"/>
    </xf>
    <xf numFmtId="0" fontId="0" fillId="9" borderId="2" xfId="0" applyFont="1" applyFill="1" applyBorder="1" applyAlignment="1">
      <alignment horizontal="center" vertical="center" wrapText="1"/>
    </xf>
    <xf numFmtId="0" fontId="0" fillId="9" borderId="6" xfId="0" applyFill="1" applyBorder="1" applyAlignment="1">
      <alignment horizontal="center" vertical="center"/>
    </xf>
    <xf numFmtId="0" fontId="0" fillId="9" borderId="3" xfId="0" applyFill="1" applyBorder="1" applyAlignment="1">
      <alignment horizontal="center" vertical="center"/>
    </xf>
    <xf numFmtId="0" fontId="0" fillId="9" borderId="39" xfId="0" applyFont="1" applyFill="1" applyBorder="1" applyAlignment="1">
      <alignment horizontal="center" vertical="justify" wrapText="1"/>
    </xf>
    <xf numFmtId="0" fontId="0" fillId="9" borderId="0" xfId="0" applyFill="1" applyBorder="1" applyAlignment="1">
      <alignment horizontal="center" vertical="justify" wrapText="1"/>
    </xf>
    <xf numFmtId="0" fontId="0" fillId="9" borderId="0" xfId="0" applyFill="1" applyAlignment="1">
      <alignment horizontal="center" vertical="justify" wrapText="1"/>
    </xf>
    <xf numFmtId="0" fontId="0" fillId="0" borderId="0" xfId="0" applyAlignment="1">
      <alignment horizontal="center" vertical="justify" wrapText="1"/>
    </xf>
    <xf numFmtId="0" fontId="0" fillId="10" borderId="2" xfId="0" applyFill="1" applyBorder="1" applyAlignment="1">
      <alignment horizontal="center" vertical="center" wrapText="1"/>
    </xf>
    <xf numFmtId="0" fontId="0" fillId="10" borderId="3" xfId="0" applyFill="1" applyBorder="1" applyAlignment="1">
      <alignment horizontal="center" vertical="center" wrapText="1"/>
    </xf>
    <xf numFmtId="164" fontId="7" fillId="10" borderId="7" xfId="0" applyNumberFormat="1" applyFont="1" applyFill="1" applyBorder="1" applyAlignment="1">
      <alignment horizontal="center" vertical="center" wrapText="1"/>
    </xf>
    <xf numFmtId="0" fontId="0" fillId="10" borderId="8" xfId="0" applyFill="1" applyBorder="1" applyAlignment="1">
      <alignment horizontal="center" vertical="center"/>
    </xf>
    <xf numFmtId="0" fontId="0" fillId="9" borderId="2" xfId="0" applyFill="1" applyBorder="1" applyAlignment="1">
      <alignment horizontal="center" vertical="center" wrapText="1"/>
    </xf>
    <xf numFmtId="0" fontId="0" fillId="9" borderId="3" xfId="0" applyFill="1" applyBorder="1" applyAlignment="1">
      <alignment horizontal="center" vertical="center" wrapText="1"/>
    </xf>
    <xf numFmtId="164" fontId="7" fillId="9" borderId="7" xfId="0" applyNumberFormat="1" applyFont="1" applyFill="1" applyBorder="1" applyAlignment="1">
      <alignment horizontal="center" vertical="center" wrapText="1"/>
    </xf>
    <xf numFmtId="0" fontId="0" fillId="9" borderId="8" xfId="0" applyFill="1" applyBorder="1" applyAlignment="1">
      <alignment horizontal="center" vertical="center"/>
    </xf>
    <xf numFmtId="0" fontId="0" fillId="9" borderId="7" xfId="0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19" fillId="3" borderId="1" xfId="0" applyFont="1" applyFill="1" applyBorder="1" applyAlignment="1">
      <alignment horizontal="left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6" fillId="3" borderId="1" xfId="0" applyFont="1" applyFill="1" applyBorder="1" applyAlignment="1">
      <alignment horizontal="left" vertical="center" wrapText="1"/>
    </xf>
    <xf numFmtId="0" fontId="32" fillId="3" borderId="1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vertical="center" wrapText="1"/>
    </xf>
    <xf numFmtId="0" fontId="26" fillId="3" borderId="1" xfId="0" applyFont="1" applyFill="1" applyBorder="1" applyAlignment="1"/>
    <xf numFmtId="0" fontId="28" fillId="3" borderId="1" xfId="0" applyFont="1" applyFill="1" applyBorder="1" applyAlignment="1"/>
    <xf numFmtId="0" fontId="3" fillId="3" borderId="1" xfId="0" applyFont="1" applyFill="1" applyBorder="1" applyAlignment="1"/>
    <xf numFmtId="0" fontId="0" fillId="3" borderId="1" xfId="0" applyFill="1" applyBorder="1" applyAlignment="1"/>
    <xf numFmtId="0" fontId="27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left" wrapText="1"/>
    </xf>
    <xf numFmtId="0" fontId="26" fillId="3" borderId="1" xfId="0" applyFont="1" applyFill="1" applyBorder="1" applyAlignment="1">
      <alignment horizontal="center" vertical="center" wrapText="1"/>
    </xf>
    <xf numFmtId="0" fontId="28" fillId="3" borderId="1" xfId="0" applyFont="1" applyFill="1" applyBorder="1" applyAlignment="1">
      <alignment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0" fillId="3" borderId="8" xfId="0" applyFill="1" applyBorder="1" applyAlignment="1">
      <alignment horizontal="left" vertical="center" wrapText="1"/>
    </xf>
    <xf numFmtId="0" fontId="3" fillId="3" borderId="1" xfId="1" applyFont="1" applyFill="1" applyBorder="1" applyAlignment="1">
      <alignment horizontal="center" vertical="center" wrapText="1"/>
    </xf>
    <xf numFmtId="0" fontId="20" fillId="3" borderId="1" xfId="1" applyFill="1" applyBorder="1" applyAlignment="1">
      <alignment vertical="center" wrapText="1"/>
    </xf>
    <xf numFmtId="0" fontId="3" fillId="3" borderId="1" xfId="1" applyFont="1" applyFill="1" applyBorder="1" applyAlignment="1">
      <alignment horizontal="left" vertical="center" wrapText="1"/>
    </xf>
    <xf numFmtId="0" fontId="19" fillId="3" borderId="1" xfId="1" applyFont="1" applyFill="1" applyBorder="1" applyAlignment="1">
      <alignment horizontal="left" wrapText="1"/>
    </xf>
    <xf numFmtId="0" fontId="3" fillId="4" borderId="1" xfId="0" applyFont="1" applyFill="1" applyBorder="1" applyAlignment="1">
      <alignment horizontal="left" vertical="center" wrapText="1"/>
    </xf>
    <xf numFmtId="0" fontId="19" fillId="4" borderId="1" xfId="0" applyFont="1" applyFill="1" applyBorder="1" applyAlignment="1">
      <alignment horizontal="left" wrapText="1"/>
    </xf>
    <xf numFmtId="165" fontId="11" fillId="3" borderId="1" xfId="0" applyNumberFormat="1" applyFont="1" applyFill="1" applyBorder="1" applyAlignment="1">
      <alignment horizontal="center" vertical="center" wrapText="1"/>
    </xf>
    <xf numFmtId="165" fontId="9" fillId="3" borderId="30" xfId="0" applyNumberFormat="1" applyFont="1" applyFill="1" applyBorder="1" applyAlignment="1">
      <alignment horizontal="center" vertical="center" wrapText="1"/>
    </xf>
    <xf numFmtId="165" fontId="9" fillId="3" borderId="31" xfId="0" applyNumberFormat="1" applyFont="1" applyFill="1" applyBorder="1" applyAlignment="1">
      <alignment horizontal="center" vertical="center" wrapText="1"/>
    </xf>
    <xf numFmtId="165" fontId="9" fillId="3" borderId="32" xfId="0" applyNumberFormat="1" applyFont="1" applyFill="1" applyBorder="1" applyAlignment="1">
      <alignment horizontal="center" vertical="center" wrapText="1"/>
    </xf>
    <xf numFmtId="165" fontId="9" fillId="3" borderId="33" xfId="0" applyNumberFormat="1" applyFont="1" applyFill="1" applyBorder="1" applyAlignment="1">
      <alignment horizontal="center" vertical="center" wrapText="1"/>
    </xf>
    <xf numFmtId="165" fontId="9" fillId="4" borderId="25" xfId="0" applyNumberFormat="1" applyFont="1" applyFill="1" applyBorder="1" applyAlignment="1">
      <alignment horizontal="center" vertical="center" wrapText="1"/>
    </xf>
    <xf numFmtId="165" fontId="9" fillId="4" borderId="26" xfId="0" applyNumberFormat="1" applyFont="1" applyFill="1" applyBorder="1" applyAlignment="1">
      <alignment horizontal="center" vertical="center" wrapText="1"/>
    </xf>
    <xf numFmtId="165" fontId="9" fillId="4" borderId="27" xfId="0" applyNumberFormat="1" applyFont="1" applyFill="1" applyBorder="1" applyAlignment="1">
      <alignment horizontal="center" vertical="center" wrapText="1"/>
    </xf>
    <xf numFmtId="165" fontId="9" fillId="4" borderId="28" xfId="0" applyNumberFormat="1" applyFont="1" applyFill="1" applyBorder="1" applyAlignment="1">
      <alignment horizontal="center" vertical="center" wrapText="1"/>
    </xf>
    <xf numFmtId="165" fontId="9" fillId="3" borderId="29" xfId="0" applyNumberFormat="1" applyFont="1" applyFill="1" applyBorder="1" applyAlignment="1">
      <alignment horizontal="center" vertical="center" wrapText="1"/>
    </xf>
    <xf numFmtId="165" fontId="9" fillId="3" borderId="26" xfId="0" applyNumberFormat="1" applyFont="1" applyFill="1" applyBorder="1" applyAlignment="1">
      <alignment horizontal="center" vertical="center" wrapText="1"/>
    </xf>
    <xf numFmtId="165" fontId="9" fillId="3" borderId="27" xfId="0" applyNumberFormat="1" applyFont="1" applyFill="1" applyBorder="1" applyAlignment="1">
      <alignment horizontal="center" vertical="center" wrapText="1"/>
    </xf>
    <xf numFmtId="165" fontId="9" fillId="3" borderId="28" xfId="0" applyNumberFormat="1" applyFont="1" applyFill="1" applyBorder="1" applyAlignment="1">
      <alignment horizontal="center" vertical="center" wrapText="1"/>
    </xf>
    <xf numFmtId="165" fontId="16" fillId="3" borderId="35" xfId="0" applyNumberFormat="1" applyFont="1" applyFill="1" applyBorder="1" applyAlignment="1">
      <alignment horizontal="center" vertical="center" wrapText="1"/>
    </xf>
    <xf numFmtId="165" fontId="16" fillId="3" borderId="6" xfId="0" applyNumberFormat="1" applyFont="1" applyFill="1" applyBorder="1" applyAlignment="1">
      <alignment horizontal="center" vertical="center" wrapText="1"/>
    </xf>
    <xf numFmtId="165" fontId="16" fillId="3" borderId="3" xfId="0" applyNumberFormat="1" applyFont="1" applyFill="1" applyBorder="1" applyAlignment="1">
      <alignment horizontal="center" vertical="center" wrapText="1"/>
    </xf>
    <xf numFmtId="165" fontId="14" fillId="2" borderId="7" xfId="0" applyNumberFormat="1" applyFont="1" applyFill="1" applyBorder="1" applyAlignment="1">
      <alignment horizontal="center" vertical="center" textRotation="90" wrapText="1"/>
    </xf>
    <xf numFmtId="165" fontId="14" fillId="2" borderId="8" xfId="0" applyNumberFormat="1" applyFont="1" applyFill="1" applyBorder="1" applyAlignment="1">
      <alignment horizontal="center" vertical="center" textRotation="90" wrapText="1"/>
    </xf>
    <xf numFmtId="165" fontId="25" fillId="2" borderId="7" xfId="0" applyNumberFormat="1" applyFont="1" applyFill="1" applyBorder="1" applyAlignment="1">
      <alignment horizontal="center" vertical="center" textRotation="90" wrapText="1"/>
    </xf>
    <xf numFmtId="165" fontId="25" fillId="2" borderId="8" xfId="0" applyNumberFormat="1" applyFont="1" applyFill="1" applyBorder="1" applyAlignment="1">
      <alignment horizontal="center" vertical="center" textRotation="90" wrapText="1"/>
    </xf>
    <xf numFmtId="165" fontId="34" fillId="2" borderId="7" xfId="0" applyNumberFormat="1" applyFont="1" applyFill="1" applyBorder="1" applyAlignment="1">
      <alignment horizontal="center" vertical="center" textRotation="90" wrapText="1"/>
    </xf>
    <xf numFmtId="165" fontId="34" fillId="2" borderId="8" xfId="0" applyNumberFormat="1" applyFont="1" applyFill="1" applyBorder="1" applyAlignment="1">
      <alignment horizontal="center" vertical="center" textRotation="90" wrapText="1"/>
    </xf>
    <xf numFmtId="165" fontId="3" fillId="4" borderId="41" xfId="0" applyNumberFormat="1" applyFont="1" applyFill="1" applyBorder="1" applyAlignment="1">
      <alignment horizontal="center" vertical="center" wrapText="1"/>
    </xf>
    <xf numFmtId="165" fontId="3" fillId="4" borderId="42" xfId="0" applyNumberFormat="1" applyFont="1" applyFill="1" applyBorder="1" applyAlignment="1">
      <alignment horizontal="center" vertical="center" wrapText="1"/>
    </xf>
    <xf numFmtId="0" fontId="23" fillId="3" borderId="2" xfId="0" applyFont="1" applyFill="1" applyBorder="1" applyAlignment="1">
      <alignment horizontal="center" vertical="center" wrapText="1"/>
    </xf>
    <xf numFmtId="0" fontId="23" fillId="3" borderId="3" xfId="0" applyFont="1" applyFill="1" applyBorder="1" applyAlignment="1">
      <alignment horizontal="center" vertical="center" wrapText="1"/>
    </xf>
    <xf numFmtId="0" fontId="23" fillId="4" borderId="1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/>
    </xf>
    <xf numFmtId="0" fontId="9" fillId="4" borderId="3" xfId="0" applyFont="1" applyFill="1" applyBorder="1" applyAlignment="1">
      <alignment horizontal="center"/>
    </xf>
    <xf numFmtId="166" fontId="7" fillId="2" borderId="7" xfId="0" applyNumberFormat="1" applyFont="1" applyFill="1" applyBorder="1" applyAlignment="1">
      <alignment horizontal="center" vertical="center" textRotation="90" wrapText="1"/>
    </xf>
    <xf numFmtId="166" fontId="7" fillId="2" borderId="8" xfId="0" applyNumberFormat="1" applyFont="1" applyFill="1" applyBorder="1" applyAlignment="1">
      <alignment horizontal="center" vertical="center" textRotation="90" wrapText="1"/>
    </xf>
    <xf numFmtId="0" fontId="9" fillId="4" borderId="2" xfId="0" applyFont="1" applyFill="1" applyBorder="1" applyAlignment="1">
      <alignment horizontal="left" vertical="center" wrapText="1"/>
    </xf>
    <xf numFmtId="0" fontId="9" fillId="4" borderId="3" xfId="0" applyFont="1" applyFill="1" applyBorder="1" applyAlignment="1">
      <alignment horizontal="left" vertical="center" wrapText="1"/>
    </xf>
    <xf numFmtId="0" fontId="22" fillId="3" borderId="2" xfId="0" applyFont="1" applyFill="1" applyBorder="1" applyAlignment="1">
      <alignment horizontal="left" vertical="center" wrapText="1"/>
    </xf>
    <xf numFmtId="0" fontId="22" fillId="3" borderId="3" xfId="0" applyFont="1" applyFill="1" applyBorder="1" applyAlignment="1">
      <alignment horizontal="left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21" fillId="3" borderId="11" xfId="0" applyFont="1" applyFill="1" applyBorder="1" applyAlignment="1">
      <alignment horizontal="left" vertical="center" wrapText="1"/>
    </xf>
    <xf numFmtId="0" fontId="21" fillId="3" borderId="13" xfId="0" applyFont="1" applyFill="1" applyBorder="1" applyAlignment="1">
      <alignment horizontal="left" vertical="center" wrapText="1"/>
    </xf>
    <xf numFmtId="0" fontId="7" fillId="8" borderId="2" xfId="0" applyFont="1" applyFill="1" applyBorder="1" applyAlignment="1">
      <alignment horizontal="center" vertical="center" wrapText="1"/>
    </xf>
    <xf numFmtId="0" fontId="7" fillId="8" borderId="6" xfId="0" applyFont="1" applyFill="1" applyBorder="1" applyAlignment="1">
      <alignment horizontal="center" vertical="center" wrapText="1"/>
    </xf>
    <xf numFmtId="0" fontId="51" fillId="4" borderId="1" xfId="0" applyFont="1" applyFill="1" applyBorder="1" applyAlignment="1">
      <alignment horizontal="center" vertical="center" wrapText="1"/>
    </xf>
    <xf numFmtId="165" fontId="11" fillId="2" borderId="2" xfId="0" applyNumberFormat="1" applyFont="1" applyFill="1" applyBorder="1" applyAlignment="1">
      <alignment horizontal="center" vertical="center" wrapText="1"/>
    </xf>
    <xf numFmtId="165" fontId="11" fillId="2" borderId="6" xfId="0" applyNumberFormat="1" applyFont="1" applyFill="1" applyBorder="1" applyAlignment="1">
      <alignment horizontal="center" vertical="center" wrapText="1"/>
    </xf>
    <xf numFmtId="165" fontId="11" fillId="2" borderId="3" xfId="0" applyNumberFormat="1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166" fontId="9" fillId="2" borderId="2" xfId="0" applyNumberFormat="1" applyFont="1" applyFill="1" applyBorder="1" applyAlignment="1">
      <alignment horizontal="center" vertical="center" wrapText="1"/>
    </xf>
    <xf numFmtId="166" fontId="9" fillId="2" borderId="6" xfId="0" applyNumberFormat="1" applyFont="1" applyFill="1" applyBorder="1" applyAlignment="1">
      <alignment horizontal="center" vertical="center" wrapText="1"/>
    </xf>
    <xf numFmtId="166" fontId="9" fillId="2" borderId="3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165" fontId="2" fillId="3" borderId="1" xfId="0" applyNumberFormat="1" applyFont="1" applyFill="1" applyBorder="1" applyAlignment="1">
      <alignment horizontal="left" vertical="center" wrapText="1"/>
    </xf>
    <xf numFmtId="164" fontId="11" fillId="2" borderId="2" xfId="0" applyNumberFormat="1" applyFont="1" applyFill="1" applyBorder="1" applyAlignment="1">
      <alignment horizontal="center" vertical="center" wrapText="1"/>
    </xf>
    <xf numFmtId="164" fontId="11" fillId="2" borderId="6" xfId="0" applyNumberFormat="1" applyFont="1" applyFill="1" applyBorder="1" applyAlignment="1">
      <alignment horizontal="center" vertical="center" wrapText="1"/>
    </xf>
    <xf numFmtId="164" fontId="11" fillId="2" borderId="3" xfId="0" applyNumberFormat="1" applyFont="1" applyFill="1" applyBorder="1" applyAlignment="1">
      <alignment horizontal="center" vertical="center" wrapText="1"/>
    </xf>
    <xf numFmtId="165" fontId="7" fillId="2" borderId="7" xfId="0" applyNumberFormat="1" applyFont="1" applyFill="1" applyBorder="1" applyAlignment="1">
      <alignment horizontal="center" vertical="center" wrapText="1"/>
    </xf>
    <xf numFmtId="165" fontId="7" fillId="2" borderId="8" xfId="0" applyNumberFormat="1" applyFont="1" applyFill="1" applyBorder="1" applyAlignment="1">
      <alignment horizontal="center" vertical="center" wrapText="1"/>
    </xf>
    <xf numFmtId="165" fontId="33" fillId="2" borderId="34" xfId="0" applyNumberFormat="1" applyFont="1" applyFill="1" applyBorder="1" applyAlignment="1">
      <alignment horizontal="center" vertical="center" textRotation="90" wrapText="1"/>
    </xf>
    <xf numFmtId="165" fontId="33" fillId="2" borderId="22" xfId="0" applyNumberFormat="1" applyFont="1" applyFill="1" applyBorder="1" applyAlignment="1">
      <alignment horizontal="center" vertical="center" textRotation="90" wrapText="1"/>
    </xf>
    <xf numFmtId="165" fontId="11" fillId="2" borderId="1" xfId="0" applyNumberFormat="1" applyFont="1" applyFill="1" applyBorder="1" applyAlignment="1">
      <alignment horizontal="center" vertical="center" wrapText="1"/>
    </xf>
    <xf numFmtId="165" fontId="9" fillId="4" borderId="2" xfId="0" applyNumberFormat="1" applyFont="1" applyFill="1" applyBorder="1" applyAlignment="1">
      <alignment horizontal="center" vertical="center" wrapText="1"/>
    </xf>
    <xf numFmtId="165" fontId="9" fillId="4" borderId="6" xfId="0" applyNumberFormat="1" applyFont="1" applyFill="1" applyBorder="1" applyAlignment="1">
      <alignment horizontal="center" vertical="center" wrapText="1"/>
    </xf>
    <xf numFmtId="165" fontId="9" fillId="4" borderId="3" xfId="0" applyNumberFormat="1" applyFont="1" applyFill="1" applyBorder="1" applyAlignment="1">
      <alignment horizontal="center" vertical="center" wrapText="1"/>
    </xf>
    <xf numFmtId="165" fontId="11" fillId="3" borderId="2" xfId="0" applyNumberFormat="1" applyFont="1" applyFill="1" applyBorder="1" applyAlignment="1">
      <alignment horizontal="center" vertical="center" wrapText="1"/>
    </xf>
    <xf numFmtId="165" fontId="11" fillId="4" borderId="1" xfId="0" applyNumberFormat="1" applyFont="1" applyFill="1" applyBorder="1" applyAlignment="1">
      <alignment horizontal="center" vertical="center" wrapText="1"/>
    </xf>
    <xf numFmtId="165" fontId="3" fillId="2" borderId="7" xfId="0" applyNumberFormat="1" applyFont="1" applyFill="1" applyBorder="1" applyAlignment="1">
      <alignment horizontal="center" vertical="center" wrapText="1"/>
    </xf>
    <xf numFmtId="165" fontId="3" fillId="2" borderId="8" xfId="0" applyNumberFormat="1" applyFont="1" applyFill="1" applyBorder="1" applyAlignment="1">
      <alignment horizontal="center" vertical="center" wrapText="1"/>
    </xf>
    <xf numFmtId="166" fontId="14" fillId="13" borderId="2" xfId="0" applyNumberFormat="1" applyFont="1" applyFill="1" applyBorder="1" applyAlignment="1">
      <alignment horizontal="center" vertical="center" wrapText="1"/>
    </xf>
    <xf numFmtId="166" fontId="7" fillId="13" borderId="6" xfId="0" applyNumberFormat="1" applyFont="1" applyFill="1" applyBorder="1" applyAlignment="1">
      <alignment horizontal="center" vertical="center" wrapText="1"/>
    </xf>
    <xf numFmtId="166" fontId="7" fillId="13" borderId="3" xfId="0" applyNumberFormat="1" applyFont="1" applyFill="1" applyBorder="1" applyAlignment="1">
      <alignment horizontal="center" vertical="center" wrapText="1"/>
    </xf>
    <xf numFmtId="165" fontId="11" fillId="3" borderId="6" xfId="0" applyNumberFormat="1" applyFont="1" applyFill="1" applyBorder="1" applyAlignment="1">
      <alignment horizontal="center" vertical="center" wrapText="1"/>
    </xf>
    <xf numFmtId="165" fontId="11" fillId="3" borderId="3" xfId="0" applyNumberFormat="1" applyFont="1" applyFill="1" applyBorder="1" applyAlignment="1">
      <alignment horizontal="center" vertical="center" wrapText="1"/>
    </xf>
    <xf numFmtId="165" fontId="55" fillId="3" borderId="0" xfId="0" applyNumberFormat="1" applyFont="1" applyFill="1" applyAlignment="1">
      <alignment horizontal="center"/>
    </xf>
    <xf numFmtId="0" fontId="2" fillId="3" borderId="55" xfId="0" applyFont="1" applyFill="1" applyBorder="1" applyAlignment="1">
      <alignment horizontal="center" vertical="center" wrapText="1"/>
    </xf>
    <xf numFmtId="0" fontId="2" fillId="3" borderId="56" xfId="0" applyFont="1" applyFill="1" applyBorder="1" applyAlignment="1">
      <alignment horizontal="center" vertical="center" wrapText="1"/>
    </xf>
    <xf numFmtId="165" fontId="2" fillId="3" borderId="26" xfId="0" applyNumberFormat="1" applyFont="1" applyFill="1" applyBorder="1" applyAlignment="1">
      <alignment horizontal="left" vertical="center" wrapText="1"/>
    </xf>
    <xf numFmtId="165" fontId="2" fillId="3" borderId="48" xfId="0" applyNumberFormat="1" applyFont="1" applyFill="1" applyBorder="1" applyAlignment="1">
      <alignment horizontal="left" vertical="center" wrapText="1"/>
    </xf>
    <xf numFmtId="166" fontId="14" fillId="0" borderId="43" xfId="0" applyNumberFormat="1" applyFont="1" applyFill="1" applyBorder="1" applyAlignment="1">
      <alignment horizontal="center" vertical="center" wrapText="1"/>
    </xf>
    <xf numFmtId="166" fontId="7" fillId="0" borderId="44" xfId="0" applyNumberFormat="1" applyFont="1" applyFill="1" applyBorder="1" applyAlignment="1">
      <alignment horizontal="center" vertical="center" wrapText="1"/>
    </xf>
    <xf numFmtId="166" fontId="7" fillId="0" borderId="45" xfId="0" applyNumberFormat="1" applyFont="1" applyFill="1" applyBorder="1" applyAlignment="1">
      <alignment horizontal="center" vertical="center" wrapText="1"/>
    </xf>
    <xf numFmtId="164" fontId="14" fillId="15" borderId="43" xfId="0" applyNumberFormat="1" applyFont="1" applyFill="1" applyBorder="1" applyAlignment="1">
      <alignment horizontal="center" vertical="center" wrapText="1"/>
    </xf>
    <xf numFmtId="164" fontId="14" fillId="15" borderId="44" xfId="0" applyNumberFormat="1" applyFont="1" applyFill="1" applyBorder="1" applyAlignment="1">
      <alignment horizontal="center" vertical="center" wrapText="1"/>
    </xf>
    <xf numFmtId="165" fontId="11" fillId="2" borderId="25" xfId="0" applyNumberFormat="1" applyFont="1" applyFill="1" applyBorder="1" applyAlignment="1">
      <alignment horizontal="center" vertical="center" wrapText="1"/>
    </xf>
    <xf numFmtId="165" fontId="11" fillId="2" borderId="26" xfId="0" applyNumberFormat="1" applyFont="1" applyFill="1" applyBorder="1" applyAlignment="1">
      <alignment horizontal="center" vertical="center" wrapText="1"/>
    </xf>
    <xf numFmtId="165" fontId="11" fillId="3" borderId="25" xfId="0" applyNumberFormat="1" applyFont="1" applyFill="1" applyBorder="1" applyAlignment="1">
      <alignment horizontal="center" vertical="center" wrapText="1"/>
    </xf>
    <xf numFmtId="165" fontId="11" fillId="3" borderId="26" xfId="0" applyNumberFormat="1" applyFont="1" applyFill="1" applyBorder="1" applyAlignment="1">
      <alignment horizontal="center" vertical="center" wrapText="1"/>
    </xf>
    <xf numFmtId="165" fontId="11" fillId="3" borderId="27" xfId="0" applyNumberFormat="1" applyFont="1" applyFill="1" applyBorder="1" applyAlignment="1">
      <alignment horizontal="center" vertical="center" wrapText="1"/>
    </xf>
    <xf numFmtId="168" fontId="3" fillId="15" borderId="51" xfId="0" applyNumberFormat="1" applyFont="1" applyFill="1" applyBorder="1" applyAlignment="1">
      <alignment horizontal="center" vertical="center" textRotation="90"/>
    </xf>
    <xf numFmtId="168" fontId="3" fillId="15" borderId="57" xfId="0" applyNumberFormat="1" applyFont="1" applyFill="1" applyBorder="1" applyAlignment="1">
      <alignment horizontal="center" vertical="center" textRotation="90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168" fontId="3" fillId="0" borderId="34" xfId="0" applyNumberFormat="1" applyFont="1" applyFill="1" applyBorder="1" applyAlignment="1">
      <alignment horizontal="center" vertical="center" textRotation="90"/>
    </xf>
    <xf numFmtId="168" fontId="3" fillId="0" borderId="58" xfId="0" applyNumberFormat="1" applyFont="1" applyFill="1" applyBorder="1" applyAlignment="1">
      <alignment horizontal="center" vertical="center" textRotation="90"/>
    </xf>
    <xf numFmtId="165" fontId="11" fillId="2" borderId="28" xfId="0" applyNumberFormat="1" applyFont="1" applyFill="1" applyBorder="1" applyAlignment="1">
      <alignment horizontal="center" vertical="center" wrapText="1"/>
    </xf>
    <xf numFmtId="165" fontId="11" fillId="0" borderId="25" xfId="0" applyNumberFormat="1" applyFont="1" applyFill="1" applyBorder="1" applyAlignment="1">
      <alignment horizontal="center" vertical="center" wrapText="1"/>
    </xf>
    <xf numFmtId="165" fontId="11" fillId="0" borderId="26" xfId="0" applyNumberFormat="1" applyFont="1" applyFill="1" applyBorder="1" applyAlignment="1">
      <alignment horizontal="center" vertical="center" wrapText="1"/>
    </xf>
    <xf numFmtId="165" fontId="11" fillId="0" borderId="28" xfId="0" applyNumberFormat="1" applyFont="1" applyFill="1" applyBorder="1" applyAlignment="1">
      <alignment horizontal="center" vertical="center" wrapText="1"/>
    </xf>
    <xf numFmtId="1" fontId="3" fillId="2" borderId="27" xfId="0" applyNumberFormat="1" applyFont="1" applyFill="1" applyBorder="1" applyAlignment="1">
      <alignment horizontal="center" vertical="center" wrapText="1"/>
    </xf>
    <xf numFmtId="1" fontId="3" fillId="2" borderId="44" xfId="0" applyNumberFormat="1" applyFont="1" applyFill="1" applyBorder="1" applyAlignment="1">
      <alignment horizontal="center" vertical="center" wrapText="1"/>
    </xf>
    <xf numFmtId="165" fontId="11" fillId="0" borderId="39" xfId="0" applyNumberFormat="1" applyFont="1" applyFill="1" applyBorder="1" applyAlignment="1">
      <alignment horizontal="center" vertical="center" wrapText="1"/>
    </xf>
    <xf numFmtId="165" fontId="11" fillId="0" borderId="0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165" fontId="3" fillId="0" borderId="0" xfId="0" applyNumberFormat="1" applyFont="1" applyFill="1" applyBorder="1" applyAlignment="1">
      <alignment horizontal="center" vertical="center" wrapText="1"/>
    </xf>
    <xf numFmtId="165" fontId="3" fillId="0" borderId="40" xfId="0" applyNumberFormat="1" applyFont="1" applyFill="1" applyBorder="1" applyAlignment="1">
      <alignment horizontal="center" vertical="center" wrapText="1"/>
    </xf>
    <xf numFmtId="165" fontId="3" fillId="4" borderId="2" xfId="0" applyNumberFormat="1" applyFont="1" applyFill="1" applyBorder="1" applyAlignment="1">
      <alignment horizontal="center" vertical="center" wrapText="1"/>
    </xf>
    <xf numFmtId="165" fontId="3" fillId="4" borderId="3" xfId="0" applyNumberFormat="1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wrapText="1"/>
    </xf>
    <xf numFmtId="0" fontId="9" fillId="4" borderId="3" xfId="0" applyFont="1" applyFill="1" applyBorder="1" applyAlignment="1">
      <alignment horizontal="center" wrapText="1"/>
    </xf>
    <xf numFmtId="0" fontId="14" fillId="2" borderId="0" xfId="0" applyFont="1" applyFill="1" applyBorder="1" applyAlignment="1">
      <alignment vertical="top" wrapText="1"/>
    </xf>
  </cellXfs>
  <cellStyles count="5">
    <cellStyle name="TableStyleLight1" xfId="4"/>
    <cellStyle name="Гиперссылка" xfId="3" builtinId="8"/>
    <cellStyle name="Обычный" xfId="0" builtinId="0"/>
    <cellStyle name="Обычный 2" xfId="1"/>
    <cellStyle name="Процентный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FR627"/>
  <sheetViews>
    <sheetView zoomScale="79" zoomScaleNormal="79" workbookViewId="0">
      <pane xSplit="14" ySplit="5" topLeftCell="AT6" activePane="bottomRight" state="frozen"/>
      <selection activeCell="A2" sqref="A2"/>
      <selection pane="topRight" activeCell="H2" sqref="H2"/>
      <selection pane="bottomLeft" activeCell="A6" sqref="A6"/>
      <selection pane="bottomRight" activeCell="BZ253" sqref="BZ253"/>
    </sheetView>
  </sheetViews>
  <sheetFormatPr defaultColWidth="9.140625" defaultRowHeight="18.75" x14ac:dyDescent="0.3"/>
  <cols>
    <col min="1" max="1" width="7.42578125" style="45" hidden="1" customWidth="1"/>
    <col min="2" max="2" width="3.5703125" style="32" hidden="1" customWidth="1"/>
    <col min="3" max="3" width="3.85546875" style="33" hidden="1" customWidth="1"/>
    <col min="4" max="4" width="7.85546875" style="33" hidden="1" customWidth="1"/>
    <col min="5" max="8" width="4.5703125" style="45" hidden="1" customWidth="1"/>
    <col min="9" max="9" width="5.140625" style="45" hidden="1" customWidth="1"/>
    <col min="10" max="10" width="4.42578125" style="45" hidden="1" customWidth="1"/>
    <col min="11" max="11" width="9.140625" style="45" hidden="1" customWidth="1"/>
    <col min="12" max="12" width="8.140625" style="45" hidden="1" customWidth="1"/>
    <col min="13" max="13" width="4.5703125" style="45" customWidth="1"/>
    <col min="14" max="14" width="29" style="15" customWidth="1"/>
    <col min="15" max="15" width="1" style="15" hidden="1" customWidth="1"/>
    <col min="16" max="16" width="5.42578125" style="15" customWidth="1"/>
    <col min="17" max="17" width="4.7109375" style="15" customWidth="1"/>
    <col min="18" max="18" width="18.28515625" style="17" customWidth="1"/>
    <col min="19" max="19" width="17" style="17" customWidth="1"/>
    <col min="20" max="20" width="16.7109375" style="21" customWidth="1"/>
    <col min="21" max="21" width="17.140625" style="21" customWidth="1"/>
    <col min="22" max="22" width="18.28515625" style="17" hidden="1" customWidth="1"/>
    <col min="23" max="23" width="17" style="17" hidden="1" customWidth="1"/>
    <col min="24" max="24" width="16.7109375" style="21" hidden="1" customWidth="1"/>
    <col min="25" max="25" width="17.140625" style="21" hidden="1" customWidth="1"/>
    <col min="26" max="26" width="12.140625" style="21" hidden="1" customWidth="1"/>
    <col min="27" max="27" width="17.85546875" style="17" hidden="1" customWidth="1"/>
    <col min="28" max="28" width="15.42578125" style="17" hidden="1" customWidth="1"/>
    <col min="29" max="29" width="15.5703125" style="21" hidden="1" customWidth="1"/>
    <col min="30" max="30" width="14.42578125" style="21" hidden="1" customWidth="1"/>
    <col min="31" max="31" width="12.140625" style="21" hidden="1" customWidth="1"/>
    <col min="32" max="32" width="17.85546875" style="17" hidden="1" customWidth="1"/>
    <col min="33" max="33" width="15.42578125" style="17" hidden="1" customWidth="1"/>
    <col min="34" max="34" width="15.5703125" style="21" hidden="1" customWidth="1"/>
    <col min="35" max="35" width="14.42578125" style="21" hidden="1" customWidth="1"/>
    <col min="36" max="36" width="11.42578125" style="21" hidden="1" customWidth="1"/>
    <col min="37" max="37" width="14" style="17" hidden="1" customWidth="1"/>
    <col min="38" max="38" width="15.42578125" style="17" hidden="1" customWidth="1"/>
    <col min="39" max="39" width="15.5703125" style="21" hidden="1" customWidth="1"/>
    <col min="40" max="40" width="14.42578125" style="21" hidden="1" customWidth="1"/>
    <col min="41" max="41" width="11.42578125" style="21" hidden="1" customWidth="1"/>
    <col min="42" max="42" width="22" style="71" customWidth="1"/>
    <col min="43" max="43" width="18.85546875" style="16" customWidth="1"/>
    <col min="44" max="44" width="16" style="58" customWidth="1"/>
    <col min="45" max="45" width="17.140625" style="58" customWidth="1"/>
    <col min="46" max="46" width="17.85546875" style="58" customWidth="1"/>
    <col min="47" max="47" width="9.28515625" style="58" hidden="1" customWidth="1"/>
    <col min="48" max="48" width="15.85546875" style="58" hidden="1" customWidth="1"/>
    <col min="49" max="49" width="14.85546875" style="58" hidden="1" customWidth="1"/>
    <col min="50" max="51" width="14" style="58" hidden="1" customWidth="1"/>
    <col min="52" max="52" width="9.85546875" style="58" hidden="1" customWidth="1"/>
    <col min="53" max="53" width="16.42578125" style="58" hidden="1" customWidth="1"/>
    <col min="54" max="54" width="14.28515625" style="58" hidden="1" customWidth="1"/>
    <col min="55" max="55" width="16" style="58" hidden="1" customWidth="1"/>
    <col min="56" max="56" width="14.85546875" style="58" hidden="1" customWidth="1"/>
    <col min="57" max="57" width="13.7109375" style="58" hidden="1" customWidth="1"/>
    <col min="58" max="58" width="13.5703125" style="16" hidden="1" customWidth="1"/>
    <col min="59" max="59" width="2.7109375" style="103" hidden="1" customWidth="1"/>
    <col min="60" max="60" width="13.5703125" style="16" hidden="1" customWidth="1"/>
    <col min="61" max="61" width="13.85546875" style="16" hidden="1" customWidth="1"/>
    <col min="62" max="62" width="14.140625" style="16" hidden="1" customWidth="1"/>
    <col min="63" max="63" width="18.5703125" style="122" customWidth="1"/>
    <col min="64" max="64" width="17.140625" style="122" customWidth="1"/>
    <col min="65" max="65" width="18.140625" style="122" customWidth="1"/>
    <col min="66" max="66" width="15.85546875" style="122" customWidth="1"/>
    <col min="67" max="67" width="11.28515625" style="122" hidden="1" customWidth="1"/>
    <col min="68" max="68" width="16.7109375" style="122" customWidth="1"/>
    <col min="69" max="69" width="14.7109375" style="122" customWidth="1"/>
    <col min="70" max="70" width="16.42578125" style="122" customWidth="1"/>
    <col min="71" max="71" width="17.28515625" style="122" customWidth="1"/>
    <col min="72" max="72" width="19.42578125" style="16" customWidth="1"/>
    <col min="73" max="73" width="16.42578125" style="16" customWidth="1"/>
    <col min="74" max="74" width="16.85546875" style="16" customWidth="1"/>
    <col min="75" max="75" width="16.5703125" style="16" customWidth="1"/>
    <col min="76" max="76" width="14.140625" style="16" hidden="1" customWidth="1"/>
    <col min="77" max="77" width="17.7109375" style="16" customWidth="1"/>
    <col min="78" max="78" width="15.85546875" style="16" customWidth="1"/>
    <col min="79" max="79" width="16.28515625" style="16" customWidth="1"/>
    <col min="80" max="80" width="16.85546875" style="16" customWidth="1"/>
    <col min="81" max="81" width="11" style="16" hidden="1" customWidth="1"/>
    <col min="82" max="82" width="15.7109375" style="16" hidden="1" customWidth="1"/>
    <col min="83" max="83" width="16.42578125" style="16" hidden="1" customWidth="1"/>
    <col min="84" max="84" width="15.5703125" style="16" hidden="1" customWidth="1"/>
    <col min="85" max="85" width="16.28515625" style="16" hidden="1" customWidth="1"/>
    <col min="86" max="86" width="15.42578125" style="16" hidden="1" customWidth="1"/>
    <col min="87" max="87" width="9.42578125" style="16" hidden="1" customWidth="1"/>
    <col min="88" max="88" width="15" style="16" hidden="1" customWidth="1"/>
    <col min="89" max="89" width="16.42578125" style="16" hidden="1" customWidth="1"/>
    <col min="90" max="90" width="16.7109375" style="16" hidden="1" customWidth="1"/>
    <col min="91" max="91" width="16.28515625" style="16" hidden="1" customWidth="1"/>
    <col min="92" max="92" width="11.42578125" style="16" hidden="1" customWidth="1"/>
    <col min="93" max="93" width="0.42578125" style="20" hidden="1" customWidth="1"/>
    <col min="94" max="94" width="16" style="16" hidden="1" customWidth="1"/>
    <col min="95" max="95" width="18.140625" style="16" hidden="1" customWidth="1"/>
    <col min="96" max="96" width="14.7109375" style="16" hidden="1" customWidth="1"/>
    <col min="97" max="97" width="15" style="45" hidden="1" customWidth="1"/>
    <col min="98" max="98" width="14.28515625" style="45" hidden="1" customWidth="1"/>
    <col min="99" max="99" width="15" style="17" hidden="1" customWidth="1"/>
    <col min="100" max="100" width="13.85546875" style="45" hidden="1" customWidth="1"/>
    <col min="101" max="101" width="14" style="16" hidden="1" customWidth="1"/>
    <col min="102" max="102" width="16.28515625" style="16" hidden="1" customWidth="1"/>
    <col min="103" max="103" width="15.140625" style="16" hidden="1" customWidth="1"/>
    <col min="104" max="104" width="14.85546875" style="16" hidden="1" customWidth="1"/>
    <col min="105" max="105" width="16.42578125" style="16" hidden="1" customWidth="1"/>
    <col min="106" max="106" width="14.28515625" style="45" hidden="1" customWidth="1"/>
    <col min="107" max="107" width="14.5703125" style="45" hidden="1" customWidth="1"/>
    <col min="108" max="108" width="15.42578125" style="45" hidden="1" customWidth="1"/>
    <col min="109" max="109" width="15" style="45" hidden="1" customWidth="1"/>
    <col min="110" max="110" width="9.28515625" style="45" hidden="1" customWidth="1"/>
    <col min="111" max="111" width="12.42578125" style="45" hidden="1" customWidth="1"/>
    <col min="112" max="112" width="12.85546875" style="45" hidden="1" customWidth="1"/>
    <col min="113" max="113" width="10.5703125" style="17" hidden="1" customWidth="1"/>
    <col min="114" max="114" width="15.42578125" style="16" hidden="1" customWidth="1"/>
    <col min="115" max="115" width="1.42578125" style="45" hidden="1" customWidth="1"/>
    <col min="116" max="116" width="15.28515625" style="16" hidden="1" customWidth="1"/>
    <col min="117" max="117" width="14.7109375" style="16" hidden="1" customWidth="1"/>
    <col min="118" max="118" width="1.5703125" style="45" hidden="1" customWidth="1"/>
    <col min="119" max="119" width="15.28515625" style="16" hidden="1" customWidth="1"/>
    <col min="120" max="120" width="15.42578125" style="16" hidden="1" customWidth="1"/>
    <col min="121" max="121" width="1.5703125" style="45" hidden="1" customWidth="1"/>
    <col min="122" max="122" width="18.140625" style="16" hidden="1" customWidth="1"/>
    <col min="123" max="123" width="22.140625" style="45" hidden="1" customWidth="1"/>
    <col min="124" max="124" width="7.140625" style="45" hidden="1" customWidth="1"/>
    <col min="125" max="128" width="16" style="58" customWidth="1"/>
    <col min="129" max="129" width="16" style="58" hidden="1" customWidth="1"/>
    <col min="130" max="133" width="16" style="58" customWidth="1"/>
    <col min="134" max="134" width="16" style="58" hidden="1" customWidth="1"/>
    <col min="135" max="135" width="16" style="490" customWidth="1"/>
    <col min="136" max="136" width="15.85546875" style="490" customWidth="1"/>
    <col min="137" max="137" width="13.28515625" style="490" customWidth="1"/>
    <col min="138" max="138" width="15.28515625" style="490" customWidth="1"/>
    <col min="139" max="139" width="13.7109375" style="490" customWidth="1"/>
    <col min="140" max="140" width="14.28515625" style="490" customWidth="1"/>
    <col min="141" max="141" width="15" style="490" customWidth="1"/>
    <col min="142" max="142" width="13.28515625" style="490" customWidth="1"/>
    <col min="143" max="143" width="12.7109375" style="490" customWidth="1"/>
    <col min="144" max="144" width="16.7109375" style="490" customWidth="1"/>
    <col min="145" max="145" width="12.28515625" style="490" customWidth="1"/>
    <col min="146" max="146" width="18.42578125" style="490" customWidth="1"/>
    <col min="147" max="147" width="19.7109375" style="490" customWidth="1"/>
    <col min="148" max="148" width="12.28515625" style="58" hidden="1" customWidth="1"/>
    <col min="149" max="149" width="16" style="532" customWidth="1"/>
    <col min="150" max="150" width="17.7109375" style="532" customWidth="1"/>
    <col min="151" max="151" width="14.7109375" style="532" customWidth="1"/>
    <col min="152" max="152" width="9.28515625" style="532" customWidth="1"/>
    <col min="153" max="153" width="12.42578125" style="532" customWidth="1"/>
    <col min="154" max="154" width="14.28515625" style="532" customWidth="1"/>
    <col min="155" max="155" width="15" style="532" customWidth="1"/>
    <col min="156" max="156" width="13.28515625" style="532" customWidth="1"/>
    <col min="157" max="157" width="12.28515625" style="532" customWidth="1"/>
    <col min="158" max="158" width="12.140625" style="532" customWidth="1"/>
    <col min="159" max="159" width="13.28515625" style="532" customWidth="1"/>
    <col min="160" max="161" width="14.7109375" style="532" customWidth="1"/>
    <col min="162" max="162" width="16" style="490" customWidth="1"/>
    <col min="163" max="163" width="17" style="490" customWidth="1"/>
    <col min="164" max="164" width="13.28515625" style="490" customWidth="1"/>
    <col min="165" max="165" width="9.28515625" style="490" customWidth="1"/>
    <col min="166" max="166" width="13.28515625" style="490" customWidth="1"/>
    <col min="167" max="167" width="14.28515625" style="490" customWidth="1"/>
    <col min="168" max="168" width="15" style="490" customWidth="1"/>
    <col min="169" max="169" width="13.28515625" style="490" customWidth="1"/>
    <col min="170" max="172" width="12.28515625" style="490" customWidth="1"/>
    <col min="173" max="173" width="14.7109375" style="490" customWidth="1"/>
    <col min="174" max="174" width="16.7109375" style="490" customWidth="1"/>
    <col min="175" max="16384" width="9.140625" style="45"/>
  </cols>
  <sheetData>
    <row r="1" spans="2:174" ht="33" customHeight="1" thickBot="1" x14ac:dyDescent="0.25">
      <c r="B1" s="46"/>
      <c r="E1" s="89" t="s">
        <v>297</v>
      </c>
      <c r="F1" s="89"/>
      <c r="G1" s="89"/>
      <c r="H1" s="89"/>
      <c r="I1" s="89"/>
      <c r="J1" s="89"/>
      <c r="K1" s="89"/>
      <c r="L1" s="89"/>
      <c r="M1" s="961" t="s">
        <v>573</v>
      </c>
      <c r="N1" s="961"/>
      <c r="O1" s="961"/>
      <c r="P1" s="961"/>
      <c r="Q1" s="961"/>
      <c r="R1" s="961"/>
      <c r="S1" s="961"/>
      <c r="T1" s="961"/>
      <c r="U1" s="961"/>
      <c r="V1" s="961"/>
      <c r="W1" s="961"/>
      <c r="X1" s="961"/>
      <c r="Y1" s="961"/>
      <c r="Z1" s="961"/>
      <c r="AA1" s="961"/>
      <c r="AB1" s="961"/>
      <c r="AC1" s="961"/>
      <c r="AD1" s="961"/>
      <c r="AE1" s="961"/>
      <c r="AF1" s="961"/>
      <c r="AG1" s="961"/>
      <c r="AH1" s="961"/>
      <c r="AI1" s="961"/>
      <c r="AJ1" s="961"/>
      <c r="AK1" s="961"/>
      <c r="AL1" s="961"/>
      <c r="AM1" s="961"/>
      <c r="AN1" s="961"/>
      <c r="AO1" s="961"/>
      <c r="AP1" s="961"/>
      <c r="AQ1" s="961"/>
      <c r="AR1" s="961"/>
      <c r="AS1" s="961"/>
      <c r="AT1" s="961"/>
      <c r="AU1" s="961"/>
      <c r="AV1" s="961"/>
      <c r="AW1" s="961"/>
      <c r="AX1" s="961"/>
      <c r="AY1" s="961"/>
      <c r="AZ1" s="961"/>
      <c r="BA1" s="961"/>
      <c r="BB1" s="961"/>
      <c r="BC1" s="961"/>
      <c r="BD1" s="961"/>
      <c r="BE1" s="961"/>
      <c r="BF1" s="961"/>
      <c r="BG1" s="961"/>
      <c r="BH1" s="961"/>
      <c r="BI1" s="961"/>
      <c r="BJ1" s="961"/>
      <c r="BK1" s="961"/>
      <c r="BL1" s="961"/>
      <c r="BM1" s="961"/>
      <c r="BN1" s="961"/>
      <c r="BO1" s="961"/>
      <c r="BP1" s="961"/>
      <c r="BQ1" s="961"/>
      <c r="BR1" s="961"/>
      <c r="BS1" s="961"/>
      <c r="BT1" s="961"/>
      <c r="BU1" s="961"/>
      <c r="BV1" s="961"/>
      <c r="BW1" s="961"/>
      <c r="BX1" s="961"/>
      <c r="BY1" s="961"/>
      <c r="BZ1" s="961"/>
      <c r="CA1" s="961"/>
      <c r="CB1" s="961"/>
      <c r="CC1" s="961"/>
      <c r="CD1" s="961"/>
      <c r="CE1" s="961"/>
      <c r="CF1" s="961"/>
      <c r="CG1" s="961"/>
      <c r="CH1" s="961"/>
      <c r="CI1" s="961"/>
      <c r="CJ1" s="961"/>
      <c r="CK1" s="961"/>
      <c r="CL1" s="961"/>
      <c r="CM1" s="961"/>
      <c r="CN1" s="961"/>
      <c r="CO1" s="961"/>
      <c r="CP1" s="961"/>
      <c r="CQ1" s="961"/>
      <c r="CR1" s="961"/>
      <c r="CS1" s="961"/>
      <c r="CT1" s="961"/>
      <c r="CU1" s="961"/>
      <c r="CV1" s="961"/>
      <c r="CW1" s="961"/>
      <c r="CX1" s="961"/>
      <c r="CY1" s="961"/>
      <c r="CZ1" s="961"/>
      <c r="DA1" s="961"/>
      <c r="DB1" s="961"/>
      <c r="DC1" s="961"/>
      <c r="DD1" s="961"/>
      <c r="DE1" s="961"/>
      <c r="DF1" s="961"/>
      <c r="DG1" s="961"/>
      <c r="DH1" s="961"/>
      <c r="DI1" s="961"/>
      <c r="DJ1" s="961"/>
      <c r="DK1" s="961"/>
      <c r="DL1" s="961"/>
      <c r="DM1" s="961"/>
      <c r="DO1" s="91"/>
      <c r="DP1" s="91"/>
      <c r="DR1" s="91"/>
      <c r="DU1" s="109"/>
      <c r="DV1" s="109"/>
      <c r="DW1" s="109"/>
      <c r="DX1" s="109"/>
      <c r="DY1" s="109"/>
      <c r="DZ1" s="109"/>
      <c r="EA1" s="109"/>
      <c r="EB1" s="109"/>
      <c r="EC1" s="109"/>
      <c r="ED1" s="109"/>
      <c r="EE1" s="872" t="s">
        <v>355</v>
      </c>
      <c r="EF1" s="873"/>
      <c r="EG1" s="873"/>
      <c r="EH1" s="873"/>
      <c r="EI1" s="874"/>
      <c r="EJ1" s="874"/>
      <c r="EK1" s="874"/>
      <c r="EL1" s="874"/>
      <c r="EM1" s="874"/>
      <c r="EN1" s="874"/>
      <c r="EO1" s="874"/>
      <c r="EP1" s="875"/>
      <c r="EQ1" s="875"/>
      <c r="ER1" s="875"/>
      <c r="ES1" s="875"/>
      <c r="ET1" s="875"/>
      <c r="EU1" s="875"/>
      <c r="EV1" s="875"/>
      <c r="EW1" s="875"/>
      <c r="EX1" s="875"/>
      <c r="EY1" s="875"/>
      <c r="EZ1" s="875"/>
      <c r="FA1" s="875"/>
      <c r="FB1" s="875"/>
      <c r="FC1" s="875"/>
      <c r="FD1" s="875"/>
      <c r="FE1" s="875"/>
      <c r="FF1" s="875"/>
      <c r="FG1" s="875"/>
      <c r="FH1" s="875"/>
      <c r="FI1" s="875"/>
      <c r="FJ1" s="875"/>
      <c r="FK1" s="875"/>
      <c r="FL1" s="875"/>
      <c r="FM1" s="875"/>
      <c r="FN1" s="875"/>
      <c r="FO1" s="875"/>
      <c r="FP1" s="875"/>
      <c r="FQ1" s="875"/>
      <c r="FR1" s="875"/>
    </row>
    <row r="2" spans="2:174" ht="12.75" hidden="1" customHeight="1" thickBot="1" x14ac:dyDescent="0.25">
      <c r="B2" s="46"/>
      <c r="E2" s="89"/>
      <c r="F2" s="89"/>
      <c r="G2" s="89"/>
      <c r="H2" s="89"/>
      <c r="I2" s="11"/>
      <c r="J2" s="11"/>
      <c r="K2" s="11"/>
      <c r="L2" s="11"/>
      <c r="M2" s="123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30"/>
      <c r="AS2" s="130"/>
      <c r="AT2" s="130"/>
      <c r="AU2" s="130"/>
      <c r="AV2" s="130"/>
      <c r="AW2" s="130"/>
      <c r="AX2" s="130"/>
      <c r="AY2" s="130"/>
      <c r="AZ2" s="130"/>
      <c r="BA2" s="130"/>
      <c r="BB2" s="130"/>
      <c r="BC2" s="130"/>
      <c r="BD2" s="130"/>
      <c r="BE2" s="130"/>
      <c r="BF2" s="129"/>
      <c r="BG2" s="129"/>
      <c r="BH2" s="129"/>
      <c r="BI2" s="129"/>
      <c r="BJ2" s="129"/>
      <c r="BK2" s="121"/>
      <c r="BL2" s="121"/>
      <c r="BM2" s="121"/>
      <c r="BN2" s="121"/>
      <c r="BO2" s="121"/>
      <c r="BP2" s="121"/>
      <c r="BQ2" s="121"/>
      <c r="BR2" s="121"/>
      <c r="BS2" s="121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108"/>
      <c r="CE2" s="90"/>
      <c r="CF2" s="90"/>
      <c r="CG2" s="90"/>
      <c r="CH2" s="90"/>
      <c r="CI2" s="90"/>
      <c r="CJ2" s="90"/>
      <c r="CK2" s="90"/>
      <c r="CL2" s="90"/>
      <c r="CM2" s="91"/>
      <c r="CN2" s="91"/>
      <c r="CU2" s="45"/>
      <c r="DO2" s="91"/>
      <c r="DP2" s="91"/>
      <c r="DR2" s="91"/>
      <c r="DU2" s="109"/>
      <c r="DV2" s="109"/>
      <c r="DW2" s="109"/>
      <c r="DX2" s="109"/>
      <c r="DY2" s="109"/>
      <c r="DZ2" s="109"/>
      <c r="EA2" s="109"/>
      <c r="EB2" s="109"/>
      <c r="EC2" s="109"/>
      <c r="ED2" s="109"/>
      <c r="EE2" s="440"/>
      <c r="EF2" s="440"/>
      <c r="EG2" s="440"/>
      <c r="EH2" s="440"/>
      <c r="EI2" s="440"/>
      <c r="EJ2" s="440"/>
      <c r="EK2" s="440"/>
      <c r="EL2" s="440"/>
      <c r="EM2" s="440"/>
      <c r="EN2" s="440"/>
      <c r="EO2" s="440"/>
      <c r="EP2" s="440"/>
      <c r="EQ2" s="440"/>
      <c r="ER2" s="109"/>
      <c r="ES2" s="493"/>
      <c r="ET2" s="493"/>
      <c r="EU2" s="493"/>
      <c r="EV2" s="493"/>
      <c r="EW2" s="493"/>
      <c r="EX2" s="493"/>
      <c r="EY2" s="493"/>
      <c r="EZ2" s="493"/>
      <c r="FA2" s="493"/>
      <c r="FB2" s="493"/>
      <c r="FC2" s="493"/>
      <c r="FD2" s="493"/>
      <c r="FE2" s="493"/>
      <c r="FF2" s="440"/>
      <c r="FG2" s="440"/>
      <c r="FH2" s="440"/>
      <c r="FI2" s="440"/>
      <c r="FJ2" s="440"/>
      <c r="FK2" s="440"/>
      <c r="FL2" s="440"/>
      <c r="FM2" s="440"/>
      <c r="FN2" s="440"/>
      <c r="FO2" s="440"/>
      <c r="FP2" s="440"/>
      <c r="FQ2" s="440"/>
      <c r="FR2" s="440"/>
    </row>
    <row r="3" spans="2:174" ht="49.15" customHeight="1" thickBot="1" x14ac:dyDescent="0.3">
      <c r="B3" s="962" t="s">
        <v>252</v>
      </c>
      <c r="C3" s="963"/>
      <c r="D3" s="963"/>
      <c r="E3" s="964"/>
      <c r="F3" s="965" t="s">
        <v>254</v>
      </c>
      <c r="G3" s="966"/>
      <c r="H3" s="967"/>
      <c r="I3" s="62"/>
      <c r="J3" s="62"/>
      <c r="K3" s="62"/>
      <c r="L3" s="62"/>
      <c r="M3" s="906" t="s">
        <v>0</v>
      </c>
      <c r="N3" s="969" t="s">
        <v>1</v>
      </c>
      <c r="O3" s="404"/>
      <c r="P3" s="945" t="s">
        <v>311</v>
      </c>
      <c r="Q3" s="945" t="s">
        <v>312</v>
      </c>
      <c r="R3" s="985" t="s">
        <v>377</v>
      </c>
      <c r="S3" s="986"/>
      <c r="T3" s="986"/>
      <c r="U3" s="987"/>
      <c r="V3" s="970" t="s">
        <v>370</v>
      </c>
      <c r="W3" s="971"/>
      <c r="X3" s="971"/>
      <c r="Y3" s="971"/>
      <c r="Z3" s="972"/>
      <c r="AA3" s="970" t="s">
        <v>327</v>
      </c>
      <c r="AB3" s="971"/>
      <c r="AC3" s="971"/>
      <c r="AD3" s="971"/>
      <c r="AE3" s="972"/>
      <c r="AF3" s="970" t="s">
        <v>326</v>
      </c>
      <c r="AG3" s="971"/>
      <c r="AH3" s="971"/>
      <c r="AI3" s="971"/>
      <c r="AJ3" s="972"/>
      <c r="AK3" s="970" t="s">
        <v>325</v>
      </c>
      <c r="AL3" s="971"/>
      <c r="AM3" s="971"/>
      <c r="AN3" s="971"/>
      <c r="AO3" s="972"/>
      <c r="AP3" s="973" t="s">
        <v>371</v>
      </c>
      <c r="AQ3" s="977" t="s">
        <v>372</v>
      </c>
      <c r="AR3" s="977"/>
      <c r="AS3" s="977"/>
      <c r="AT3" s="977"/>
      <c r="AU3" s="977"/>
      <c r="AV3" s="916" t="s">
        <v>26</v>
      </c>
      <c r="AW3" s="916"/>
      <c r="AX3" s="916"/>
      <c r="AY3" s="916"/>
      <c r="AZ3" s="916"/>
      <c r="BA3" s="916" t="s">
        <v>294</v>
      </c>
      <c r="BB3" s="916"/>
      <c r="BC3" s="916"/>
      <c r="BD3" s="916"/>
      <c r="BE3" s="916"/>
      <c r="BF3" s="978" t="s">
        <v>316</v>
      </c>
      <c r="BG3" s="979"/>
      <c r="BH3" s="979"/>
      <c r="BI3" s="979"/>
      <c r="BJ3" s="980"/>
      <c r="BK3" s="916" t="s">
        <v>257</v>
      </c>
      <c r="BL3" s="916"/>
      <c r="BM3" s="916"/>
      <c r="BN3" s="981"/>
      <c r="BO3" s="916"/>
      <c r="BP3" s="981" t="s">
        <v>387</v>
      </c>
      <c r="BQ3" s="988"/>
      <c r="BR3" s="988"/>
      <c r="BS3" s="989"/>
      <c r="BT3" s="982" t="s">
        <v>163</v>
      </c>
      <c r="BU3" s="982"/>
      <c r="BV3" s="982"/>
      <c r="BW3" s="982"/>
      <c r="BX3" s="982"/>
      <c r="BY3" s="982" t="s">
        <v>159</v>
      </c>
      <c r="BZ3" s="982"/>
      <c r="CA3" s="982"/>
      <c r="CB3" s="982"/>
      <c r="CC3" s="982"/>
      <c r="CD3" s="983" t="s">
        <v>158</v>
      </c>
      <c r="CE3" s="958" t="s">
        <v>260</v>
      </c>
      <c r="CF3" s="959"/>
      <c r="CG3" s="959"/>
      <c r="CH3" s="959"/>
      <c r="CI3" s="960"/>
      <c r="CJ3" s="977" t="s">
        <v>317</v>
      </c>
      <c r="CK3" s="977"/>
      <c r="CL3" s="977"/>
      <c r="CM3" s="977"/>
      <c r="CN3" s="977"/>
      <c r="CP3" s="975" t="s">
        <v>318</v>
      </c>
      <c r="CQ3" s="975" t="s">
        <v>304</v>
      </c>
      <c r="CR3" s="917" t="s">
        <v>319</v>
      </c>
      <c r="CS3" s="918"/>
      <c r="CT3" s="918"/>
      <c r="CU3" s="919"/>
      <c r="CV3" s="920"/>
      <c r="CW3" s="921" t="s">
        <v>320</v>
      </c>
      <c r="CX3" s="922"/>
      <c r="CY3" s="922"/>
      <c r="CZ3" s="923"/>
      <c r="DA3" s="924"/>
      <c r="DB3" s="925" t="s">
        <v>322</v>
      </c>
      <c r="DC3" s="926"/>
      <c r="DD3" s="926"/>
      <c r="DE3" s="927"/>
      <c r="DF3" s="928"/>
      <c r="DG3" s="929" t="s">
        <v>321</v>
      </c>
      <c r="DH3" s="930"/>
      <c r="DI3" s="931"/>
      <c r="DJ3" s="932" t="s">
        <v>298</v>
      </c>
      <c r="DK3" s="27"/>
      <c r="DL3" s="934" t="s">
        <v>307</v>
      </c>
      <c r="DM3" s="934" t="s">
        <v>308</v>
      </c>
      <c r="DO3" s="936" t="s">
        <v>299</v>
      </c>
      <c r="DP3" s="936" t="s">
        <v>300</v>
      </c>
      <c r="DR3" s="936" t="s">
        <v>301</v>
      </c>
      <c r="DU3" s="916" t="s">
        <v>302</v>
      </c>
      <c r="DV3" s="916"/>
      <c r="DW3" s="916"/>
      <c r="DX3" s="916"/>
      <c r="DY3" s="916"/>
      <c r="DZ3" s="916" t="s">
        <v>303</v>
      </c>
      <c r="EA3" s="916"/>
      <c r="EB3" s="916"/>
      <c r="EC3" s="916"/>
      <c r="ED3" s="916"/>
      <c r="EE3" s="869" t="s">
        <v>351</v>
      </c>
      <c r="EF3" s="870"/>
      <c r="EG3" s="871"/>
      <c r="EH3" s="880" t="s">
        <v>352</v>
      </c>
      <c r="EI3" s="881"/>
      <c r="EJ3" s="869" t="s">
        <v>353</v>
      </c>
      <c r="EK3" s="870"/>
      <c r="EL3" s="871"/>
      <c r="EM3" s="880" t="s">
        <v>354</v>
      </c>
      <c r="EN3" s="881"/>
      <c r="EO3" s="884" t="s">
        <v>363</v>
      </c>
      <c r="EP3" s="882" t="s">
        <v>356</v>
      </c>
      <c r="EQ3" s="880" t="s">
        <v>357</v>
      </c>
      <c r="ER3" s="881"/>
      <c r="ES3" s="866" t="s">
        <v>361</v>
      </c>
      <c r="ET3" s="867"/>
      <c r="EU3" s="868"/>
      <c r="EV3" s="876" t="s">
        <v>352</v>
      </c>
      <c r="EW3" s="877"/>
      <c r="EX3" s="866" t="s">
        <v>359</v>
      </c>
      <c r="EY3" s="867"/>
      <c r="EZ3" s="868"/>
      <c r="FA3" s="876" t="s">
        <v>354</v>
      </c>
      <c r="FB3" s="877"/>
      <c r="FC3" s="568"/>
      <c r="FD3" s="878" t="s">
        <v>356</v>
      </c>
      <c r="FE3" s="533" t="s">
        <v>357</v>
      </c>
      <c r="FF3" s="869" t="s">
        <v>362</v>
      </c>
      <c r="FG3" s="870"/>
      <c r="FH3" s="871"/>
      <c r="FI3" s="880" t="s">
        <v>352</v>
      </c>
      <c r="FJ3" s="881"/>
      <c r="FK3" s="869" t="s">
        <v>360</v>
      </c>
      <c r="FL3" s="870"/>
      <c r="FM3" s="871"/>
      <c r="FN3" s="880" t="s">
        <v>354</v>
      </c>
      <c r="FO3" s="881"/>
      <c r="FP3" s="570"/>
      <c r="FQ3" s="882" t="s">
        <v>356</v>
      </c>
      <c r="FR3" s="492" t="s">
        <v>357</v>
      </c>
    </row>
    <row r="4" spans="2:174" ht="126" customHeight="1" x14ac:dyDescent="0.25">
      <c r="B4" s="115" t="s">
        <v>185</v>
      </c>
      <c r="C4" s="115" t="s">
        <v>184</v>
      </c>
      <c r="D4" s="115" t="s">
        <v>183</v>
      </c>
      <c r="E4" s="128" t="s">
        <v>0</v>
      </c>
      <c r="F4" s="115" t="s">
        <v>253</v>
      </c>
      <c r="G4" s="115" t="s">
        <v>184</v>
      </c>
      <c r="H4" s="115"/>
      <c r="I4" s="63"/>
      <c r="J4" s="63"/>
      <c r="K4" s="63"/>
      <c r="L4" s="63"/>
      <c r="M4" s="968"/>
      <c r="N4" s="969"/>
      <c r="O4" s="416"/>
      <c r="P4" s="946"/>
      <c r="Q4" s="946"/>
      <c r="R4" s="661" t="s">
        <v>7</v>
      </c>
      <c r="S4" s="662" t="s">
        <v>336</v>
      </c>
      <c r="T4" s="662" t="s">
        <v>337</v>
      </c>
      <c r="U4" s="662" t="s">
        <v>338</v>
      </c>
      <c r="V4" s="22" t="s">
        <v>7</v>
      </c>
      <c r="W4" s="345" t="s">
        <v>336</v>
      </c>
      <c r="X4" s="345" t="s">
        <v>337</v>
      </c>
      <c r="Y4" s="345" t="s">
        <v>338</v>
      </c>
      <c r="Z4" s="13" t="s">
        <v>166</v>
      </c>
      <c r="AA4" s="22" t="s">
        <v>7</v>
      </c>
      <c r="AB4" s="12" t="s">
        <v>164</v>
      </c>
      <c r="AC4" s="12" t="s">
        <v>263</v>
      </c>
      <c r="AD4" s="12" t="s">
        <v>259</v>
      </c>
      <c r="AE4" s="13" t="s">
        <v>166</v>
      </c>
      <c r="AF4" s="22" t="s">
        <v>7</v>
      </c>
      <c r="AG4" s="12" t="s">
        <v>164</v>
      </c>
      <c r="AH4" s="12" t="s">
        <v>263</v>
      </c>
      <c r="AI4" s="12" t="s">
        <v>259</v>
      </c>
      <c r="AJ4" s="13" t="s">
        <v>166</v>
      </c>
      <c r="AK4" s="22" t="s">
        <v>7</v>
      </c>
      <c r="AL4" s="12" t="s">
        <v>164</v>
      </c>
      <c r="AM4" s="12" t="s">
        <v>263</v>
      </c>
      <c r="AN4" s="12" t="s">
        <v>259</v>
      </c>
      <c r="AO4" s="13" t="s">
        <v>166</v>
      </c>
      <c r="AP4" s="974"/>
      <c r="AQ4" s="25" t="s">
        <v>23</v>
      </c>
      <c r="AR4" s="345" t="s">
        <v>336</v>
      </c>
      <c r="AS4" s="345" t="s">
        <v>337</v>
      </c>
      <c r="AT4" s="345" t="s">
        <v>339</v>
      </c>
      <c r="AU4" s="132" t="s">
        <v>186</v>
      </c>
      <c r="AV4" s="6" t="s">
        <v>24</v>
      </c>
      <c r="AW4" s="131" t="s">
        <v>160</v>
      </c>
      <c r="AX4" s="131" t="s">
        <v>161</v>
      </c>
      <c r="AY4" s="131" t="s">
        <v>165</v>
      </c>
      <c r="AZ4" s="132" t="s">
        <v>162</v>
      </c>
      <c r="BA4" s="25" t="s">
        <v>24</v>
      </c>
      <c r="BB4" s="131" t="s">
        <v>188</v>
      </c>
      <c r="BC4" s="131" t="s">
        <v>263</v>
      </c>
      <c r="BD4" s="131" t="s">
        <v>187</v>
      </c>
      <c r="BE4" s="131" t="s">
        <v>186</v>
      </c>
      <c r="BF4" s="81" t="s">
        <v>24</v>
      </c>
      <c r="BG4" s="102" t="s">
        <v>188</v>
      </c>
      <c r="BH4" s="82" t="s">
        <v>189</v>
      </c>
      <c r="BI4" s="82" t="s">
        <v>187</v>
      </c>
      <c r="BJ4" s="83" t="s">
        <v>186</v>
      </c>
      <c r="BK4" s="25" t="s">
        <v>24</v>
      </c>
      <c r="BL4" s="345" t="s">
        <v>336</v>
      </c>
      <c r="BM4" s="345" t="s">
        <v>337</v>
      </c>
      <c r="BN4" s="345" t="s">
        <v>339</v>
      </c>
      <c r="BO4" s="131" t="s">
        <v>186</v>
      </c>
      <c r="BP4" s="25" t="s">
        <v>24</v>
      </c>
      <c r="BQ4" s="345" t="s">
        <v>336</v>
      </c>
      <c r="BR4" s="345" t="s">
        <v>337</v>
      </c>
      <c r="BS4" s="345" t="s">
        <v>339</v>
      </c>
      <c r="BT4" s="25" t="s">
        <v>24</v>
      </c>
      <c r="BU4" s="345" t="s">
        <v>336</v>
      </c>
      <c r="BV4" s="345" t="s">
        <v>337</v>
      </c>
      <c r="BW4" s="345" t="s">
        <v>339</v>
      </c>
      <c r="BX4" s="24" t="s">
        <v>186</v>
      </c>
      <c r="BY4" s="2" t="s">
        <v>24</v>
      </c>
      <c r="BZ4" s="345" t="s">
        <v>336</v>
      </c>
      <c r="CA4" s="345" t="s">
        <v>337</v>
      </c>
      <c r="CB4" s="345" t="s">
        <v>339</v>
      </c>
      <c r="CC4" s="24" t="s">
        <v>186</v>
      </c>
      <c r="CD4" s="984"/>
      <c r="CE4" s="25" t="s">
        <v>24</v>
      </c>
      <c r="CF4" s="24" t="s">
        <v>188</v>
      </c>
      <c r="CG4" s="24" t="s">
        <v>189</v>
      </c>
      <c r="CH4" s="24" t="s">
        <v>187</v>
      </c>
      <c r="CI4" s="24" t="s">
        <v>186</v>
      </c>
      <c r="CJ4" s="25" t="s">
        <v>24</v>
      </c>
      <c r="CK4" s="24" t="s">
        <v>188</v>
      </c>
      <c r="CL4" s="24" t="s">
        <v>263</v>
      </c>
      <c r="CM4" s="24" t="s">
        <v>187</v>
      </c>
      <c r="CN4" s="24" t="s">
        <v>186</v>
      </c>
      <c r="CP4" s="976"/>
      <c r="CQ4" s="976"/>
      <c r="CR4" s="59" t="s">
        <v>24</v>
      </c>
      <c r="CS4" s="124" t="s">
        <v>190</v>
      </c>
      <c r="CT4" s="124" t="s">
        <v>189</v>
      </c>
      <c r="CU4" s="60" t="s">
        <v>187</v>
      </c>
      <c r="CV4" s="61" t="s">
        <v>186</v>
      </c>
      <c r="CW4" s="30" t="s">
        <v>24</v>
      </c>
      <c r="CX4" s="24" t="s">
        <v>190</v>
      </c>
      <c r="CY4" s="24" t="s">
        <v>189</v>
      </c>
      <c r="CZ4" s="24" t="s">
        <v>187</v>
      </c>
      <c r="DA4" s="26" t="s">
        <v>186</v>
      </c>
      <c r="DB4" s="2" t="s">
        <v>24</v>
      </c>
      <c r="DC4" s="24" t="s">
        <v>190</v>
      </c>
      <c r="DD4" s="24" t="s">
        <v>189</v>
      </c>
      <c r="DE4" s="24" t="s">
        <v>187</v>
      </c>
      <c r="DF4" s="26" t="s">
        <v>186</v>
      </c>
      <c r="DG4" s="24" t="s">
        <v>191</v>
      </c>
      <c r="DH4" s="28" t="s">
        <v>192</v>
      </c>
      <c r="DI4" s="12" t="s">
        <v>193</v>
      </c>
      <c r="DJ4" s="933"/>
      <c r="DK4" s="27"/>
      <c r="DL4" s="935"/>
      <c r="DM4" s="935"/>
      <c r="DO4" s="937"/>
      <c r="DP4" s="937"/>
      <c r="DR4" s="937"/>
      <c r="DU4" s="114" t="s">
        <v>24</v>
      </c>
      <c r="DV4" s="345" t="s">
        <v>336</v>
      </c>
      <c r="DW4" s="345" t="s">
        <v>337</v>
      </c>
      <c r="DX4" s="345" t="s">
        <v>339</v>
      </c>
      <c r="DY4" s="110" t="s">
        <v>186</v>
      </c>
      <c r="DZ4" s="114" t="s">
        <v>24</v>
      </c>
      <c r="EA4" s="345" t="s">
        <v>336</v>
      </c>
      <c r="EB4" s="345" t="s">
        <v>337</v>
      </c>
      <c r="EC4" s="345" t="s">
        <v>339</v>
      </c>
      <c r="ED4" s="131" t="s">
        <v>186</v>
      </c>
      <c r="EE4" s="443" t="s">
        <v>24</v>
      </c>
      <c r="EF4" s="441" t="s">
        <v>349</v>
      </c>
      <c r="EG4" s="442" t="s">
        <v>350</v>
      </c>
      <c r="EH4" s="441" t="s">
        <v>349</v>
      </c>
      <c r="EI4" s="442" t="s">
        <v>350</v>
      </c>
      <c r="EJ4" s="443" t="s">
        <v>24</v>
      </c>
      <c r="EK4" s="441" t="s">
        <v>349</v>
      </c>
      <c r="EL4" s="442" t="s">
        <v>350</v>
      </c>
      <c r="EM4" s="441" t="s">
        <v>349</v>
      </c>
      <c r="EN4" s="442" t="s">
        <v>350</v>
      </c>
      <c r="EO4" s="885"/>
      <c r="EP4" s="883"/>
      <c r="EQ4" s="441" t="s">
        <v>358</v>
      </c>
      <c r="ER4" s="425" t="s">
        <v>350</v>
      </c>
      <c r="ES4" s="494" t="s">
        <v>24</v>
      </c>
      <c r="ET4" s="495" t="s">
        <v>349</v>
      </c>
      <c r="EU4" s="496" t="s">
        <v>350</v>
      </c>
      <c r="EV4" s="495" t="s">
        <v>349</v>
      </c>
      <c r="EW4" s="496" t="s">
        <v>350</v>
      </c>
      <c r="EX4" s="494" t="s">
        <v>24</v>
      </c>
      <c r="EY4" s="495" t="s">
        <v>349</v>
      </c>
      <c r="EZ4" s="496" t="s">
        <v>350</v>
      </c>
      <c r="FA4" s="495" t="s">
        <v>349</v>
      </c>
      <c r="FB4" s="496" t="s">
        <v>350</v>
      </c>
      <c r="FC4" s="569" t="s">
        <v>363</v>
      </c>
      <c r="FD4" s="879"/>
      <c r="FE4" s="495" t="s">
        <v>358</v>
      </c>
      <c r="FF4" s="443" t="s">
        <v>24</v>
      </c>
      <c r="FG4" s="441" t="s">
        <v>349</v>
      </c>
      <c r="FH4" s="442" t="s">
        <v>350</v>
      </c>
      <c r="FI4" s="441" t="s">
        <v>349</v>
      </c>
      <c r="FJ4" s="442" t="s">
        <v>350</v>
      </c>
      <c r="FK4" s="443" t="s">
        <v>24</v>
      </c>
      <c r="FL4" s="441" t="s">
        <v>349</v>
      </c>
      <c r="FM4" s="442" t="s">
        <v>350</v>
      </c>
      <c r="FN4" s="441" t="s">
        <v>349</v>
      </c>
      <c r="FO4" s="442" t="s">
        <v>350</v>
      </c>
      <c r="FP4" s="571" t="s">
        <v>363</v>
      </c>
      <c r="FQ4" s="883"/>
      <c r="FR4" s="441" t="s">
        <v>358</v>
      </c>
    </row>
    <row r="5" spans="2:174" s="47" customFormat="1" ht="17.25" customHeight="1" x14ac:dyDescent="0.2">
      <c r="B5" s="34"/>
      <c r="C5" s="34"/>
      <c r="D5" s="34"/>
      <c r="E5" s="1"/>
      <c r="F5" s="1"/>
      <c r="G5" s="1"/>
      <c r="H5" s="1"/>
      <c r="I5" s="1"/>
      <c r="J5" s="1"/>
      <c r="K5" s="1"/>
      <c r="L5" s="1"/>
      <c r="M5" s="1">
        <v>1</v>
      </c>
      <c r="N5" s="1">
        <v>2</v>
      </c>
      <c r="O5" s="1"/>
      <c r="P5" s="1"/>
      <c r="Q5" s="1"/>
      <c r="R5" s="161">
        <v>3</v>
      </c>
      <c r="S5" s="161">
        <v>4</v>
      </c>
      <c r="T5" s="161">
        <v>5</v>
      </c>
      <c r="U5" s="161">
        <v>6</v>
      </c>
      <c r="V5" s="161">
        <v>3</v>
      </c>
      <c r="W5" s="161">
        <v>4</v>
      </c>
      <c r="X5" s="161">
        <v>5</v>
      </c>
      <c r="Y5" s="161">
        <v>6</v>
      </c>
      <c r="Z5" s="161">
        <v>7</v>
      </c>
      <c r="AA5" s="161">
        <v>3</v>
      </c>
      <c r="AB5" s="161">
        <v>4</v>
      </c>
      <c r="AC5" s="161">
        <v>5</v>
      </c>
      <c r="AD5" s="161">
        <v>6</v>
      </c>
      <c r="AE5" s="161">
        <v>7</v>
      </c>
      <c r="AF5" s="161">
        <v>3</v>
      </c>
      <c r="AG5" s="161">
        <v>4</v>
      </c>
      <c r="AH5" s="161">
        <v>5</v>
      </c>
      <c r="AI5" s="161">
        <v>6</v>
      </c>
      <c r="AJ5" s="161">
        <v>7</v>
      </c>
      <c r="AK5" s="161">
        <v>3</v>
      </c>
      <c r="AL5" s="161">
        <v>4</v>
      </c>
      <c r="AM5" s="161">
        <v>5</v>
      </c>
      <c r="AN5" s="161">
        <v>6</v>
      </c>
      <c r="AO5" s="161">
        <v>7</v>
      </c>
      <c r="AP5" s="576"/>
      <c r="AQ5" s="162">
        <v>8</v>
      </c>
      <c r="AR5" s="162">
        <v>9</v>
      </c>
      <c r="AS5" s="162">
        <v>10</v>
      </c>
      <c r="AT5" s="162">
        <v>11</v>
      </c>
      <c r="AU5" s="162">
        <v>12</v>
      </c>
      <c r="AV5" s="162">
        <v>13</v>
      </c>
      <c r="AW5" s="162">
        <v>14</v>
      </c>
      <c r="AX5" s="162">
        <v>15</v>
      </c>
      <c r="AY5" s="162">
        <v>16</v>
      </c>
      <c r="AZ5" s="162">
        <v>17</v>
      </c>
      <c r="BA5" s="162">
        <v>18</v>
      </c>
      <c r="BB5" s="162">
        <v>19</v>
      </c>
      <c r="BC5" s="162">
        <v>20</v>
      </c>
      <c r="BD5" s="162">
        <v>21</v>
      </c>
      <c r="BE5" s="162">
        <v>22</v>
      </c>
      <c r="BF5" s="162"/>
      <c r="BG5" s="162"/>
      <c r="BH5" s="162"/>
      <c r="BI5" s="162"/>
      <c r="BJ5" s="162"/>
      <c r="BK5" s="162">
        <v>18</v>
      </c>
      <c r="BL5" s="162">
        <v>19</v>
      </c>
      <c r="BM5" s="162">
        <v>20</v>
      </c>
      <c r="BN5" s="162">
        <v>21</v>
      </c>
      <c r="BO5" s="162">
        <v>22</v>
      </c>
      <c r="BP5" s="162"/>
      <c r="BQ5" s="162"/>
      <c r="BR5" s="162"/>
      <c r="BS5" s="162"/>
      <c r="BT5" s="163"/>
      <c r="BU5" s="162"/>
      <c r="BV5" s="162"/>
      <c r="BW5" s="162"/>
      <c r="BX5" s="162"/>
      <c r="BY5" s="164"/>
      <c r="BZ5" s="164"/>
      <c r="CA5" s="164"/>
      <c r="CB5" s="164"/>
      <c r="CC5" s="164"/>
      <c r="CD5" s="162"/>
      <c r="CE5" s="162"/>
      <c r="CF5" s="162"/>
      <c r="CG5" s="162"/>
      <c r="CH5" s="162"/>
      <c r="CI5" s="162"/>
      <c r="CJ5" s="165"/>
      <c r="CK5" s="162">
        <v>39</v>
      </c>
      <c r="CL5" s="162">
        <v>40</v>
      </c>
      <c r="CM5" s="162">
        <v>41</v>
      </c>
      <c r="CN5" s="162">
        <v>42</v>
      </c>
      <c r="CO5" s="166"/>
      <c r="CP5" s="167">
        <v>11</v>
      </c>
      <c r="CQ5" s="167">
        <v>11</v>
      </c>
      <c r="CR5" s="164">
        <v>11</v>
      </c>
      <c r="CS5" s="161">
        <v>11</v>
      </c>
      <c r="CT5" s="161">
        <v>11</v>
      </c>
      <c r="CU5" s="161">
        <v>11</v>
      </c>
      <c r="CV5" s="168">
        <v>11</v>
      </c>
      <c r="CW5" s="163"/>
      <c r="CX5" s="164"/>
      <c r="CY5" s="162"/>
      <c r="CZ5" s="162"/>
      <c r="DA5" s="162"/>
      <c r="DB5" s="165"/>
      <c r="DC5" s="161"/>
      <c r="DD5" s="161"/>
      <c r="DE5" s="161"/>
      <c r="DF5" s="161"/>
      <c r="DG5" s="161"/>
      <c r="DH5" s="163"/>
      <c r="DI5" s="165"/>
      <c r="DJ5" s="161"/>
      <c r="DK5" s="169"/>
      <c r="DL5" s="6"/>
      <c r="DM5" s="101"/>
      <c r="DO5" s="104"/>
      <c r="DP5" s="105"/>
      <c r="DR5" s="6"/>
      <c r="DU5" s="6"/>
      <c r="DV5" s="6"/>
      <c r="DW5" s="6"/>
      <c r="DX5" s="6"/>
      <c r="DY5" s="10"/>
      <c r="DZ5" s="6"/>
      <c r="EA5" s="6"/>
      <c r="EB5" s="6"/>
      <c r="EC5" s="6"/>
      <c r="ED5" s="6"/>
      <c r="EE5" s="441"/>
      <c r="EF5" s="441"/>
      <c r="EG5" s="441"/>
      <c r="EH5" s="441"/>
      <c r="EI5" s="441"/>
      <c r="EJ5" s="441"/>
      <c r="EK5" s="441"/>
      <c r="EL5" s="441"/>
      <c r="EM5" s="441"/>
      <c r="EN5" s="441"/>
      <c r="EO5" s="441"/>
      <c r="EP5" s="441"/>
      <c r="EQ5" s="441"/>
      <c r="ER5" s="6"/>
      <c r="ES5" s="495"/>
      <c r="ET5" s="495"/>
      <c r="EU5" s="495"/>
      <c r="EV5" s="542"/>
      <c r="EW5" s="542"/>
      <c r="EX5" s="495"/>
      <c r="EY5" s="495"/>
      <c r="EZ5" s="495"/>
      <c r="FA5" s="495"/>
      <c r="FB5" s="495"/>
      <c r="FC5" s="495"/>
      <c r="FD5" s="495"/>
      <c r="FE5" s="495"/>
      <c r="FF5" s="441"/>
      <c r="FG5" s="441"/>
      <c r="FH5" s="441"/>
      <c r="FI5" s="441"/>
      <c r="FJ5" s="441"/>
      <c r="FK5" s="441"/>
      <c r="FL5" s="441"/>
      <c r="FM5" s="441"/>
      <c r="FN5" s="441"/>
      <c r="FO5" s="441"/>
      <c r="FP5" s="441"/>
      <c r="FQ5" s="441"/>
      <c r="FR5" s="441"/>
    </row>
    <row r="6" spans="2:174" s="142" customFormat="1" ht="18" customHeight="1" x14ac:dyDescent="0.25">
      <c r="B6" s="136"/>
      <c r="C6" s="137"/>
      <c r="D6" s="137"/>
      <c r="E6" s="138"/>
      <c r="F6" s="138"/>
      <c r="G6" s="138"/>
      <c r="H6" s="138"/>
      <c r="I6" s="138"/>
      <c r="J6" s="139"/>
      <c r="K6" s="139"/>
      <c r="L6" s="140"/>
      <c r="M6" s="138"/>
      <c r="N6" s="141" t="s">
        <v>8</v>
      </c>
      <c r="O6" s="141"/>
      <c r="P6" s="214">
        <f t="shared" ref="P6:AO6" si="0">P7</f>
        <v>2</v>
      </c>
      <c r="Q6" s="214">
        <f t="shared" si="0"/>
        <v>1</v>
      </c>
      <c r="R6" s="70">
        <f t="shared" si="0"/>
        <v>53160.433949999999</v>
      </c>
      <c r="S6" s="70">
        <f t="shared" si="0"/>
        <v>0</v>
      </c>
      <c r="T6" s="70">
        <f t="shared" si="0"/>
        <v>1971.29865</v>
      </c>
      <c r="U6" s="70">
        <f t="shared" si="0"/>
        <v>51189.135300000002</v>
      </c>
      <c r="V6" s="70">
        <f t="shared" si="0"/>
        <v>40528.0749</v>
      </c>
      <c r="W6" s="70">
        <f t="shared" si="0"/>
        <v>0</v>
      </c>
      <c r="X6" s="70">
        <f t="shared" si="0"/>
        <v>1971.3</v>
      </c>
      <c r="Y6" s="70">
        <f t="shared" si="0"/>
        <v>38556.774899999997</v>
      </c>
      <c r="Z6" s="170">
        <f t="shared" si="0"/>
        <v>0</v>
      </c>
      <c r="AA6" s="170">
        <f t="shared" si="0"/>
        <v>18842.718000000001</v>
      </c>
      <c r="AB6" s="170">
        <f t="shared" si="0"/>
        <v>13101.817999999999</v>
      </c>
      <c r="AC6" s="170">
        <f t="shared" si="0"/>
        <v>1076.4000000000001</v>
      </c>
      <c r="AD6" s="170">
        <f t="shared" si="0"/>
        <v>4664.5</v>
      </c>
      <c r="AE6" s="170">
        <f t="shared" si="0"/>
        <v>0</v>
      </c>
      <c r="AF6" s="170">
        <f t="shared" si="0"/>
        <v>16602.718000000001</v>
      </c>
      <c r="AG6" s="170">
        <f t="shared" si="0"/>
        <v>13101.817999999999</v>
      </c>
      <c r="AH6" s="170">
        <f t="shared" si="0"/>
        <v>1076.4000000000001</v>
      </c>
      <c r="AI6" s="170">
        <f t="shared" si="0"/>
        <v>2424.5</v>
      </c>
      <c r="AJ6" s="170">
        <f t="shared" si="0"/>
        <v>0</v>
      </c>
      <c r="AK6" s="170">
        <f t="shared" si="0"/>
        <v>15994.317999999999</v>
      </c>
      <c r="AL6" s="170">
        <f t="shared" si="0"/>
        <v>13101.817999999999</v>
      </c>
      <c r="AM6" s="170">
        <f t="shared" si="0"/>
        <v>468</v>
      </c>
      <c r="AN6" s="170">
        <f t="shared" si="0"/>
        <v>2424.5</v>
      </c>
      <c r="AO6" s="170">
        <f t="shared" si="0"/>
        <v>0</v>
      </c>
      <c r="AP6" s="577"/>
      <c r="AQ6" s="70">
        <f t="shared" ref="AQ6:CN6" si="1">AQ7</f>
        <v>53160.433949999999</v>
      </c>
      <c r="AR6" s="70">
        <f t="shared" si="1"/>
        <v>0</v>
      </c>
      <c r="AS6" s="70">
        <f t="shared" si="1"/>
        <v>1971.29865</v>
      </c>
      <c r="AT6" s="70">
        <f t="shared" si="1"/>
        <v>51189.135300000002</v>
      </c>
      <c r="AU6" s="70">
        <f t="shared" si="1"/>
        <v>0</v>
      </c>
      <c r="AV6" s="70" t="e">
        <f t="shared" si="1"/>
        <v>#REF!</v>
      </c>
      <c r="AW6" s="70" t="e">
        <f t="shared" si="1"/>
        <v>#REF!</v>
      </c>
      <c r="AX6" s="70" t="e">
        <f t="shared" si="1"/>
        <v>#REF!</v>
      </c>
      <c r="AY6" s="70" t="e">
        <f t="shared" si="1"/>
        <v>#REF!</v>
      </c>
      <c r="AZ6" s="70" t="e">
        <f t="shared" si="1"/>
        <v>#REF!</v>
      </c>
      <c r="BA6" s="70">
        <f t="shared" si="1"/>
        <v>18842.718000000001</v>
      </c>
      <c r="BB6" s="70">
        <f t="shared" si="1"/>
        <v>13101.817999999999</v>
      </c>
      <c r="BC6" s="70">
        <f t="shared" si="1"/>
        <v>1076.4000000000001</v>
      </c>
      <c r="BD6" s="70">
        <f t="shared" si="1"/>
        <v>4664.5</v>
      </c>
      <c r="BE6" s="70">
        <f t="shared" si="1"/>
        <v>0</v>
      </c>
      <c r="BF6" s="70">
        <f t="shared" si="1"/>
        <v>0</v>
      </c>
      <c r="BG6" s="70">
        <f t="shared" si="1"/>
        <v>0</v>
      </c>
      <c r="BH6" s="70">
        <f t="shared" si="1"/>
        <v>0</v>
      </c>
      <c r="BI6" s="70">
        <f t="shared" si="1"/>
        <v>0</v>
      </c>
      <c r="BJ6" s="70">
        <f t="shared" si="1"/>
        <v>0</v>
      </c>
      <c r="BK6" s="70">
        <f t="shared" si="1"/>
        <v>53119.108849999997</v>
      </c>
      <c r="BL6" s="70">
        <f t="shared" si="1"/>
        <v>0</v>
      </c>
      <c r="BM6" s="70">
        <f t="shared" si="1"/>
        <v>1929.9735500000002</v>
      </c>
      <c r="BN6" s="70">
        <f t="shared" si="1"/>
        <v>51189.135299999994</v>
      </c>
      <c r="BO6" s="70">
        <f t="shared" si="1"/>
        <v>0</v>
      </c>
      <c r="BP6" s="70">
        <f>BP7</f>
        <v>17706.369619999998</v>
      </c>
      <c r="BQ6" s="70">
        <f>BQ7</f>
        <v>0</v>
      </c>
      <c r="BR6" s="70">
        <f>BR7</f>
        <v>643.32451999999989</v>
      </c>
      <c r="BS6" s="70">
        <f>BS7</f>
        <v>17063.045099999999</v>
      </c>
      <c r="BT6" s="70">
        <f t="shared" si="1"/>
        <v>53119.108849999997</v>
      </c>
      <c r="BU6" s="70">
        <f t="shared" si="1"/>
        <v>0</v>
      </c>
      <c r="BV6" s="70">
        <f t="shared" si="1"/>
        <v>1929.9735500000002</v>
      </c>
      <c r="BW6" s="70">
        <f t="shared" si="1"/>
        <v>51189.135299999994</v>
      </c>
      <c r="BX6" s="170">
        <f t="shared" si="1"/>
        <v>0</v>
      </c>
      <c r="BY6" s="310">
        <f>BZ6+CA6+CB6</f>
        <v>17706.369619999998</v>
      </c>
      <c r="BZ6" s="70">
        <f>BZ7</f>
        <v>0</v>
      </c>
      <c r="CA6" s="70">
        <f>CA7</f>
        <v>643.32451999999989</v>
      </c>
      <c r="CB6" s="70">
        <f>CB7</f>
        <v>17063.045099999999</v>
      </c>
      <c r="CC6" s="70">
        <f t="shared" si="1"/>
        <v>0</v>
      </c>
      <c r="CD6" s="70">
        <f t="shared" si="1"/>
        <v>70825.478470000002</v>
      </c>
      <c r="CE6" s="70">
        <f t="shared" si="1"/>
        <v>70825.478470000002</v>
      </c>
      <c r="CF6" s="70">
        <f t="shared" si="1"/>
        <v>0</v>
      </c>
      <c r="CG6" s="70">
        <f t="shared" si="1"/>
        <v>2573.2980699999998</v>
      </c>
      <c r="CH6" s="70">
        <f t="shared" si="1"/>
        <v>68252.180399999997</v>
      </c>
      <c r="CI6" s="70">
        <f t="shared" si="1"/>
        <v>0</v>
      </c>
      <c r="CJ6" s="70">
        <f t="shared" si="1"/>
        <v>0</v>
      </c>
      <c r="CK6" s="70">
        <f t="shared" si="1"/>
        <v>0</v>
      </c>
      <c r="CL6" s="70">
        <f t="shared" si="1"/>
        <v>0</v>
      </c>
      <c r="CM6" s="70">
        <f t="shared" si="1"/>
        <v>0</v>
      </c>
      <c r="CN6" s="70">
        <f t="shared" si="1"/>
        <v>0</v>
      </c>
      <c r="CO6" s="312">
        <f>CP6+CR6-BF6</f>
        <v>18842.718000000001</v>
      </c>
      <c r="CP6" s="313">
        <f t="shared" ref="CP6:DM6" si="2">CP7</f>
        <v>18842.718000000001</v>
      </c>
      <c r="CQ6" s="313">
        <f t="shared" si="2"/>
        <v>18842.718000000001</v>
      </c>
      <c r="CR6" s="70">
        <f t="shared" si="2"/>
        <v>0</v>
      </c>
      <c r="CS6" s="70">
        <f t="shared" si="2"/>
        <v>0</v>
      </c>
      <c r="CT6" s="70">
        <f t="shared" si="2"/>
        <v>0</v>
      </c>
      <c r="CU6" s="70">
        <f t="shared" si="2"/>
        <v>0</v>
      </c>
      <c r="CV6" s="70">
        <f t="shared" si="2"/>
        <v>0</v>
      </c>
      <c r="CW6" s="70">
        <f t="shared" si="2"/>
        <v>0</v>
      </c>
      <c r="CX6" s="70">
        <f t="shared" si="2"/>
        <v>0</v>
      </c>
      <c r="CY6" s="70">
        <f t="shared" si="2"/>
        <v>0</v>
      </c>
      <c r="CZ6" s="70">
        <f t="shared" si="2"/>
        <v>0</v>
      </c>
      <c r="DA6" s="70">
        <f t="shared" si="2"/>
        <v>0</v>
      </c>
      <c r="DB6" s="70">
        <f t="shared" si="2"/>
        <v>0</v>
      </c>
      <c r="DC6" s="70">
        <f t="shared" si="2"/>
        <v>0</v>
      </c>
      <c r="DD6" s="70">
        <f t="shared" si="2"/>
        <v>0</v>
      </c>
      <c r="DE6" s="70">
        <f t="shared" si="2"/>
        <v>0</v>
      </c>
      <c r="DF6" s="70">
        <f t="shared" si="2"/>
        <v>0</v>
      </c>
      <c r="DG6" s="70">
        <f t="shared" si="2"/>
        <v>0</v>
      </c>
      <c r="DH6" s="70">
        <f t="shared" si="2"/>
        <v>0</v>
      </c>
      <c r="DI6" s="70">
        <f t="shared" si="2"/>
        <v>0</v>
      </c>
      <c r="DJ6" s="70">
        <f t="shared" si="2"/>
        <v>0</v>
      </c>
      <c r="DK6" s="154"/>
      <c r="DL6" s="70">
        <f t="shared" si="2"/>
        <v>53119.108849999997</v>
      </c>
      <c r="DM6" s="70">
        <f t="shared" si="2"/>
        <v>53119.108849999997</v>
      </c>
      <c r="DN6" s="154"/>
      <c r="DO6" s="70">
        <f>DO7</f>
        <v>53119.108849999997</v>
      </c>
      <c r="DP6" s="70">
        <f>DP7</f>
        <v>0</v>
      </c>
      <c r="DQ6" s="154"/>
      <c r="DR6" s="70">
        <f>DR7</f>
        <v>-34276.390849999996</v>
      </c>
      <c r="DS6" s="143">
        <f>DJ6-DR6</f>
        <v>34276.390849999996</v>
      </c>
      <c r="DT6" s="143"/>
      <c r="DU6" s="70">
        <f t="shared" ref="DU6:DU69" si="3">DV6+DW6+DX6</f>
        <v>0</v>
      </c>
      <c r="DV6" s="70">
        <f>DV7</f>
        <v>0</v>
      </c>
      <c r="DW6" s="70">
        <f>DW7</f>
        <v>0</v>
      </c>
      <c r="DX6" s="70">
        <f>DX7</f>
        <v>0</v>
      </c>
      <c r="DY6" s="70">
        <f>DY7</f>
        <v>0</v>
      </c>
      <c r="DZ6" s="70">
        <f t="shared" ref="DZ6:DZ69" si="4">EA6+EB6+EC6</f>
        <v>0</v>
      </c>
      <c r="EA6" s="70">
        <f>EA7</f>
        <v>0</v>
      </c>
      <c r="EB6" s="70">
        <f>EB7</f>
        <v>0</v>
      </c>
      <c r="EC6" s="70">
        <f>EC7</f>
        <v>0</v>
      </c>
      <c r="ED6" s="170">
        <f>ED7</f>
        <v>0</v>
      </c>
      <c r="EE6" s="70">
        <f>EF6+EG6+EH6</f>
        <v>0</v>
      </c>
      <c r="EF6" s="70">
        <f>EF7</f>
        <v>0</v>
      </c>
      <c r="EG6" s="70">
        <f>EG7</f>
        <v>0</v>
      </c>
      <c r="EH6" s="543"/>
      <c r="EI6" s="543"/>
      <c r="EJ6" s="70">
        <f>EK6+EL6+EM6</f>
        <v>0</v>
      </c>
      <c r="EK6" s="70">
        <f>EK7</f>
        <v>0</v>
      </c>
      <c r="EL6" s="70">
        <f>EL7</f>
        <v>0</v>
      </c>
      <c r="EM6" s="543"/>
      <c r="EN6" s="543"/>
      <c r="EO6" s="543"/>
      <c r="EP6" s="439" t="e">
        <f>EP7</f>
        <v>#DIV/0!</v>
      </c>
      <c r="EQ6" s="70" t="e">
        <f>EQ7</f>
        <v>#DIV/0!</v>
      </c>
      <c r="ER6" s="426"/>
      <c r="ES6" s="70">
        <f>ET6+EU6+EV6</f>
        <v>1971.29865</v>
      </c>
      <c r="ET6" s="70">
        <f>ET7</f>
        <v>1971.29865</v>
      </c>
      <c r="EU6" s="70">
        <f>EU7</f>
        <v>0</v>
      </c>
      <c r="EV6" s="543"/>
      <c r="EW6" s="543"/>
      <c r="EX6" s="70">
        <f>EY6+EZ6+FA6</f>
        <v>0</v>
      </c>
      <c r="EY6" s="70">
        <f>EY7</f>
        <v>0</v>
      </c>
      <c r="EZ6" s="70">
        <f>EZ7</f>
        <v>0</v>
      </c>
      <c r="FA6" s="543"/>
      <c r="FB6" s="543"/>
      <c r="FC6" s="543"/>
      <c r="FD6" s="70">
        <f>FD7</f>
        <v>0</v>
      </c>
      <c r="FE6" s="70">
        <f>FE7</f>
        <v>0</v>
      </c>
      <c r="FF6" s="70">
        <f>FG6+FH6+FI6</f>
        <v>51189.135300000002</v>
      </c>
      <c r="FG6" s="70">
        <f>FG7</f>
        <v>51189.135300000002</v>
      </c>
      <c r="FH6" s="70">
        <f>FH7</f>
        <v>0</v>
      </c>
      <c r="FI6" s="543"/>
      <c r="FJ6" s="543"/>
      <c r="FK6" s="70">
        <f>FL6+FM6+FN6</f>
        <v>0</v>
      </c>
      <c r="FL6" s="70">
        <f>FL7</f>
        <v>0</v>
      </c>
      <c r="FM6" s="70">
        <f>FM7</f>
        <v>0</v>
      </c>
      <c r="FN6" s="543"/>
      <c r="FO6" s="543"/>
      <c r="FP6" s="543"/>
      <c r="FQ6" s="439">
        <f>FQ7</f>
        <v>0</v>
      </c>
      <c r="FR6" s="70">
        <f>FR7</f>
        <v>0</v>
      </c>
    </row>
    <row r="7" spans="2:174" s="48" customFormat="1" ht="15.6" customHeight="1" x14ac:dyDescent="0.25">
      <c r="B7" s="35">
        <v>1</v>
      </c>
      <c r="C7" s="36"/>
      <c r="D7" s="36"/>
      <c r="E7" s="113">
        <v>1</v>
      </c>
      <c r="F7" s="113">
        <v>1</v>
      </c>
      <c r="G7" s="113"/>
      <c r="H7" s="113">
        <v>1</v>
      </c>
      <c r="I7" s="113"/>
      <c r="J7" s="263"/>
      <c r="K7" s="263"/>
      <c r="L7" s="65"/>
      <c r="M7" s="572">
        <v>1</v>
      </c>
      <c r="N7" s="265" t="s">
        <v>2</v>
      </c>
      <c r="O7" s="415"/>
      <c r="P7" s="212">
        <v>2</v>
      </c>
      <c r="Q7" s="213">
        <v>1</v>
      </c>
      <c r="R7" s="2">
        <f>S7+T7+U7</f>
        <v>53160.433949999999</v>
      </c>
      <c r="S7" s="2"/>
      <c r="T7" s="620">
        <v>1971.29865</v>
      </c>
      <c r="U7" s="619">
        <v>51189.135300000002</v>
      </c>
      <c r="V7" s="2">
        <f>W7+X7+Y7+Z7</f>
        <v>40528.0749</v>
      </c>
      <c r="W7" s="2"/>
      <c r="X7" s="645">
        <v>1971.3</v>
      </c>
      <c r="Y7" s="649">
        <v>38556.774899999997</v>
      </c>
      <c r="Z7" s="174"/>
      <c r="AA7" s="172">
        <f>AB7+AC7+AD7+AE7</f>
        <v>18842.718000000001</v>
      </c>
      <c r="AB7" s="172">
        <v>13101.817999999999</v>
      </c>
      <c r="AC7" s="173">
        <v>1076.4000000000001</v>
      </c>
      <c r="AD7" s="172">
        <v>4664.5</v>
      </c>
      <c r="AE7" s="174"/>
      <c r="AF7" s="172">
        <f>AG7+AH7+AI7+AJ7</f>
        <v>16602.718000000001</v>
      </c>
      <c r="AG7" s="172">
        <v>13101.817999999999</v>
      </c>
      <c r="AH7" s="173">
        <v>1076.4000000000001</v>
      </c>
      <c r="AI7" s="172">
        <v>2424.5</v>
      </c>
      <c r="AJ7" s="174"/>
      <c r="AK7" s="172">
        <f>AL7+AM7+AN7+AO7</f>
        <v>15994.317999999999</v>
      </c>
      <c r="AL7" s="172">
        <v>13101.817999999999</v>
      </c>
      <c r="AM7" s="173">
        <v>468</v>
      </c>
      <c r="AN7" s="172">
        <v>2424.5</v>
      </c>
      <c r="AO7" s="174"/>
      <c r="AP7" s="578" t="s">
        <v>582</v>
      </c>
      <c r="AQ7" s="2">
        <f>AR7+AS7+AT7+AU7</f>
        <v>53160.433949999999</v>
      </c>
      <c r="AR7" s="2"/>
      <c r="AS7" s="620">
        <v>1971.29865</v>
      </c>
      <c r="AT7" s="619">
        <v>51189.135300000002</v>
      </c>
      <c r="AU7" s="323"/>
      <c r="AV7" s="2" t="e">
        <f>AW7+AX7+AY7+AZ7</f>
        <v>#REF!</v>
      </c>
      <c r="AW7" s="2" t="e">
        <f>#REF!-AR7</f>
        <v>#REF!</v>
      </c>
      <c r="AX7" s="2" t="e">
        <f>#REF!-AS7</f>
        <v>#REF!</v>
      </c>
      <c r="AY7" s="2" t="e">
        <f>#REF!-AT7</f>
        <v>#REF!</v>
      </c>
      <c r="AZ7" s="2" t="e">
        <f>#REF!-AU7</f>
        <v>#REF!</v>
      </c>
      <c r="BA7" s="2">
        <f>BB7+BC7+BD7+BE7</f>
        <v>18842.718000000001</v>
      </c>
      <c r="BB7" s="2">
        <v>13101.817999999999</v>
      </c>
      <c r="BC7" s="262">
        <f>468+608.4</f>
        <v>1076.4000000000001</v>
      </c>
      <c r="BD7" s="2">
        <f>2424.5+2240</f>
        <v>4664.5</v>
      </c>
      <c r="BE7" s="323"/>
      <c r="BF7" s="2">
        <f>BG7+BH7+BI7+BJ7</f>
        <v>0</v>
      </c>
      <c r="BG7" s="2"/>
      <c r="BH7" s="262"/>
      <c r="BI7" s="2"/>
      <c r="BJ7" s="323"/>
      <c r="BK7" s="2">
        <f>BL7+BM7+BN7+BO7</f>
        <v>53119.108849999997</v>
      </c>
      <c r="BL7" s="2"/>
      <c r="BM7" s="620">
        <f>SUM(1923.18648,6.78707)</f>
        <v>1929.9735500000002</v>
      </c>
      <c r="BN7" s="2">
        <f>SUM(38556.7749,12632.3604)</f>
        <v>51189.135299999994</v>
      </c>
      <c r="BO7" s="323"/>
      <c r="BP7" s="701">
        <f>SUM(BQ7:BS7)</f>
        <v>17706.369619999998</v>
      </c>
      <c r="BQ7" s="701"/>
      <c r="BR7" s="54">
        <f>SUM(641.06216,2.26236)</f>
        <v>643.32451999999989</v>
      </c>
      <c r="BS7" s="54">
        <f>SUM(12852.2583,4210.7868)</f>
        <v>17063.045099999999</v>
      </c>
      <c r="BT7" s="2">
        <f>BU7+BV7+BW7+BX7</f>
        <v>53119.108849999997</v>
      </c>
      <c r="BU7" s="2"/>
      <c r="BV7" s="262">
        <f>SUM(1923.18648,6.78707)</f>
        <v>1929.9735500000002</v>
      </c>
      <c r="BW7" s="2">
        <f>SUM(38556.7749,12632.3604)</f>
        <v>51189.135299999994</v>
      </c>
      <c r="BX7" s="174"/>
      <c r="BY7" s="311">
        <f>BZ7+CA7+CB7</f>
        <v>17706.369619999998</v>
      </c>
      <c r="BZ7" s="2"/>
      <c r="CA7" s="2">
        <f>SUM(641.06216,2.26236)</f>
        <v>643.32451999999989</v>
      </c>
      <c r="CB7" s="2">
        <f>SUM(12852.2583,4210.7868)</f>
        <v>17063.045099999999</v>
      </c>
      <c r="CC7" s="2"/>
      <c r="CD7" s="25">
        <f>CE7</f>
        <v>70825.478470000002</v>
      </c>
      <c r="CE7" s="2">
        <f>CF7+CG7+CH7+CI7</f>
        <v>70825.478470000002</v>
      </c>
      <c r="CF7" s="2">
        <f>BU7+BZ7</f>
        <v>0</v>
      </c>
      <c r="CG7" s="2">
        <f>BV7+CA7</f>
        <v>2573.2980699999998</v>
      </c>
      <c r="CH7" s="2">
        <f>BW7+CB7</f>
        <v>68252.180399999997</v>
      </c>
      <c r="CI7" s="2">
        <f>BX7+CC7</f>
        <v>0</v>
      </c>
      <c r="CJ7" s="2">
        <f>CK7+CL7+CM7+CN7</f>
        <v>0</v>
      </c>
      <c r="CK7" s="2">
        <f>BL7-BU7</f>
        <v>0</v>
      </c>
      <c r="CL7" s="2">
        <f>BM7-BV7</f>
        <v>0</v>
      </c>
      <c r="CM7" s="2">
        <f>BN7-BW7</f>
        <v>0</v>
      </c>
      <c r="CN7" s="2">
        <f>BO7-BX7</f>
        <v>0</v>
      </c>
      <c r="CO7" s="92"/>
      <c r="CP7" s="348">
        <f>BA7</f>
        <v>18842.718000000001</v>
      </c>
      <c r="CQ7" s="348">
        <f>CP7</f>
        <v>18842.718000000001</v>
      </c>
      <c r="CR7" s="2">
        <f>CS7+CT7+CU7+CV7</f>
        <v>0</v>
      </c>
      <c r="CS7" s="2"/>
      <c r="CT7" s="262"/>
      <c r="CU7" s="2"/>
      <c r="CV7" s="323"/>
      <c r="CW7" s="2">
        <f>CX7+CY7+CZ7+DA7</f>
        <v>0</v>
      </c>
      <c r="CX7" s="2"/>
      <c r="CY7" s="262"/>
      <c r="CZ7" s="2"/>
      <c r="DA7" s="323"/>
      <c r="DB7" s="2">
        <f>DC7+DD7+DE7+DF7</f>
        <v>0</v>
      </c>
      <c r="DC7" s="2">
        <f>CS7-CX7</f>
        <v>0</v>
      </c>
      <c r="DD7" s="2">
        <f>CT7-CY7</f>
        <v>0</v>
      </c>
      <c r="DE7" s="2">
        <f>CU7-CZ7</f>
        <v>0</v>
      </c>
      <c r="DF7" s="2">
        <f>CV7-DA7</f>
        <v>0</v>
      </c>
      <c r="DG7" s="2"/>
      <c r="DH7" s="2"/>
      <c r="DI7" s="2"/>
      <c r="DJ7" s="2">
        <f>CJ7+DB7+DI7</f>
        <v>0</v>
      </c>
      <c r="DK7" s="58"/>
      <c r="DL7" s="2">
        <f>BK7+CR7+DG7</f>
        <v>53119.108849999997</v>
      </c>
      <c r="DM7" s="2">
        <f>BT7+CW7+DH7</f>
        <v>53119.108849999997</v>
      </c>
      <c r="DN7" s="58"/>
      <c r="DO7" s="2">
        <f>DM7</f>
        <v>53119.108849999997</v>
      </c>
      <c r="DP7" s="2">
        <f>DJ7</f>
        <v>0</v>
      </c>
      <c r="DQ7" s="58"/>
      <c r="DR7" s="2">
        <f>CQ7-DO7</f>
        <v>-34276.390849999996</v>
      </c>
      <c r="DS7" s="58"/>
      <c r="DT7" s="58"/>
      <c r="DU7" s="2">
        <f t="shared" si="3"/>
        <v>0</v>
      </c>
      <c r="DV7" s="2"/>
      <c r="DW7" s="262"/>
      <c r="DX7" s="2"/>
      <c r="DY7" s="323"/>
      <c r="DZ7" s="2">
        <f t="shared" si="4"/>
        <v>0</v>
      </c>
      <c r="EA7" s="2"/>
      <c r="EB7" s="2"/>
      <c r="EC7" s="2"/>
      <c r="ED7" s="172"/>
      <c r="EE7" s="445">
        <f>EF7+EG7</f>
        <v>0</v>
      </c>
      <c r="EF7" s="445">
        <f>AR7</f>
        <v>0</v>
      </c>
      <c r="EG7" s="445"/>
      <c r="EH7" s="553" t="e">
        <f>EF7/EE7</f>
        <v>#DIV/0!</v>
      </c>
      <c r="EI7" s="553" t="e">
        <f>EG7/EE7</f>
        <v>#DIV/0!</v>
      </c>
      <c r="EJ7" s="445">
        <f>EK7+EL7</f>
        <v>0</v>
      </c>
      <c r="EK7" s="445">
        <f>DV7</f>
        <v>0</v>
      </c>
      <c r="EL7" s="445">
        <f>EA7</f>
        <v>0</v>
      </c>
      <c r="EM7" s="553" t="e">
        <f>EK7/EJ7</f>
        <v>#DIV/0!</v>
      </c>
      <c r="EN7" s="553" t="e">
        <f>EL7/EJ7</f>
        <v>#DIV/0!</v>
      </c>
      <c r="EO7" s="553"/>
      <c r="EP7" s="446" t="e">
        <f>EJ7*EH7</f>
        <v>#DIV/0!</v>
      </c>
      <c r="EQ7" s="445" t="e">
        <f>EK7-EP7</f>
        <v>#DIV/0!</v>
      </c>
      <c r="ER7" s="427" t="e">
        <f>EP7/EM7</f>
        <v>#DIV/0!</v>
      </c>
      <c r="ES7" s="498">
        <f>ET7+EU7</f>
        <v>1971.29865</v>
      </c>
      <c r="ET7" s="498">
        <f>AS7</f>
        <v>1971.29865</v>
      </c>
      <c r="EU7" s="498"/>
      <c r="EV7" s="541">
        <f>ET7/ES7</f>
        <v>1</v>
      </c>
      <c r="EW7" s="541">
        <f>EU7/ES7</f>
        <v>0</v>
      </c>
      <c r="EX7" s="498">
        <f>EY7+EZ7</f>
        <v>0</v>
      </c>
      <c r="EY7" s="498">
        <f>DW7</f>
        <v>0</v>
      </c>
      <c r="EZ7" s="498">
        <f>EB7</f>
        <v>0</v>
      </c>
      <c r="FA7" s="541" t="e">
        <f>EY7/EX7</f>
        <v>#DIV/0!</v>
      </c>
      <c r="FB7" s="541" t="e">
        <f>EZ7/EX7</f>
        <v>#DIV/0!</v>
      </c>
      <c r="FC7" s="541"/>
      <c r="FD7" s="498">
        <f>EX7*EV7</f>
        <v>0</v>
      </c>
      <c r="FE7" s="498">
        <f>EY7-FD7</f>
        <v>0</v>
      </c>
      <c r="FF7" s="445">
        <f>FG7+FH7</f>
        <v>51189.135300000002</v>
      </c>
      <c r="FG7" s="445">
        <f>AT7</f>
        <v>51189.135300000002</v>
      </c>
      <c r="FH7" s="445"/>
      <c r="FI7" s="553">
        <f>FG7/FF7</f>
        <v>1</v>
      </c>
      <c r="FJ7" s="553">
        <f>FH7/FF7</f>
        <v>0</v>
      </c>
      <c r="FK7" s="445">
        <f>FL7+FM7</f>
        <v>0</v>
      </c>
      <c r="FL7" s="445">
        <f>DX7</f>
        <v>0</v>
      </c>
      <c r="FM7" s="445">
        <f>EC7</f>
        <v>0</v>
      </c>
      <c r="FN7" s="553" t="e">
        <f>FL7/FK7</f>
        <v>#DIV/0!</v>
      </c>
      <c r="FO7" s="553" t="e">
        <f>FM7/FK7</f>
        <v>#DIV/0!</v>
      </c>
      <c r="FP7" s="553"/>
      <c r="FQ7" s="446">
        <f>FK7*FI7</f>
        <v>0</v>
      </c>
      <c r="FR7" s="445">
        <f>FL7-FQ7</f>
        <v>0</v>
      </c>
    </row>
    <row r="8" spans="2:174" s="142" customFormat="1" ht="22.9" customHeight="1" x14ac:dyDescent="0.2">
      <c r="B8" s="136"/>
      <c r="C8" s="137"/>
      <c r="D8" s="137"/>
      <c r="E8" s="138"/>
      <c r="F8" s="138"/>
      <c r="G8" s="138"/>
      <c r="H8" s="138"/>
      <c r="M8" s="138"/>
      <c r="N8" s="141" t="s">
        <v>9</v>
      </c>
      <c r="O8" s="141"/>
      <c r="P8" s="214">
        <f>P9+P10+P11+P12+P13+P14+P15+P16+P17+P18+P19</f>
        <v>11</v>
      </c>
      <c r="Q8" s="214">
        <f>Q9+Q10+Q11+Q12+Q13+Q14+Q15+Q16+Q17+Q18+Q19</f>
        <v>2</v>
      </c>
      <c r="R8" s="70">
        <f t="shared" ref="R8:AO8" si="5">SUM(R9:R19)-R10</f>
        <v>128420.68955</v>
      </c>
      <c r="S8" s="70">
        <f t="shared" si="5"/>
        <v>0</v>
      </c>
      <c r="T8" s="70">
        <f t="shared" si="5"/>
        <v>25775.036</v>
      </c>
      <c r="U8" s="70">
        <f t="shared" si="5"/>
        <v>102645.65355</v>
      </c>
      <c r="V8" s="70">
        <f t="shared" si="5"/>
        <v>127023.66456999999</v>
      </c>
      <c r="W8" s="70">
        <f t="shared" si="5"/>
        <v>0</v>
      </c>
      <c r="X8" s="70">
        <f t="shared" si="5"/>
        <v>25784.5</v>
      </c>
      <c r="Y8" s="70">
        <f t="shared" si="5"/>
        <v>101239.16456999999</v>
      </c>
      <c r="Z8" s="170">
        <f t="shared" si="5"/>
        <v>0</v>
      </c>
      <c r="AA8" s="170">
        <f t="shared" si="5"/>
        <v>0</v>
      </c>
      <c r="AB8" s="170">
        <f t="shared" si="5"/>
        <v>0</v>
      </c>
      <c r="AC8" s="170">
        <f t="shared" si="5"/>
        <v>0</v>
      </c>
      <c r="AD8" s="170">
        <f t="shared" si="5"/>
        <v>0</v>
      </c>
      <c r="AE8" s="170">
        <f t="shared" si="5"/>
        <v>0</v>
      </c>
      <c r="AF8" s="170">
        <f t="shared" si="5"/>
        <v>0</v>
      </c>
      <c r="AG8" s="170">
        <f t="shared" si="5"/>
        <v>0</v>
      </c>
      <c r="AH8" s="170">
        <f t="shared" si="5"/>
        <v>0</v>
      </c>
      <c r="AI8" s="170">
        <f t="shared" si="5"/>
        <v>0</v>
      </c>
      <c r="AJ8" s="170">
        <f t="shared" si="5"/>
        <v>0</v>
      </c>
      <c r="AK8" s="171">
        <f t="shared" si="5"/>
        <v>0</v>
      </c>
      <c r="AL8" s="170">
        <f t="shared" si="5"/>
        <v>0</v>
      </c>
      <c r="AM8" s="170">
        <f t="shared" si="5"/>
        <v>0</v>
      </c>
      <c r="AN8" s="170">
        <f t="shared" si="5"/>
        <v>0</v>
      </c>
      <c r="AO8" s="170">
        <f t="shared" si="5"/>
        <v>0</v>
      </c>
      <c r="AP8" s="577"/>
      <c r="AQ8" s="70">
        <f>SUM(AQ9:AQ19)-AQ10</f>
        <v>128420.68955</v>
      </c>
      <c r="AR8" s="70">
        <f>SUM(AR9:AR19)-AR10</f>
        <v>0</v>
      </c>
      <c r="AS8" s="70">
        <f>AS9+AS10+AS11+AS12+AS13+AS14+AS15+AS16+AS17+AS18+AS19</f>
        <v>25775.036</v>
      </c>
      <c r="AT8" s="70">
        <f>SUM(AT9:AT19)-AT10</f>
        <v>102645.65355</v>
      </c>
      <c r="AU8" s="70">
        <f>SUM(AU9:AU19)-AU10</f>
        <v>0</v>
      </c>
      <c r="AV8" s="70" t="e">
        <f t="shared" ref="AV8:BE8" si="6">SUM(AV9:AV19)-AV10</f>
        <v>#REF!</v>
      </c>
      <c r="AW8" s="70" t="e">
        <f t="shared" si="6"/>
        <v>#REF!</v>
      </c>
      <c r="AX8" s="70" t="e">
        <f t="shared" si="6"/>
        <v>#REF!</v>
      </c>
      <c r="AY8" s="70" t="e">
        <f t="shared" si="6"/>
        <v>#REF!</v>
      </c>
      <c r="AZ8" s="70" t="e">
        <f t="shared" si="6"/>
        <v>#REF!</v>
      </c>
      <c r="BA8" s="70">
        <f t="shared" si="6"/>
        <v>17695.45</v>
      </c>
      <c r="BB8" s="70">
        <f t="shared" si="6"/>
        <v>0</v>
      </c>
      <c r="BC8" s="70">
        <f t="shared" si="6"/>
        <v>15058.099999999999</v>
      </c>
      <c r="BD8" s="70">
        <f t="shared" si="6"/>
        <v>2637.35</v>
      </c>
      <c r="BE8" s="70">
        <f t="shared" si="6"/>
        <v>0</v>
      </c>
      <c r="BF8" s="70">
        <f t="shared" ref="BF8:CN8" si="7">SUM(BF9:BF19)-BF10</f>
        <v>0</v>
      </c>
      <c r="BG8" s="70">
        <f t="shared" si="7"/>
        <v>0</v>
      </c>
      <c r="BH8" s="70">
        <f t="shared" si="7"/>
        <v>0</v>
      </c>
      <c r="BI8" s="70">
        <f t="shared" si="7"/>
        <v>0</v>
      </c>
      <c r="BJ8" s="70">
        <f t="shared" si="7"/>
        <v>0</v>
      </c>
      <c r="BK8" s="70">
        <f t="shared" si="7"/>
        <v>125092.00121</v>
      </c>
      <c r="BL8" s="70">
        <f t="shared" si="7"/>
        <v>0</v>
      </c>
      <c r="BM8" s="70">
        <f t="shared" si="7"/>
        <v>25217.981560000004</v>
      </c>
      <c r="BN8" s="70">
        <f t="shared" si="7"/>
        <v>99874.019650000002</v>
      </c>
      <c r="BO8" s="70">
        <f t="shared" si="7"/>
        <v>0</v>
      </c>
      <c r="BP8" s="70">
        <f>SUM(BP9:BP19)</f>
        <v>14770.214249999999</v>
      </c>
      <c r="BQ8" s="70">
        <f>SUM(BQ9:BQ19)</f>
        <v>0</v>
      </c>
      <c r="BR8" s="70">
        <f>SUM(BR9:BR19)</f>
        <v>5018.7372300000006</v>
      </c>
      <c r="BS8" s="70">
        <f>SUM(BS9:BS19)</f>
        <v>9751.4770200000003</v>
      </c>
      <c r="BT8" s="70">
        <f t="shared" si="7"/>
        <v>125092.00121</v>
      </c>
      <c r="BU8" s="70">
        <f t="shared" si="7"/>
        <v>0</v>
      </c>
      <c r="BV8" s="70">
        <f t="shared" si="7"/>
        <v>25217.981560000004</v>
      </c>
      <c r="BW8" s="70">
        <f t="shared" si="7"/>
        <v>99874.019650000002</v>
      </c>
      <c r="BX8" s="170">
        <f t="shared" si="7"/>
        <v>0</v>
      </c>
      <c r="BY8" s="310">
        <f t="shared" si="7"/>
        <v>14770.214249999999</v>
      </c>
      <c r="BZ8" s="70">
        <f t="shared" si="7"/>
        <v>0</v>
      </c>
      <c r="CA8" s="70">
        <f t="shared" si="7"/>
        <v>5018.7372300000006</v>
      </c>
      <c r="CB8" s="70">
        <f t="shared" si="7"/>
        <v>9751.4770200000003</v>
      </c>
      <c r="CC8" s="70">
        <f t="shared" si="7"/>
        <v>0</v>
      </c>
      <c r="CD8" s="70">
        <f t="shared" si="7"/>
        <v>139862.21546000001</v>
      </c>
      <c r="CE8" s="70">
        <f t="shared" si="7"/>
        <v>139862.21546000001</v>
      </c>
      <c r="CF8" s="70">
        <f t="shared" si="7"/>
        <v>0</v>
      </c>
      <c r="CG8" s="70">
        <f t="shared" si="7"/>
        <v>30236.718790000003</v>
      </c>
      <c r="CH8" s="70">
        <f t="shared" si="7"/>
        <v>109625.49666999999</v>
      </c>
      <c r="CI8" s="70">
        <f t="shared" si="7"/>
        <v>0</v>
      </c>
      <c r="CJ8" s="70">
        <f t="shared" si="7"/>
        <v>0</v>
      </c>
      <c r="CK8" s="70">
        <f t="shared" si="7"/>
        <v>0</v>
      </c>
      <c r="CL8" s="70">
        <f t="shared" si="7"/>
        <v>0</v>
      </c>
      <c r="CM8" s="70">
        <f t="shared" si="7"/>
        <v>0</v>
      </c>
      <c r="CN8" s="70">
        <f t="shared" si="7"/>
        <v>0</v>
      </c>
      <c r="CO8" s="312">
        <f>CP8+CR8-BF8</f>
        <v>17695.449999999997</v>
      </c>
      <c r="CP8" s="313">
        <f t="shared" ref="CP8:DJ8" si="8">SUM(CP9:CP19)-CP10</f>
        <v>17695.449999999997</v>
      </c>
      <c r="CQ8" s="313">
        <f t="shared" si="8"/>
        <v>17695.449999999997</v>
      </c>
      <c r="CR8" s="70">
        <f t="shared" si="8"/>
        <v>0</v>
      </c>
      <c r="CS8" s="70">
        <f t="shared" si="8"/>
        <v>0</v>
      </c>
      <c r="CT8" s="70">
        <f t="shared" si="8"/>
        <v>0</v>
      </c>
      <c r="CU8" s="70">
        <f t="shared" si="8"/>
        <v>0</v>
      </c>
      <c r="CV8" s="70">
        <f t="shared" si="8"/>
        <v>0</v>
      </c>
      <c r="CW8" s="70">
        <f t="shared" si="8"/>
        <v>0</v>
      </c>
      <c r="CX8" s="70">
        <f t="shared" si="8"/>
        <v>0</v>
      </c>
      <c r="CY8" s="70">
        <f t="shared" si="8"/>
        <v>0</v>
      </c>
      <c r="CZ8" s="70">
        <f t="shared" si="8"/>
        <v>0</v>
      </c>
      <c r="DA8" s="70">
        <f t="shared" si="8"/>
        <v>0</v>
      </c>
      <c r="DB8" s="310">
        <f t="shared" si="8"/>
        <v>0</v>
      </c>
      <c r="DC8" s="310">
        <f t="shared" si="8"/>
        <v>0</v>
      </c>
      <c r="DD8" s="310">
        <f t="shared" si="8"/>
        <v>0</v>
      </c>
      <c r="DE8" s="310">
        <f t="shared" si="8"/>
        <v>0</v>
      </c>
      <c r="DF8" s="310">
        <f t="shared" si="8"/>
        <v>0</v>
      </c>
      <c r="DG8" s="70">
        <f t="shared" si="8"/>
        <v>0</v>
      </c>
      <c r="DH8" s="70">
        <f t="shared" si="8"/>
        <v>0</v>
      </c>
      <c r="DI8" s="70">
        <f t="shared" si="8"/>
        <v>0</v>
      </c>
      <c r="DJ8" s="70">
        <f t="shared" si="8"/>
        <v>0</v>
      </c>
      <c r="DK8" s="154"/>
      <c r="DL8" s="70">
        <f>SUM(DL9:DL19)-DL10</f>
        <v>125092.00121</v>
      </c>
      <c r="DM8" s="70">
        <f>SUM(DM9:DM19)-DM10</f>
        <v>125092.00121</v>
      </c>
      <c r="DN8" s="154"/>
      <c r="DO8" s="70">
        <f>SUM(DO9:DO19)-DO10</f>
        <v>125092.00120999999</v>
      </c>
      <c r="DP8" s="70">
        <f>SUM(DP9:DP19)-DP10</f>
        <v>0</v>
      </c>
      <c r="DQ8" s="154"/>
      <c r="DR8" s="70">
        <f>SUM(DR9:DR19)-DR10</f>
        <v>-107396.55120999999</v>
      </c>
      <c r="DS8" s="143">
        <f>DJ8-DR8</f>
        <v>107396.55120999999</v>
      </c>
      <c r="DT8" s="143"/>
      <c r="DU8" s="70">
        <f t="shared" si="3"/>
        <v>0</v>
      </c>
      <c r="DV8" s="70">
        <f>SUM(DV9:DV19)-DV10</f>
        <v>0</v>
      </c>
      <c r="DW8" s="70">
        <f>SUM(DW9:DW19)-DW10</f>
        <v>0</v>
      </c>
      <c r="DX8" s="70">
        <f>SUM(DX9:DX19)-DX10</f>
        <v>0</v>
      </c>
      <c r="DY8" s="70">
        <f>SUM(DY9:DY19)-DY10</f>
        <v>0</v>
      </c>
      <c r="DZ8" s="70">
        <f t="shared" si="4"/>
        <v>0</v>
      </c>
      <c r="EA8" s="70">
        <f>SUM(EA9:EA19)-EA10</f>
        <v>0</v>
      </c>
      <c r="EB8" s="70">
        <f>SUM(EB9:EB19)-EB10</f>
        <v>0</v>
      </c>
      <c r="EC8" s="70">
        <f>SUM(EC9:EC19)-EC10</f>
        <v>0</v>
      </c>
      <c r="ED8" s="170">
        <f>SUM(ED9:ED19)-ED10</f>
        <v>0</v>
      </c>
      <c r="EE8" s="70">
        <f>EF8+EG8+EH8</f>
        <v>0</v>
      </c>
      <c r="EF8" s="70">
        <f>AR8</f>
        <v>0</v>
      </c>
      <c r="EG8" s="70">
        <f>SUM(EG9:EG19)-EG10</f>
        <v>0</v>
      </c>
      <c r="EH8" s="543"/>
      <c r="EI8" s="543"/>
      <c r="EJ8" s="70">
        <f>EK8+EL8</f>
        <v>0</v>
      </c>
      <c r="EK8" s="70">
        <f>SUM(EK9:EK19)</f>
        <v>0</v>
      </c>
      <c r="EL8" s="70">
        <f>SUM(EL9:EL19)</f>
        <v>0</v>
      </c>
      <c r="EM8" s="543"/>
      <c r="EN8" s="543"/>
      <c r="EO8" s="543"/>
      <c r="EP8" s="439">
        <f>SUM(EP9:EP19)</f>
        <v>0</v>
      </c>
      <c r="EQ8" s="70">
        <f>EP8-EM8</f>
        <v>0</v>
      </c>
      <c r="ER8" s="426"/>
      <c r="ES8" s="70">
        <f t="shared" ref="ES8:ES71" si="9">ET8+EU8</f>
        <v>25775.036</v>
      </c>
      <c r="ET8" s="70">
        <f>AS8</f>
        <v>25775.036</v>
      </c>
      <c r="EU8" s="70">
        <f>SUM(EU9:EU19)-EU10</f>
        <v>0</v>
      </c>
      <c r="EV8" s="543"/>
      <c r="EW8" s="543"/>
      <c r="EX8" s="70">
        <f t="shared" ref="EX8:EX71" si="10">EY8+EZ8</f>
        <v>0</v>
      </c>
      <c r="EY8" s="70">
        <f>SUM(EY9:EY19)</f>
        <v>0</v>
      </c>
      <c r="EZ8" s="70">
        <f>SUM(EZ9:EZ19)</f>
        <v>0</v>
      </c>
      <c r="FA8" s="543"/>
      <c r="FB8" s="543"/>
      <c r="FC8" s="543"/>
      <c r="FD8" s="70" t="e">
        <f>SUM(FD9:FD19)</f>
        <v>#DIV/0!</v>
      </c>
      <c r="FE8" s="70" t="e">
        <f t="shared" ref="FE8:FE71" si="11">EY8-FD8</f>
        <v>#DIV/0!</v>
      </c>
      <c r="FF8" s="70">
        <f>FG8+FH8+FI8</f>
        <v>102645.65355</v>
      </c>
      <c r="FG8" s="70">
        <f>AT8</f>
        <v>102645.65355</v>
      </c>
      <c r="FH8" s="70">
        <f>SUM(FH9:FH19)-FH10</f>
        <v>0</v>
      </c>
      <c r="FI8" s="543"/>
      <c r="FJ8" s="543"/>
      <c r="FK8" s="70">
        <f>FL8+FM8</f>
        <v>0</v>
      </c>
      <c r="FL8" s="70">
        <f>SUM(FL9:FL19)</f>
        <v>0</v>
      </c>
      <c r="FM8" s="70">
        <f>SUM(FM9:FM19)</f>
        <v>0</v>
      </c>
      <c r="FN8" s="543"/>
      <c r="FO8" s="543"/>
      <c r="FP8" s="543"/>
      <c r="FQ8" s="439">
        <f>SUM(FQ9:FQ19)</f>
        <v>0</v>
      </c>
      <c r="FR8" s="70">
        <f>FL8-FQ8</f>
        <v>0</v>
      </c>
    </row>
    <row r="9" spans="2:174" s="48" customFormat="1" ht="15.75" customHeight="1" x14ac:dyDescent="0.25">
      <c r="B9" s="35">
        <v>1</v>
      </c>
      <c r="C9" s="36"/>
      <c r="D9" s="36"/>
      <c r="E9" s="113">
        <v>2</v>
      </c>
      <c r="F9" s="35">
        <v>1</v>
      </c>
      <c r="G9" s="36"/>
      <c r="H9" s="36">
        <v>1</v>
      </c>
      <c r="M9" s="113">
        <v>2</v>
      </c>
      <c r="N9" s="4" t="s">
        <v>194</v>
      </c>
      <c r="O9" s="157"/>
      <c r="P9" s="699">
        <v>1</v>
      </c>
      <c r="Q9" s="157"/>
      <c r="R9" s="2">
        <f t="shared" ref="R9:R36" si="12">S9+T9+U9</f>
        <v>11154.5</v>
      </c>
      <c r="S9" s="2"/>
      <c r="T9" s="620">
        <v>11154.5</v>
      </c>
      <c r="U9" s="2"/>
      <c r="V9" s="2">
        <f t="shared" ref="V9:V19" si="13">W9+X9+Y9+Z9</f>
        <v>11154.5</v>
      </c>
      <c r="W9" s="2"/>
      <c r="X9" s="645">
        <v>11154.5</v>
      </c>
      <c r="Y9" s="2"/>
      <c r="Z9" s="175"/>
      <c r="AA9" s="172"/>
      <c r="AB9" s="172"/>
      <c r="AC9" s="173"/>
      <c r="AD9" s="172"/>
      <c r="AE9" s="175"/>
      <c r="AF9" s="172"/>
      <c r="AG9" s="172"/>
      <c r="AH9" s="173"/>
      <c r="AI9" s="172"/>
      <c r="AJ9" s="175"/>
      <c r="AK9" s="172"/>
      <c r="AL9" s="172"/>
      <c r="AM9" s="173"/>
      <c r="AN9" s="172"/>
      <c r="AO9" s="172"/>
      <c r="AP9" s="578" t="s">
        <v>391</v>
      </c>
      <c r="AQ9" s="2">
        <f t="shared" ref="AQ9:AQ19" si="14">AR9+AS9+AT9+AU9</f>
        <v>11154.5</v>
      </c>
      <c r="AR9" s="2"/>
      <c r="AS9" s="619">
        <v>11154.5</v>
      </c>
      <c r="AT9" s="619"/>
      <c r="AU9" s="2"/>
      <c r="AV9" s="2" t="e">
        <f t="shared" ref="AV9:AV19" si="15">AW9+AX9+AY9+AZ9</f>
        <v>#REF!</v>
      </c>
      <c r="AW9" s="2" t="e">
        <f>#REF!-AR9</f>
        <v>#REF!</v>
      </c>
      <c r="AX9" s="2" t="e">
        <f>#REF!-AS9</f>
        <v>#REF!</v>
      </c>
      <c r="AY9" s="2" t="e">
        <f>#REF!-AT9</f>
        <v>#REF!</v>
      </c>
      <c r="AZ9" s="2" t="e">
        <f>#REF!-AU9</f>
        <v>#REF!</v>
      </c>
      <c r="BA9" s="2">
        <f t="shared" ref="BA9:BA19" si="16">BB9+BC9+BD9+BE9</f>
        <v>0</v>
      </c>
      <c r="BB9" s="2"/>
      <c r="BC9" s="2"/>
      <c r="BD9" s="2"/>
      <c r="BE9" s="2"/>
      <c r="BF9" s="2">
        <f t="shared" ref="BF9:BF19" si="17">BG9+BH9+BI9+BJ9</f>
        <v>0</v>
      </c>
      <c r="BG9" s="2"/>
      <c r="BH9" s="2"/>
      <c r="BI9" s="2"/>
      <c r="BJ9" s="2"/>
      <c r="BK9" s="2">
        <f t="shared" ref="BK9:BK19" si="18">BL9+BM9+BN9+BO9</f>
        <v>11154.5</v>
      </c>
      <c r="BL9" s="2"/>
      <c r="BM9" s="619">
        <v>11154.5</v>
      </c>
      <c r="BN9" s="2"/>
      <c r="BO9" s="2"/>
      <c r="BP9" s="2">
        <f>SUM(BQ9:BS9)</f>
        <v>1534.20973</v>
      </c>
      <c r="BQ9" s="2"/>
      <c r="BR9" s="2">
        <v>1534.20973</v>
      </c>
      <c r="BS9" s="2"/>
      <c r="BT9" s="2">
        <f t="shared" ref="BT9:BT19" si="19">BU9+BV9+BW9+BX9</f>
        <v>11154.5</v>
      </c>
      <c r="BU9" s="2"/>
      <c r="BV9" s="2">
        <v>11154.5</v>
      </c>
      <c r="BW9" s="2"/>
      <c r="BX9" s="172"/>
      <c r="BY9" s="2">
        <f t="shared" ref="BY9:BY19" si="20">BZ9+CA9+CB9+CC9</f>
        <v>1534.20973</v>
      </c>
      <c r="BZ9" s="2"/>
      <c r="CA9" s="2">
        <v>1534.20973</v>
      </c>
      <c r="CB9" s="2"/>
      <c r="CC9" s="2"/>
      <c r="CD9" s="25">
        <f t="shared" ref="CD9:CD19" si="21">CE9</f>
        <v>12688.70973</v>
      </c>
      <c r="CE9" s="2">
        <f t="shared" ref="CE9:CE19" si="22">CF9+CG9+CH9+CI9</f>
        <v>12688.70973</v>
      </c>
      <c r="CF9" s="2">
        <f t="shared" ref="CF9:CI19" si="23">BU9+BZ9</f>
        <v>0</v>
      </c>
      <c r="CG9" s="2">
        <f t="shared" si="23"/>
        <v>12688.70973</v>
      </c>
      <c r="CH9" s="2">
        <f t="shared" si="23"/>
        <v>0</v>
      </c>
      <c r="CI9" s="2">
        <f t="shared" si="23"/>
        <v>0</v>
      </c>
      <c r="CJ9" s="2">
        <f t="shared" ref="CJ9:CJ19" si="24">CK9+CL9+CM9+CN9</f>
        <v>0</v>
      </c>
      <c r="CK9" s="2">
        <f t="shared" ref="CK9:CK19" si="25">BL9-BU9</f>
        <v>0</v>
      </c>
      <c r="CL9" s="2">
        <f t="shared" ref="CL9:CL19" si="26">BM9-BV9</f>
        <v>0</v>
      </c>
      <c r="CM9" s="2">
        <f t="shared" ref="CM9:CM19" si="27">BN9-BW9</f>
        <v>0</v>
      </c>
      <c r="CN9" s="2">
        <f t="shared" ref="CN9:CN19" si="28">BO9-BX9</f>
        <v>0</v>
      </c>
      <c r="CO9" s="92"/>
      <c r="CP9" s="348">
        <f>BC9</f>
        <v>0</v>
      </c>
      <c r="CQ9" s="348">
        <f>CP9-BF9</f>
        <v>0</v>
      </c>
      <c r="CR9" s="2">
        <f t="shared" ref="CR9:CR19" si="29">CS9+CT9+CU9+CV9</f>
        <v>0</v>
      </c>
      <c r="CS9" s="2"/>
      <c r="CT9" s="2"/>
      <c r="CU9" s="2"/>
      <c r="CV9" s="2"/>
      <c r="CW9" s="2">
        <f t="shared" ref="CW9:CW19" si="30">CX9+CY9+CZ9+DA9</f>
        <v>0</v>
      </c>
      <c r="CX9" s="2"/>
      <c r="CY9" s="2"/>
      <c r="CZ9" s="2"/>
      <c r="DA9" s="2"/>
      <c r="DB9" s="2">
        <f t="shared" ref="DB9:DB19" si="31">DC9+DD9+DE9+DF9</f>
        <v>0</v>
      </c>
      <c r="DC9" s="2">
        <f>CS9-CX9</f>
        <v>0</v>
      </c>
      <c r="DD9" s="2">
        <f t="shared" ref="DD9:DF19" si="32">CT9-CY9</f>
        <v>0</v>
      </c>
      <c r="DE9" s="2">
        <f t="shared" si="32"/>
        <v>0</v>
      </c>
      <c r="DF9" s="2">
        <f t="shared" si="32"/>
        <v>0</v>
      </c>
      <c r="DG9" s="2"/>
      <c r="DH9" s="2"/>
      <c r="DI9" s="2"/>
      <c r="DJ9" s="2">
        <f t="shared" ref="DJ9:DJ19" si="33">CJ9+DB9+DI9</f>
        <v>0</v>
      </c>
      <c r="DK9" s="58"/>
      <c r="DL9" s="2">
        <f t="shared" ref="DL9:DL19" si="34">BK9+CR9+DG9</f>
        <v>11154.5</v>
      </c>
      <c r="DM9" s="2">
        <f t="shared" ref="DM9:DM19" si="35">BT9+CW9+DH9</f>
        <v>11154.5</v>
      </c>
      <c r="DN9" s="58"/>
      <c r="DO9" s="2">
        <f>DM9</f>
        <v>11154.5</v>
      </c>
      <c r="DP9" s="2">
        <f>DJ9</f>
        <v>0</v>
      </c>
      <c r="DQ9" s="58"/>
      <c r="DR9" s="2">
        <f>CQ9-DO9</f>
        <v>-11154.5</v>
      </c>
      <c r="DS9" s="58"/>
      <c r="DT9" s="58"/>
      <c r="DU9" s="2">
        <f t="shared" si="3"/>
        <v>0</v>
      </c>
      <c r="DV9" s="2"/>
      <c r="DW9" s="2"/>
      <c r="DX9" s="2"/>
      <c r="DY9" s="2"/>
      <c r="DZ9" s="2">
        <f t="shared" si="4"/>
        <v>0</v>
      </c>
      <c r="EA9" s="2"/>
      <c r="EB9" s="2"/>
      <c r="EC9" s="2"/>
      <c r="ED9" s="172"/>
      <c r="EE9" s="445"/>
      <c r="EF9" s="445"/>
      <c r="EG9" s="445"/>
      <c r="EH9" s="553"/>
      <c r="EI9" s="553"/>
      <c r="EJ9" s="445"/>
      <c r="EK9" s="445"/>
      <c r="EL9" s="445"/>
      <c r="EM9" s="553"/>
      <c r="EN9" s="553"/>
      <c r="EO9" s="553"/>
      <c r="EP9" s="446"/>
      <c r="EQ9" s="445"/>
      <c r="ER9" s="427" t="e">
        <f t="shared" ref="ER9:ER19" si="36">EP9/EM9</f>
        <v>#DIV/0!</v>
      </c>
      <c r="ES9" s="498"/>
      <c r="ET9" s="498"/>
      <c r="EU9" s="498"/>
      <c r="EV9" s="541"/>
      <c r="EW9" s="541"/>
      <c r="EX9" s="498"/>
      <c r="EY9" s="498"/>
      <c r="EZ9" s="498"/>
      <c r="FA9" s="541"/>
      <c r="FB9" s="541"/>
      <c r="FC9" s="541"/>
      <c r="FD9" s="498"/>
      <c r="FE9" s="498">
        <f t="shared" si="11"/>
        <v>0</v>
      </c>
      <c r="FF9" s="445"/>
      <c r="FG9" s="445"/>
      <c r="FH9" s="445"/>
      <c r="FI9" s="553"/>
      <c r="FJ9" s="553"/>
      <c r="FK9" s="445"/>
      <c r="FL9" s="445"/>
      <c r="FM9" s="445"/>
      <c r="FN9" s="553"/>
      <c r="FO9" s="553"/>
      <c r="FP9" s="553"/>
      <c r="FQ9" s="446"/>
      <c r="FR9" s="445"/>
    </row>
    <row r="10" spans="2:174" s="48" customFormat="1" ht="15.75" customHeight="1" x14ac:dyDescent="0.25">
      <c r="B10" s="35"/>
      <c r="C10" s="36"/>
      <c r="D10" s="36"/>
      <c r="E10" s="113"/>
      <c r="F10" s="35"/>
      <c r="G10" s="36"/>
      <c r="H10" s="36"/>
      <c r="M10" s="113"/>
      <c r="N10" s="19" t="s">
        <v>251</v>
      </c>
      <c r="O10" s="158"/>
      <c r="P10" s="158"/>
      <c r="Q10" s="158"/>
      <c r="R10" s="2">
        <f t="shared" si="12"/>
        <v>0</v>
      </c>
      <c r="S10" s="2"/>
      <c r="T10" s="622"/>
      <c r="U10" s="619"/>
      <c r="V10" s="2">
        <f t="shared" si="13"/>
        <v>0</v>
      </c>
      <c r="W10" s="2"/>
      <c r="X10" s="321"/>
      <c r="Y10" s="2"/>
      <c r="Z10" s="175"/>
      <c r="AA10" s="172"/>
      <c r="AB10" s="172"/>
      <c r="AC10" s="177"/>
      <c r="AD10" s="172"/>
      <c r="AE10" s="175"/>
      <c r="AF10" s="172"/>
      <c r="AG10" s="172"/>
      <c r="AH10" s="177"/>
      <c r="AI10" s="172"/>
      <c r="AJ10" s="175"/>
      <c r="AK10" s="172"/>
      <c r="AL10" s="172"/>
      <c r="AM10" s="177"/>
      <c r="AN10" s="172"/>
      <c r="AO10" s="172"/>
      <c r="AP10" s="579"/>
      <c r="AQ10" s="2">
        <f t="shared" si="14"/>
        <v>0</v>
      </c>
      <c r="AR10" s="2"/>
      <c r="AS10" s="619"/>
      <c r="AT10" s="619"/>
      <c r="AU10" s="2"/>
      <c r="AV10" s="2" t="e">
        <f t="shared" si="15"/>
        <v>#REF!</v>
      </c>
      <c r="AW10" s="2" t="e">
        <f>#REF!-AR10</f>
        <v>#REF!</v>
      </c>
      <c r="AX10" s="2" t="e">
        <f>#REF!-AS10</f>
        <v>#REF!</v>
      </c>
      <c r="AY10" s="2" t="e">
        <f>#REF!-AT10</f>
        <v>#REF!</v>
      </c>
      <c r="AZ10" s="2" t="e">
        <f>#REF!-AU10</f>
        <v>#REF!</v>
      </c>
      <c r="BA10" s="2">
        <f t="shared" si="16"/>
        <v>0</v>
      </c>
      <c r="BB10" s="2"/>
      <c r="BC10" s="2"/>
      <c r="BD10" s="2"/>
      <c r="BE10" s="2"/>
      <c r="BF10" s="2">
        <f t="shared" si="17"/>
        <v>0</v>
      </c>
      <c r="BG10" s="2"/>
      <c r="BH10" s="2"/>
      <c r="BI10" s="2"/>
      <c r="BJ10" s="2"/>
      <c r="BK10" s="2">
        <f t="shared" si="18"/>
        <v>0</v>
      </c>
      <c r="BL10" s="2"/>
      <c r="BM10" s="619"/>
      <c r="BN10" s="2"/>
      <c r="BO10" s="2"/>
      <c r="BP10" s="2">
        <f t="shared" ref="BP10:BP19" si="37">SUM(BQ10:BS10)</f>
        <v>0</v>
      </c>
      <c r="BQ10" s="2"/>
      <c r="BR10" s="2"/>
      <c r="BS10" s="2"/>
      <c r="BT10" s="2">
        <f t="shared" si="19"/>
        <v>0</v>
      </c>
      <c r="BU10" s="2"/>
      <c r="BV10" s="2"/>
      <c r="BW10" s="2"/>
      <c r="BX10" s="172"/>
      <c r="BY10" s="2">
        <f t="shared" si="20"/>
        <v>0</v>
      </c>
      <c r="BZ10" s="2"/>
      <c r="CA10" s="2"/>
      <c r="CB10" s="2"/>
      <c r="CC10" s="2"/>
      <c r="CD10" s="25">
        <f t="shared" si="21"/>
        <v>0</v>
      </c>
      <c r="CE10" s="2">
        <f t="shared" si="22"/>
        <v>0</v>
      </c>
      <c r="CF10" s="2">
        <f t="shared" si="23"/>
        <v>0</v>
      </c>
      <c r="CG10" s="2">
        <f t="shared" si="23"/>
        <v>0</v>
      </c>
      <c r="CH10" s="2">
        <f t="shared" si="23"/>
        <v>0</v>
      </c>
      <c r="CI10" s="2">
        <f t="shared" si="23"/>
        <v>0</v>
      </c>
      <c r="CJ10" s="2">
        <f t="shared" si="24"/>
        <v>0</v>
      </c>
      <c r="CK10" s="2">
        <f t="shared" si="25"/>
        <v>0</v>
      </c>
      <c r="CL10" s="2">
        <f t="shared" si="26"/>
        <v>0</v>
      </c>
      <c r="CM10" s="2">
        <f t="shared" si="27"/>
        <v>0</v>
      </c>
      <c r="CN10" s="2">
        <f t="shared" si="28"/>
        <v>0</v>
      </c>
      <c r="CO10" s="92"/>
      <c r="CP10" s="348"/>
      <c r="CQ10" s="348"/>
      <c r="CR10" s="2">
        <f t="shared" si="29"/>
        <v>0</v>
      </c>
      <c r="CS10" s="2"/>
      <c r="CT10" s="2"/>
      <c r="CU10" s="2"/>
      <c r="CV10" s="2"/>
      <c r="CW10" s="2">
        <f t="shared" si="30"/>
        <v>0</v>
      </c>
      <c r="CX10" s="2"/>
      <c r="CY10" s="2"/>
      <c r="CZ10" s="2"/>
      <c r="DA10" s="2"/>
      <c r="DB10" s="2">
        <f t="shared" si="31"/>
        <v>0</v>
      </c>
      <c r="DC10" s="2">
        <f t="shared" ref="DC10:DC19" si="38">CS10-CX10</f>
        <v>0</v>
      </c>
      <c r="DD10" s="2">
        <f t="shared" si="32"/>
        <v>0</v>
      </c>
      <c r="DE10" s="2">
        <f t="shared" si="32"/>
        <v>0</v>
      </c>
      <c r="DF10" s="2">
        <f t="shared" si="32"/>
        <v>0</v>
      </c>
      <c r="DG10" s="2"/>
      <c r="DH10" s="2"/>
      <c r="DI10" s="2"/>
      <c r="DJ10" s="2">
        <f t="shared" si="33"/>
        <v>0</v>
      </c>
      <c r="DK10" s="58"/>
      <c r="DL10" s="2">
        <f t="shared" si="34"/>
        <v>0</v>
      </c>
      <c r="DM10" s="2">
        <f t="shared" si="35"/>
        <v>0</v>
      </c>
      <c r="DN10" s="58"/>
      <c r="DO10" s="2">
        <f>DM10</f>
        <v>0</v>
      </c>
      <c r="DP10" s="2">
        <f>DJ10</f>
        <v>0</v>
      </c>
      <c r="DQ10" s="58"/>
      <c r="DR10" s="2"/>
      <c r="DS10" s="58"/>
      <c r="DT10" s="58"/>
      <c r="DU10" s="2">
        <f t="shared" si="3"/>
        <v>0</v>
      </c>
      <c r="DV10" s="2"/>
      <c r="DW10" s="2"/>
      <c r="DX10" s="2"/>
      <c r="DY10" s="2"/>
      <c r="DZ10" s="2">
        <f t="shared" si="4"/>
        <v>0</v>
      </c>
      <c r="EA10" s="2"/>
      <c r="EB10" s="2"/>
      <c r="EC10" s="2"/>
      <c r="ED10" s="172"/>
      <c r="EE10" s="445"/>
      <c r="EF10" s="445"/>
      <c r="EG10" s="445"/>
      <c r="EH10" s="553"/>
      <c r="EI10" s="553"/>
      <c r="EJ10" s="445"/>
      <c r="EK10" s="445"/>
      <c r="EL10" s="445"/>
      <c r="EM10" s="553"/>
      <c r="EN10" s="553"/>
      <c r="EO10" s="553"/>
      <c r="EP10" s="446"/>
      <c r="EQ10" s="445"/>
      <c r="ER10" s="427" t="e">
        <f t="shared" si="36"/>
        <v>#DIV/0!</v>
      </c>
      <c r="ES10" s="498"/>
      <c r="ET10" s="498"/>
      <c r="EU10" s="498"/>
      <c r="EV10" s="541"/>
      <c r="EW10" s="541"/>
      <c r="EX10" s="498"/>
      <c r="EY10" s="498"/>
      <c r="EZ10" s="498"/>
      <c r="FA10" s="541"/>
      <c r="FB10" s="541"/>
      <c r="FC10" s="541"/>
      <c r="FD10" s="498"/>
      <c r="FE10" s="498">
        <f t="shared" si="11"/>
        <v>0</v>
      </c>
      <c r="FF10" s="445"/>
      <c r="FG10" s="445"/>
      <c r="FH10" s="445"/>
      <c r="FI10" s="553"/>
      <c r="FJ10" s="553"/>
      <c r="FK10" s="445"/>
      <c r="FL10" s="445"/>
      <c r="FM10" s="445"/>
      <c r="FN10" s="553"/>
      <c r="FO10" s="553"/>
      <c r="FP10" s="553"/>
      <c r="FQ10" s="446"/>
      <c r="FR10" s="445"/>
    </row>
    <row r="11" spans="2:174" s="49" customFormat="1" ht="15.75" customHeight="1" x14ac:dyDescent="0.25">
      <c r="B11" s="38"/>
      <c r="C11" s="39">
        <v>1</v>
      </c>
      <c r="D11" s="39"/>
      <c r="E11" s="40">
        <v>3</v>
      </c>
      <c r="F11" s="38"/>
      <c r="G11" s="39">
        <v>1</v>
      </c>
      <c r="H11" s="39">
        <v>1</v>
      </c>
      <c r="I11" s="40"/>
      <c r="J11" s="41"/>
      <c r="K11" s="86"/>
      <c r="M11" s="637">
        <v>3</v>
      </c>
      <c r="N11" s="41" t="s">
        <v>34</v>
      </c>
      <c r="O11" s="41"/>
      <c r="P11" s="113">
        <v>2</v>
      </c>
      <c r="Q11" s="113"/>
      <c r="R11" s="29">
        <f t="shared" si="12"/>
        <v>3329.6889799999999</v>
      </c>
      <c r="S11" s="29"/>
      <c r="T11" s="621">
        <v>1923.2</v>
      </c>
      <c r="U11" s="621">
        <v>1406.4889800000001</v>
      </c>
      <c r="V11" s="29">
        <f t="shared" si="13"/>
        <v>1923.2</v>
      </c>
      <c r="W11" s="29"/>
      <c r="X11" s="648">
        <v>1923.2</v>
      </c>
      <c r="Y11" s="29"/>
      <c r="Z11" s="179"/>
      <c r="AA11" s="178"/>
      <c r="AB11" s="178"/>
      <c r="AC11" s="178"/>
      <c r="AD11" s="178"/>
      <c r="AE11" s="179"/>
      <c r="AF11" s="178"/>
      <c r="AG11" s="178"/>
      <c r="AH11" s="178"/>
      <c r="AI11" s="178"/>
      <c r="AJ11" s="179"/>
      <c r="AK11" s="178"/>
      <c r="AL11" s="178"/>
      <c r="AM11" s="178"/>
      <c r="AN11" s="178"/>
      <c r="AO11" s="179"/>
      <c r="AP11" s="578" t="s">
        <v>559</v>
      </c>
      <c r="AQ11" s="29">
        <f t="shared" si="14"/>
        <v>3329.6889799999999</v>
      </c>
      <c r="AR11" s="29"/>
      <c r="AS11" s="621">
        <v>1923.2</v>
      </c>
      <c r="AT11" s="621">
        <v>1406.4889800000001</v>
      </c>
      <c r="AU11" s="325"/>
      <c r="AV11" s="29" t="e">
        <f t="shared" si="15"/>
        <v>#REF!</v>
      </c>
      <c r="AW11" s="29" t="e">
        <f>#REF!-AR11</f>
        <v>#REF!</v>
      </c>
      <c r="AX11" s="29" t="e">
        <f>#REF!-AS11</f>
        <v>#REF!</v>
      </c>
      <c r="AY11" s="29" t="e">
        <f>#REF!-AT11</f>
        <v>#REF!</v>
      </c>
      <c r="AZ11" s="29" t="e">
        <f>#REF!-AU11</f>
        <v>#REF!</v>
      </c>
      <c r="BA11" s="29">
        <f t="shared" si="16"/>
        <v>0</v>
      </c>
      <c r="BB11" s="29"/>
      <c r="BC11" s="29"/>
      <c r="BD11" s="29"/>
      <c r="BE11" s="325"/>
      <c r="BF11" s="29">
        <f t="shared" si="17"/>
        <v>0</v>
      </c>
      <c r="BG11" s="29"/>
      <c r="BH11" s="322"/>
      <c r="BI11" s="29"/>
      <c r="BJ11" s="325"/>
      <c r="BK11" s="29">
        <f t="shared" si="18"/>
        <v>3203.1049700000003</v>
      </c>
      <c r="BL11" s="29"/>
      <c r="BM11" s="621">
        <v>1923.2</v>
      </c>
      <c r="BN11" s="29">
        <v>1279.90497</v>
      </c>
      <c r="BO11" s="343"/>
      <c r="BP11" s="2">
        <f t="shared" si="37"/>
        <v>1147.2168900000001</v>
      </c>
      <c r="BQ11" s="700"/>
      <c r="BR11" s="700">
        <v>1035.9208000000001</v>
      </c>
      <c r="BS11" s="700">
        <v>111.29609000000001</v>
      </c>
      <c r="BT11" s="29">
        <f t="shared" si="19"/>
        <v>3203.1049700000003</v>
      </c>
      <c r="BU11" s="29"/>
      <c r="BV11" s="29">
        <v>1923.2</v>
      </c>
      <c r="BW11" s="29">
        <v>1279.90497</v>
      </c>
      <c r="BX11" s="179"/>
      <c r="BY11" s="29">
        <f t="shared" si="20"/>
        <v>1147.2168900000001</v>
      </c>
      <c r="BZ11" s="29"/>
      <c r="CA11" s="29">
        <v>1035.9208000000001</v>
      </c>
      <c r="CB11" s="29">
        <v>111.29609000000001</v>
      </c>
      <c r="CC11" s="29"/>
      <c r="CD11" s="31">
        <f t="shared" si="21"/>
        <v>4350.32186</v>
      </c>
      <c r="CE11" s="29">
        <f t="shared" si="22"/>
        <v>4350.32186</v>
      </c>
      <c r="CF11" s="29">
        <f t="shared" si="23"/>
        <v>0</v>
      </c>
      <c r="CG11" s="29">
        <f t="shared" si="23"/>
        <v>2959.1208000000001</v>
      </c>
      <c r="CH11" s="29">
        <f t="shared" si="23"/>
        <v>1391.2010600000001</v>
      </c>
      <c r="CI11" s="29">
        <f t="shared" si="23"/>
        <v>0</v>
      </c>
      <c r="CJ11" s="29">
        <f t="shared" si="24"/>
        <v>0</v>
      </c>
      <c r="CK11" s="29">
        <f t="shared" si="25"/>
        <v>0</v>
      </c>
      <c r="CL11" s="29">
        <f t="shared" si="26"/>
        <v>0</v>
      </c>
      <c r="CM11" s="29">
        <f t="shared" si="27"/>
        <v>0</v>
      </c>
      <c r="CN11" s="29">
        <f t="shared" si="28"/>
        <v>0</v>
      </c>
      <c r="CO11" s="92"/>
      <c r="CP11" s="350">
        <f>BA11+BA14+BA17+AS299</f>
        <v>12134.05</v>
      </c>
      <c r="CQ11" s="350">
        <f>CP11+CR17-BF17</f>
        <v>12134.05</v>
      </c>
      <c r="CR11" s="29">
        <f t="shared" si="29"/>
        <v>0</v>
      </c>
      <c r="CS11" s="29"/>
      <c r="CT11" s="322"/>
      <c r="CU11" s="29"/>
      <c r="CV11" s="325"/>
      <c r="CW11" s="29">
        <f t="shared" si="30"/>
        <v>0</v>
      </c>
      <c r="CX11" s="29"/>
      <c r="CY11" s="322"/>
      <c r="CZ11" s="29"/>
      <c r="DA11" s="325"/>
      <c r="DB11" s="29">
        <f t="shared" si="31"/>
        <v>0</v>
      </c>
      <c r="DC11" s="2">
        <f t="shared" si="38"/>
        <v>0</v>
      </c>
      <c r="DD11" s="2">
        <f t="shared" si="32"/>
        <v>0</v>
      </c>
      <c r="DE11" s="2">
        <f t="shared" si="32"/>
        <v>0</v>
      </c>
      <c r="DF11" s="2">
        <f t="shared" si="32"/>
        <v>0</v>
      </c>
      <c r="DG11" s="29"/>
      <c r="DH11" s="29">
        <v>0</v>
      </c>
      <c r="DI11" s="29">
        <f>DG11-DH11</f>
        <v>0</v>
      </c>
      <c r="DJ11" s="29">
        <f t="shared" si="33"/>
        <v>0</v>
      </c>
      <c r="DK11" s="93"/>
      <c r="DL11" s="29">
        <f t="shared" si="34"/>
        <v>3203.1049700000003</v>
      </c>
      <c r="DM11" s="29">
        <f t="shared" si="35"/>
        <v>3203.1049700000003</v>
      </c>
      <c r="DN11" s="93"/>
      <c r="DO11" s="106">
        <f>DM11+DM14+DM17</f>
        <v>107445.86364</v>
      </c>
      <c r="DP11" s="106">
        <f>DJ11+DJ14+DJ17</f>
        <v>0</v>
      </c>
      <c r="DQ11" s="93"/>
      <c r="DR11" s="106">
        <f>CQ11-DO11</f>
        <v>-95311.813639999993</v>
      </c>
      <c r="DS11" s="107">
        <f>DR11-DP11</f>
        <v>-95311.813639999993</v>
      </c>
      <c r="DT11" s="107"/>
      <c r="DU11" s="2">
        <f t="shared" si="3"/>
        <v>0</v>
      </c>
      <c r="DV11" s="29"/>
      <c r="DW11" s="29"/>
      <c r="DX11" s="29"/>
      <c r="DY11" s="325"/>
      <c r="DZ11" s="2">
        <f t="shared" si="4"/>
        <v>0</v>
      </c>
      <c r="EA11" s="29"/>
      <c r="EB11" s="29"/>
      <c r="EC11" s="29"/>
      <c r="ED11" s="178"/>
      <c r="EE11" s="445"/>
      <c r="EF11" s="447"/>
      <c r="EG11" s="447"/>
      <c r="EH11" s="554"/>
      <c r="EI11" s="554"/>
      <c r="EJ11" s="445"/>
      <c r="EK11" s="447"/>
      <c r="EL11" s="447"/>
      <c r="EM11" s="554"/>
      <c r="EN11" s="554"/>
      <c r="EO11" s="554"/>
      <c r="EP11" s="448"/>
      <c r="EQ11" s="447"/>
      <c r="ER11" s="428" t="e">
        <f t="shared" si="36"/>
        <v>#DIV/0!</v>
      </c>
      <c r="ES11" s="498">
        <f t="shared" si="9"/>
        <v>1923.2</v>
      </c>
      <c r="ET11" s="499">
        <f>AS11</f>
        <v>1923.2</v>
      </c>
      <c r="EU11" s="499"/>
      <c r="EV11" s="544">
        <f t="shared" ref="EV11:EV19" si="39">ET11/ES11</f>
        <v>1</v>
      </c>
      <c r="EW11" s="544">
        <f t="shared" ref="EW11:EW19" si="40">EU11/ES11</f>
        <v>0</v>
      </c>
      <c r="EX11" s="498">
        <f t="shared" si="10"/>
        <v>0</v>
      </c>
      <c r="EY11" s="499">
        <f t="shared" ref="EY11:EY19" si="41">DW11</f>
        <v>0</v>
      </c>
      <c r="EZ11" s="499">
        <f t="shared" ref="EZ11:EZ19" si="42">EB11</f>
        <v>0</v>
      </c>
      <c r="FA11" s="544" t="e">
        <f t="shared" ref="FA11:FA19" si="43">EY11/EX11</f>
        <v>#DIV/0!</v>
      </c>
      <c r="FB11" s="544" t="e">
        <f t="shared" ref="FB11:FB19" si="44">EZ11/EX11</f>
        <v>#DIV/0!</v>
      </c>
      <c r="FC11" s="544"/>
      <c r="FD11" s="499">
        <f t="shared" ref="FD11:FD38" si="45">EX11*EV11</f>
        <v>0</v>
      </c>
      <c r="FE11" s="499">
        <f t="shared" si="11"/>
        <v>0</v>
      </c>
      <c r="FF11" s="445">
        <f>FG11+FH11</f>
        <v>1406.4889800000001</v>
      </c>
      <c r="FG11" s="447">
        <f>AT11</f>
        <v>1406.4889800000001</v>
      </c>
      <c r="FH11" s="447"/>
      <c r="FI11" s="554">
        <f>FG11/FF11</f>
        <v>1</v>
      </c>
      <c r="FJ11" s="554">
        <f>FH11/FF11</f>
        <v>0</v>
      </c>
      <c r="FK11" s="445">
        <f>FL11+FM11</f>
        <v>0</v>
      </c>
      <c r="FL11" s="447">
        <f>DX11</f>
        <v>0</v>
      </c>
      <c r="FM11" s="447">
        <f>EC11</f>
        <v>0</v>
      </c>
      <c r="FN11" s="554" t="e">
        <f>FL11/FK11</f>
        <v>#DIV/0!</v>
      </c>
      <c r="FO11" s="554" t="e">
        <f>FM11/FK11</f>
        <v>#DIV/0!</v>
      </c>
      <c r="FP11" s="554"/>
      <c r="FQ11" s="448">
        <f>FK11*FI11</f>
        <v>0</v>
      </c>
      <c r="FR11" s="447">
        <f>FL11-FQ11</f>
        <v>0</v>
      </c>
    </row>
    <row r="12" spans="2:174" s="48" customFormat="1" ht="15.75" customHeight="1" x14ac:dyDescent="0.25">
      <c r="B12" s="35"/>
      <c r="C12" s="36"/>
      <c r="D12" s="36">
        <v>1</v>
      </c>
      <c r="E12" s="113">
        <v>4</v>
      </c>
      <c r="F12" s="35"/>
      <c r="G12" s="36"/>
      <c r="H12" s="36">
        <v>1</v>
      </c>
      <c r="I12" s="113"/>
      <c r="J12" s="4"/>
      <c r="K12" s="67"/>
      <c r="M12" s="113">
        <v>4</v>
      </c>
      <c r="N12" s="4" t="s">
        <v>195</v>
      </c>
      <c r="O12" s="408"/>
      <c r="P12" s="113">
        <v>1</v>
      </c>
      <c r="Q12" s="113"/>
      <c r="R12" s="2">
        <f t="shared" si="12"/>
        <v>971.9</v>
      </c>
      <c r="S12" s="2"/>
      <c r="T12" s="620">
        <v>971.9</v>
      </c>
      <c r="U12" s="619"/>
      <c r="V12" s="2">
        <f t="shared" si="13"/>
        <v>971.9</v>
      </c>
      <c r="W12" s="2"/>
      <c r="X12" s="645">
        <v>971.9</v>
      </c>
      <c r="Y12" s="2"/>
      <c r="Z12" s="174"/>
      <c r="AA12" s="172"/>
      <c r="AB12" s="172"/>
      <c r="AC12" s="173"/>
      <c r="AD12" s="172"/>
      <c r="AE12" s="174"/>
      <c r="AF12" s="172"/>
      <c r="AG12" s="172"/>
      <c r="AH12" s="173"/>
      <c r="AI12" s="172"/>
      <c r="AJ12" s="174"/>
      <c r="AK12" s="172"/>
      <c r="AL12" s="172"/>
      <c r="AM12" s="173"/>
      <c r="AN12" s="172"/>
      <c r="AO12" s="174"/>
      <c r="AP12" s="578" t="s">
        <v>392</v>
      </c>
      <c r="AQ12" s="2">
        <f t="shared" si="14"/>
        <v>971.9</v>
      </c>
      <c r="AR12" s="2"/>
      <c r="AS12" s="620">
        <v>971.9</v>
      </c>
      <c r="AT12" s="619"/>
      <c r="AU12" s="323"/>
      <c r="AV12" s="2" t="e">
        <f t="shared" si="15"/>
        <v>#REF!</v>
      </c>
      <c r="AW12" s="2" t="e">
        <f>#REF!-AR12</f>
        <v>#REF!</v>
      </c>
      <c r="AX12" s="2" t="e">
        <f>#REF!-AS12</f>
        <v>#REF!</v>
      </c>
      <c r="AY12" s="2" t="e">
        <f>#REF!-AT12</f>
        <v>#REF!</v>
      </c>
      <c r="AZ12" s="2" t="e">
        <f>#REF!-AU12</f>
        <v>#REF!</v>
      </c>
      <c r="BA12" s="2">
        <f t="shared" si="16"/>
        <v>1117.8</v>
      </c>
      <c r="BB12" s="2"/>
      <c r="BC12" s="262">
        <v>1117.8</v>
      </c>
      <c r="BD12" s="2"/>
      <c r="BE12" s="323"/>
      <c r="BF12" s="2">
        <f t="shared" si="17"/>
        <v>0</v>
      </c>
      <c r="BG12" s="2"/>
      <c r="BH12" s="262"/>
      <c r="BI12" s="2"/>
      <c r="BJ12" s="323"/>
      <c r="BK12" s="2">
        <f t="shared" si="18"/>
        <v>969.34668999999997</v>
      </c>
      <c r="BL12" s="2"/>
      <c r="BM12" s="620">
        <v>969.34668999999997</v>
      </c>
      <c r="BN12" s="2"/>
      <c r="BO12" s="328"/>
      <c r="BP12" s="2">
        <f t="shared" si="37"/>
        <v>132.18364</v>
      </c>
      <c r="BQ12" s="327"/>
      <c r="BR12" s="327">
        <v>132.18364</v>
      </c>
      <c r="BS12" s="327"/>
      <c r="BT12" s="2">
        <f t="shared" si="19"/>
        <v>969.34668999999997</v>
      </c>
      <c r="BU12" s="2"/>
      <c r="BV12" s="620">
        <v>969.34668999999997</v>
      </c>
      <c r="BW12" s="2"/>
      <c r="BX12" s="174"/>
      <c r="BY12" s="2">
        <f t="shared" si="20"/>
        <v>132.18364</v>
      </c>
      <c r="BZ12" s="2"/>
      <c r="CA12" s="2">
        <v>132.18364</v>
      </c>
      <c r="CB12" s="2"/>
      <c r="CC12" s="2"/>
      <c r="CD12" s="25">
        <f t="shared" si="21"/>
        <v>1101.53033</v>
      </c>
      <c r="CE12" s="2">
        <f t="shared" si="22"/>
        <v>1101.53033</v>
      </c>
      <c r="CF12" s="2">
        <f t="shared" si="23"/>
        <v>0</v>
      </c>
      <c r="CG12" s="2">
        <f t="shared" si="23"/>
        <v>1101.53033</v>
      </c>
      <c r="CH12" s="2">
        <f t="shared" si="23"/>
        <v>0</v>
      </c>
      <c r="CI12" s="2">
        <f t="shared" si="23"/>
        <v>0</v>
      </c>
      <c r="CJ12" s="2">
        <f t="shared" si="24"/>
        <v>0</v>
      </c>
      <c r="CK12" s="2">
        <f t="shared" si="25"/>
        <v>0</v>
      </c>
      <c r="CL12" s="2">
        <f t="shared" si="26"/>
        <v>0</v>
      </c>
      <c r="CM12" s="2">
        <f t="shared" si="27"/>
        <v>0</v>
      </c>
      <c r="CN12" s="2">
        <f t="shared" si="28"/>
        <v>0</v>
      </c>
      <c r="CO12" s="92"/>
      <c r="CP12" s="348">
        <f>BA12+BA13+BA15+BA16+BA18+BA19</f>
        <v>5561.4</v>
      </c>
      <c r="CQ12" s="348">
        <f>CP12-BF15</f>
        <v>5561.4</v>
      </c>
      <c r="CR12" s="2">
        <f t="shared" si="29"/>
        <v>0</v>
      </c>
      <c r="CS12" s="2"/>
      <c r="CT12" s="262"/>
      <c r="CU12" s="2"/>
      <c r="CV12" s="323"/>
      <c r="CW12" s="2">
        <f t="shared" si="30"/>
        <v>0</v>
      </c>
      <c r="CX12" s="2"/>
      <c r="CY12" s="262"/>
      <c r="CZ12" s="2"/>
      <c r="DA12" s="323"/>
      <c r="DB12" s="2">
        <f t="shared" si="31"/>
        <v>0</v>
      </c>
      <c r="DC12" s="2">
        <f t="shared" si="38"/>
        <v>0</v>
      </c>
      <c r="DD12" s="2">
        <f t="shared" si="32"/>
        <v>0</v>
      </c>
      <c r="DE12" s="2">
        <f t="shared" si="32"/>
        <v>0</v>
      </c>
      <c r="DF12" s="2">
        <f t="shared" si="32"/>
        <v>0</v>
      </c>
      <c r="DG12" s="2"/>
      <c r="DH12" s="2"/>
      <c r="DI12" s="2"/>
      <c r="DJ12" s="2">
        <f t="shared" si="33"/>
        <v>0</v>
      </c>
      <c r="DK12" s="58"/>
      <c r="DL12" s="2">
        <f t="shared" si="34"/>
        <v>969.34668999999997</v>
      </c>
      <c r="DM12" s="2">
        <f t="shared" si="35"/>
        <v>969.34668999999997</v>
      </c>
      <c r="DN12" s="58"/>
      <c r="DO12" s="2">
        <f>DM12+DM13+DM15+DM16+DM18+DM19</f>
        <v>6491.637569999999</v>
      </c>
      <c r="DP12" s="2">
        <f>DJ12+DJ13+DJ15+DJ16+DJ18+DJ19</f>
        <v>0</v>
      </c>
      <c r="DQ12" s="58"/>
      <c r="DR12" s="2">
        <f>CQ12-DO12</f>
        <v>-930.23756999999932</v>
      </c>
      <c r="DS12" s="58"/>
      <c r="DT12" s="58"/>
      <c r="DU12" s="2">
        <f t="shared" si="3"/>
        <v>0</v>
      </c>
      <c r="DV12" s="2"/>
      <c r="DW12" s="620"/>
      <c r="DX12" s="2"/>
      <c r="DY12" s="323"/>
      <c r="DZ12" s="2">
        <f t="shared" si="4"/>
        <v>0</v>
      </c>
      <c r="EA12" s="2"/>
      <c r="EB12" s="2"/>
      <c r="EC12" s="2"/>
      <c r="ED12" s="172"/>
      <c r="EE12" s="445"/>
      <c r="EF12" s="445"/>
      <c r="EG12" s="445"/>
      <c r="EH12" s="553"/>
      <c r="EI12" s="553"/>
      <c r="EJ12" s="445"/>
      <c r="EK12" s="445"/>
      <c r="EL12" s="445"/>
      <c r="EM12" s="553"/>
      <c r="EN12" s="553"/>
      <c r="EO12" s="553"/>
      <c r="EP12" s="446"/>
      <c r="EQ12" s="445"/>
      <c r="ER12" s="427" t="e">
        <f t="shared" si="36"/>
        <v>#DIV/0!</v>
      </c>
      <c r="ES12" s="498">
        <f t="shared" si="9"/>
        <v>971.9</v>
      </c>
      <c r="ET12" s="498">
        <f>AS12</f>
        <v>971.9</v>
      </c>
      <c r="EU12" s="498"/>
      <c r="EV12" s="541">
        <f t="shared" si="39"/>
        <v>1</v>
      </c>
      <c r="EW12" s="541">
        <f t="shared" si="40"/>
        <v>0</v>
      </c>
      <c r="EX12" s="498">
        <f t="shared" si="10"/>
        <v>0</v>
      </c>
      <c r="EY12" s="498">
        <f t="shared" si="41"/>
        <v>0</v>
      </c>
      <c r="EZ12" s="498">
        <f t="shared" si="42"/>
        <v>0</v>
      </c>
      <c r="FA12" s="541" t="e">
        <f t="shared" si="43"/>
        <v>#DIV/0!</v>
      </c>
      <c r="FB12" s="541" t="e">
        <f t="shared" si="44"/>
        <v>#DIV/0!</v>
      </c>
      <c r="FC12" s="541"/>
      <c r="FD12" s="498">
        <f t="shared" si="45"/>
        <v>0</v>
      </c>
      <c r="FE12" s="498">
        <f t="shared" si="11"/>
        <v>0</v>
      </c>
      <c r="FF12" s="445"/>
      <c r="FG12" s="445"/>
      <c r="FH12" s="445"/>
      <c r="FI12" s="553"/>
      <c r="FJ12" s="553"/>
      <c r="FK12" s="445"/>
      <c r="FL12" s="445"/>
      <c r="FM12" s="445"/>
      <c r="FN12" s="553"/>
      <c r="FO12" s="553"/>
      <c r="FP12" s="553"/>
      <c r="FQ12" s="446"/>
      <c r="FR12" s="445"/>
    </row>
    <row r="13" spans="2:174" s="48" customFormat="1" ht="15.75" customHeight="1" x14ac:dyDescent="0.25">
      <c r="B13" s="35"/>
      <c r="C13" s="36"/>
      <c r="D13" s="36">
        <v>1</v>
      </c>
      <c r="E13" s="113">
        <v>5</v>
      </c>
      <c r="F13" s="35"/>
      <c r="G13" s="36"/>
      <c r="H13" s="36">
        <v>1</v>
      </c>
      <c r="I13" s="113"/>
      <c r="J13" s="4"/>
      <c r="K13" s="67"/>
      <c r="M13" s="113">
        <v>5</v>
      </c>
      <c r="N13" s="4" t="s">
        <v>72</v>
      </c>
      <c r="O13" s="408"/>
      <c r="P13" s="113">
        <v>1</v>
      </c>
      <c r="Q13" s="113"/>
      <c r="R13" s="2">
        <f t="shared" si="12"/>
        <v>865.4</v>
      </c>
      <c r="S13" s="2"/>
      <c r="T13" s="620">
        <v>865.4</v>
      </c>
      <c r="U13" s="619"/>
      <c r="V13" s="2">
        <f t="shared" si="13"/>
        <v>865.4</v>
      </c>
      <c r="W13" s="2"/>
      <c r="X13" s="645">
        <v>865.4</v>
      </c>
      <c r="Y13" s="2"/>
      <c r="Z13" s="174"/>
      <c r="AA13" s="172"/>
      <c r="AB13" s="172"/>
      <c r="AC13" s="173"/>
      <c r="AD13" s="172"/>
      <c r="AE13" s="174"/>
      <c r="AF13" s="172"/>
      <c r="AG13" s="172"/>
      <c r="AH13" s="173"/>
      <c r="AI13" s="172"/>
      <c r="AJ13" s="174"/>
      <c r="AK13" s="172"/>
      <c r="AL13" s="172"/>
      <c r="AM13" s="173"/>
      <c r="AN13" s="172"/>
      <c r="AO13" s="174"/>
      <c r="AP13" s="578" t="s">
        <v>532</v>
      </c>
      <c r="AQ13" s="25">
        <f t="shared" si="14"/>
        <v>865.4</v>
      </c>
      <c r="AR13" s="2"/>
      <c r="AS13" s="620">
        <v>865.4</v>
      </c>
      <c r="AT13" s="619"/>
      <c r="AU13" s="323"/>
      <c r="AV13" s="2" t="e">
        <f t="shared" si="15"/>
        <v>#REF!</v>
      </c>
      <c r="AW13" s="2" t="e">
        <f>#REF!-AR13</f>
        <v>#REF!</v>
      </c>
      <c r="AX13" s="2" t="e">
        <f>#REF!-AS13</f>
        <v>#REF!</v>
      </c>
      <c r="AY13" s="2" t="e">
        <f>#REF!-AT13</f>
        <v>#REF!</v>
      </c>
      <c r="AZ13" s="2" t="e">
        <f>#REF!-AU13</f>
        <v>#REF!</v>
      </c>
      <c r="BA13" s="2">
        <f t="shared" si="16"/>
        <v>473.8</v>
      </c>
      <c r="BB13" s="2"/>
      <c r="BC13" s="262">
        <v>473.8</v>
      </c>
      <c r="BD13" s="2"/>
      <c r="BE13" s="323"/>
      <c r="BF13" s="2">
        <f t="shared" si="17"/>
        <v>0</v>
      </c>
      <c r="BG13" s="2"/>
      <c r="BH13" s="262"/>
      <c r="BI13" s="2"/>
      <c r="BJ13" s="323"/>
      <c r="BK13" s="2">
        <f t="shared" si="18"/>
        <v>865.40000000000009</v>
      </c>
      <c r="BL13" s="2"/>
      <c r="BM13" s="620">
        <f>SUM(599.91863,265.48137)</f>
        <v>865.40000000000009</v>
      </c>
      <c r="BN13" s="2"/>
      <c r="BO13" s="328"/>
      <c r="BP13" s="2">
        <f t="shared" si="37"/>
        <v>190.22551000000001</v>
      </c>
      <c r="BQ13" s="327"/>
      <c r="BR13" s="327">
        <f>SUM(131.86946,58.35605)</f>
        <v>190.22551000000001</v>
      </c>
      <c r="BS13" s="327"/>
      <c r="BT13" s="2">
        <f t="shared" si="19"/>
        <v>865.40000000000009</v>
      </c>
      <c r="BU13" s="2"/>
      <c r="BV13" s="328">
        <f>SUM(599.91863,265.48137)</f>
        <v>865.40000000000009</v>
      </c>
      <c r="BW13" s="2"/>
      <c r="BX13" s="174"/>
      <c r="BY13" s="2">
        <f t="shared" si="20"/>
        <v>190.22551000000001</v>
      </c>
      <c r="BZ13" s="2"/>
      <c r="CA13" s="2">
        <f>SUM(131.86946,58.35605)</f>
        <v>190.22551000000001</v>
      </c>
      <c r="CB13" s="2"/>
      <c r="CC13" s="2"/>
      <c r="CD13" s="25">
        <f t="shared" si="21"/>
        <v>1055.6255100000001</v>
      </c>
      <c r="CE13" s="2">
        <f t="shared" si="22"/>
        <v>1055.6255100000001</v>
      </c>
      <c r="CF13" s="2">
        <f t="shared" si="23"/>
        <v>0</v>
      </c>
      <c r="CG13" s="2">
        <f t="shared" si="23"/>
        <v>1055.6255100000001</v>
      </c>
      <c r="CH13" s="2">
        <f t="shared" si="23"/>
        <v>0</v>
      </c>
      <c r="CI13" s="2">
        <f t="shared" si="23"/>
        <v>0</v>
      </c>
      <c r="CJ13" s="2">
        <f t="shared" si="24"/>
        <v>0</v>
      </c>
      <c r="CK13" s="2">
        <f t="shared" si="25"/>
        <v>0</v>
      </c>
      <c r="CL13" s="2">
        <f t="shared" si="26"/>
        <v>0</v>
      </c>
      <c r="CM13" s="2">
        <f t="shared" si="27"/>
        <v>0</v>
      </c>
      <c r="CN13" s="2">
        <f t="shared" si="28"/>
        <v>0</v>
      </c>
      <c r="CO13" s="92"/>
      <c r="CP13" s="348"/>
      <c r="CQ13" s="348"/>
      <c r="CR13" s="2">
        <f t="shared" si="29"/>
        <v>0</v>
      </c>
      <c r="CS13" s="2"/>
      <c r="CT13" s="262"/>
      <c r="CU13" s="2"/>
      <c r="CV13" s="323"/>
      <c r="CW13" s="2">
        <f t="shared" si="30"/>
        <v>0</v>
      </c>
      <c r="CX13" s="2"/>
      <c r="CY13" s="262"/>
      <c r="CZ13" s="2"/>
      <c r="DA13" s="323"/>
      <c r="DB13" s="2">
        <f t="shared" si="31"/>
        <v>0</v>
      </c>
      <c r="DC13" s="2">
        <f t="shared" si="38"/>
        <v>0</v>
      </c>
      <c r="DD13" s="2">
        <f t="shared" si="32"/>
        <v>0</v>
      </c>
      <c r="DE13" s="2">
        <f t="shared" si="32"/>
        <v>0</v>
      </c>
      <c r="DF13" s="2">
        <f t="shared" si="32"/>
        <v>0</v>
      </c>
      <c r="DG13" s="2"/>
      <c r="DH13" s="2"/>
      <c r="DI13" s="2"/>
      <c r="DJ13" s="2">
        <f t="shared" si="33"/>
        <v>0</v>
      </c>
      <c r="DK13" s="58"/>
      <c r="DL13" s="2">
        <f t="shared" si="34"/>
        <v>865.40000000000009</v>
      </c>
      <c r="DM13" s="2">
        <f t="shared" si="35"/>
        <v>865.40000000000009</v>
      </c>
      <c r="DN13" s="58"/>
      <c r="DO13" s="2"/>
      <c r="DP13" s="2"/>
      <c r="DQ13" s="58"/>
      <c r="DR13" s="2"/>
      <c r="DS13" s="58"/>
      <c r="DT13" s="58"/>
      <c r="DU13" s="2">
        <f t="shared" si="3"/>
        <v>0</v>
      </c>
      <c r="DV13" s="2"/>
      <c r="DW13" s="328"/>
      <c r="DX13" s="2"/>
      <c r="DY13" s="323"/>
      <c r="DZ13" s="2">
        <f t="shared" si="4"/>
        <v>0</v>
      </c>
      <c r="EA13" s="2"/>
      <c r="EB13" s="2"/>
      <c r="EC13" s="2"/>
      <c r="ED13" s="172"/>
      <c r="EE13" s="445"/>
      <c r="EF13" s="445"/>
      <c r="EG13" s="445"/>
      <c r="EH13" s="553"/>
      <c r="EI13" s="553"/>
      <c r="EJ13" s="445"/>
      <c r="EK13" s="445"/>
      <c r="EL13" s="445"/>
      <c r="EM13" s="553"/>
      <c r="EN13" s="553"/>
      <c r="EO13" s="553"/>
      <c r="EP13" s="446"/>
      <c r="EQ13" s="445"/>
      <c r="ER13" s="427" t="e">
        <f t="shared" si="36"/>
        <v>#DIV/0!</v>
      </c>
      <c r="ES13" s="498"/>
      <c r="ET13" s="498"/>
      <c r="EU13" s="498"/>
      <c r="EV13" s="541"/>
      <c r="EW13" s="541"/>
      <c r="EX13" s="498"/>
      <c r="EY13" s="498"/>
      <c r="EZ13" s="498"/>
      <c r="FA13" s="541"/>
      <c r="FB13" s="541"/>
      <c r="FC13" s="541"/>
      <c r="FD13" s="498"/>
      <c r="FE13" s="498">
        <f t="shared" si="11"/>
        <v>0</v>
      </c>
      <c r="FF13" s="445"/>
      <c r="FG13" s="445"/>
      <c r="FH13" s="445"/>
      <c r="FI13" s="553"/>
      <c r="FJ13" s="553"/>
      <c r="FK13" s="445"/>
      <c r="FL13" s="445"/>
      <c r="FM13" s="445"/>
      <c r="FN13" s="553"/>
      <c r="FO13" s="553"/>
      <c r="FP13" s="553"/>
      <c r="FQ13" s="446"/>
      <c r="FR13" s="445"/>
    </row>
    <row r="14" spans="2:174" s="49" customFormat="1" ht="15.75" customHeight="1" x14ac:dyDescent="0.25">
      <c r="B14" s="38"/>
      <c r="C14" s="39">
        <v>1</v>
      </c>
      <c r="D14" s="39"/>
      <c r="E14" s="40">
        <v>6</v>
      </c>
      <c r="F14" s="38"/>
      <c r="G14" s="39">
        <v>1</v>
      </c>
      <c r="H14" s="39">
        <v>1</v>
      </c>
      <c r="I14" s="40"/>
      <c r="J14" s="41"/>
      <c r="K14" s="86"/>
      <c r="M14" s="40">
        <v>6</v>
      </c>
      <c r="N14" s="41" t="s">
        <v>196</v>
      </c>
      <c r="O14" s="41"/>
      <c r="P14" s="113">
        <v>2</v>
      </c>
      <c r="Q14" s="113"/>
      <c r="R14" s="29">
        <f t="shared" si="12"/>
        <v>7382.7568499999998</v>
      </c>
      <c r="S14" s="29"/>
      <c r="T14" s="618">
        <v>4674.8360000000002</v>
      </c>
      <c r="U14" s="621">
        <v>2707.92085</v>
      </c>
      <c r="V14" s="29">
        <f t="shared" si="13"/>
        <v>7392.2208499999997</v>
      </c>
      <c r="W14" s="29"/>
      <c r="X14" s="646">
        <v>4684.3</v>
      </c>
      <c r="Y14" s="648">
        <v>2707.92085</v>
      </c>
      <c r="Z14" s="179"/>
      <c r="AA14" s="178"/>
      <c r="AB14" s="178"/>
      <c r="AC14" s="180"/>
      <c r="AD14" s="178"/>
      <c r="AE14" s="179"/>
      <c r="AF14" s="178"/>
      <c r="AG14" s="178"/>
      <c r="AH14" s="180"/>
      <c r="AI14" s="178"/>
      <c r="AJ14" s="179"/>
      <c r="AK14" s="178"/>
      <c r="AL14" s="178"/>
      <c r="AM14" s="180"/>
      <c r="AN14" s="178"/>
      <c r="AO14" s="179"/>
      <c r="AP14" s="578" t="s">
        <v>393</v>
      </c>
      <c r="AQ14" s="29">
        <f t="shared" si="14"/>
        <v>7382.7568499999998</v>
      </c>
      <c r="AR14" s="29"/>
      <c r="AS14" s="618">
        <v>4674.8360000000002</v>
      </c>
      <c r="AT14" s="621">
        <v>2707.92085</v>
      </c>
      <c r="AU14" s="325"/>
      <c r="AV14" s="29" t="e">
        <f t="shared" si="15"/>
        <v>#REF!</v>
      </c>
      <c r="AW14" s="29" t="e">
        <f>#REF!-AR14</f>
        <v>#REF!</v>
      </c>
      <c r="AX14" s="29" t="e">
        <f>#REF!-AS14</f>
        <v>#REF!</v>
      </c>
      <c r="AY14" s="29" t="e">
        <f>#REF!-AT14</f>
        <v>#REF!</v>
      </c>
      <c r="AZ14" s="29" t="e">
        <f>#REF!-AU14</f>
        <v>#REF!</v>
      </c>
      <c r="BA14" s="29">
        <f t="shared" si="16"/>
        <v>4532.55</v>
      </c>
      <c r="BB14" s="29"/>
      <c r="BC14" s="322">
        <f>824+1071.2</f>
        <v>1895.2</v>
      </c>
      <c r="BD14" s="29">
        <v>2637.35</v>
      </c>
      <c r="BE14" s="325"/>
      <c r="BF14" s="29">
        <f t="shared" si="17"/>
        <v>0</v>
      </c>
      <c r="BG14" s="29"/>
      <c r="BH14" s="322"/>
      <c r="BI14" s="29"/>
      <c r="BJ14" s="325"/>
      <c r="BK14" s="29">
        <f t="shared" si="18"/>
        <v>6516.85383</v>
      </c>
      <c r="BL14" s="29"/>
      <c r="BM14" s="618">
        <f>SUM(3140.78926,979.55473)</f>
        <v>4120.3439900000003</v>
      </c>
      <c r="BN14" s="29">
        <v>2396.5098400000002</v>
      </c>
      <c r="BO14" s="343"/>
      <c r="BP14" s="2">
        <f t="shared" si="37"/>
        <v>342.99230999999997</v>
      </c>
      <c r="BQ14" s="700"/>
      <c r="BR14" s="700">
        <f>SUM(165.3047,51.55551)</f>
        <v>216.86021</v>
      </c>
      <c r="BS14" s="700">
        <v>126.13209999999999</v>
      </c>
      <c r="BT14" s="29">
        <f t="shared" si="19"/>
        <v>6516.85383</v>
      </c>
      <c r="BU14" s="29"/>
      <c r="BV14" s="618">
        <f>SUM(979.55473,3140.78926)</f>
        <v>4120.3439900000003</v>
      </c>
      <c r="BW14" s="29">
        <v>2396.5098400000002</v>
      </c>
      <c r="BX14" s="179"/>
      <c r="BY14" s="29">
        <f t="shared" si="20"/>
        <v>342.99230999999997</v>
      </c>
      <c r="BZ14" s="29"/>
      <c r="CA14" s="29">
        <f>SUM(51.55551,165.3047)</f>
        <v>216.86021</v>
      </c>
      <c r="CB14" s="29">
        <v>126.13209999999999</v>
      </c>
      <c r="CC14" s="29"/>
      <c r="CD14" s="31">
        <f t="shared" si="21"/>
        <v>6859.8461399999997</v>
      </c>
      <c r="CE14" s="29">
        <f t="shared" si="22"/>
        <v>6859.8461399999997</v>
      </c>
      <c r="CF14" s="29">
        <f t="shared" si="23"/>
        <v>0</v>
      </c>
      <c r="CG14" s="29">
        <f t="shared" si="23"/>
        <v>4337.2042000000001</v>
      </c>
      <c r="CH14" s="29">
        <f t="shared" si="23"/>
        <v>2522.64194</v>
      </c>
      <c r="CI14" s="29">
        <f t="shared" si="23"/>
        <v>0</v>
      </c>
      <c r="CJ14" s="29">
        <f t="shared" si="24"/>
        <v>0</v>
      </c>
      <c r="CK14" s="29">
        <f t="shared" si="25"/>
        <v>0</v>
      </c>
      <c r="CL14" s="29">
        <f t="shared" si="26"/>
        <v>0</v>
      </c>
      <c r="CM14" s="29">
        <f t="shared" si="27"/>
        <v>0</v>
      </c>
      <c r="CN14" s="29">
        <f t="shared" si="28"/>
        <v>0</v>
      </c>
      <c r="CO14" s="349"/>
      <c r="CP14" s="351"/>
      <c r="CQ14" s="351"/>
      <c r="CR14" s="29">
        <f t="shared" si="29"/>
        <v>0</v>
      </c>
      <c r="CS14" s="29"/>
      <c r="CT14" s="322"/>
      <c r="CU14" s="29"/>
      <c r="CV14" s="325"/>
      <c r="CW14" s="29">
        <f t="shared" si="30"/>
        <v>0</v>
      </c>
      <c r="CX14" s="29"/>
      <c r="CY14" s="322"/>
      <c r="CZ14" s="29"/>
      <c r="DA14" s="325"/>
      <c r="DB14" s="29">
        <f t="shared" si="31"/>
        <v>0</v>
      </c>
      <c r="DC14" s="2">
        <f t="shared" si="38"/>
        <v>0</v>
      </c>
      <c r="DD14" s="2">
        <f t="shared" si="32"/>
        <v>0</v>
      </c>
      <c r="DE14" s="2">
        <f t="shared" si="32"/>
        <v>0</v>
      </c>
      <c r="DF14" s="2">
        <f t="shared" si="32"/>
        <v>0</v>
      </c>
      <c r="DG14" s="29"/>
      <c r="DH14" s="29"/>
      <c r="DI14" s="29"/>
      <c r="DJ14" s="29">
        <f t="shared" si="33"/>
        <v>0</v>
      </c>
      <c r="DK14" s="93"/>
      <c r="DL14" s="29">
        <f t="shared" si="34"/>
        <v>6516.85383</v>
      </c>
      <c r="DM14" s="29">
        <f t="shared" si="35"/>
        <v>6516.85383</v>
      </c>
      <c r="DN14" s="93"/>
      <c r="DO14" s="29"/>
      <c r="DP14" s="29"/>
      <c r="DQ14" s="93"/>
      <c r="DR14" s="29"/>
      <c r="DS14" s="93"/>
      <c r="DT14" s="93"/>
      <c r="DU14" s="2">
        <f t="shared" si="3"/>
        <v>0</v>
      </c>
      <c r="DV14" s="29"/>
      <c r="DW14" s="322"/>
      <c r="DX14" s="29"/>
      <c r="DY14" s="325"/>
      <c r="DZ14" s="2">
        <f t="shared" si="4"/>
        <v>0</v>
      </c>
      <c r="EA14" s="29"/>
      <c r="EB14" s="29"/>
      <c r="EC14" s="29"/>
      <c r="ED14" s="178"/>
      <c r="EE14" s="445"/>
      <c r="EF14" s="447"/>
      <c r="EG14" s="447"/>
      <c r="EH14" s="554"/>
      <c r="EI14" s="554"/>
      <c r="EJ14" s="445"/>
      <c r="EK14" s="447"/>
      <c r="EL14" s="447"/>
      <c r="EM14" s="554"/>
      <c r="EN14" s="554"/>
      <c r="EO14" s="554"/>
      <c r="EP14" s="448"/>
      <c r="EQ14" s="447"/>
      <c r="ER14" s="428" t="e">
        <f t="shared" si="36"/>
        <v>#DIV/0!</v>
      </c>
      <c r="ES14" s="498">
        <f t="shared" si="9"/>
        <v>4674.8360000000002</v>
      </c>
      <c r="ET14" s="499">
        <f t="shared" ref="ET14:ET21" si="46">AS14</f>
        <v>4674.8360000000002</v>
      </c>
      <c r="EU14" s="499"/>
      <c r="EV14" s="544">
        <f t="shared" si="39"/>
        <v>1</v>
      </c>
      <c r="EW14" s="544">
        <f t="shared" si="40"/>
        <v>0</v>
      </c>
      <c r="EX14" s="498">
        <f t="shared" si="10"/>
        <v>0</v>
      </c>
      <c r="EY14" s="499">
        <f t="shared" si="41"/>
        <v>0</v>
      </c>
      <c r="EZ14" s="499">
        <f t="shared" si="42"/>
        <v>0</v>
      </c>
      <c r="FA14" s="544" t="e">
        <f t="shared" si="43"/>
        <v>#DIV/0!</v>
      </c>
      <c r="FB14" s="544" t="e">
        <f t="shared" si="44"/>
        <v>#DIV/0!</v>
      </c>
      <c r="FC14" s="544"/>
      <c r="FD14" s="499">
        <f t="shared" si="45"/>
        <v>0</v>
      </c>
      <c r="FE14" s="499">
        <f t="shared" si="11"/>
        <v>0</v>
      </c>
      <c r="FF14" s="445"/>
      <c r="FG14" s="447"/>
      <c r="FH14" s="447"/>
      <c r="FI14" s="554"/>
      <c r="FJ14" s="554"/>
      <c r="FK14" s="445"/>
      <c r="FL14" s="447"/>
      <c r="FM14" s="447"/>
      <c r="FN14" s="554"/>
      <c r="FO14" s="554"/>
      <c r="FP14" s="554"/>
      <c r="FQ14" s="448"/>
      <c r="FR14" s="447"/>
    </row>
    <row r="15" spans="2:174" s="48" customFormat="1" ht="16.149999999999999" customHeight="1" x14ac:dyDescent="0.25">
      <c r="B15" s="35"/>
      <c r="C15" s="36"/>
      <c r="D15" s="36">
        <v>1</v>
      </c>
      <c r="E15" s="113">
        <v>7</v>
      </c>
      <c r="F15" s="35"/>
      <c r="G15" s="36"/>
      <c r="H15" s="36">
        <v>1</v>
      </c>
      <c r="M15" s="113">
        <v>7</v>
      </c>
      <c r="N15" s="4" t="s">
        <v>197</v>
      </c>
      <c r="O15" s="408"/>
      <c r="P15" s="113">
        <v>1</v>
      </c>
      <c r="Q15" s="113"/>
      <c r="R15" s="2">
        <f t="shared" si="12"/>
        <v>2874.5</v>
      </c>
      <c r="S15" s="2"/>
      <c r="T15" s="620">
        <v>2874.5</v>
      </c>
      <c r="U15" s="619"/>
      <c r="V15" s="2">
        <f t="shared" si="13"/>
        <v>2874.5</v>
      </c>
      <c r="W15" s="2"/>
      <c r="X15" s="645">
        <v>2874.5</v>
      </c>
      <c r="Y15" s="2"/>
      <c r="Z15" s="185"/>
      <c r="AA15" s="172"/>
      <c r="AB15" s="172"/>
      <c r="AC15" s="173"/>
      <c r="AD15" s="172"/>
      <c r="AE15" s="185"/>
      <c r="AF15" s="172"/>
      <c r="AG15" s="172"/>
      <c r="AH15" s="173"/>
      <c r="AI15" s="172"/>
      <c r="AJ15" s="185"/>
      <c r="AK15" s="172"/>
      <c r="AL15" s="172"/>
      <c r="AM15" s="173"/>
      <c r="AN15" s="172"/>
      <c r="AO15" s="176"/>
      <c r="AP15" s="578" t="s">
        <v>394</v>
      </c>
      <c r="AQ15" s="2">
        <f t="shared" si="14"/>
        <v>2874.5</v>
      </c>
      <c r="AR15" s="2"/>
      <c r="AS15" s="620">
        <v>2874.5</v>
      </c>
      <c r="AT15" s="619"/>
      <c r="AU15" s="2"/>
      <c r="AV15" s="2" t="e">
        <f t="shared" si="15"/>
        <v>#REF!</v>
      </c>
      <c r="AW15" s="2" t="e">
        <f>#REF!-AR15</f>
        <v>#REF!</v>
      </c>
      <c r="AX15" s="2" t="e">
        <f>#REF!-AS15</f>
        <v>#REF!</v>
      </c>
      <c r="AY15" s="2" t="e">
        <f>#REF!-AT15</f>
        <v>#REF!</v>
      </c>
      <c r="AZ15" s="2" t="e">
        <f>#REF!-AU15</f>
        <v>#REF!</v>
      </c>
      <c r="BA15" s="2">
        <f t="shared" si="16"/>
        <v>1729.6</v>
      </c>
      <c r="BB15" s="2"/>
      <c r="BC15" s="262">
        <v>1729.6</v>
      </c>
      <c r="BD15" s="2"/>
      <c r="BE15" s="2"/>
      <c r="BF15" s="2">
        <f t="shared" si="17"/>
        <v>0</v>
      </c>
      <c r="BG15" s="2"/>
      <c r="BH15" s="262"/>
      <c r="BI15" s="2"/>
      <c r="BJ15" s="2"/>
      <c r="BK15" s="2">
        <f t="shared" si="18"/>
        <v>2874.4908799999998</v>
      </c>
      <c r="BL15" s="2"/>
      <c r="BM15" s="620">
        <v>2874.4908799999998</v>
      </c>
      <c r="BN15" s="2"/>
      <c r="BO15" s="2"/>
      <c r="BP15" s="2">
        <f t="shared" si="37"/>
        <v>522.59033999999997</v>
      </c>
      <c r="BQ15" s="2"/>
      <c r="BR15" s="2">
        <v>522.59033999999997</v>
      </c>
      <c r="BS15" s="2"/>
      <c r="BT15" s="2">
        <f t="shared" si="19"/>
        <v>2874.4908799999998</v>
      </c>
      <c r="BU15" s="2"/>
      <c r="BV15" s="262">
        <v>2874.4908799999998</v>
      </c>
      <c r="BW15" s="2"/>
      <c r="BX15" s="172"/>
      <c r="BY15" s="2">
        <f t="shared" si="20"/>
        <v>522.59033999999997</v>
      </c>
      <c r="BZ15" s="2"/>
      <c r="CA15" s="2">
        <v>522.59033999999997</v>
      </c>
      <c r="CB15" s="2"/>
      <c r="CC15" s="2"/>
      <c r="CD15" s="25">
        <f t="shared" si="21"/>
        <v>3397.08122</v>
      </c>
      <c r="CE15" s="2">
        <f t="shared" si="22"/>
        <v>3397.08122</v>
      </c>
      <c r="CF15" s="2">
        <f t="shared" si="23"/>
        <v>0</v>
      </c>
      <c r="CG15" s="2">
        <f t="shared" si="23"/>
        <v>3397.08122</v>
      </c>
      <c r="CH15" s="2">
        <f t="shared" si="23"/>
        <v>0</v>
      </c>
      <c r="CI15" s="2">
        <f t="shared" si="23"/>
        <v>0</v>
      </c>
      <c r="CJ15" s="2">
        <f t="shared" si="24"/>
        <v>0</v>
      </c>
      <c r="CK15" s="2">
        <f t="shared" si="25"/>
        <v>0</v>
      </c>
      <c r="CL15" s="2">
        <f t="shared" si="26"/>
        <v>0</v>
      </c>
      <c r="CM15" s="2">
        <f t="shared" si="27"/>
        <v>0</v>
      </c>
      <c r="CN15" s="2">
        <f t="shared" si="28"/>
        <v>0</v>
      </c>
      <c r="CO15" s="92"/>
      <c r="CP15" s="348"/>
      <c r="CQ15" s="348"/>
      <c r="CR15" s="2">
        <f t="shared" si="29"/>
        <v>0</v>
      </c>
      <c r="CS15" s="2"/>
      <c r="CT15" s="262"/>
      <c r="CU15" s="2"/>
      <c r="CV15" s="2"/>
      <c r="CW15" s="2">
        <f t="shared" si="30"/>
        <v>0</v>
      </c>
      <c r="CX15" s="2"/>
      <c r="CY15" s="262"/>
      <c r="CZ15" s="2"/>
      <c r="DA15" s="2"/>
      <c r="DB15" s="2">
        <f t="shared" si="31"/>
        <v>0</v>
      </c>
      <c r="DC15" s="2">
        <f t="shared" si="38"/>
        <v>0</v>
      </c>
      <c r="DD15" s="2">
        <f t="shared" si="32"/>
        <v>0</v>
      </c>
      <c r="DE15" s="2">
        <f t="shared" si="32"/>
        <v>0</v>
      </c>
      <c r="DF15" s="2">
        <f t="shared" si="32"/>
        <v>0</v>
      </c>
      <c r="DG15" s="2"/>
      <c r="DH15" s="2"/>
      <c r="DI15" s="2"/>
      <c r="DJ15" s="2">
        <f t="shared" si="33"/>
        <v>0</v>
      </c>
      <c r="DK15" s="58"/>
      <c r="DL15" s="2">
        <f t="shared" si="34"/>
        <v>2874.4908799999998</v>
      </c>
      <c r="DM15" s="2">
        <f t="shared" si="35"/>
        <v>2874.4908799999998</v>
      </c>
      <c r="DN15" s="58"/>
      <c r="DO15" s="2"/>
      <c r="DP15" s="2"/>
      <c r="DQ15" s="58"/>
      <c r="DR15" s="2"/>
      <c r="DS15" s="58"/>
      <c r="DT15" s="58"/>
      <c r="DU15" s="2">
        <f t="shared" si="3"/>
        <v>0</v>
      </c>
      <c r="DV15" s="2"/>
      <c r="DW15" s="262"/>
      <c r="DX15" s="2"/>
      <c r="DY15" s="2"/>
      <c r="DZ15" s="2">
        <f t="shared" si="4"/>
        <v>0</v>
      </c>
      <c r="EA15" s="2"/>
      <c r="EB15" s="2"/>
      <c r="EC15" s="2"/>
      <c r="ED15" s="172"/>
      <c r="EE15" s="445"/>
      <c r="EF15" s="445"/>
      <c r="EG15" s="445"/>
      <c r="EH15" s="553"/>
      <c r="EI15" s="553"/>
      <c r="EJ15" s="445"/>
      <c r="EK15" s="445"/>
      <c r="EL15" s="445"/>
      <c r="EM15" s="553"/>
      <c r="EN15" s="553"/>
      <c r="EO15" s="553"/>
      <c r="EP15" s="446"/>
      <c r="EQ15" s="445"/>
      <c r="ER15" s="427" t="e">
        <f t="shared" si="36"/>
        <v>#DIV/0!</v>
      </c>
      <c r="ES15" s="498">
        <f t="shared" si="9"/>
        <v>2874.5</v>
      </c>
      <c r="ET15" s="498">
        <f t="shared" si="46"/>
        <v>2874.5</v>
      </c>
      <c r="EU15" s="498"/>
      <c r="EV15" s="541">
        <f t="shared" si="39"/>
        <v>1</v>
      </c>
      <c r="EW15" s="541">
        <f t="shared" si="40"/>
        <v>0</v>
      </c>
      <c r="EX15" s="498">
        <f t="shared" si="10"/>
        <v>0</v>
      </c>
      <c r="EY15" s="498">
        <f t="shared" si="41"/>
        <v>0</v>
      </c>
      <c r="EZ15" s="498">
        <f t="shared" si="42"/>
        <v>0</v>
      </c>
      <c r="FA15" s="541" t="e">
        <f t="shared" si="43"/>
        <v>#DIV/0!</v>
      </c>
      <c r="FB15" s="541" t="e">
        <f t="shared" si="44"/>
        <v>#DIV/0!</v>
      </c>
      <c r="FC15" s="541"/>
      <c r="FD15" s="498">
        <f t="shared" si="45"/>
        <v>0</v>
      </c>
      <c r="FE15" s="498">
        <f t="shared" si="11"/>
        <v>0</v>
      </c>
      <c r="FF15" s="445"/>
      <c r="FG15" s="445"/>
      <c r="FH15" s="445"/>
      <c r="FI15" s="553"/>
      <c r="FJ15" s="553"/>
      <c r="FK15" s="445"/>
      <c r="FL15" s="445"/>
      <c r="FM15" s="445"/>
      <c r="FN15" s="553"/>
      <c r="FO15" s="553"/>
      <c r="FP15" s="553"/>
      <c r="FQ15" s="446"/>
      <c r="FR15" s="445"/>
    </row>
    <row r="16" spans="2:174" s="48" customFormat="1" ht="15.6" hidden="1" customHeight="1" x14ac:dyDescent="0.25">
      <c r="B16" s="35"/>
      <c r="C16" s="36"/>
      <c r="D16" s="36">
        <v>1</v>
      </c>
      <c r="E16" s="113">
        <v>8</v>
      </c>
      <c r="F16" s="35"/>
      <c r="G16" s="36"/>
      <c r="H16" s="36">
        <v>1</v>
      </c>
      <c r="I16" s="113"/>
      <c r="J16" s="4"/>
      <c r="K16" s="67"/>
      <c r="M16" s="113">
        <v>8</v>
      </c>
      <c r="N16" s="4" t="s">
        <v>198</v>
      </c>
      <c r="O16" s="408"/>
      <c r="P16" s="113"/>
      <c r="Q16" s="113"/>
      <c r="R16" s="2">
        <f t="shared" si="12"/>
        <v>0</v>
      </c>
      <c r="S16" s="2"/>
      <c r="T16" s="620"/>
      <c r="U16" s="619"/>
      <c r="V16" s="2">
        <f t="shared" si="13"/>
        <v>0</v>
      </c>
      <c r="W16" s="2"/>
      <c r="X16" s="262"/>
      <c r="Y16" s="2"/>
      <c r="Z16" s="174"/>
      <c r="AA16" s="172"/>
      <c r="AB16" s="172"/>
      <c r="AC16" s="173"/>
      <c r="AD16" s="172"/>
      <c r="AE16" s="174"/>
      <c r="AF16" s="172"/>
      <c r="AG16" s="172"/>
      <c r="AH16" s="173"/>
      <c r="AI16" s="172"/>
      <c r="AJ16" s="174"/>
      <c r="AK16" s="172"/>
      <c r="AL16" s="172"/>
      <c r="AM16" s="173"/>
      <c r="AN16" s="172"/>
      <c r="AO16" s="174"/>
      <c r="AP16" s="602"/>
      <c r="AQ16" s="2">
        <f t="shared" si="14"/>
        <v>0</v>
      </c>
      <c r="AR16" s="2"/>
      <c r="AS16" s="620"/>
      <c r="AT16" s="619"/>
      <c r="AU16" s="2"/>
      <c r="AV16" s="2" t="e">
        <f t="shared" si="15"/>
        <v>#REF!</v>
      </c>
      <c r="AW16" s="2" t="e">
        <f>#REF!-AR16</f>
        <v>#REF!</v>
      </c>
      <c r="AX16" s="2" t="e">
        <f>#REF!-AS16</f>
        <v>#REF!</v>
      </c>
      <c r="AY16" s="2" t="e">
        <f>#REF!-AT16</f>
        <v>#REF!</v>
      </c>
      <c r="AZ16" s="2" t="e">
        <f>#REF!-AU16</f>
        <v>#REF!</v>
      </c>
      <c r="BA16" s="2">
        <f t="shared" si="16"/>
        <v>466.9</v>
      </c>
      <c r="BB16" s="2"/>
      <c r="BC16" s="262">
        <f>203+263.9</f>
        <v>466.9</v>
      </c>
      <c r="BD16" s="2"/>
      <c r="BE16" s="2"/>
      <c r="BF16" s="2">
        <f t="shared" si="17"/>
        <v>0</v>
      </c>
      <c r="BG16" s="2"/>
      <c r="BH16" s="262"/>
      <c r="BI16" s="2"/>
      <c r="BJ16" s="2"/>
      <c r="BK16" s="2">
        <f t="shared" si="18"/>
        <v>0</v>
      </c>
      <c r="BL16" s="2"/>
      <c r="BM16" s="620"/>
      <c r="BN16" s="2"/>
      <c r="BO16" s="2"/>
      <c r="BP16" s="2">
        <f t="shared" si="37"/>
        <v>0</v>
      </c>
      <c r="BQ16" s="2"/>
      <c r="BR16" s="2"/>
      <c r="BS16" s="2"/>
      <c r="BT16" s="2">
        <f t="shared" si="19"/>
        <v>0</v>
      </c>
      <c r="BU16" s="2"/>
      <c r="BV16" s="262"/>
      <c r="BW16" s="2"/>
      <c r="BX16" s="172"/>
      <c r="BY16" s="2">
        <f t="shared" si="20"/>
        <v>0</v>
      </c>
      <c r="BZ16" s="2"/>
      <c r="CA16" s="328"/>
      <c r="CB16" s="2"/>
      <c r="CC16" s="2"/>
      <c r="CD16" s="25">
        <f t="shared" si="21"/>
        <v>0</v>
      </c>
      <c r="CE16" s="2">
        <f t="shared" si="22"/>
        <v>0</v>
      </c>
      <c r="CF16" s="2">
        <f t="shared" si="23"/>
        <v>0</v>
      </c>
      <c r="CG16" s="2">
        <f t="shared" si="23"/>
        <v>0</v>
      </c>
      <c r="CH16" s="2">
        <f t="shared" si="23"/>
        <v>0</v>
      </c>
      <c r="CI16" s="2">
        <f t="shared" si="23"/>
        <v>0</v>
      </c>
      <c r="CJ16" s="2">
        <f t="shared" si="24"/>
        <v>0</v>
      </c>
      <c r="CK16" s="2">
        <f t="shared" si="25"/>
        <v>0</v>
      </c>
      <c r="CL16" s="2">
        <f t="shared" si="26"/>
        <v>0</v>
      </c>
      <c r="CM16" s="2">
        <f t="shared" si="27"/>
        <v>0</v>
      </c>
      <c r="CN16" s="2">
        <f t="shared" si="28"/>
        <v>0</v>
      </c>
      <c r="CO16" s="92"/>
      <c r="CP16" s="348"/>
      <c r="CQ16" s="348"/>
      <c r="CR16" s="2">
        <f t="shared" si="29"/>
        <v>0</v>
      </c>
      <c r="CS16" s="2"/>
      <c r="CT16" s="262"/>
      <c r="CU16" s="2"/>
      <c r="CV16" s="2"/>
      <c r="CW16" s="2">
        <f t="shared" si="30"/>
        <v>0</v>
      </c>
      <c r="CX16" s="2"/>
      <c r="CY16" s="262"/>
      <c r="CZ16" s="2"/>
      <c r="DA16" s="2"/>
      <c r="DB16" s="2">
        <f t="shared" si="31"/>
        <v>0</v>
      </c>
      <c r="DC16" s="2">
        <f t="shared" si="38"/>
        <v>0</v>
      </c>
      <c r="DD16" s="2">
        <f t="shared" si="32"/>
        <v>0</v>
      </c>
      <c r="DE16" s="2">
        <f t="shared" si="32"/>
        <v>0</v>
      </c>
      <c r="DF16" s="2">
        <f t="shared" si="32"/>
        <v>0</v>
      </c>
      <c r="DG16" s="2"/>
      <c r="DH16" s="2"/>
      <c r="DI16" s="2"/>
      <c r="DJ16" s="2">
        <f t="shared" si="33"/>
        <v>0</v>
      </c>
      <c r="DK16" s="58"/>
      <c r="DL16" s="2">
        <f t="shared" si="34"/>
        <v>0</v>
      </c>
      <c r="DM16" s="2">
        <f t="shared" si="35"/>
        <v>0</v>
      </c>
      <c r="DN16" s="58"/>
      <c r="DO16" s="2"/>
      <c r="DP16" s="2"/>
      <c r="DQ16" s="58"/>
      <c r="DR16" s="2"/>
      <c r="DS16" s="58"/>
      <c r="DT16" s="58"/>
      <c r="DU16" s="2">
        <f t="shared" si="3"/>
        <v>0</v>
      </c>
      <c r="DV16" s="2"/>
      <c r="DW16" s="262"/>
      <c r="DX16" s="2"/>
      <c r="DY16" s="2"/>
      <c r="DZ16" s="2">
        <f t="shared" si="4"/>
        <v>0</v>
      </c>
      <c r="EA16" s="2"/>
      <c r="EB16" s="328"/>
      <c r="EC16" s="2"/>
      <c r="ED16" s="172"/>
      <c r="EE16" s="445"/>
      <c r="EF16" s="445"/>
      <c r="EG16" s="449"/>
      <c r="EH16" s="553"/>
      <c r="EI16" s="553"/>
      <c r="EJ16" s="445"/>
      <c r="EK16" s="445"/>
      <c r="EL16" s="449"/>
      <c r="EM16" s="553"/>
      <c r="EN16" s="553"/>
      <c r="EO16" s="553"/>
      <c r="EP16" s="446"/>
      <c r="EQ16" s="445"/>
      <c r="ER16" s="427" t="e">
        <f t="shared" si="36"/>
        <v>#DIV/0!</v>
      </c>
      <c r="ES16" s="498">
        <f t="shared" si="9"/>
        <v>0</v>
      </c>
      <c r="ET16" s="498">
        <f t="shared" si="46"/>
        <v>0</v>
      </c>
      <c r="EU16" s="500"/>
      <c r="EV16" s="541" t="e">
        <f t="shared" si="39"/>
        <v>#DIV/0!</v>
      </c>
      <c r="EW16" s="541" t="e">
        <f t="shared" si="40"/>
        <v>#DIV/0!</v>
      </c>
      <c r="EX16" s="498">
        <f t="shared" si="10"/>
        <v>0</v>
      </c>
      <c r="EY16" s="498">
        <f t="shared" si="41"/>
        <v>0</v>
      </c>
      <c r="EZ16" s="500">
        <f t="shared" si="42"/>
        <v>0</v>
      </c>
      <c r="FA16" s="541" t="e">
        <f t="shared" si="43"/>
        <v>#DIV/0!</v>
      </c>
      <c r="FB16" s="541" t="e">
        <f t="shared" si="44"/>
        <v>#DIV/0!</v>
      </c>
      <c r="FC16" s="541"/>
      <c r="FD16" s="498" t="e">
        <f t="shared" si="45"/>
        <v>#DIV/0!</v>
      </c>
      <c r="FE16" s="498" t="e">
        <f t="shared" si="11"/>
        <v>#DIV/0!</v>
      </c>
      <c r="FF16" s="445"/>
      <c r="FG16" s="445"/>
      <c r="FH16" s="449"/>
      <c r="FI16" s="553"/>
      <c r="FJ16" s="553"/>
      <c r="FK16" s="445"/>
      <c r="FL16" s="445"/>
      <c r="FM16" s="449"/>
      <c r="FN16" s="553"/>
      <c r="FO16" s="553"/>
      <c r="FP16" s="553"/>
      <c r="FQ16" s="446"/>
      <c r="FR16" s="445"/>
    </row>
    <row r="17" spans="2:174" s="49" customFormat="1" ht="15.75" customHeight="1" x14ac:dyDescent="0.25">
      <c r="B17" s="38"/>
      <c r="C17" s="39">
        <v>1</v>
      </c>
      <c r="D17" s="39"/>
      <c r="E17" s="40">
        <v>9</v>
      </c>
      <c r="F17" s="38"/>
      <c r="G17" s="39">
        <v>1</v>
      </c>
      <c r="H17" s="39">
        <v>1</v>
      </c>
      <c r="I17" s="40"/>
      <c r="J17" s="41"/>
      <c r="K17" s="86"/>
      <c r="M17" s="40">
        <v>8</v>
      </c>
      <c r="N17" s="41" t="s">
        <v>27</v>
      </c>
      <c r="O17" s="41"/>
      <c r="P17" s="113">
        <v>2</v>
      </c>
      <c r="Q17" s="113">
        <v>1</v>
      </c>
      <c r="R17" s="29">
        <f t="shared" si="12"/>
        <v>100059.54372</v>
      </c>
      <c r="S17" s="29"/>
      <c r="T17" s="618">
        <v>1528.3</v>
      </c>
      <c r="U17" s="621">
        <v>98531.243719999999</v>
      </c>
      <c r="V17" s="29">
        <f t="shared" si="13"/>
        <v>100059.54372</v>
      </c>
      <c r="W17" s="29"/>
      <c r="X17" s="646">
        <v>1528.3</v>
      </c>
      <c r="Y17" s="648">
        <v>98531.243719999999</v>
      </c>
      <c r="Z17" s="179"/>
      <c r="AA17" s="178"/>
      <c r="AB17" s="178"/>
      <c r="AC17" s="180"/>
      <c r="AD17" s="178"/>
      <c r="AE17" s="179"/>
      <c r="AF17" s="178"/>
      <c r="AG17" s="178"/>
      <c r="AH17" s="180"/>
      <c r="AI17" s="178"/>
      <c r="AJ17" s="179"/>
      <c r="AK17" s="178"/>
      <c r="AL17" s="178"/>
      <c r="AM17" s="180"/>
      <c r="AN17" s="178"/>
      <c r="AO17" s="179"/>
      <c r="AP17" s="578" t="s">
        <v>510</v>
      </c>
      <c r="AQ17" s="29">
        <f t="shared" si="14"/>
        <v>100059.54372</v>
      </c>
      <c r="AR17" s="29"/>
      <c r="AS17" s="618">
        <v>1528.3</v>
      </c>
      <c r="AT17" s="621">
        <v>98531.243719999999</v>
      </c>
      <c r="AU17" s="325"/>
      <c r="AV17" s="29" t="e">
        <f t="shared" si="15"/>
        <v>#REF!</v>
      </c>
      <c r="AW17" s="29" t="e">
        <f>#REF!-AR17</f>
        <v>#REF!</v>
      </c>
      <c r="AX17" s="29" t="e">
        <f>#REF!-AS17</f>
        <v>#REF!</v>
      </c>
      <c r="AY17" s="29" t="e">
        <f>#REF!-AT17</f>
        <v>#REF!</v>
      </c>
      <c r="AZ17" s="29" t="e">
        <f>#REF!-AU17</f>
        <v>#REF!</v>
      </c>
      <c r="BA17" s="29">
        <f t="shared" si="16"/>
        <v>7601.5</v>
      </c>
      <c r="BB17" s="29"/>
      <c r="BC17" s="322">
        <v>7601.5</v>
      </c>
      <c r="BD17" s="29"/>
      <c r="BE17" s="325"/>
      <c r="BF17" s="29">
        <f t="shared" si="17"/>
        <v>0</v>
      </c>
      <c r="BG17" s="29"/>
      <c r="BH17" s="322"/>
      <c r="BI17" s="29"/>
      <c r="BJ17" s="325"/>
      <c r="BK17" s="29">
        <f t="shared" si="18"/>
        <v>97725.904840000003</v>
      </c>
      <c r="BL17" s="29"/>
      <c r="BM17" s="618">
        <v>1528.3</v>
      </c>
      <c r="BN17" s="29">
        <v>96197.60484</v>
      </c>
      <c r="BO17" s="343"/>
      <c r="BP17" s="2">
        <f t="shared" si="37"/>
        <v>9665.2008299999998</v>
      </c>
      <c r="BQ17" s="700"/>
      <c r="BR17" s="700">
        <v>151.15199999999999</v>
      </c>
      <c r="BS17" s="700">
        <v>9514.0488299999997</v>
      </c>
      <c r="BT17" s="29">
        <f t="shared" si="19"/>
        <v>97725.904840000003</v>
      </c>
      <c r="BU17" s="29"/>
      <c r="BV17" s="322">
        <v>1528.3</v>
      </c>
      <c r="BW17" s="29">
        <v>96197.60484</v>
      </c>
      <c r="BX17" s="179"/>
      <c r="BY17" s="29">
        <f t="shared" si="20"/>
        <v>9665.2008299999998</v>
      </c>
      <c r="BZ17" s="29"/>
      <c r="CA17" s="29">
        <v>151.15199999999999</v>
      </c>
      <c r="CB17" s="29">
        <v>9514.0488299999997</v>
      </c>
      <c r="CC17" s="29"/>
      <c r="CD17" s="31">
        <f t="shared" si="21"/>
        <v>107391.10567</v>
      </c>
      <c r="CE17" s="29">
        <f t="shared" si="22"/>
        <v>107391.10567</v>
      </c>
      <c r="CF17" s="29">
        <f t="shared" si="23"/>
        <v>0</v>
      </c>
      <c r="CG17" s="29">
        <f t="shared" si="23"/>
        <v>1679.452</v>
      </c>
      <c r="CH17" s="29">
        <f t="shared" si="23"/>
        <v>105711.65367</v>
      </c>
      <c r="CI17" s="29">
        <f t="shared" si="23"/>
        <v>0</v>
      </c>
      <c r="CJ17" s="29">
        <f t="shared" si="24"/>
        <v>0</v>
      </c>
      <c r="CK17" s="29">
        <f t="shared" si="25"/>
        <v>0</v>
      </c>
      <c r="CL17" s="29">
        <f t="shared" si="26"/>
        <v>0</v>
      </c>
      <c r="CM17" s="29">
        <f t="shared" si="27"/>
        <v>0</v>
      </c>
      <c r="CN17" s="29">
        <f t="shared" si="28"/>
        <v>0</v>
      </c>
      <c r="CO17" s="349"/>
      <c r="CP17" s="351"/>
      <c r="CQ17" s="351"/>
      <c r="CR17" s="29">
        <f t="shared" si="29"/>
        <v>0</v>
      </c>
      <c r="CS17" s="29"/>
      <c r="CT17" s="322"/>
      <c r="CU17" s="29"/>
      <c r="CV17" s="325"/>
      <c r="CW17" s="29">
        <f t="shared" si="30"/>
        <v>0</v>
      </c>
      <c r="CX17" s="29"/>
      <c r="CY17" s="322"/>
      <c r="CZ17" s="29"/>
      <c r="DA17" s="325"/>
      <c r="DB17" s="29">
        <f t="shared" si="31"/>
        <v>0</v>
      </c>
      <c r="DC17" s="2">
        <f t="shared" si="38"/>
        <v>0</v>
      </c>
      <c r="DD17" s="2">
        <f t="shared" si="32"/>
        <v>0</v>
      </c>
      <c r="DE17" s="2">
        <f t="shared" si="32"/>
        <v>0</v>
      </c>
      <c r="DF17" s="2">
        <f t="shared" si="32"/>
        <v>0</v>
      </c>
      <c r="DG17" s="29"/>
      <c r="DH17" s="29"/>
      <c r="DI17" s="29"/>
      <c r="DJ17" s="29">
        <f t="shared" si="33"/>
        <v>0</v>
      </c>
      <c r="DK17" s="93"/>
      <c r="DL17" s="29">
        <f t="shared" si="34"/>
        <v>97725.904840000003</v>
      </c>
      <c r="DM17" s="29">
        <f t="shared" si="35"/>
        <v>97725.904840000003</v>
      </c>
      <c r="DN17" s="93"/>
      <c r="DO17" s="29"/>
      <c r="DP17" s="29"/>
      <c r="DQ17" s="93"/>
      <c r="DR17" s="29"/>
      <c r="DS17" s="93"/>
      <c r="DT17" s="93"/>
      <c r="DU17" s="2">
        <f t="shared" si="3"/>
        <v>0</v>
      </c>
      <c r="DV17" s="29"/>
      <c r="DW17" s="322"/>
      <c r="DX17" s="29"/>
      <c r="DY17" s="325"/>
      <c r="DZ17" s="2">
        <f t="shared" si="4"/>
        <v>0</v>
      </c>
      <c r="EA17" s="29"/>
      <c r="EB17" s="29"/>
      <c r="EC17" s="29"/>
      <c r="ED17" s="178"/>
      <c r="EE17" s="445"/>
      <c r="EF17" s="447"/>
      <c r="EG17" s="447"/>
      <c r="EH17" s="554"/>
      <c r="EI17" s="554"/>
      <c r="EJ17" s="445"/>
      <c r="EK17" s="447"/>
      <c r="EL17" s="447"/>
      <c r="EM17" s="554"/>
      <c r="EN17" s="554"/>
      <c r="EO17" s="554"/>
      <c r="EP17" s="448"/>
      <c r="EQ17" s="447"/>
      <c r="ER17" s="428" t="e">
        <f t="shared" si="36"/>
        <v>#DIV/0!</v>
      </c>
      <c r="ES17" s="498">
        <f t="shared" si="9"/>
        <v>1528.3</v>
      </c>
      <c r="ET17" s="499">
        <f t="shared" si="46"/>
        <v>1528.3</v>
      </c>
      <c r="EU17" s="499"/>
      <c r="EV17" s="544">
        <f t="shared" si="39"/>
        <v>1</v>
      </c>
      <c r="EW17" s="544">
        <f t="shared" si="40"/>
        <v>0</v>
      </c>
      <c r="EX17" s="498">
        <f t="shared" si="10"/>
        <v>0</v>
      </c>
      <c r="EY17" s="499">
        <f t="shared" si="41"/>
        <v>0</v>
      </c>
      <c r="EZ17" s="499">
        <f t="shared" si="42"/>
        <v>0</v>
      </c>
      <c r="FA17" s="544" t="e">
        <f t="shared" si="43"/>
        <v>#DIV/0!</v>
      </c>
      <c r="FB17" s="544" t="e">
        <f t="shared" si="44"/>
        <v>#DIV/0!</v>
      </c>
      <c r="FC17" s="544"/>
      <c r="FD17" s="499">
        <f t="shared" si="45"/>
        <v>0</v>
      </c>
      <c r="FE17" s="499">
        <f t="shared" si="11"/>
        <v>0</v>
      </c>
      <c r="FF17" s="445">
        <f>FG17+FH17</f>
        <v>98531.243719999999</v>
      </c>
      <c r="FG17" s="447">
        <f>AT17</f>
        <v>98531.243719999999</v>
      </c>
      <c r="FH17" s="447"/>
      <c r="FI17" s="554">
        <f>FG17/FF17</f>
        <v>1</v>
      </c>
      <c r="FJ17" s="554">
        <f>FH17/FF17</f>
        <v>0</v>
      </c>
      <c r="FK17" s="445">
        <f>FL17+FM17</f>
        <v>0</v>
      </c>
      <c r="FL17" s="447">
        <f>DX17</f>
        <v>0</v>
      </c>
      <c r="FM17" s="447">
        <f>EC17</f>
        <v>0</v>
      </c>
      <c r="FN17" s="554" t="e">
        <f>FL17/FK17</f>
        <v>#DIV/0!</v>
      </c>
      <c r="FO17" s="554" t="e">
        <f>FM17/FK17</f>
        <v>#DIV/0!</v>
      </c>
      <c r="FP17" s="554"/>
      <c r="FQ17" s="448">
        <f>FK17*FI17</f>
        <v>0</v>
      </c>
      <c r="FR17" s="447">
        <f>FL17-FQ17</f>
        <v>0</v>
      </c>
    </row>
    <row r="18" spans="2:174" s="48" customFormat="1" ht="15.75" hidden="1" customHeight="1" x14ac:dyDescent="0.25">
      <c r="B18" s="35"/>
      <c r="C18" s="36"/>
      <c r="D18" s="36">
        <v>1</v>
      </c>
      <c r="E18" s="113">
        <v>10</v>
      </c>
      <c r="F18" s="35"/>
      <c r="G18" s="36"/>
      <c r="H18" s="36">
        <v>1</v>
      </c>
      <c r="I18" s="113"/>
      <c r="J18" s="4"/>
      <c r="K18" s="67"/>
      <c r="M18" s="113">
        <v>10</v>
      </c>
      <c r="N18" s="4" t="s">
        <v>199</v>
      </c>
      <c r="O18" s="408"/>
      <c r="P18" s="113"/>
      <c r="Q18" s="113"/>
      <c r="R18" s="2">
        <f t="shared" si="12"/>
        <v>0</v>
      </c>
      <c r="S18" s="2"/>
      <c r="T18" s="620"/>
      <c r="U18" s="2"/>
      <c r="V18" s="2">
        <f t="shared" si="13"/>
        <v>0</v>
      </c>
      <c r="W18" s="2"/>
      <c r="X18" s="262"/>
      <c r="Y18" s="2"/>
      <c r="Z18" s="174"/>
      <c r="AA18" s="172"/>
      <c r="AB18" s="172"/>
      <c r="AC18" s="173"/>
      <c r="AD18" s="172"/>
      <c r="AE18" s="174"/>
      <c r="AF18" s="172"/>
      <c r="AG18" s="172"/>
      <c r="AH18" s="173"/>
      <c r="AI18" s="172"/>
      <c r="AJ18" s="174"/>
      <c r="AK18" s="172"/>
      <c r="AL18" s="172"/>
      <c r="AM18" s="173"/>
      <c r="AN18" s="172"/>
      <c r="AO18" s="174"/>
      <c r="AP18" s="578"/>
      <c r="AQ18" s="2">
        <f t="shared" si="14"/>
        <v>0</v>
      </c>
      <c r="AR18" s="2"/>
      <c r="AS18" s="620"/>
      <c r="AT18" s="619"/>
      <c r="AU18" s="2"/>
      <c r="AV18" s="2" t="e">
        <f t="shared" si="15"/>
        <v>#REF!</v>
      </c>
      <c r="AW18" s="2" t="e">
        <f>#REF!-AR18</f>
        <v>#REF!</v>
      </c>
      <c r="AX18" s="2" t="e">
        <f>#REF!-AS18</f>
        <v>#REF!</v>
      </c>
      <c r="AY18" s="2" t="e">
        <f>#REF!-AT18</f>
        <v>#REF!</v>
      </c>
      <c r="AZ18" s="2" t="e">
        <f>#REF!-AU18</f>
        <v>#REF!</v>
      </c>
      <c r="BA18" s="2">
        <f t="shared" si="16"/>
        <v>455.4</v>
      </c>
      <c r="BB18" s="2"/>
      <c r="BC18" s="262">
        <f>198+257.4</f>
        <v>455.4</v>
      </c>
      <c r="BD18" s="2"/>
      <c r="BE18" s="2"/>
      <c r="BF18" s="2">
        <f t="shared" si="17"/>
        <v>0</v>
      </c>
      <c r="BG18" s="2"/>
      <c r="BH18" s="262"/>
      <c r="BI18" s="2"/>
      <c r="BJ18" s="2"/>
      <c r="BK18" s="2">
        <f t="shared" si="18"/>
        <v>0</v>
      </c>
      <c r="BL18" s="2"/>
      <c r="BM18" s="620"/>
      <c r="BN18" s="2"/>
      <c r="BO18" s="2"/>
      <c r="BP18" s="2">
        <f t="shared" si="37"/>
        <v>0</v>
      </c>
      <c r="BQ18" s="2"/>
      <c r="BR18" s="2"/>
      <c r="BS18" s="2"/>
      <c r="BT18" s="2">
        <f t="shared" si="19"/>
        <v>0</v>
      </c>
      <c r="BU18" s="2"/>
      <c r="BV18" s="328"/>
      <c r="BW18" s="2"/>
      <c r="BX18" s="172"/>
      <c r="BY18" s="2">
        <f t="shared" si="20"/>
        <v>0</v>
      </c>
      <c r="BZ18" s="2"/>
      <c r="CA18" s="2"/>
      <c r="CB18" s="2"/>
      <c r="CC18" s="2"/>
      <c r="CD18" s="25">
        <f t="shared" si="21"/>
        <v>0</v>
      </c>
      <c r="CE18" s="2">
        <f t="shared" si="22"/>
        <v>0</v>
      </c>
      <c r="CF18" s="2">
        <f t="shared" si="23"/>
        <v>0</v>
      </c>
      <c r="CG18" s="2">
        <f t="shared" si="23"/>
        <v>0</v>
      </c>
      <c r="CH18" s="2">
        <f t="shared" si="23"/>
        <v>0</v>
      </c>
      <c r="CI18" s="2">
        <f t="shared" si="23"/>
        <v>0</v>
      </c>
      <c r="CJ18" s="2">
        <f t="shared" si="24"/>
        <v>0</v>
      </c>
      <c r="CK18" s="2">
        <f t="shared" si="25"/>
        <v>0</v>
      </c>
      <c r="CL18" s="2">
        <f t="shared" si="26"/>
        <v>0</v>
      </c>
      <c r="CM18" s="2">
        <f t="shared" si="27"/>
        <v>0</v>
      </c>
      <c r="CN18" s="2">
        <f t="shared" si="28"/>
        <v>0</v>
      </c>
      <c r="CO18" s="92"/>
      <c r="CP18" s="348"/>
      <c r="CQ18" s="348"/>
      <c r="CR18" s="2">
        <f t="shared" si="29"/>
        <v>0</v>
      </c>
      <c r="CS18" s="2"/>
      <c r="CT18" s="262"/>
      <c r="CU18" s="2"/>
      <c r="CV18" s="2"/>
      <c r="CW18" s="2">
        <f t="shared" si="30"/>
        <v>0</v>
      </c>
      <c r="CX18" s="2"/>
      <c r="CY18" s="262"/>
      <c r="CZ18" s="2"/>
      <c r="DA18" s="2"/>
      <c r="DB18" s="2">
        <f t="shared" si="31"/>
        <v>0</v>
      </c>
      <c r="DC18" s="2">
        <f t="shared" si="38"/>
        <v>0</v>
      </c>
      <c r="DD18" s="2">
        <f t="shared" si="32"/>
        <v>0</v>
      </c>
      <c r="DE18" s="2">
        <f t="shared" si="32"/>
        <v>0</v>
      </c>
      <c r="DF18" s="2">
        <f t="shared" si="32"/>
        <v>0</v>
      </c>
      <c r="DG18" s="2"/>
      <c r="DH18" s="2"/>
      <c r="DI18" s="2"/>
      <c r="DJ18" s="2">
        <f t="shared" si="33"/>
        <v>0</v>
      </c>
      <c r="DK18" s="58"/>
      <c r="DL18" s="2">
        <f t="shared" si="34"/>
        <v>0</v>
      </c>
      <c r="DM18" s="2">
        <f t="shared" si="35"/>
        <v>0</v>
      </c>
      <c r="DN18" s="58"/>
      <c r="DO18" s="2"/>
      <c r="DP18" s="2"/>
      <c r="DQ18" s="58"/>
      <c r="DR18" s="2"/>
      <c r="DS18" s="58"/>
      <c r="DT18" s="58"/>
      <c r="DU18" s="2">
        <f t="shared" si="3"/>
        <v>0</v>
      </c>
      <c r="DV18" s="2"/>
      <c r="DW18" s="328"/>
      <c r="DX18" s="2"/>
      <c r="DY18" s="2"/>
      <c r="DZ18" s="2">
        <f t="shared" si="4"/>
        <v>0</v>
      </c>
      <c r="EA18" s="2"/>
      <c r="EB18" s="2"/>
      <c r="EC18" s="2"/>
      <c r="ED18" s="172"/>
      <c r="EE18" s="445"/>
      <c r="EF18" s="445"/>
      <c r="EG18" s="445"/>
      <c r="EH18" s="553"/>
      <c r="EI18" s="553"/>
      <c r="EJ18" s="445"/>
      <c r="EK18" s="445"/>
      <c r="EL18" s="445"/>
      <c r="EM18" s="553"/>
      <c r="EN18" s="553"/>
      <c r="EO18" s="553"/>
      <c r="EP18" s="446"/>
      <c r="EQ18" s="445"/>
      <c r="ER18" s="427" t="e">
        <f t="shared" si="36"/>
        <v>#DIV/0!</v>
      </c>
      <c r="ES18" s="498">
        <f t="shared" si="9"/>
        <v>0</v>
      </c>
      <c r="ET18" s="498">
        <f t="shared" si="46"/>
        <v>0</v>
      </c>
      <c r="EU18" s="498"/>
      <c r="EV18" s="541"/>
      <c r="EW18" s="541"/>
      <c r="EX18" s="498">
        <f t="shared" si="10"/>
        <v>0</v>
      </c>
      <c r="EY18" s="498">
        <f t="shared" si="41"/>
        <v>0</v>
      </c>
      <c r="EZ18" s="498">
        <f t="shared" si="42"/>
        <v>0</v>
      </c>
      <c r="FA18" s="541"/>
      <c r="FB18" s="541"/>
      <c r="FC18" s="541"/>
      <c r="FD18" s="498">
        <f t="shared" si="45"/>
        <v>0</v>
      </c>
      <c r="FE18" s="498">
        <f t="shared" si="11"/>
        <v>0</v>
      </c>
      <c r="FF18" s="445"/>
      <c r="FG18" s="445"/>
      <c r="FH18" s="445"/>
      <c r="FI18" s="553"/>
      <c r="FJ18" s="553"/>
      <c r="FK18" s="445"/>
      <c r="FL18" s="445"/>
      <c r="FM18" s="445"/>
      <c r="FN18" s="553"/>
      <c r="FO18" s="553"/>
      <c r="FP18" s="553"/>
      <c r="FQ18" s="446"/>
      <c r="FR18" s="445"/>
    </row>
    <row r="19" spans="2:174" s="48" customFormat="1" ht="15.75" customHeight="1" x14ac:dyDescent="0.25">
      <c r="B19" s="35"/>
      <c r="C19" s="36"/>
      <c r="D19" s="36">
        <v>1</v>
      </c>
      <c r="E19" s="113">
        <v>11</v>
      </c>
      <c r="F19" s="35"/>
      <c r="G19" s="36"/>
      <c r="H19" s="36">
        <v>1</v>
      </c>
      <c r="I19" s="113"/>
      <c r="J19" s="4"/>
      <c r="K19" s="266"/>
      <c r="L19" s="66"/>
      <c r="M19" s="113">
        <v>9</v>
      </c>
      <c r="N19" s="4" t="s">
        <v>200</v>
      </c>
      <c r="O19" s="408"/>
      <c r="P19" s="113">
        <v>1</v>
      </c>
      <c r="Q19" s="113">
        <v>1</v>
      </c>
      <c r="R19" s="2">
        <f t="shared" si="12"/>
        <v>1782.4</v>
      </c>
      <c r="S19" s="2"/>
      <c r="T19" s="620">
        <v>1782.4</v>
      </c>
      <c r="U19" s="323"/>
      <c r="V19" s="2">
        <f t="shared" si="13"/>
        <v>1782.4</v>
      </c>
      <c r="W19" s="2"/>
      <c r="X19" s="645">
        <v>1782.4</v>
      </c>
      <c r="Y19" s="323"/>
      <c r="Z19" s="174"/>
      <c r="AA19" s="172"/>
      <c r="AB19" s="172"/>
      <c r="AC19" s="173"/>
      <c r="AD19" s="174"/>
      <c r="AE19" s="174"/>
      <c r="AF19" s="172"/>
      <c r="AG19" s="172"/>
      <c r="AH19" s="173"/>
      <c r="AI19" s="174"/>
      <c r="AJ19" s="174"/>
      <c r="AK19" s="172"/>
      <c r="AL19" s="172"/>
      <c r="AM19" s="173"/>
      <c r="AN19" s="174"/>
      <c r="AO19" s="174"/>
      <c r="AP19" s="578" t="s">
        <v>499</v>
      </c>
      <c r="AQ19" s="2">
        <f t="shared" si="14"/>
        <v>1782.4</v>
      </c>
      <c r="AR19" s="2"/>
      <c r="AS19" s="620">
        <v>1782.4</v>
      </c>
      <c r="AT19" s="658"/>
      <c r="AU19" s="2"/>
      <c r="AV19" s="2" t="e">
        <f t="shared" si="15"/>
        <v>#REF!</v>
      </c>
      <c r="AW19" s="2" t="e">
        <f>#REF!-AR19</f>
        <v>#REF!</v>
      </c>
      <c r="AX19" s="2" t="e">
        <f>#REF!-AS19</f>
        <v>#REF!</v>
      </c>
      <c r="AY19" s="2" t="e">
        <f>#REF!-AT19</f>
        <v>#REF!</v>
      </c>
      <c r="AZ19" s="2" t="e">
        <f>#REF!-AU19</f>
        <v>#REF!</v>
      </c>
      <c r="BA19" s="2">
        <f t="shared" si="16"/>
        <v>1317.9</v>
      </c>
      <c r="BB19" s="2"/>
      <c r="BC19" s="262">
        <f>573+744.9</f>
        <v>1317.9</v>
      </c>
      <c r="BD19" s="323"/>
      <c r="BE19" s="2"/>
      <c r="BF19" s="2">
        <f t="shared" si="17"/>
        <v>0</v>
      </c>
      <c r="BG19" s="2"/>
      <c r="BH19" s="262"/>
      <c r="BI19" s="323"/>
      <c r="BJ19" s="2"/>
      <c r="BK19" s="2">
        <f t="shared" si="18"/>
        <v>1782.3999999999999</v>
      </c>
      <c r="BL19" s="2"/>
      <c r="BM19" s="620">
        <f>SUM(1648.71995,133.68005)</f>
        <v>1782.3999999999999</v>
      </c>
      <c r="BN19" s="328"/>
      <c r="BO19" s="2"/>
      <c r="BP19" s="2">
        <f t="shared" si="37"/>
        <v>1235.595</v>
      </c>
      <c r="BQ19" s="2"/>
      <c r="BR19" s="2">
        <f>SUM(1142.92535,92.66965)</f>
        <v>1235.595</v>
      </c>
      <c r="BS19" s="2"/>
      <c r="BT19" s="2">
        <f t="shared" si="19"/>
        <v>1782.3999999999999</v>
      </c>
      <c r="BU19" s="2"/>
      <c r="BV19" s="262">
        <f>SUM(1648.71995,133.68005)</f>
        <v>1782.3999999999999</v>
      </c>
      <c r="BW19" s="328"/>
      <c r="BX19" s="172"/>
      <c r="BY19" s="2">
        <f t="shared" si="20"/>
        <v>1235.595</v>
      </c>
      <c r="BZ19" s="2"/>
      <c r="CA19" s="2">
        <f>SUM(1142.92535,92.66965)</f>
        <v>1235.595</v>
      </c>
      <c r="CB19" s="2"/>
      <c r="CC19" s="2"/>
      <c r="CD19" s="25">
        <f t="shared" si="21"/>
        <v>3017.9949999999999</v>
      </c>
      <c r="CE19" s="2">
        <f t="shared" si="22"/>
        <v>3017.9949999999999</v>
      </c>
      <c r="CF19" s="2">
        <f t="shared" si="23"/>
        <v>0</v>
      </c>
      <c r="CG19" s="2">
        <f t="shared" si="23"/>
        <v>3017.9949999999999</v>
      </c>
      <c r="CH19" s="2">
        <f t="shared" si="23"/>
        <v>0</v>
      </c>
      <c r="CI19" s="2">
        <f t="shared" si="23"/>
        <v>0</v>
      </c>
      <c r="CJ19" s="2">
        <f t="shared" si="24"/>
        <v>0</v>
      </c>
      <c r="CK19" s="2">
        <f t="shared" si="25"/>
        <v>0</v>
      </c>
      <c r="CL19" s="2">
        <f t="shared" si="26"/>
        <v>0</v>
      </c>
      <c r="CM19" s="2">
        <f t="shared" si="27"/>
        <v>0</v>
      </c>
      <c r="CN19" s="2">
        <f t="shared" si="28"/>
        <v>0</v>
      </c>
      <c r="CO19" s="92"/>
      <c r="CP19" s="348"/>
      <c r="CQ19" s="348"/>
      <c r="CR19" s="2">
        <f t="shared" si="29"/>
        <v>0</v>
      </c>
      <c r="CS19" s="2"/>
      <c r="CT19" s="262"/>
      <c r="CU19" s="323"/>
      <c r="CV19" s="2"/>
      <c r="CW19" s="2">
        <f t="shared" si="30"/>
        <v>0</v>
      </c>
      <c r="CX19" s="2"/>
      <c r="CY19" s="262"/>
      <c r="CZ19" s="323"/>
      <c r="DA19" s="2"/>
      <c r="DB19" s="2">
        <f t="shared" si="31"/>
        <v>0</v>
      </c>
      <c r="DC19" s="2">
        <f t="shared" si="38"/>
        <v>0</v>
      </c>
      <c r="DD19" s="2">
        <f t="shared" si="32"/>
        <v>0</v>
      </c>
      <c r="DE19" s="2">
        <f t="shared" si="32"/>
        <v>0</v>
      </c>
      <c r="DF19" s="2">
        <f t="shared" si="32"/>
        <v>0</v>
      </c>
      <c r="DG19" s="2"/>
      <c r="DH19" s="2"/>
      <c r="DI19" s="2"/>
      <c r="DJ19" s="2">
        <f t="shared" si="33"/>
        <v>0</v>
      </c>
      <c r="DK19" s="58"/>
      <c r="DL19" s="2">
        <f t="shared" si="34"/>
        <v>1782.3999999999999</v>
      </c>
      <c r="DM19" s="2">
        <f t="shared" si="35"/>
        <v>1782.3999999999999</v>
      </c>
      <c r="DN19" s="58"/>
      <c r="DO19" s="2"/>
      <c r="DP19" s="2"/>
      <c r="DQ19" s="58"/>
      <c r="DR19" s="2"/>
      <c r="DS19" s="58"/>
      <c r="DT19" s="58"/>
      <c r="DU19" s="2">
        <f t="shared" si="3"/>
        <v>0</v>
      </c>
      <c r="DV19" s="2"/>
      <c r="DW19" s="262"/>
      <c r="DX19" s="328"/>
      <c r="DY19" s="2"/>
      <c r="DZ19" s="2">
        <f t="shared" si="4"/>
        <v>0</v>
      </c>
      <c r="EA19" s="2"/>
      <c r="EB19" s="2"/>
      <c r="EC19" s="2"/>
      <c r="ED19" s="172"/>
      <c r="EE19" s="445"/>
      <c r="EF19" s="445"/>
      <c r="EG19" s="445"/>
      <c r="EH19" s="553"/>
      <c r="EI19" s="553"/>
      <c r="EJ19" s="445"/>
      <c r="EK19" s="445"/>
      <c r="EL19" s="445"/>
      <c r="EM19" s="553"/>
      <c r="EN19" s="553"/>
      <c r="EO19" s="553"/>
      <c r="EP19" s="446"/>
      <c r="EQ19" s="445"/>
      <c r="ER19" s="427" t="e">
        <f t="shared" si="36"/>
        <v>#DIV/0!</v>
      </c>
      <c r="ES19" s="498">
        <f t="shared" si="9"/>
        <v>1782.4</v>
      </c>
      <c r="ET19" s="498">
        <f t="shared" si="46"/>
        <v>1782.4</v>
      </c>
      <c r="EU19" s="498"/>
      <c r="EV19" s="541">
        <f t="shared" si="39"/>
        <v>1</v>
      </c>
      <c r="EW19" s="541">
        <f t="shared" si="40"/>
        <v>0</v>
      </c>
      <c r="EX19" s="498">
        <f t="shared" si="10"/>
        <v>0</v>
      </c>
      <c r="EY19" s="498">
        <f t="shared" si="41"/>
        <v>0</v>
      </c>
      <c r="EZ19" s="498">
        <f t="shared" si="42"/>
        <v>0</v>
      </c>
      <c r="FA19" s="541" t="e">
        <f t="shared" si="43"/>
        <v>#DIV/0!</v>
      </c>
      <c r="FB19" s="541" t="e">
        <f t="shared" si="44"/>
        <v>#DIV/0!</v>
      </c>
      <c r="FC19" s="541"/>
      <c r="FD19" s="498">
        <f t="shared" si="45"/>
        <v>0</v>
      </c>
      <c r="FE19" s="498">
        <f t="shared" si="11"/>
        <v>0</v>
      </c>
      <c r="FF19" s="445"/>
      <c r="FG19" s="445"/>
      <c r="FH19" s="445"/>
      <c r="FI19" s="553"/>
      <c r="FJ19" s="553"/>
      <c r="FK19" s="445"/>
      <c r="FL19" s="445"/>
      <c r="FM19" s="445"/>
      <c r="FN19" s="553"/>
      <c r="FO19" s="553"/>
      <c r="FP19" s="553"/>
      <c r="FQ19" s="446"/>
      <c r="FR19" s="445"/>
    </row>
    <row r="20" spans="2:174" s="142" customFormat="1" ht="15.6" customHeight="1" x14ac:dyDescent="0.25">
      <c r="B20" s="136"/>
      <c r="C20" s="137"/>
      <c r="D20" s="137"/>
      <c r="E20" s="138"/>
      <c r="F20" s="136"/>
      <c r="G20" s="137"/>
      <c r="H20" s="137"/>
      <c r="I20" s="914"/>
      <c r="J20" s="915"/>
      <c r="K20" s="915"/>
      <c r="L20" s="144"/>
      <c r="M20" s="138"/>
      <c r="N20" s="141" t="s">
        <v>10</v>
      </c>
      <c r="O20" s="141"/>
      <c r="P20" s="214">
        <f>P21+P22+P23+P24+P25+P26+P27+P28+P29+P30+P31+P32+P33+P34+P35+P36+P37+P38</f>
        <v>11</v>
      </c>
      <c r="Q20" s="214">
        <f>Q21+Q22+Q23+Q24+Q25+Q26+Q27+Q28+Q29+Q30+Q31+Q32+Q33+Q34+Q35+Q36+Q37+Q38</f>
        <v>6</v>
      </c>
      <c r="R20" s="70">
        <f t="shared" ref="R20:AO20" si="47">SUM(R21:R38)-R22</f>
        <v>31479.584870000006</v>
      </c>
      <c r="S20" s="70">
        <f t="shared" si="47"/>
        <v>14996.156590000001</v>
      </c>
      <c r="T20" s="70">
        <f t="shared" si="47"/>
        <v>14513.47775</v>
      </c>
      <c r="U20" s="70">
        <f t="shared" si="47"/>
        <v>1969.9505300000001</v>
      </c>
      <c r="V20" s="70">
        <f t="shared" si="47"/>
        <v>23382.970530000002</v>
      </c>
      <c r="W20" s="70">
        <f t="shared" si="47"/>
        <v>6889.42</v>
      </c>
      <c r="X20" s="70">
        <f t="shared" si="47"/>
        <v>14523.6</v>
      </c>
      <c r="Y20" s="70">
        <f t="shared" si="47"/>
        <v>1969.9505300000001</v>
      </c>
      <c r="Z20" s="170">
        <f t="shared" si="47"/>
        <v>0</v>
      </c>
      <c r="AA20" s="170">
        <f t="shared" si="47"/>
        <v>0</v>
      </c>
      <c r="AB20" s="170">
        <f t="shared" si="47"/>
        <v>0</v>
      </c>
      <c r="AC20" s="170">
        <f t="shared" si="47"/>
        <v>0</v>
      </c>
      <c r="AD20" s="170">
        <f t="shared" si="47"/>
        <v>0</v>
      </c>
      <c r="AE20" s="170">
        <f t="shared" si="47"/>
        <v>0</v>
      </c>
      <c r="AF20" s="170">
        <f t="shared" si="47"/>
        <v>0</v>
      </c>
      <c r="AG20" s="170">
        <f t="shared" si="47"/>
        <v>0</v>
      </c>
      <c r="AH20" s="170">
        <f t="shared" si="47"/>
        <v>0</v>
      </c>
      <c r="AI20" s="170">
        <f t="shared" si="47"/>
        <v>0</v>
      </c>
      <c r="AJ20" s="170">
        <f t="shared" si="47"/>
        <v>0</v>
      </c>
      <c r="AK20" s="171">
        <f t="shared" si="47"/>
        <v>0</v>
      </c>
      <c r="AL20" s="170">
        <f t="shared" si="47"/>
        <v>0</v>
      </c>
      <c r="AM20" s="170">
        <f t="shared" si="47"/>
        <v>0</v>
      </c>
      <c r="AN20" s="170">
        <f t="shared" si="47"/>
        <v>0</v>
      </c>
      <c r="AO20" s="170">
        <f t="shared" si="47"/>
        <v>0</v>
      </c>
      <c r="AP20" s="577"/>
      <c r="AQ20" s="70">
        <f>SUM(AQ21:AQ38)-AQ22</f>
        <v>31479.584860000003</v>
      </c>
      <c r="AR20" s="70">
        <f>SUM(AR21:AR38)-AR22</f>
        <v>14996.156590000001</v>
      </c>
      <c r="AS20" s="70">
        <f>SUM(AS21:AS38)-AS22</f>
        <v>14513.47775</v>
      </c>
      <c r="AT20" s="70">
        <f>SUM(AT21:AT38)-AT22</f>
        <v>1969.9505200000001</v>
      </c>
      <c r="AU20" s="70">
        <f>SUM(AU21:AU38)-AU22</f>
        <v>0</v>
      </c>
      <c r="AV20" s="70" t="e">
        <f t="shared" ref="AV20:BE20" si="48">SUM(AV21:AV38)-AV22</f>
        <v>#REF!</v>
      </c>
      <c r="AW20" s="70" t="e">
        <f t="shared" si="48"/>
        <v>#REF!</v>
      </c>
      <c r="AX20" s="70" t="e">
        <f t="shared" si="48"/>
        <v>#REF!</v>
      </c>
      <c r="AY20" s="70" t="e">
        <f t="shared" si="48"/>
        <v>#REF!</v>
      </c>
      <c r="AZ20" s="70" t="e">
        <f t="shared" si="48"/>
        <v>#REF!</v>
      </c>
      <c r="BA20" s="70">
        <f t="shared" si="48"/>
        <v>13101.000000000002</v>
      </c>
      <c r="BB20" s="70">
        <f t="shared" si="48"/>
        <v>0</v>
      </c>
      <c r="BC20" s="70">
        <f t="shared" si="48"/>
        <v>8441</v>
      </c>
      <c r="BD20" s="70">
        <f t="shared" si="48"/>
        <v>4660</v>
      </c>
      <c r="BE20" s="70">
        <f t="shared" si="48"/>
        <v>0</v>
      </c>
      <c r="BF20" s="70">
        <f t="shared" ref="BF20:CN20" si="49">SUM(BF21:BF38)-BF22</f>
        <v>0</v>
      </c>
      <c r="BG20" s="70">
        <f t="shared" si="49"/>
        <v>0</v>
      </c>
      <c r="BH20" s="70">
        <f t="shared" si="49"/>
        <v>0</v>
      </c>
      <c r="BI20" s="70">
        <f t="shared" si="49"/>
        <v>0</v>
      </c>
      <c r="BJ20" s="70">
        <f t="shared" si="49"/>
        <v>0</v>
      </c>
      <c r="BK20" s="70">
        <f t="shared" si="49"/>
        <v>31130.94685</v>
      </c>
      <c r="BL20" s="70">
        <f t="shared" si="49"/>
        <v>14996.156590000001</v>
      </c>
      <c r="BM20" s="70">
        <f t="shared" si="49"/>
        <v>14164.839740000001</v>
      </c>
      <c r="BN20" s="70">
        <f t="shared" si="49"/>
        <v>1969.9505200000001</v>
      </c>
      <c r="BO20" s="70">
        <f t="shared" si="49"/>
        <v>0</v>
      </c>
      <c r="BP20" s="70">
        <f>SUM(BP21:BP36)</f>
        <v>4424.3784399999995</v>
      </c>
      <c r="BQ20" s="70">
        <f>SUM(BQ21:BQ36)</f>
        <v>680.96622999999988</v>
      </c>
      <c r="BR20" s="70">
        <f>SUM(BR21:BR36)</f>
        <v>3548.5819300000003</v>
      </c>
      <c r="BS20" s="70">
        <f>SUM(BS21:BS36)</f>
        <v>194.83027999999999</v>
      </c>
      <c r="BT20" s="70">
        <f t="shared" si="49"/>
        <v>31130.94685</v>
      </c>
      <c r="BU20" s="70">
        <f t="shared" si="49"/>
        <v>14996.156590000001</v>
      </c>
      <c r="BV20" s="70">
        <f t="shared" si="49"/>
        <v>14164.839740000001</v>
      </c>
      <c r="BW20" s="70">
        <f t="shared" si="49"/>
        <v>1969.9505200000001</v>
      </c>
      <c r="BX20" s="170">
        <f t="shared" si="49"/>
        <v>0</v>
      </c>
      <c r="BY20" s="310">
        <f t="shared" si="49"/>
        <v>4424.3784399999995</v>
      </c>
      <c r="BZ20" s="70">
        <f t="shared" si="49"/>
        <v>680.96622999999988</v>
      </c>
      <c r="CA20" s="70">
        <f t="shared" si="49"/>
        <v>3548.5819300000003</v>
      </c>
      <c r="CB20" s="70">
        <f t="shared" si="49"/>
        <v>194.83027999999999</v>
      </c>
      <c r="CC20" s="70">
        <f t="shared" si="49"/>
        <v>0</v>
      </c>
      <c r="CD20" s="70">
        <f t="shared" si="49"/>
        <v>35555.325290000008</v>
      </c>
      <c r="CE20" s="70">
        <f t="shared" si="49"/>
        <v>35555.325290000008</v>
      </c>
      <c r="CF20" s="70">
        <f t="shared" si="49"/>
        <v>15677.122820000001</v>
      </c>
      <c r="CG20" s="70">
        <f t="shared" si="49"/>
        <v>17713.42167</v>
      </c>
      <c r="CH20" s="70">
        <f t="shared" si="49"/>
        <v>2164.7808</v>
      </c>
      <c r="CI20" s="70">
        <f t="shared" si="49"/>
        <v>0</v>
      </c>
      <c r="CJ20" s="70">
        <f t="shared" si="49"/>
        <v>0</v>
      </c>
      <c r="CK20" s="70">
        <f t="shared" si="49"/>
        <v>0</v>
      </c>
      <c r="CL20" s="70">
        <f t="shared" si="49"/>
        <v>0</v>
      </c>
      <c r="CM20" s="70">
        <f t="shared" si="49"/>
        <v>0</v>
      </c>
      <c r="CN20" s="70">
        <f t="shared" si="49"/>
        <v>0</v>
      </c>
      <c r="CO20" s="312">
        <f>CP20+CR20-BF20</f>
        <v>13101.000000000002</v>
      </c>
      <c r="CP20" s="313">
        <f t="shared" ref="CP20:DJ20" si="50">SUM(CP21:CP38)-CP22</f>
        <v>13101.000000000002</v>
      </c>
      <c r="CQ20" s="313">
        <f t="shared" si="50"/>
        <v>13101.000000000002</v>
      </c>
      <c r="CR20" s="70">
        <f t="shared" si="50"/>
        <v>0</v>
      </c>
      <c r="CS20" s="70">
        <f t="shared" si="50"/>
        <v>0</v>
      </c>
      <c r="CT20" s="70">
        <f t="shared" si="50"/>
        <v>0</v>
      </c>
      <c r="CU20" s="70">
        <f t="shared" si="50"/>
        <v>0</v>
      </c>
      <c r="CV20" s="70">
        <f t="shared" si="50"/>
        <v>0</v>
      </c>
      <c r="CW20" s="70">
        <f t="shared" si="50"/>
        <v>0</v>
      </c>
      <c r="CX20" s="70">
        <f t="shared" si="50"/>
        <v>0</v>
      </c>
      <c r="CY20" s="70">
        <f t="shared" si="50"/>
        <v>0</v>
      </c>
      <c r="CZ20" s="70">
        <f t="shared" si="50"/>
        <v>0</v>
      </c>
      <c r="DA20" s="70">
        <f t="shared" si="50"/>
        <v>0</v>
      </c>
      <c r="DB20" s="70">
        <f t="shared" si="50"/>
        <v>0</v>
      </c>
      <c r="DC20" s="70">
        <f t="shared" si="50"/>
        <v>0</v>
      </c>
      <c r="DD20" s="70">
        <f t="shared" si="50"/>
        <v>0</v>
      </c>
      <c r="DE20" s="70">
        <f t="shared" si="50"/>
        <v>0</v>
      </c>
      <c r="DF20" s="70">
        <f t="shared" si="50"/>
        <v>0</v>
      </c>
      <c r="DG20" s="70">
        <f t="shared" si="50"/>
        <v>0</v>
      </c>
      <c r="DH20" s="70">
        <f t="shared" si="50"/>
        <v>0</v>
      </c>
      <c r="DI20" s="70">
        <f t="shared" si="50"/>
        <v>0</v>
      </c>
      <c r="DJ20" s="70">
        <f t="shared" si="50"/>
        <v>0</v>
      </c>
      <c r="DK20" s="154"/>
      <c r="DL20" s="70">
        <f>SUM(DL21:DL38)-DL22</f>
        <v>31130.94685</v>
      </c>
      <c r="DM20" s="70">
        <f>SUM(DM21:DM38)-DM22</f>
        <v>31130.94685</v>
      </c>
      <c r="DN20" s="154"/>
      <c r="DO20" s="70">
        <f>SUM(DO21:DO38)-DO22</f>
        <v>31130.946850000004</v>
      </c>
      <c r="DP20" s="70">
        <f>SUM(DP21:DP38)-DP22</f>
        <v>0</v>
      </c>
      <c r="DQ20" s="154"/>
      <c r="DR20" s="70">
        <f>SUM(DR21:DR38)-DR22</f>
        <v>-18029.94685</v>
      </c>
      <c r="DS20" s="143">
        <f>DJ20-DR20</f>
        <v>18029.94685</v>
      </c>
      <c r="DT20" s="143"/>
      <c r="DU20" s="70">
        <f t="shared" si="3"/>
        <v>0</v>
      </c>
      <c r="DV20" s="70">
        <f>SUM(DV21:DV38)-DV22</f>
        <v>0</v>
      </c>
      <c r="DW20" s="70">
        <f>SUM(DW21:DW38)-DW22</f>
        <v>0</v>
      </c>
      <c r="DX20" s="70">
        <f>SUM(DX21:DX38)-DX22</f>
        <v>0</v>
      </c>
      <c r="DY20" s="70">
        <f>SUM(DY21:DY38)-DY22</f>
        <v>0</v>
      </c>
      <c r="DZ20" s="70">
        <f t="shared" si="4"/>
        <v>0</v>
      </c>
      <c r="EA20" s="70">
        <f>SUM(EA21:EA38)-EA22</f>
        <v>0</v>
      </c>
      <c r="EB20" s="70">
        <f>SUM(EB21:EB38)-EB22</f>
        <v>0</v>
      </c>
      <c r="EC20" s="70">
        <f>SUM(EC21:EC38)-EC22</f>
        <v>0</v>
      </c>
      <c r="ED20" s="170">
        <f>SUM(ED21:ED38)-ED22</f>
        <v>0</v>
      </c>
      <c r="EE20" s="70">
        <f>EF20+EG20+EH20</f>
        <v>14996.156590000001</v>
      </c>
      <c r="EF20" s="70">
        <f>AR20</f>
        <v>14996.156590000001</v>
      </c>
      <c r="EG20" s="70">
        <f>SUM(EG21:EG38)-EG22</f>
        <v>0</v>
      </c>
      <c r="EH20" s="543"/>
      <c r="EI20" s="543"/>
      <c r="EJ20" s="70">
        <f>EK20+EL20</f>
        <v>0</v>
      </c>
      <c r="EK20" s="70">
        <f>SUM(EK21:EK38)</f>
        <v>0</v>
      </c>
      <c r="EL20" s="70">
        <f>SUM(EL21:EL38)</f>
        <v>0</v>
      </c>
      <c r="EM20" s="543"/>
      <c r="EN20" s="543"/>
      <c r="EO20" s="543"/>
      <c r="EP20" s="439">
        <f>SUM(EP21:EP38)</f>
        <v>0</v>
      </c>
      <c r="EQ20" s="70">
        <f>EP20-EM20</f>
        <v>0</v>
      </c>
      <c r="ER20" s="426"/>
      <c r="ES20" s="70">
        <f t="shared" si="9"/>
        <v>14513.47775</v>
      </c>
      <c r="ET20" s="70">
        <f t="shared" si="46"/>
        <v>14513.47775</v>
      </c>
      <c r="EU20" s="70">
        <f>SUM(EU21:EU38)-EU22</f>
        <v>0</v>
      </c>
      <c r="EV20" s="543"/>
      <c r="EW20" s="543"/>
      <c r="EX20" s="70">
        <f t="shared" si="10"/>
        <v>0</v>
      </c>
      <c r="EY20" s="70">
        <f>SUM(EY21:EY38)</f>
        <v>0</v>
      </c>
      <c r="EZ20" s="70">
        <f>SUM(EZ21:EZ38)</f>
        <v>0</v>
      </c>
      <c r="FA20" s="543"/>
      <c r="FB20" s="543"/>
      <c r="FC20" s="543"/>
      <c r="FD20" s="70" t="e">
        <f>SUM(FD21:FD38)</f>
        <v>#DIV/0!</v>
      </c>
      <c r="FE20" s="70" t="e">
        <f t="shared" si="11"/>
        <v>#DIV/0!</v>
      </c>
      <c r="FF20" s="70">
        <f>FG20+FH20+FI20</f>
        <v>1969.9505200000001</v>
      </c>
      <c r="FG20" s="70">
        <f>AT20</f>
        <v>1969.9505200000001</v>
      </c>
      <c r="FH20" s="70">
        <f>SUM(FH21:FH38)-FH22</f>
        <v>0</v>
      </c>
      <c r="FI20" s="543"/>
      <c r="FJ20" s="543"/>
      <c r="FK20" s="70">
        <f>FL20+FM20</f>
        <v>0</v>
      </c>
      <c r="FL20" s="70">
        <f>SUM(FL21:FL38)</f>
        <v>0</v>
      </c>
      <c r="FM20" s="70">
        <f>SUM(FM21:FM38)</f>
        <v>0</v>
      </c>
      <c r="FN20" s="543"/>
      <c r="FO20" s="543"/>
      <c r="FP20" s="543"/>
      <c r="FQ20" s="439" t="e">
        <f>SUM(FQ21:FQ38)</f>
        <v>#DIV/0!</v>
      </c>
      <c r="FR20" s="70" t="e">
        <f>FL20-FQ20</f>
        <v>#DIV/0!</v>
      </c>
    </row>
    <row r="21" spans="2:174" s="48" customFormat="1" ht="15.6" customHeight="1" x14ac:dyDescent="0.25">
      <c r="B21" s="35">
        <v>1</v>
      </c>
      <c r="C21" s="36"/>
      <c r="D21" s="36"/>
      <c r="E21" s="113">
        <v>12</v>
      </c>
      <c r="F21" s="35"/>
      <c r="G21" s="36"/>
      <c r="H21" s="36"/>
      <c r="I21" s="892"/>
      <c r="J21" s="893"/>
      <c r="K21" s="893"/>
      <c r="L21" s="893"/>
      <c r="M21" s="113">
        <v>10</v>
      </c>
      <c r="N21" s="574" t="s">
        <v>10</v>
      </c>
      <c r="O21" s="18"/>
      <c r="P21" s="212">
        <v>2</v>
      </c>
      <c r="Q21" s="212">
        <v>3</v>
      </c>
      <c r="R21" s="54">
        <f t="shared" si="12"/>
        <v>10316.82</v>
      </c>
      <c r="S21" s="652">
        <v>6889.42</v>
      </c>
      <c r="T21" s="620">
        <v>3427.4</v>
      </c>
      <c r="U21" s="652"/>
      <c r="V21" s="54">
        <f t="shared" ref="V21:V38" si="51">W21+X21+Y21+Z21</f>
        <v>10316.82</v>
      </c>
      <c r="W21" s="647">
        <v>6889.42</v>
      </c>
      <c r="X21" s="645">
        <v>3427.4</v>
      </c>
      <c r="Y21" s="54"/>
      <c r="Z21" s="196"/>
      <c r="AA21" s="183"/>
      <c r="AB21" s="183"/>
      <c r="AC21" s="173"/>
      <c r="AD21" s="183"/>
      <c r="AE21" s="196"/>
      <c r="AF21" s="183"/>
      <c r="AG21" s="183"/>
      <c r="AH21" s="173"/>
      <c r="AI21" s="183"/>
      <c r="AJ21" s="196"/>
      <c r="AK21" s="183"/>
      <c r="AL21" s="183"/>
      <c r="AM21" s="173"/>
      <c r="AN21" s="183"/>
      <c r="AO21" s="184"/>
      <c r="AP21" s="578" t="s">
        <v>585</v>
      </c>
      <c r="AQ21" s="2">
        <f t="shared" ref="AQ21:AQ84" si="52">AR21+AS21+AT21+AU21</f>
        <v>10316.82</v>
      </c>
      <c r="AR21" s="652">
        <v>6889.42</v>
      </c>
      <c r="AS21" s="620">
        <v>3427.4</v>
      </c>
      <c r="AT21" s="652"/>
      <c r="AU21" s="7"/>
      <c r="AV21" s="2" t="e">
        <f t="shared" ref="AV21:AV38" si="53">AW21+AX21+AY21+AZ21</f>
        <v>#REF!</v>
      </c>
      <c r="AW21" s="2" t="e">
        <f>#REF!-AR21</f>
        <v>#REF!</v>
      </c>
      <c r="AX21" s="2" t="e">
        <f>#REF!-AS21</f>
        <v>#REF!</v>
      </c>
      <c r="AY21" s="2" t="e">
        <f>#REF!-AT21</f>
        <v>#REF!</v>
      </c>
      <c r="AZ21" s="2" t="e">
        <f>#REF!-AU21</f>
        <v>#REF!</v>
      </c>
      <c r="BA21" s="2">
        <f t="shared" ref="BA21:BA38" si="54">BB21+BC21+BD21+BE21</f>
        <v>7070.4</v>
      </c>
      <c r="BB21" s="7"/>
      <c r="BC21" s="262">
        <f>894+1516.4</f>
        <v>2410.4</v>
      </c>
      <c r="BD21" s="54">
        <v>4660</v>
      </c>
      <c r="BE21" s="7"/>
      <c r="BF21" s="2">
        <f t="shared" ref="BF21:BF38" si="55">BG21+BH21+BI21+BJ21</f>
        <v>0</v>
      </c>
      <c r="BG21" s="7"/>
      <c r="BH21" s="7"/>
      <c r="BI21" s="7"/>
      <c r="BJ21" s="7"/>
      <c r="BK21" s="2">
        <f t="shared" ref="BK21:BK38" si="56">BL21+BM21+BN21+BO21</f>
        <v>10316.82</v>
      </c>
      <c r="BL21" s="54">
        <f>SUM(1742.6721,2259.3279,1630.0921,1257.3279)</f>
        <v>6889.42</v>
      </c>
      <c r="BM21" s="620">
        <f>SUM(2264.13485,1163.26515)</f>
        <v>3427.3999999999996</v>
      </c>
      <c r="BN21" s="54"/>
      <c r="BO21" s="353"/>
      <c r="BP21" s="327">
        <f>SUM(BQ21:BS21)</f>
        <v>3166.2452000000003</v>
      </c>
      <c r="BQ21" s="327">
        <f>SUM(151.5367,196.4633,141.74713,109.33287)</f>
        <v>599.07999999999993</v>
      </c>
      <c r="BR21" s="327">
        <f>SUM(1695.86515,871.30005)</f>
        <v>2567.1652000000004</v>
      </c>
      <c r="BS21" s="353"/>
      <c r="BT21" s="2">
        <f t="shared" ref="BT21:BT38" si="57">BU21+BV21+BW21+BX21</f>
        <v>10316.82</v>
      </c>
      <c r="BU21" s="327">
        <f>SUM(1257.3279,1630.0921,1742.6721,2259.3279)</f>
        <v>6889.42</v>
      </c>
      <c r="BV21" s="620">
        <f>SUM(2264.13485,1163.26515)</f>
        <v>3427.3999999999996</v>
      </c>
      <c r="BW21" s="54"/>
      <c r="BX21" s="198"/>
      <c r="BY21" s="2">
        <f t="shared" ref="BY21:BY38" si="58">BZ21+CA21+CB21+CC21</f>
        <v>3166.2452000000003</v>
      </c>
      <c r="BZ21" s="54">
        <f>SUM(109.33287,141.74713,151.5367,196.4633)</f>
        <v>599.07999999999993</v>
      </c>
      <c r="CA21" s="54">
        <f>SUM(1695.86515,871.30005)</f>
        <v>2567.1652000000004</v>
      </c>
      <c r="CB21" s="54"/>
      <c r="CC21" s="7"/>
      <c r="CD21" s="25">
        <f t="shared" ref="CD21:CD38" si="59">CE21</f>
        <v>13483.065200000001</v>
      </c>
      <c r="CE21" s="2">
        <f t="shared" ref="CE21:CE38" si="60">CF21+CG21+CH21+CI21</f>
        <v>13483.065200000001</v>
      </c>
      <c r="CF21" s="2">
        <f t="shared" ref="CF21:CI38" si="61">BU21+BZ21</f>
        <v>7488.5</v>
      </c>
      <c r="CG21" s="2">
        <f t="shared" si="61"/>
        <v>5994.5652</v>
      </c>
      <c r="CH21" s="2">
        <f t="shared" si="61"/>
        <v>0</v>
      </c>
      <c r="CI21" s="2">
        <f t="shared" si="61"/>
        <v>0</v>
      </c>
      <c r="CJ21" s="2">
        <f t="shared" ref="CJ21:CJ38" si="62">CK21+CL21+CM21+CN21</f>
        <v>0</v>
      </c>
      <c r="CK21" s="2">
        <f t="shared" ref="CK21:CK38" si="63">BL21-BU21</f>
        <v>0</v>
      </c>
      <c r="CL21" s="2">
        <f t="shared" ref="CL21:CL38" si="64">BM21-BV21</f>
        <v>0</v>
      </c>
      <c r="CM21" s="2">
        <f t="shared" ref="CM21:CM38" si="65">BN21-BW21</f>
        <v>0</v>
      </c>
      <c r="CN21" s="2">
        <f t="shared" ref="CN21:CN38" si="66">BO21-BX21</f>
        <v>0</v>
      </c>
      <c r="CO21" s="92"/>
      <c r="CP21" s="348">
        <f>BC21</f>
        <v>2410.4</v>
      </c>
      <c r="CQ21" s="352">
        <f>CP21</f>
        <v>2410.4</v>
      </c>
      <c r="CR21" s="2">
        <f t="shared" ref="CR21:CR38" si="67">CS21+CT21+CU21+CV21</f>
        <v>0</v>
      </c>
      <c r="CS21" s="7"/>
      <c r="CT21" s="7"/>
      <c r="CU21" s="7"/>
      <c r="CV21" s="7"/>
      <c r="CW21" s="2">
        <f t="shared" ref="CW21:CW38" si="68">CX21+CY21+CZ21+DA21</f>
        <v>0</v>
      </c>
      <c r="CX21" s="7"/>
      <c r="CY21" s="7"/>
      <c r="CZ21" s="7"/>
      <c r="DA21" s="7"/>
      <c r="DB21" s="2">
        <f t="shared" ref="DB21:DB38" si="69">DC21+DD21+DE21+DF21</f>
        <v>0</v>
      </c>
      <c r="DC21" s="2">
        <f t="shared" ref="DC21:DF38" si="70">CS21-CX21</f>
        <v>0</v>
      </c>
      <c r="DD21" s="2">
        <f t="shared" si="70"/>
        <v>0</v>
      </c>
      <c r="DE21" s="2">
        <f t="shared" si="70"/>
        <v>0</v>
      </c>
      <c r="DF21" s="2">
        <f t="shared" si="70"/>
        <v>0</v>
      </c>
      <c r="DG21" s="7"/>
      <c r="DH21" s="7"/>
      <c r="DI21" s="7"/>
      <c r="DJ21" s="2">
        <f t="shared" ref="DJ21:DJ38" si="71">CJ21+DB21+DI21</f>
        <v>0</v>
      </c>
      <c r="DK21" s="58"/>
      <c r="DL21" s="2">
        <f t="shared" ref="DL21:DL38" si="72">BK21+CR21+DG21</f>
        <v>10316.82</v>
      </c>
      <c r="DM21" s="2">
        <f t="shared" ref="DM21:DM38" si="73">BT21+CW21+DH21</f>
        <v>10316.82</v>
      </c>
      <c r="DN21" s="58"/>
      <c r="DO21" s="2">
        <f>DM21</f>
        <v>10316.82</v>
      </c>
      <c r="DP21" s="2">
        <f>DJ21</f>
        <v>0</v>
      </c>
      <c r="DQ21" s="58"/>
      <c r="DR21" s="2">
        <f>CQ21-DO21</f>
        <v>-7906.42</v>
      </c>
      <c r="DS21" s="58"/>
      <c r="DT21" s="58"/>
      <c r="DU21" s="2">
        <f t="shared" si="3"/>
        <v>0</v>
      </c>
      <c r="DV21" s="353"/>
      <c r="DW21" s="620"/>
      <c r="DX21" s="54"/>
      <c r="DY21" s="353"/>
      <c r="DZ21" s="2">
        <f t="shared" si="4"/>
        <v>0</v>
      </c>
      <c r="EA21" s="7"/>
      <c r="EB21" s="54"/>
      <c r="EC21" s="54"/>
      <c r="ED21" s="184"/>
      <c r="EE21" s="445"/>
      <c r="EF21" s="450"/>
      <c r="EG21" s="450"/>
      <c r="EH21" s="555"/>
      <c r="EI21" s="555"/>
      <c r="EJ21" s="445"/>
      <c r="EK21" s="450"/>
      <c r="EL21" s="450"/>
      <c r="EM21" s="555"/>
      <c r="EN21" s="555"/>
      <c r="EO21" s="555"/>
      <c r="EP21" s="451"/>
      <c r="EQ21" s="630"/>
      <c r="ER21" s="429" t="e">
        <f t="shared" ref="ER21:ER38" si="74">EP21/EM21</f>
        <v>#DIV/0!</v>
      </c>
      <c r="ES21" s="498">
        <f t="shared" si="9"/>
        <v>3427.4</v>
      </c>
      <c r="ET21" s="501">
        <f t="shared" si="46"/>
        <v>3427.4</v>
      </c>
      <c r="EU21" s="501"/>
      <c r="EV21" s="545">
        <f t="shared" ref="EV21:EV38" si="75">ET21/ES21</f>
        <v>1</v>
      </c>
      <c r="EW21" s="545">
        <f t="shared" ref="EW21:EW38" si="76">EU21/ES21</f>
        <v>0</v>
      </c>
      <c r="EX21" s="498">
        <f t="shared" si="10"/>
        <v>0</v>
      </c>
      <c r="EY21" s="501">
        <f t="shared" ref="EY21:EY38" si="77">DW21</f>
        <v>0</v>
      </c>
      <c r="EZ21" s="501">
        <f t="shared" ref="EZ21:EZ38" si="78">EB21</f>
        <v>0</v>
      </c>
      <c r="FA21" s="545" t="e">
        <f t="shared" ref="FA21:FA38" si="79">EY21/EX21</f>
        <v>#DIV/0!</v>
      </c>
      <c r="FB21" s="545" t="e">
        <f t="shared" ref="FB21:FB38" si="80">EZ21/EX21</f>
        <v>#DIV/0!</v>
      </c>
      <c r="FC21" s="545"/>
      <c r="FD21" s="538">
        <f t="shared" si="45"/>
        <v>0</v>
      </c>
      <c r="FE21" s="538">
        <f t="shared" si="11"/>
        <v>0</v>
      </c>
      <c r="FF21" s="445">
        <f>FG21+FH21</f>
        <v>0</v>
      </c>
      <c r="FG21" s="450">
        <f>AT21</f>
        <v>0</v>
      </c>
      <c r="FH21" s="450"/>
      <c r="FI21" s="555" t="e">
        <f>FG21/FF21</f>
        <v>#DIV/0!</v>
      </c>
      <c r="FJ21" s="555" t="e">
        <f>FH21/FF21</f>
        <v>#DIV/0!</v>
      </c>
      <c r="FK21" s="445">
        <f>FL21+FM21</f>
        <v>0</v>
      </c>
      <c r="FL21" s="450">
        <f>DX21</f>
        <v>0</v>
      </c>
      <c r="FM21" s="450">
        <f>EC21</f>
        <v>0</v>
      </c>
      <c r="FN21" s="555" t="e">
        <f>FL21/FK21</f>
        <v>#DIV/0!</v>
      </c>
      <c r="FO21" s="555" t="e">
        <f>FM21/FK21</f>
        <v>#DIV/0!</v>
      </c>
      <c r="FP21" s="555"/>
      <c r="FQ21" s="451" t="e">
        <f>FK21*FI21</f>
        <v>#DIV/0!</v>
      </c>
      <c r="FR21" s="630" t="e">
        <f>FL21-FQ21</f>
        <v>#DIV/0!</v>
      </c>
    </row>
    <row r="22" spans="2:174" s="48" customFormat="1" ht="15.6" customHeight="1" x14ac:dyDescent="0.25">
      <c r="B22" s="35"/>
      <c r="C22" s="36"/>
      <c r="D22" s="36"/>
      <c r="E22" s="113"/>
      <c r="F22" s="35"/>
      <c r="G22" s="36"/>
      <c r="H22" s="36"/>
      <c r="I22" s="906"/>
      <c r="J22" s="908"/>
      <c r="K22" s="266"/>
      <c r="L22" s="66"/>
      <c r="M22" s="113"/>
      <c r="N22" s="19" t="s">
        <v>251</v>
      </c>
      <c r="O22" s="158"/>
      <c r="P22" s="158"/>
      <c r="Q22" s="158"/>
      <c r="R22" s="54">
        <f t="shared" si="12"/>
        <v>0</v>
      </c>
      <c r="S22" s="652"/>
      <c r="T22" s="620"/>
      <c r="U22" s="624"/>
      <c r="V22" s="54">
        <f t="shared" si="51"/>
        <v>0</v>
      </c>
      <c r="W22" s="54"/>
      <c r="X22" s="262"/>
      <c r="Y22" s="7"/>
      <c r="Z22" s="196"/>
      <c r="AA22" s="183"/>
      <c r="AB22" s="183"/>
      <c r="AC22" s="173"/>
      <c r="AD22" s="184"/>
      <c r="AE22" s="196"/>
      <c r="AF22" s="183"/>
      <c r="AG22" s="183"/>
      <c r="AH22" s="173"/>
      <c r="AI22" s="184"/>
      <c r="AJ22" s="196"/>
      <c r="AK22" s="183"/>
      <c r="AL22" s="183"/>
      <c r="AM22" s="173"/>
      <c r="AN22" s="184"/>
      <c r="AO22" s="184"/>
      <c r="AP22" s="581"/>
      <c r="AQ22" s="2">
        <f t="shared" si="52"/>
        <v>0</v>
      </c>
      <c r="AR22" s="624"/>
      <c r="AS22" s="624"/>
      <c r="AT22" s="624"/>
      <c r="AU22" s="7"/>
      <c r="AV22" s="2" t="e">
        <f t="shared" si="53"/>
        <v>#REF!</v>
      </c>
      <c r="AW22" s="2" t="e">
        <f>#REF!-AR22</f>
        <v>#REF!</v>
      </c>
      <c r="AX22" s="2" t="e">
        <f>#REF!-AS22</f>
        <v>#REF!</v>
      </c>
      <c r="AY22" s="2" t="e">
        <f>#REF!-AT22</f>
        <v>#REF!</v>
      </c>
      <c r="AZ22" s="2" t="e">
        <f>#REF!-AU22</f>
        <v>#REF!</v>
      </c>
      <c r="BA22" s="2">
        <f t="shared" si="54"/>
        <v>0</v>
      </c>
      <c r="BB22" s="7"/>
      <c r="BC22" s="7"/>
      <c r="BD22" s="7"/>
      <c r="BE22" s="7"/>
      <c r="BF22" s="2">
        <f t="shared" si="55"/>
        <v>0</v>
      </c>
      <c r="BG22" s="7"/>
      <c r="BH22" s="7"/>
      <c r="BI22" s="7"/>
      <c r="BJ22" s="7"/>
      <c r="BK22" s="2">
        <f t="shared" si="56"/>
        <v>0</v>
      </c>
      <c r="BL22" s="7"/>
      <c r="BM22" s="709"/>
      <c r="BN22" s="353"/>
      <c r="BO22" s="353"/>
      <c r="BP22" s="327">
        <f t="shared" ref="BP22:BP36" si="81">SUM(BQ22:BS22)</f>
        <v>0</v>
      </c>
      <c r="BQ22" s="353"/>
      <c r="BR22" s="353"/>
      <c r="BS22" s="353"/>
      <c r="BT22" s="2">
        <f t="shared" si="57"/>
        <v>0</v>
      </c>
      <c r="BU22" s="353"/>
      <c r="BV22" s="353"/>
      <c r="BW22" s="353"/>
      <c r="BX22" s="198"/>
      <c r="BY22" s="2">
        <f t="shared" si="58"/>
        <v>0</v>
      </c>
      <c r="BZ22" s="7"/>
      <c r="CA22" s="7"/>
      <c r="CB22" s="7"/>
      <c r="CC22" s="7"/>
      <c r="CD22" s="25">
        <f t="shared" si="59"/>
        <v>0</v>
      </c>
      <c r="CE22" s="2">
        <f t="shared" si="60"/>
        <v>0</v>
      </c>
      <c r="CF22" s="2">
        <f t="shared" si="61"/>
        <v>0</v>
      </c>
      <c r="CG22" s="2">
        <f t="shared" si="61"/>
        <v>0</v>
      </c>
      <c r="CH22" s="2">
        <f t="shared" si="61"/>
        <v>0</v>
      </c>
      <c r="CI22" s="2">
        <f t="shared" si="61"/>
        <v>0</v>
      </c>
      <c r="CJ22" s="2">
        <f t="shared" si="62"/>
        <v>0</v>
      </c>
      <c r="CK22" s="2">
        <f t="shared" si="63"/>
        <v>0</v>
      </c>
      <c r="CL22" s="2">
        <f t="shared" si="64"/>
        <v>0</v>
      </c>
      <c r="CM22" s="2">
        <f t="shared" si="65"/>
        <v>0</v>
      </c>
      <c r="CN22" s="2">
        <f t="shared" si="66"/>
        <v>0</v>
      </c>
      <c r="CO22" s="92"/>
      <c r="CP22" s="352"/>
      <c r="CQ22" s="352"/>
      <c r="CR22" s="2">
        <f t="shared" si="67"/>
        <v>0</v>
      </c>
      <c r="CS22" s="7"/>
      <c r="CT22" s="7"/>
      <c r="CU22" s="7"/>
      <c r="CV22" s="7"/>
      <c r="CW22" s="2">
        <f t="shared" si="68"/>
        <v>0</v>
      </c>
      <c r="CX22" s="7"/>
      <c r="CY22" s="7"/>
      <c r="CZ22" s="7"/>
      <c r="DA22" s="7"/>
      <c r="DB22" s="2">
        <f t="shared" si="69"/>
        <v>0</v>
      </c>
      <c r="DC22" s="2">
        <f t="shared" si="70"/>
        <v>0</v>
      </c>
      <c r="DD22" s="2">
        <f t="shared" si="70"/>
        <v>0</v>
      </c>
      <c r="DE22" s="2">
        <f t="shared" si="70"/>
        <v>0</v>
      </c>
      <c r="DF22" s="2">
        <f t="shared" si="70"/>
        <v>0</v>
      </c>
      <c r="DG22" s="7"/>
      <c r="DH22" s="7"/>
      <c r="DI22" s="7"/>
      <c r="DJ22" s="2">
        <f t="shared" si="71"/>
        <v>0</v>
      </c>
      <c r="DK22" s="58"/>
      <c r="DL22" s="2">
        <f t="shared" si="72"/>
        <v>0</v>
      </c>
      <c r="DM22" s="2">
        <f t="shared" si="73"/>
        <v>0</v>
      </c>
      <c r="DN22" s="58"/>
      <c r="DO22" s="2">
        <f>DM22</f>
        <v>0</v>
      </c>
      <c r="DP22" s="2">
        <f>DJ22</f>
        <v>0</v>
      </c>
      <c r="DQ22" s="58"/>
      <c r="DR22" s="7"/>
      <c r="DS22" s="58"/>
      <c r="DT22" s="58"/>
      <c r="DU22" s="2">
        <f t="shared" si="3"/>
        <v>0</v>
      </c>
      <c r="DV22" s="353"/>
      <c r="DW22" s="353"/>
      <c r="DX22" s="353"/>
      <c r="DY22" s="353"/>
      <c r="DZ22" s="2">
        <f t="shared" si="4"/>
        <v>0</v>
      </c>
      <c r="EA22" s="7"/>
      <c r="EB22" s="7"/>
      <c r="EC22" s="7"/>
      <c r="ED22" s="184"/>
      <c r="EE22" s="445"/>
      <c r="EF22" s="450"/>
      <c r="EG22" s="491"/>
      <c r="EH22" s="555"/>
      <c r="EI22" s="555"/>
      <c r="EJ22" s="445"/>
      <c r="EK22" s="450"/>
      <c r="EL22" s="450"/>
      <c r="EM22" s="555"/>
      <c r="EN22" s="555"/>
      <c r="EO22" s="555"/>
      <c r="EP22" s="451"/>
      <c r="EQ22" s="630"/>
      <c r="ER22" s="430" t="e">
        <f t="shared" si="74"/>
        <v>#DIV/0!</v>
      </c>
      <c r="ES22" s="498"/>
      <c r="ET22" s="501"/>
      <c r="EU22" s="502"/>
      <c r="EV22" s="545"/>
      <c r="EW22" s="545"/>
      <c r="EX22" s="498"/>
      <c r="EY22" s="501"/>
      <c r="EZ22" s="501"/>
      <c r="FA22" s="545"/>
      <c r="FB22" s="545"/>
      <c r="FC22" s="545"/>
      <c r="FD22" s="538"/>
      <c r="FE22" s="538">
        <f t="shared" si="11"/>
        <v>0</v>
      </c>
      <c r="FF22" s="445"/>
      <c r="FG22" s="450"/>
      <c r="FH22" s="491"/>
      <c r="FI22" s="555"/>
      <c r="FJ22" s="555"/>
      <c r="FK22" s="445"/>
      <c r="FL22" s="450"/>
      <c r="FM22" s="450"/>
      <c r="FN22" s="555"/>
      <c r="FO22" s="555"/>
      <c r="FP22" s="555"/>
      <c r="FQ22" s="451"/>
      <c r="FR22" s="630"/>
    </row>
    <row r="23" spans="2:174" s="48" customFormat="1" ht="15.6" customHeight="1" x14ac:dyDescent="0.25">
      <c r="B23" s="35"/>
      <c r="C23" s="36"/>
      <c r="D23" s="36">
        <v>1</v>
      </c>
      <c r="E23" s="113">
        <v>13</v>
      </c>
      <c r="F23" s="35"/>
      <c r="G23" s="36"/>
      <c r="H23" s="36">
        <v>1</v>
      </c>
      <c r="I23" s="907"/>
      <c r="J23" s="909"/>
      <c r="K23" s="266"/>
      <c r="L23" s="66"/>
      <c r="M23" s="113">
        <v>11</v>
      </c>
      <c r="N23" s="4" t="s">
        <v>73</v>
      </c>
      <c r="O23" s="417" t="s">
        <v>342</v>
      </c>
      <c r="P23" s="212">
        <v>1</v>
      </c>
      <c r="Q23" s="113"/>
      <c r="R23" s="2">
        <f t="shared" si="12"/>
        <v>1614.1</v>
      </c>
      <c r="S23" s="619"/>
      <c r="T23" s="620">
        <v>1614.1</v>
      </c>
      <c r="U23" s="619"/>
      <c r="V23" s="2">
        <f t="shared" si="51"/>
        <v>1614.1</v>
      </c>
      <c r="W23" s="2"/>
      <c r="X23" s="645">
        <v>1614.1</v>
      </c>
      <c r="Y23" s="2"/>
      <c r="Z23" s="174"/>
      <c r="AA23" s="172"/>
      <c r="AB23" s="172"/>
      <c r="AC23" s="173"/>
      <c r="AD23" s="172"/>
      <c r="AE23" s="174"/>
      <c r="AF23" s="172"/>
      <c r="AG23" s="172"/>
      <c r="AH23" s="173"/>
      <c r="AI23" s="172"/>
      <c r="AJ23" s="174"/>
      <c r="AK23" s="172"/>
      <c r="AL23" s="172"/>
      <c r="AM23" s="173"/>
      <c r="AN23" s="172"/>
      <c r="AO23" s="174"/>
      <c r="AP23" s="578" t="s">
        <v>395</v>
      </c>
      <c r="AQ23" s="2">
        <f t="shared" si="52"/>
        <v>1614.1</v>
      </c>
      <c r="AR23" s="619"/>
      <c r="AS23" s="620">
        <v>1614.1</v>
      </c>
      <c r="AT23" s="652"/>
      <c r="AU23" s="323"/>
      <c r="AV23" s="2" t="e">
        <f t="shared" si="53"/>
        <v>#REF!</v>
      </c>
      <c r="AW23" s="2" t="e">
        <f>#REF!-AR23</f>
        <v>#REF!</v>
      </c>
      <c r="AX23" s="2" t="e">
        <f>#REF!-AS23</f>
        <v>#REF!</v>
      </c>
      <c r="AY23" s="2" t="e">
        <f>#REF!-AT23</f>
        <v>#REF!</v>
      </c>
      <c r="AZ23" s="2" t="e">
        <f>#REF!-AU23</f>
        <v>#REF!</v>
      </c>
      <c r="BA23" s="2">
        <f t="shared" si="54"/>
        <v>476.1</v>
      </c>
      <c r="BB23" s="2"/>
      <c r="BC23" s="262">
        <f>207+269.1</f>
        <v>476.1</v>
      </c>
      <c r="BD23" s="54"/>
      <c r="BE23" s="323"/>
      <c r="BF23" s="2">
        <f t="shared" si="55"/>
        <v>0</v>
      </c>
      <c r="BG23" s="2"/>
      <c r="BH23" s="262"/>
      <c r="BI23" s="54"/>
      <c r="BJ23" s="323"/>
      <c r="BK23" s="2">
        <f t="shared" si="56"/>
        <v>1614.1</v>
      </c>
      <c r="BL23" s="2"/>
      <c r="BM23" s="620">
        <v>1614.1</v>
      </c>
      <c r="BN23" s="327"/>
      <c r="BO23" s="328"/>
      <c r="BP23" s="327">
        <f t="shared" si="81"/>
        <v>89.607200000000006</v>
      </c>
      <c r="BQ23" s="327"/>
      <c r="BR23" s="327">
        <v>89.607200000000006</v>
      </c>
      <c r="BS23" s="327"/>
      <c r="BT23" s="2">
        <f t="shared" si="57"/>
        <v>1614.1</v>
      </c>
      <c r="BU23" s="2"/>
      <c r="BV23" s="262">
        <v>1614.1</v>
      </c>
      <c r="BW23" s="327"/>
      <c r="BX23" s="205"/>
      <c r="BY23" s="2">
        <f t="shared" si="58"/>
        <v>89.607200000000006</v>
      </c>
      <c r="BZ23" s="2"/>
      <c r="CA23" s="54">
        <v>89.607200000000006</v>
      </c>
      <c r="CB23" s="54"/>
      <c r="CC23" s="2"/>
      <c r="CD23" s="25">
        <f t="shared" si="59"/>
        <v>1703.7071999999998</v>
      </c>
      <c r="CE23" s="2">
        <f t="shared" si="60"/>
        <v>1703.7071999999998</v>
      </c>
      <c r="CF23" s="2">
        <f t="shared" si="61"/>
        <v>0</v>
      </c>
      <c r="CG23" s="2">
        <f t="shared" si="61"/>
        <v>1703.7071999999998</v>
      </c>
      <c r="CH23" s="2">
        <f t="shared" si="61"/>
        <v>0</v>
      </c>
      <c r="CI23" s="2">
        <f t="shared" si="61"/>
        <v>0</v>
      </c>
      <c r="CJ23" s="2">
        <f t="shared" si="62"/>
        <v>0</v>
      </c>
      <c r="CK23" s="2">
        <f t="shared" si="63"/>
        <v>0</v>
      </c>
      <c r="CL23" s="2">
        <f t="shared" si="64"/>
        <v>0</v>
      </c>
      <c r="CM23" s="2">
        <f t="shared" si="65"/>
        <v>0</v>
      </c>
      <c r="CN23" s="2">
        <f t="shared" si="66"/>
        <v>0</v>
      </c>
      <c r="CO23" s="92"/>
      <c r="CP23" s="354"/>
      <c r="CQ23" s="354"/>
      <c r="CR23" s="2">
        <f t="shared" si="67"/>
        <v>0</v>
      </c>
      <c r="CS23" s="2"/>
      <c r="CT23" s="262"/>
      <c r="CU23" s="54"/>
      <c r="CV23" s="323"/>
      <c r="CW23" s="2">
        <f t="shared" si="68"/>
        <v>0</v>
      </c>
      <c r="CX23" s="2"/>
      <c r="CY23" s="262"/>
      <c r="CZ23" s="54"/>
      <c r="DA23" s="323"/>
      <c r="DB23" s="2">
        <f t="shared" si="69"/>
        <v>0</v>
      </c>
      <c r="DC23" s="2">
        <f t="shared" si="70"/>
        <v>0</v>
      </c>
      <c r="DD23" s="2">
        <f t="shared" si="70"/>
        <v>0</v>
      </c>
      <c r="DE23" s="2">
        <f t="shared" si="70"/>
        <v>0</v>
      </c>
      <c r="DF23" s="2">
        <f t="shared" si="70"/>
        <v>0</v>
      </c>
      <c r="DG23" s="54"/>
      <c r="DH23" s="54"/>
      <c r="DI23" s="54"/>
      <c r="DJ23" s="2">
        <f t="shared" si="71"/>
        <v>0</v>
      </c>
      <c r="DK23" s="58"/>
      <c r="DL23" s="2">
        <f t="shared" si="72"/>
        <v>1614.1</v>
      </c>
      <c r="DM23" s="2">
        <f t="shared" si="73"/>
        <v>1614.1</v>
      </c>
      <c r="DN23" s="58"/>
      <c r="DO23" s="2"/>
      <c r="DP23" s="2"/>
      <c r="DQ23" s="58"/>
      <c r="DR23" s="2"/>
      <c r="DS23" s="58"/>
      <c r="DT23" s="58"/>
      <c r="DU23" s="2">
        <f t="shared" si="3"/>
        <v>0</v>
      </c>
      <c r="DV23" s="2"/>
      <c r="DW23" s="262"/>
      <c r="DX23" s="327"/>
      <c r="DY23" s="328"/>
      <c r="DZ23" s="2">
        <f t="shared" si="4"/>
        <v>0</v>
      </c>
      <c r="EA23" s="2"/>
      <c r="EB23" s="54"/>
      <c r="EC23" s="54"/>
      <c r="ED23" s="172"/>
      <c r="EE23" s="445"/>
      <c r="EF23" s="445"/>
      <c r="EG23" s="450"/>
      <c r="EH23" s="555"/>
      <c r="EI23" s="555"/>
      <c r="EJ23" s="445"/>
      <c r="EK23" s="445"/>
      <c r="EL23" s="450"/>
      <c r="EM23" s="555"/>
      <c r="EN23" s="555"/>
      <c r="EO23" s="555"/>
      <c r="EP23" s="451"/>
      <c r="EQ23" s="630"/>
      <c r="ER23" s="429" t="e">
        <f t="shared" si="74"/>
        <v>#DIV/0!</v>
      </c>
      <c r="ES23" s="498">
        <f t="shared" si="9"/>
        <v>1614.1</v>
      </c>
      <c r="ET23" s="498">
        <f t="shared" ref="ET23:ET39" si="82">AS23</f>
        <v>1614.1</v>
      </c>
      <c r="EU23" s="501"/>
      <c r="EV23" s="545">
        <f t="shared" si="75"/>
        <v>1</v>
      </c>
      <c r="EW23" s="545">
        <f t="shared" si="76"/>
        <v>0</v>
      </c>
      <c r="EX23" s="498">
        <f t="shared" si="10"/>
        <v>0</v>
      </c>
      <c r="EY23" s="498">
        <f t="shared" si="77"/>
        <v>0</v>
      </c>
      <c r="EZ23" s="501">
        <f t="shared" si="78"/>
        <v>0</v>
      </c>
      <c r="FA23" s="545" t="e">
        <f t="shared" si="79"/>
        <v>#DIV/0!</v>
      </c>
      <c r="FB23" s="545" t="e">
        <f t="shared" si="80"/>
        <v>#DIV/0!</v>
      </c>
      <c r="FC23" s="545"/>
      <c r="FD23" s="538">
        <f t="shared" si="45"/>
        <v>0</v>
      </c>
      <c r="FE23" s="538">
        <f t="shared" si="11"/>
        <v>0</v>
      </c>
      <c r="FF23" s="445"/>
      <c r="FG23" s="445"/>
      <c r="FH23" s="450"/>
      <c r="FI23" s="555"/>
      <c r="FJ23" s="555"/>
      <c r="FK23" s="445"/>
      <c r="FL23" s="445"/>
      <c r="FM23" s="450"/>
      <c r="FN23" s="555"/>
      <c r="FO23" s="555"/>
      <c r="FP23" s="555"/>
      <c r="FQ23" s="451"/>
      <c r="FR23" s="630"/>
    </row>
    <row r="24" spans="2:174" s="48" customFormat="1" ht="15.6" hidden="1" customHeight="1" x14ac:dyDescent="0.25">
      <c r="B24" s="35"/>
      <c r="C24" s="36"/>
      <c r="D24" s="36">
        <v>1</v>
      </c>
      <c r="E24" s="113">
        <v>14</v>
      </c>
      <c r="F24" s="35"/>
      <c r="G24" s="36"/>
      <c r="H24" s="36">
        <v>1</v>
      </c>
      <c r="I24" s="886"/>
      <c r="J24" s="887"/>
      <c r="K24" s="887"/>
      <c r="L24" s="202"/>
      <c r="M24" s="113">
        <v>14</v>
      </c>
      <c r="N24" s="4" t="s">
        <v>74</v>
      </c>
      <c r="O24" s="408"/>
      <c r="P24" s="212"/>
      <c r="Q24" s="113"/>
      <c r="R24" s="2">
        <f t="shared" si="12"/>
        <v>0</v>
      </c>
      <c r="S24" s="619"/>
      <c r="T24" s="620"/>
      <c r="U24" s="619"/>
      <c r="V24" s="2">
        <f t="shared" si="51"/>
        <v>0</v>
      </c>
      <c r="W24" s="2"/>
      <c r="X24" s="262"/>
      <c r="Y24" s="2"/>
      <c r="Z24" s="174"/>
      <c r="AA24" s="172"/>
      <c r="AB24" s="172"/>
      <c r="AC24" s="173"/>
      <c r="AD24" s="172"/>
      <c r="AE24" s="174"/>
      <c r="AF24" s="172"/>
      <c r="AG24" s="172"/>
      <c r="AH24" s="173"/>
      <c r="AI24" s="172"/>
      <c r="AJ24" s="174"/>
      <c r="AK24" s="172"/>
      <c r="AL24" s="172"/>
      <c r="AM24" s="173"/>
      <c r="AN24" s="172"/>
      <c r="AO24" s="174"/>
      <c r="AP24" s="578"/>
      <c r="AQ24" s="2">
        <f t="shared" si="52"/>
        <v>0</v>
      </c>
      <c r="AR24" s="619"/>
      <c r="AS24" s="620"/>
      <c r="AT24" s="619"/>
      <c r="AU24" s="323"/>
      <c r="AV24" s="2" t="e">
        <f t="shared" si="53"/>
        <v>#REF!</v>
      </c>
      <c r="AW24" s="2" t="e">
        <f>#REF!-AR24</f>
        <v>#REF!</v>
      </c>
      <c r="AX24" s="2" t="e">
        <f>#REF!-AS24</f>
        <v>#REF!</v>
      </c>
      <c r="AY24" s="2" t="e">
        <f>#REF!-AT24</f>
        <v>#REF!</v>
      </c>
      <c r="AZ24" s="2" t="e">
        <f>#REF!-AU24</f>
        <v>#REF!</v>
      </c>
      <c r="BA24" s="2">
        <f t="shared" si="54"/>
        <v>218.5</v>
      </c>
      <c r="BB24" s="2"/>
      <c r="BC24" s="262">
        <v>218.5</v>
      </c>
      <c r="BD24" s="2"/>
      <c r="BE24" s="323"/>
      <c r="BF24" s="2">
        <f t="shared" si="55"/>
        <v>0</v>
      </c>
      <c r="BG24" s="2"/>
      <c r="BH24" s="262"/>
      <c r="BI24" s="2"/>
      <c r="BJ24" s="323"/>
      <c r="BK24" s="2">
        <f t="shared" si="56"/>
        <v>0</v>
      </c>
      <c r="BL24" s="2"/>
      <c r="BM24" s="620"/>
      <c r="BN24" s="2"/>
      <c r="BO24" s="328"/>
      <c r="BP24" s="327">
        <f t="shared" si="81"/>
        <v>0</v>
      </c>
      <c r="BQ24" s="327"/>
      <c r="BR24" s="327"/>
      <c r="BS24" s="327"/>
      <c r="BT24" s="2">
        <f t="shared" si="57"/>
        <v>0</v>
      </c>
      <c r="BU24" s="2"/>
      <c r="BV24" s="262"/>
      <c r="BW24" s="2"/>
      <c r="BX24" s="205"/>
      <c r="BY24" s="2">
        <f t="shared" si="58"/>
        <v>0</v>
      </c>
      <c r="BZ24" s="2"/>
      <c r="CA24" s="2"/>
      <c r="CB24" s="2"/>
      <c r="CC24" s="2"/>
      <c r="CD24" s="25">
        <f t="shared" si="59"/>
        <v>0</v>
      </c>
      <c r="CE24" s="2">
        <f t="shared" si="60"/>
        <v>0</v>
      </c>
      <c r="CF24" s="2">
        <f t="shared" si="61"/>
        <v>0</v>
      </c>
      <c r="CG24" s="2">
        <f t="shared" si="61"/>
        <v>0</v>
      </c>
      <c r="CH24" s="2">
        <f t="shared" si="61"/>
        <v>0</v>
      </c>
      <c r="CI24" s="2">
        <f t="shared" si="61"/>
        <v>0</v>
      </c>
      <c r="CJ24" s="2">
        <f t="shared" si="62"/>
        <v>0</v>
      </c>
      <c r="CK24" s="2">
        <f t="shared" si="63"/>
        <v>0</v>
      </c>
      <c r="CL24" s="2">
        <f t="shared" si="64"/>
        <v>0</v>
      </c>
      <c r="CM24" s="2">
        <f t="shared" si="65"/>
        <v>0</v>
      </c>
      <c r="CN24" s="2">
        <f t="shared" si="66"/>
        <v>0</v>
      </c>
      <c r="CO24" s="92"/>
      <c r="CP24" s="348"/>
      <c r="CQ24" s="348"/>
      <c r="CR24" s="2">
        <f t="shared" si="67"/>
        <v>0</v>
      </c>
      <c r="CS24" s="2"/>
      <c r="CT24" s="262"/>
      <c r="CU24" s="2"/>
      <c r="CV24" s="323"/>
      <c r="CW24" s="2">
        <f t="shared" si="68"/>
        <v>0</v>
      </c>
      <c r="CX24" s="2"/>
      <c r="CY24" s="262"/>
      <c r="CZ24" s="2"/>
      <c r="DA24" s="323"/>
      <c r="DB24" s="2">
        <f t="shared" si="69"/>
        <v>0</v>
      </c>
      <c r="DC24" s="2">
        <f t="shared" si="70"/>
        <v>0</v>
      </c>
      <c r="DD24" s="2">
        <f t="shared" si="70"/>
        <v>0</v>
      </c>
      <c r="DE24" s="2">
        <f t="shared" si="70"/>
        <v>0</v>
      </c>
      <c r="DF24" s="2">
        <f t="shared" si="70"/>
        <v>0</v>
      </c>
      <c r="DG24" s="2"/>
      <c r="DH24" s="2"/>
      <c r="DI24" s="2"/>
      <c r="DJ24" s="2">
        <f t="shared" si="71"/>
        <v>0</v>
      </c>
      <c r="DK24" s="58"/>
      <c r="DL24" s="2">
        <f t="shared" si="72"/>
        <v>0</v>
      </c>
      <c r="DM24" s="2">
        <f t="shared" si="73"/>
        <v>0</v>
      </c>
      <c r="DN24" s="58"/>
      <c r="DO24" s="2"/>
      <c r="DP24" s="2"/>
      <c r="DQ24" s="58"/>
      <c r="DR24" s="2"/>
      <c r="DS24" s="58"/>
      <c r="DT24" s="58"/>
      <c r="DU24" s="2">
        <f t="shared" si="3"/>
        <v>0</v>
      </c>
      <c r="DV24" s="2"/>
      <c r="DW24" s="262"/>
      <c r="DX24" s="2"/>
      <c r="DY24" s="328"/>
      <c r="DZ24" s="2">
        <f t="shared" si="4"/>
        <v>0</v>
      </c>
      <c r="EA24" s="2"/>
      <c r="EB24" s="2"/>
      <c r="EC24" s="2"/>
      <c r="ED24" s="172"/>
      <c r="EE24" s="445"/>
      <c r="EF24" s="445"/>
      <c r="EG24" s="445"/>
      <c r="EH24" s="553"/>
      <c r="EI24" s="553"/>
      <c r="EJ24" s="445"/>
      <c r="EK24" s="445"/>
      <c r="EL24" s="445"/>
      <c r="EM24" s="553"/>
      <c r="EN24" s="553"/>
      <c r="EO24" s="553"/>
      <c r="EP24" s="446"/>
      <c r="EQ24" s="445"/>
      <c r="ER24" s="427" t="e">
        <f t="shared" si="74"/>
        <v>#DIV/0!</v>
      </c>
      <c r="ES24" s="498">
        <f t="shared" si="9"/>
        <v>0</v>
      </c>
      <c r="ET24" s="498">
        <f t="shared" si="82"/>
        <v>0</v>
      </c>
      <c r="EU24" s="498"/>
      <c r="EV24" s="541" t="e">
        <f t="shared" si="75"/>
        <v>#DIV/0!</v>
      </c>
      <c r="EW24" s="541" t="e">
        <f t="shared" si="76"/>
        <v>#DIV/0!</v>
      </c>
      <c r="EX24" s="498">
        <f t="shared" si="10"/>
        <v>0</v>
      </c>
      <c r="EY24" s="498">
        <f t="shared" si="77"/>
        <v>0</v>
      </c>
      <c r="EZ24" s="498">
        <f t="shared" si="78"/>
        <v>0</v>
      </c>
      <c r="FA24" s="541" t="e">
        <f t="shared" si="79"/>
        <v>#DIV/0!</v>
      </c>
      <c r="FB24" s="541" t="e">
        <f t="shared" si="80"/>
        <v>#DIV/0!</v>
      </c>
      <c r="FC24" s="541"/>
      <c r="FD24" s="498" t="e">
        <f t="shared" si="45"/>
        <v>#DIV/0!</v>
      </c>
      <c r="FE24" s="498" t="e">
        <f t="shared" si="11"/>
        <v>#DIV/0!</v>
      </c>
      <c r="FF24" s="445"/>
      <c r="FG24" s="445"/>
      <c r="FH24" s="445"/>
      <c r="FI24" s="553"/>
      <c r="FJ24" s="553"/>
      <c r="FK24" s="445"/>
      <c r="FL24" s="445"/>
      <c r="FM24" s="445"/>
      <c r="FN24" s="553"/>
      <c r="FO24" s="553"/>
      <c r="FP24" s="553"/>
      <c r="FQ24" s="446"/>
      <c r="FR24" s="445"/>
    </row>
    <row r="25" spans="2:174" s="48" customFormat="1" ht="15.75" customHeight="1" x14ac:dyDescent="0.25">
      <c r="B25" s="35"/>
      <c r="C25" s="36"/>
      <c r="D25" s="36">
        <v>1</v>
      </c>
      <c r="E25" s="113">
        <v>15</v>
      </c>
      <c r="F25" s="35"/>
      <c r="G25" s="36"/>
      <c r="H25" s="36">
        <v>1</v>
      </c>
      <c r="I25" s="892"/>
      <c r="J25" s="893"/>
      <c r="K25" s="893"/>
      <c r="L25" s="893"/>
      <c r="M25" s="113">
        <v>12</v>
      </c>
      <c r="N25" s="4" t="s">
        <v>75</v>
      </c>
      <c r="O25" s="408"/>
      <c r="P25" s="212">
        <v>1</v>
      </c>
      <c r="Q25" s="113">
        <v>1</v>
      </c>
      <c r="R25" s="2">
        <f t="shared" si="12"/>
        <v>2991.3</v>
      </c>
      <c r="S25" s="619"/>
      <c r="T25" s="620">
        <v>2991.3</v>
      </c>
      <c r="U25" s="619"/>
      <c r="V25" s="2">
        <f t="shared" si="51"/>
        <v>2991.3</v>
      </c>
      <c r="W25" s="2"/>
      <c r="X25" s="645">
        <v>2991.3</v>
      </c>
      <c r="Y25" s="2"/>
      <c r="Z25" s="174"/>
      <c r="AA25" s="172"/>
      <c r="AB25" s="172"/>
      <c r="AC25" s="173"/>
      <c r="AD25" s="172"/>
      <c r="AE25" s="174"/>
      <c r="AF25" s="172"/>
      <c r="AG25" s="172"/>
      <c r="AH25" s="173"/>
      <c r="AI25" s="172"/>
      <c r="AJ25" s="174"/>
      <c r="AK25" s="172"/>
      <c r="AL25" s="172"/>
      <c r="AM25" s="173"/>
      <c r="AN25" s="172"/>
      <c r="AO25" s="174"/>
      <c r="AP25" s="578" t="s">
        <v>396</v>
      </c>
      <c r="AQ25" s="2">
        <f t="shared" si="52"/>
        <v>2991.3</v>
      </c>
      <c r="AR25" s="619"/>
      <c r="AS25" s="620">
        <v>2991.3</v>
      </c>
      <c r="AT25" s="619"/>
      <c r="AU25" s="323"/>
      <c r="AV25" s="2" t="e">
        <f t="shared" si="53"/>
        <v>#REF!</v>
      </c>
      <c r="AW25" s="2" t="e">
        <f>#REF!-AR25</f>
        <v>#REF!</v>
      </c>
      <c r="AX25" s="2" t="e">
        <f>#REF!-AS25</f>
        <v>#REF!</v>
      </c>
      <c r="AY25" s="2" t="e">
        <f>#REF!-AT25</f>
        <v>#REF!</v>
      </c>
      <c r="AZ25" s="2" t="e">
        <f>#REF!-AU25</f>
        <v>#REF!</v>
      </c>
      <c r="BA25" s="2">
        <f t="shared" si="54"/>
        <v>717.6</v>
      </c>
      <c r="BB25" s="2"/>
      <c r="BC25" s="262">
        <f>312+405.6</f>
        <v>717.6</v>
      </c>
      <c r="BD25" s="2"/>
      <c r="BE25" s="323"/>
      <c r="BF25" s="2">
        <f t="shared" si="55"/>
        <v>0</v>
      </c>
      <c r="BG25" s="2"/>
      <c r="BH25" s="2"/>
      <c r="BI25" s="2"/>
      <c r="BJ25" s="323"/>
      <c r="BK25" s="2">
        <f t="shared" si="56"/>
        <v>2991.3</v>
      </c>
      <c r="BL25" s="2"/>
      <c r="BM25" s="620">
        <f>SUM(722.97452,866.43045,569.15569,832.73934)</f>
        <v>2991.3</v>
      </c>
      <c r="BN25" s="2"/>
      <c r="BO25" s="328"/>
      <c r="BP25" s="327">
        <f t="shared" si="81"/>
        <v>159.76131000000001</v>
      </c>
      <c r="BQ25" s="327"/>
      <c r="BR25" s="327">
        <f>SUM(38.6131,46.27488,30.39784,44.47549)</f>
        <v>159.76131000000001</v>
      </c>
      <c r="BS25" s="327"/>
      <c r="BT25" s="2">
        <f t="shared" si="57"/>
        <v>2991.3</v>
      </c>
      <c r="BU25" s="2"/>
      <c r="BV25" s="262">
        <f>SUM(569.15569,866.43045,722.97452,832.73934)</f>
        <v>2991.3</v>
      </c>
      <c r="BW25" s="2"/>
      <c r="BX25" s="205"/>
      <c r="BY25" s="2">
        <f t="shared" si="58"/>
        <v>159.76131000000001</v>
      </c>
      <c r="BZ25" s="2"/>
      <c r="CA25" s="2">
        <f>SUM(30.39784,46.27488,38.6131,44.47549)</f>
        <v>159.76131000000001</v>
      </c>
      <c r="CB25" s="2"/>
      <c r="CC25" s="2"/>
      <c r="CD25" s="25">
        <f t="shared" si="59"/>
        <v>3151.06131</v>
      </c>
      <c r="CE25" s="2">
        <f t="shared" si="60"/>
        <v>3151.06131</v>
      </c>
      <c r="CF25" s="2">
        <f t="shared" si="61"/>
        <v>0</v>
      </c>
      <c r="CG25" s="2">
        <f t="shared" si="61"/>
        <v>3151.06131</v>
      </c>
      <c r="CH25" s="2">
        <f t="shared" si="61"/>
        <v>0</v>
      </c>
      <c r="CI25" s="2">
        <f t="shared" si="61"/>
        <v>0</v>
      </c>
      <c r="CJ25" s="2">
        <f t="shared" si="62"/>
        <v>0</v>
      </c>
      <c r="CK25" s="2">
        <f t="shared" si="63"/>
        <v>0</v>
      </c>
      <c r="CL25" s="2">
        <f t="shared" si="64"/>
        <v>0</v>
      </c>
      <c r="CM25" s="2">
        <f t="shared" si="65"/>
        <v>0</v>
      </c>
      <c r="CN25" s="2">
        <f t="shared" si="66"/>
        <v>0</v>
      </c>
      <c r="CO25" s="92"/>
      <c r="CP25" s="348"/>
      <c r="CQ25" s="348"/>
      <c r="CR25" s="2">
        <f t="shared" si="67"/>
        <v>0</v>
      </c>
      <c r="CS25" s="2"/>
      <c r="CT25" s="2"/>
      <c r="CU25" s="2"/>
      <c r="CV25" s="323"/>
      <c r="CW25" s="2">
        <f t="shared" si="68"/>
        <v>0</v>
      </c>
      <c r="CX25" s="2"/>
      <c r="CY25" s="2"/>
      <c r="CZ25" s="2"/>
      <c r="DA25" s="323"/>
      <c r="DB25" s="2">
        <f t="shared" si="69"/>
        <v>0</v>
      </c>
      <c r="DC25" s="2">
        <f t="shared" si="70"/>
        <v>0</v>
      </c>
      <c r="DD25" s="2">
        <f t="shared" si="70"/>
        <v>0</v>
      </c>
      <c r="DE25" s="2">
        <f t="shared" si="70"/>
        <v>0</v>
      </c>
      <c r="DF25" s="2">
        <f t="shared" si="70"/>
        <v>0</v>
      </c>
      <c r="DG25" s="2"/>
      <c r="DH25" s="2"/>
      <c r="DI25" s="2"/>
      <c r="DJ25" s="2">
        <f t="shared" si="71"/>
        <v>0</v>
      </c>
      <c r="DK25" s="58"/>
      <c r="DL25" s="2">
        <f t="shared" si="72"/>
        <v>2991.3</v>
      </c>
      <c r="DM25" s="2">
        <f t="shared" si="73"/>
        <v>2991.3</v>
      </c>
      <c r="DN25" s="58"/>
      <c r="DO25" s="2"/>
      <c r="DP25" s="2"/>
      <c r="DQ25" s="58"/>
      <c r="DR25" s="2"/>
      <c r="DS25" s="58"/>
      <c r="DT25" s="58"/>
      <c r="DU25" s="2">
        <f t="shared" si="3"/>
        <v>0</v>
      </c>
      <c r="DV25" s="2"/>
      <c r="DW25" s="262"/>
      <c r="DX25" s="2"/>
      <c r="DY25" s="328"/>
      <c r="DZ25" s="2">
        <f t="shared" si="4"/>
        <v>0</v>
      </c>
      <c r="EA25" s="2"/>
      <c r="EB25" s="2"/>
      <c r="EC25" s="2"/>
      <c r="ED25" s="172"/>
      <c r="EE25" s="445"/>
      <c r="EF25" s="445"/>
      <c r="EG25" s="445"/>
      <c r="EH25" s="553"/>
      <c r="EI25" s="553"/>
      <c r="EJ25" s="445"/>
      <c r="EK25" s="445"/>
      <c r="EL25" s="445"/>
      <c r="EM25" s="553"/>
      <c r="EN25" s="553"/>
      <c r="EO25" s="553"/>
      <c r="EP25" s="446"/>
      <c r="EQ25" s="445"/>
      <c r="ER25" s="427" t="e">
        <f t="shared" si="74"/>
        <v>#DIV/0!</v>
      </c>
      <c r="ES25" s="498">
        <f t="shared" si="9"/>
        <v>2991.3</v>
      </c>
      <c r="ET25" s="498">
        <f t="shared" si="82"/>
        <v>2991.3</v>
      </c>
      <c r="EU25" s="498"/>
      <c r="EV25" s="541">
        <f t="shared" si="75"/>
        <v>1</v>
      </c>
      <c r="EW25" s="541">
        <f t="shared" si="76"/>
        <v>0</v>
      </c>
      <c r="EX25" s="498">
        <f t="shared" si="10"/>
        <v>0</v>
      </c>
      <c r="EY25" s="498">
        <f t="shared" si="77"/>
        <v>0</v>
      </c>
      <c r="EZ25" s="498">
        <f t="shared" si="78"/>
        <v>0</v>
      </c>
      <c r="FA25" s="541" t="e">
        <f t="shared" si="79"/>
        <v>#DIV/0!</v>
      </c>
      <c r="FB25" s="541" t="e">
        <f t="shared" si="80"/>
        <v>#DIV/0!</v>
      </c>
      <c r="FC25" s="541"/>
      <c r="FD25" s="498">
        <f t="shared" si="45"/>
        <v>0</v>
      </c>
      <c r="FE25" s="498">
        <f t="shared" si="11"/>
        <v>0</v>
      </c>
      <c r="FF25" s="445"/>
      <c r="FG25" s="445"/>
      <c r="FH25" s="445"/>
      <c r="FI25" s="553"/>
      <c r="FJ25" s="553"/>
      <c r="FK25" s="445"/>
      <c r="FL25" s="445"/>
      <c r="FM25" s="445"/>
      <c r="FN25" s="553"/>
      <c r="FO25" s="553"/>
      <c r="FP25" s="553"/>
      <c r="FQ25" s="446"/>
      <c r="FR25" s="445"/>
    </row>
    <row r="26" spans="2:174" s="49" customFormat="1" ht="15.6" customHeight="1" x14ac:dyDescent="0.25">
      <c r="B26" s="38"/>
      <c r="C26" s="39">
        <v>1</v>
      </c>
      <c r="D26" s="39"/>
      <c r="E26" s="40">
        <v>16</v>
      </c>
      <c r="F26" s="38"/>
      <c r="G26" s="39">
        <v>1</v>
      </c>
      <c r="H26" s="39">
        <v>1</v>
      </c>
      <c r="I26" s="40"/>
      <c r="J26" s="41"/>
      <c r="K26" s="267"/>
      <c r="L26" s="85"/>
      <c r="M26" s="40">
        <v>13</v>
      </c>
      <c r="N26" s="41" t="s">
        <v>35</v>
      </c>
      <c r="O26" s="41"/>
      <c r="P26" s="212">
        <v>2</v>
      </c>
      <c r="Q26" s="113"/>
      <c r="R26" s="29">
        <f t="shared" si="12"/>
        <v>2959.05053</v>
      </c>
      <c r="S26" s="621"/>
      <c r="T26" s="618">
        <v>989.1</v>
      </c>
      <c r="U26" s="621">
        <v>1969.9505300000001</v>
      </c>
      <c r="V26" s="29">
        <f t="shared" si="51"/>
        <v>2959.05053</v>
      </c>
      <c r="W26" s="29"/>
      <c r="X26" s="646">
        <v>989.1</v>
      </c>
      <c r="Y26" s="648">
        <v>1969.9505300000001</v>
      </c>
      <c r="Z26" s="179"/>
      <c r="AA26" s="178"/>
      <c r="AB26" s="178"/>
      <c r="AC26" s="180"/>
      <c r="AD26" s="178"/>
      <c r="AE26" s="179"/>
      <c r="AF26" s="178"/>
      <c r="AG26" s="178"/>
      <c r="AH26" s="180"/>
      <c r="AI26" s="178"/>
      <c r="AJ26" s="179"/>
      <c r="AK26" s="178"/>
      <c r="AL26" s="178"/>
      <c r="AM26" s="180"/>
      <c r="AN26" s="178"/>
      <c r="AO26" s="179"/>
      <c r="AP26" s="578" t="s">
        <v>397</v>
      </c>
      <c r="AQ26" s="29">
        <f t="shared" si="52"/>
        <v>2959.0505200000002</v>
      </c>
      <c r="AR26" s="621"/>
      <c r="AS26" s="618">
        <v>989.1</v>
      </c>
      <c r="AT26" s="621">
        <v>1969.9505200000001</v>
      </c>
      <c r="AU26" s="325"/>
      <c r="AV26" s="29" t="e">
        <f t="shared" si="53"/>
        <v>#REF!</v>
      </c>
      <c r="AW26" s="29" t="e">
        <f>#REF!-AR26</f>
        <v>#REF!</v>
      </c>
      <c r="AX26" s="29" t="e">
        <f>#REF!-AS26</f>
        <v>#REF!</v>
      </c>
      <c r="AY26" s="29" t="e">
        <f>#REF!-AT26</f>
        <v>#REF!</v>
      </c>
      <c r="AZ26" s="29" t="e">
        <f>#REF!-AU26</f>
        <v>#REF!</v>
      </c>
      <c r="BA26" s="29">
        <f t="shared" si="54"/>
        <v>595.70000000000005</v>
      </c>
      <c r="BB26" s="29"/>
      <c r="BC26" s="322">
        <v>595.70000000000005</v>
      </c>
      <c r="BD26" s="29"/>
      <c r="BE26" s="325"/>
      <c r="BF26" s="29">
        <f t="shared" si="55"/>
        <v>0</v>
      </c>
      <c r="BG26" s="29"/>
      <c r="BH26" s="322"/>
      <c r="BI26" s="29"/>
      <c r="BJ26" s="325"/>
      <c r="BK26" s="29">
        <f t="shared" si="56"/>
        <v>2959.0505200000002</v>
      </c>
      <c r="BL26" s="29"/>
      <c r="BM26" s="618">
        <v>989.1</v>
      </c>
      <c r="BN26" s="29">
        <v>1969.9505200000001</v>
      </c>
      <c r="BO26" s="343"/>
      <c r="BP26" s="327">
        <f t="shared" si="81"/>
        <v>292.65336000000002</v>
      </c>
      <c r="BQ26" s="700"/>
      <c r="BR26" s="700">
        <v>97.823080000000004</v>
      </c>
      <c r="BS26" s="700">
        <v>194.83027999999999</v>
      </c>
      <c r="BT26" s="29">
        <f t="shared" si="57"/>
        <v>2959.0505200000002</v>
      </c>
      <c r="BU26" s="29"/>
      <c r="BV26" s="322">
        <v>989.1</v>
      </c>
      <c r="BW26" s="29">
        <v>1969.9505200000001</v>
      </c>
      <c r="BX26" s="204"/>
      <c r="BY26" s="29">
        <f t="shared" si="58"/>
        <v>292.65336000000002</v>
      </c>
      <c r="BZ26" s="29"/>
      <c r="CA26" s="29">
        <v>97.823080000000004</v>
      </c>
      <c r="CB26" s="29">
        <v>194.83027999999999</v>
      </c>
      <c r="CC26" s="29"/>
      <c r="CD26" s="31">
        <f t="shared" si="59"/>
        <v>3251.70388</v>
      </c>
      <c r="CE26" s="29">
        <f t="shared" si="60"/>
        <v>3251.70388</v>
      </c>
      <c r="CF26" s="29">
        <f t="shared" si="61"/>
        <v>0</v>
      </c>
      <c r="CG26" s="29">
        <f t="shared" si="61"/>
        <v>1086.92308</v>
      </c>
      <c r="CH26" s="29">
        <f t="shared" si="61"/>
        <v>2164.7808</v>
      </c>
      <c r="CI26" s="29">
        <f t="shared" si="61"/>
        <v>0</v>
      </c>
      <c r="CJ26" s="29">
        <f t="shared" si="62"/>
        <v>0</v>
      </c>
      <c r="CK26" s="29">
        <f t="shared" si="63"/>
        <v>0</v>
      </c>
      <c r="CL26" s="29">
        <f t="shared" si="64"/>
        <v>0</v>
      </c>
      <c r="CM26" s="29">
        <f t="shared" si="65"/>
        <v>0</v>
      </c>
      <c r="CN26" s="29">
        <f t="shared" si="66"/>
        <v>0</v>
      </c>
      <c r="CO26" s="349"/>
      <c r="CP26" s="350">
        <f>BA26</f>
        <v>595.70000000000005</v>
      </c>
      <c r="CQ26" s="350">
        <f>CP26+CR26</f>
        <v>595.70000000000005</v>
      </c>
      <c r="CR26" s="29">
        <f t="shared" si="67"/>
        <v>0</v>
      </c>
      <c r="CS26" s="29"/>
      <c r="CT26" s="322"/>
      <c r="CU26" s="29"/>
      <c r="CV26" s="325"/>
      <c r="CW26" s="29">
        <f t="shared" si="68"/>
        <v>0</v>
      </c>
      <c r="CX26" s="29"/>
      <c r="CY26" s="322"/>
      <c r="CZ26" s="29"/>
      <c r="DA26" s="325"/>
      <c r="DB26" s="29">
        <f t="shared" si="69"/>
        <v>0</v>
      </c>
      <c r="DC26" s="2">
        <f t="shared" si="70"/>
        <v>0</v>
      </c>
      <c r="DD26" s="2">
        <f t="shared" si="70"/>
        <v>0</v>
      </c>
      <c r="DE26" s="2">
        <f t="shared" si="70"/>
        <v>0</v>
      </c>
      <c r="DF26" s="2">
        <f t="shared" si="70"/>
        <v>0</v>
      </c>
      <c r="DG26" s="29"/>
      <c r="DH26" s="29"/>
      <c r="DI26" s="29"/>
      <c r="DJ26" s="29">
        <f t="shared" si="71"/>
        <v>0</v>
      </c>
      <c r="DK26" s="93"/>
      <c r="DL26" s="29">
        <f t="shared" si="72"/>
        <v>2959.0505200000002</v>
      </c>
      <c r="DM26" s="29">
        <f t="shared" si="73"/>
        <v>2959.0505200000002</v>
      </c>
      <c r="DN26" s="93"/>
      <c r="DO26" s="106">
        <f>DM26</f>
        <v>2959.0505200000002</v>
      </c>
      <c r="DP26" s="106">
        <f>DJ26</f>
        <v>0</v>
      </c>
      <c r="DQ26" s="93"/>
      <c r="DR26" s="2">
        <f>CQ26-DO26</f>
        <v>-2363.35052</v>
      </c>
      <c r="DS26" s="93"/>
      <c r="DT26" s="93"/>
      <c r="DU26" s="2">
        <f t="shared" si="3"/>
        <v>0</v>
      </c>
      <c r="DV26" s="29"/>
      <c r="DW26" s="322"/>
      <c r="DX26" s="29"/>
      <c r="DY26" s="343"/>
      <c r="DZ26" s="2">
        <f t="shared" si="4"/>
        <v>0</v>
      </c>
      <c r="EA26" s="29"/>
      <c r="EB26" s="29"/>
      <c r="EC26" s="29"/>
      <c r="ED26" s="178"/>
      <c r="EE26" s="445"/>
      <c r="EF26" s="447"/>
      <c r="EG26" s="447"/>
      <c r="EH26" s="554"/>
      <c r="EI26" s="554"/>
      <c r="EJ26" s="445"/>
      <c r="EK26" s="447"/>
      <c r="EL26" s="447"/>
      <c r="EM26" s="554"/>
      <c r="EN26" s="554"/>
      <c r="EO26" s="554"/>
      <c r="EP26" s="448"/>
      <c r="EQ26" s="447"/>
      <c r="ER26" s="428" t="e">
        <f t="shared" si="74"/>
        <v>#DIV/0!</v>
      </c>
      <c r="ES26" s="498">
        <f t="shared" si="9"/>
        <v>989.1</v>
      </c>
      <c r="ET26" s="499">
        <f t="shared" si="82"/>
        <v>989.1</v>
      </c>
      <c r="EU26" s="499"/>
      <c r="EV26" s="544">
        <f t="shared" si="75"/>
        <v>1</v>
      </c>
      <c r="EW26" s="544">
        <f t="shared" si="76"/>
        <v>0</v>
      </c>
      <c r="EX26" s="498">
        <f t="shared" si="10"/>
        <v>0</v>
      </c>
      <c r="EY26" s="499">
        <f t="shared" si="77"/>
        <v>0</v>
      </c>
      <c r="EZ26" s="499">
        <f t="shared" si="78"/>
        <v>0</v>
      </c>
      <c r="FA26" s="544" t="e">
        <f t="shared" si="79"/>
        <v>#DIV/0!</v>
      </c>
      <c r="FB26" s="544" t="e">
        <f t="shared" si="80"/>
        <v>#DIV/0!</v>
      </c>
      <c r="FC26" s="544"/>
      <c r="FD26" s="499">
        <f t="shared" si="45"/>
        <v>0</v>
      </c>
      <c r="FE26" s="499">
        <f t="shared" si="11"/>
        <v>0</v>
      </c>
      <c r="FF26" s="445">
        <f>FG26+FH26</f>
        <v>1969.9505200000001</v>
      </c>
      <c r="FG26" s="447">
        <f>AT26</f>
        <v>1969.9505200000001</v>
      </c>
      <c r="FH26" s="447"/>
      <c r="FI26" s="554">
        <f>FG26/FF26</f>
        <v>1</v>
      </c>
      <c r="FJ26" s="554">
        <f>FH26/FF26</f>
        <v>0</v>
      </c>
      <c r="FK26" s="445">
        <f>FL26+FM26</f>
        <v>0</v>
      </c>
      <c r="FL26" s="447">
        <f>DX26</f>
        <v>0</v>
      </c>
      <c r="FM26" s="447">
        <f>EC26</f>
        <v>0</v>
      </c>
      <c r="FN26" s="554" t="e">
        <f>FL26/FK26</f>
        <v>#DIV/0!</v>
      </c>
      <c r="FO26" s="554" t="e">
        <f>FM26/FK26</f>
        <v>#DIV/0!</v>
      </c>
      <c r="FP26" s="554"/>
      <c r="FQ26" s="448">
        <f>FK26*FI26</f>
        <v>0</v>
      </c>
      <c r="FR26" s="447">
        <f>FL26-FQ26</f>
        <v>0</v>
      </c>
    </row>
    <row r="27" spans="2:174" s="48" customFormat="1" ht="15.75" hidden="1" customHeight="1" x14ac:dyDescent="0.25">
      <c r="B27" s="35"/>
      <c r="C27" s="36"/>
      <c r="D27" s="36">
        <v>1</v>
      </c>
      <c r="E27" s="113">
        <v>17</v>
      </c>
      <c r="F27" s="35"/>
      <c r="G27" s="36"/>
      <c r="H27" s="36">
        <v>1</v>
      </c>
      <c r="I27" s="886"/>
      <c r="J27" s="887"/>
      <c r="K27" s="887"/>
      <c r="L27" s="202"/>
      <c r="M27" s="113">
        <v>14</v>
      </c>
      <c r="N27" s="4" t="s">
        <v>76</v>
      </c>
      <c r="O27" s="408"/>
      <c r="P27" s="212"/>
      <c r="Q27" s="113"/>
      <c r="R27" s="2">
        <f t="shared" si="12"/>
        <v>0</v>
      </c>
      <c r="S27" s="619"/>
      <c r="T27" s="620"/>
      <c r="U27" s="619"/>
      <c r="V27" s="2">
        <f t="shared" si="51"/>
        <v>0</v>
      </c>
      <c r="W27" s="2"/>
      <c r="X27" s="262"/>
      <c r="Y27" s="2"/>
      <c r="Z27" s="185"/>
      <c r="AA27" s="172"/>
      <c r="AB27" s="172"/>
      <c r="AC27" s="173"/>
      <c r="AD27" s="172"/>
      <c r="AE27" s="185"/>
      <c r="AF27" s="172"/>
      <c r="AG27" s="172"/>
      <c r="AH27" s="173"/>
      <c r="AI27" s="172"/>
      <c r="AJ27" s="185"/>
      <c r="AK27" s="172"/>
      <c r="AL27" s="172"/>
      <c r="AM27" s="173"/>
      <c r="AN27" s="172"/>
      <c r="AO27" s="185"/>
      <c r="AP27" s="602"/>
      <c r="AQ27" s="2">
        <f t="shared" si="52"/>
        <v>0</v>
      </c>
      <c r="AR27" s="619"/>
      <c r="AS27" s="620"/>
      <c r="AT27" s="619"/>
      <c r="AU27" s="2"/>
      <c r="AV27" s="2" t="e">
        <f t="shared" si="53"/>
        <v>#REF!</v>
      </c>
      <c r="AW27" s="2" t="e">
        <f>#REF!-AR27</f>
        <v>#REF!</v>
      </c>
      <c r="AX27" s="2" t="e">
        <f>#REF!-AS27</f>
        <v>#REF!</v>
      </c>
      <c r="AY27" s="2" t="e">
        <f>#REF!-AT27</f>
        <v>#REF!</v>
      </c>
      <c r="AZ27" s="2" t="e">
        <f>#REF!-AU27</f>
        <v>#REF!</v>
      </c>
      <c r="BA27" s="2">
        <f t="shared" si="54"/>
        <v>414</v>
      </c>
      <c r="BB27" s="2"/>
      <c r="BC27" s="262">
        <f>180+234</f>
        <v>414</v>
      </c>
      <c r="BD27" s="2"/>
      <c r="BE27" s="2"/>
      <c r="BF27" s="2">
        <f t="shared" si="55"/>
        <v>0</v>
      </c>
      <c r="BG27" s="2"/>
      <c r="BH27" s="262"/>
      <c r="BI27" s="2"/>
      <c r="BJ27" s="2"/>
      <c r="BK27" s="2">
        <f t="shared" si="56"/>
        <v>0</v>
      </c>
      <c r="BL27" s="2"/>
      <c r="BM27" s="620"/>
      <c r="BN27" s="2"/>
      <c r="BO27" s="2"/>
      <c r="BP27" s="327">
        <f t="shared" si="81"/>
        <v>0</v>
      </c>
      <c r="BQ27" s="2"/>
      <c r="BR27" s="2"/>
      <c r="BS27" s="2"/>
      <c r="BT27" s="2">
        <f t="shared" si="57"/>
        <v>0</v>
      </c>
      <c r="BU27" s="2"/>
      <c r="BV27" s="262"/>
      <c r="BW27" s="2"/>
      <c r="BX27" s="172"/>
      <c r="BY27" s="2">
        <f t="shared" si="58"/>
        <v>0</v>
      </c>
      <c r="BZ27" s="2"/>
      <c r="CA27" s="2"/>
      <c r="CB27" s="2"/>
      <c r="CC27" s="2"/>
      <c r="CD27" s="25">
        <f t="shared" si="59"/>
        <v>0</v>
      </c>
      <c r="CE27" s="2">
        <f t="shared" si="60"/>
        <v>0</v>
      </c>
      <c r="CF27" s="2">
        <f t="shared" si="61"/>
        <v>0</v>
      </c>
      <c r="CG27" s="2">
        <f t="shared" si="61"/>
        <v>0</v>
      </c>
      <c r="CH27" s="2">
        <f t="shared" si="61"/>
        <v>0</v>
      </c>
      <c r="CI27" s="2">
        <f t="shared" si="61"/>
        <v>0</v>
      </c>
      <c r="CJ27" s="2">
        <f t="shared" si="62"/>
        <v>0</v>
      </c>
      <c r="CK27" s="2">
        <f t="shared" si="63"/>
        <v>0</v>
      </c>
      <c r="CL27" s="2">
        <f t="shared" si="64"/>
        <v>0</v>
      </c>
      <c r="CM27" s="2">
        <f t="shared" si="65"/>
        <v>0</v>
      </c>
      <c r="CN27" s="2">
        <f t="shared" si="66"/>
        <v>0</v>
      </c>
      <c r="CO27" s="92"/>
      <c r="CP27" s="348">
        <f>BA20-CP21-CP26</f>
        <v>10094.900000000001</v>
      </c>
      <c r="CQ27" s="348">
        <f>CP27-BF20</f>
        <v>10094.900000000001</v>
      </c>
      <c r="CR27" s="2">
        <f t="shared" si="67"/>
        <v>0</v>
      </c>
      <c r="CS27" s="2"/>
      <c r="CT27" s="262"/>
      <c r="CU27" s="2"/>
      <c r="CV27" s="2"/>
      <c r="CW27" s="2">
        <f t="shared" si="68"/>
        <v>0</v>
      </c>
      <c r="CX27" s="2"/>
      <c r="CY27" s="262"/>
      <c r="CZ27" s="2"/>
      <c r="DA27" s="2"/>
      <c r="DB27" s="2">
        <f t="shared" si="69"/>
        <v>0</v>
      </c>
      <c r="DC27" s="2">
        <f t="shared" si="70"/>
        <v>0</v>
      </c>
      <c r="DD27" s="2">
        <f t="shared" si="70"/>
        <v>0</v>
      </c>
      <c r="DE27" s="2">
        <f t="shared" si="70"/>
        <v>0</v>
      </c>
      <c r="DF27" s="2">
        <f t="shared" si="70"/>
        <v>0</v>
      </c>
      <c r="DG27" s="2"/>
      <c r="DH27" s="2"/>
      <c r="DI27" s="2"/>
      <c r="DJ27" s="2">
        <f t="shared" si="71"/>
        <v>0</v>
      </c>
      <c r="DK27" s="58"/>
      <c r="DL27" s="2">
        <f t="shared" si="72"/>
        <v>0</v>
      </c>
      <c r="DM27" s="2">
        <f t="shared" si="73"/>
        <v>0</v>
      </c>
      <c r="DN27" s="58"/>
      <c r="DO27" s="2">
        <f>DM23+DM24+DM25+DM27+DM28+DM29+DM30+DM31+DM32+DM33+DM34+DM35+DM36+DM37+DM38</f>
        <v>17855.076330000004</v>
      </c>
      <c r="DP27" s="2">
        <f>DJ23+DJ24+DJ25+DJ27+DJ28+DJ29+DJ30+DJ31+DJ32+DJ33+DJ34+DJ35+DJ36+DJ37+DJ38</f>
        <v>0</v>
      </c>
      <c r="DQ27" s="58"/>
      <c r="DR27" s="2">
        <f>CQ27-DO27</f>
        <v>-7760.1763300000021</v>
      </c>
      <c r="DS27" s="58"/>
      <c r="DT27" s="58"/>
      <c r="DU27" s="2">
        <f t="shared" si="3"/>
        <v>0</v>
      </c>
      <c r="DV27" s="2"/>
      <c r="DW27" s="262"/>
      <c r="DX27" s="2"/>
      <c r="DY27" s="2"/>
      <c r="DZ27" s="2">
        <f t="shared" si="4"/>
        <v>0</v>
      </c>
      <c r="EA27" s="2"/>
      <c r="EB27" s="2"/>
      <c r="EC27" s="2"/>
      <c r="ED27" s="172"/>
      <c r="EE27" s="445"/>
      <c r="EF27" s="445"/>
      <c r="EG27" s="445"/>
      <c r="EH27" s="553"/>
      <c r="EI27" s="553"/>
      <c r="EJ27" s="445"/>
      <c r="EK27" s="445"/>
      <c r="EL27" s="445"/>
      <c r="EM27" s="553"/>
      <c r="EN27" s="553"/>
      <c r="EO27" s="553"/>
      <c r="EP27" s="446"/>
      <c r="EQ27" s="445"/>
      <c r="ER27" s="427" t="e">
        <f t="shared" si="74"/>
        <v>#DIV/0!</v>
      </c>
      <c r="ES27" s="498">
        <f t="shared" si="9"/>
        <v>0</v>
      </c>
      <c r="ET27" s="498">
        <f t="shared" si="82"/>
        <v>0</v>
      </c>
      <c r="EU27" s="498"/>
      <c r="EV27" s="541" t="e">
        <f t="shared" si="75"/>
        <v>#DIV/0!</v>
      </c>
      <c r="EW27" s="541" t="e">
        <f t="shared" si="76"/>
        <v>#DIV/0!</v>
      </c>
      <c r="EX27" s="498">
        <f t="shared" si="10"/>
        <v>0</v>
      </c>
      <c r="EY27" s="498">
        <f t="shared" si="77"/>
        <v>0</v>
      </c>
      <c r="EZ27" s="498">
        <f t="shared" si="78"/>
        <v>0</v>
      </c>
      <c r="FA27" s="541" t="e">
        <f t="shared" si="79"/>
        <v>#DIV/0!</v>
      </c>
      <c r="FB27" s="541" t="e">
        <f t="shared" si="80"/>
        <v>#DIV/0!</v>
      </c>
      <c r="FC27" s="541"/>
      <c r="FD27" s="498" t="e">
        <f t="shared" si="45"/>
        <v>#DIV/0!</v>
      </c>
      <c r="FE27" s="498" t="e">
        <f t="shared" si="11"/>
        <v>#DIV/0!</v>
      </c>
      <c r="FF27" s="445"/>
      <c r="FG27" s="445"/>
      <c r="FH27" s="445"/>
      <c r="FI27" s="553"/>
      <c r="FJ27" s="553"/>
      <c r="FK27" s="445"/>
      <c r="FL27" s="445"/>
      <c r="FM27" s="445"/>
      <c r="FN27" s="553"/>
      <c r="FO27" s="553"/>
      <c r="FP27" s="553"/>
      <c r="FQ27" s="446"/>
      <c r="FR27" s="445"/>
    </row>
    <row r="28" spans="2:174" s="48" customFormat="1" ht="15.6" hidden="1" customHeight="1" x14ac:dyDescent="0.25">
      <c r="B28" s="35"/>
      <c r="C28" s="36"/>
      <c r="D28" s="36">
        <v>1</v>
      </c>
      <c r="E28" s="113">
        <v>18</v>
      </c>
      <c r="F28" s="35"/>
      <c r="G28" s="36"/>
      <c r="H28" s="36">
        <v>1</v>
      </c>
      <c r="M28" s="113">
        <v>18</v>
      </c>
      <c r="N28" s="4" t="s">
        <v>77</v>
      </c>
      <c r="O28" s="408"/>
      <c r="P28" s="212"/>
      <c r="Q28" s="113"/>
      <c r="R28" s="2">
        <f t="shared" si="12"/>
        <v>0</v>
      </c>
      <c r="S28" s="619"/>
      <c r="T28" s="620"/>
      <c r="U28" s="619"/>
      <c r="V28" s="2">
        <f t="shared" si="51"/>
        <v>0</v>
      </c>
      <c r="W28" s="2"/>
      <c r="X28" s="262"/>
      <c r="Y28" s="2"/>
      <c r="Z28" s="174"/>
      <c r="AA28" s="172"/>
      <c r="AB28" s="172"/>
      <c r="AC28" s="173"/>
      <c r="AD28" s="172"/>
      <c r="AE28" s="174"/>
      <c r="AF28" s="172"/>
      <c r="AG28" s="172"/>
      <c r="AH28" s="173"/>
      <c r="AI28" s="172"/>
      <c r="AJ28" s="174"/>
      <c r="AK28" s="172"/>
      <c r="AL28" s="172"/>
      <c r="AM28" s="173"/>
      <c r="AN28" s="172"/>
      <c r="AO28" s="174"/>
      <c r="AP28" s="602"/>
      <c r="AQ28" s="2">
        <f t="shared" si="52"/>
        <v>0</v>
      </c>
      <c r="AR28" s="619"/>
      <c r="AS28" s="620"/>
      <c r="AT28" s="619"/>
      <c r="AU28" s="323"/>
      <c r="AV28" s="2" t="e">
        <f t="shared" si="53"/>
        <v>#REF!</v>
      </c>
      <c r="AW28" s="2" t="e">
        <f>#REF!-AR28</f>
        <v>#REF!</v>
      </c>
      <c r="AX28" s="2" t="e">
        <f>#REF!-AS28</f>
        <v>#REF!</v>
      </c>
      <c r="AY28" s="2" t="e">
        <f>#REF!-AT28</f>
        <v>#REF!</v>
      </c>
      <c r="AZ28" s="2" t="e">
        <f>#REF!-AU28</f>
        <v>#REF!</v>
      </c>
      <c r="BA28" s="2">
        <f t="shared" si="54"/>
        <v>0</v>
      </c>
      <c r="BB28" s="2"/>
      <c r="BC28" s="262"/>
      <c r="BD28" s="2"/>
      <c r="BE28" s="323"/>
      <c r="BF28" s="2">
        <f t="shared" si="55"/>
        <v>0</v>
      </c>
      <c r="BG28" s="2"/>
      <c r="BH28" s="262"/>
      <c r="BI28" s="2"/>
      <c r="BJ28" s="323"/>
      <c r="BK28" s="2">
        <f t="shared" si="56"/>
        <v>0</v>
      </c>
      <c r="BL28" s="2"/>
      <c r="BM28" s="620"/>
      <c r="BN28" s="2"/>
      <c r="BO28" s="328"/>
      <c r="BP28" s="327">
        <f t="shared" si="81"/>
        <v>0</v>
      </c>
      <c r="BQ28" s="327"/>
      <c r="BR28" s="327"/>
      <c r="BS28" s="327"/>
      <c r="BT28" s="2">
        <f t="shared" si="57"/>
        <v>0</v>
      </c>
      <c r="BU28" s="2"/>
      <c r="BV28" s="620"/>
      <c r="BW28" s="2"/>
      <c r="BX28" s="205"/>
      <c r="BY28" s="2">
        <f t="shared" si="58"/>
        <v>0</v>
      </c>
      <c r="BZ28" s="2"/>
      <c r="CA28" s="2"/>
      <c r="CB28" s="2"/>
      <c r="CC28" s="2"/>
      <c r="CD28" s="25">
        <f t="shared" si="59"/>
        <v>0</v>
      </c>
      <c r="CE28" s="2">
        <f t="shared" si="60"/>
        <v>0</v>
      </c>
      <c r="CF28" s="2">
        <f t="shared" si="61"/>
        <v>0</v>
      </c>
      <c r="CG28" s="2">
        <f t="shared" si="61"/>
        <v>0</v>
      </c>
      <c r="CH28" s="2">
        <f t="shared" si="61"/>
        <v>0</v>
      </c>
      <c r="CI28" s="2">
        <f t="shared" si="61"/>
        <v>0</v>
      </c>
      <c r="CJ28" s="2">
        <f t="shared" si="62"/>
        <v>0</v>
      </c>
      <c r="CK28" s="2">
        <f t="shared" si="63"/>
        <v>0</v>
      </c>
      <c r="CL28" s="2">
        <f t="shared" si="64"/>
        <v>0</v>
      </c>
      <c r="CM28" s="2">
        <f t="shared" si="65"/>
        <v>0</v>
      </c>
      <c r="CN28" s="2">
        <f t="shared" si="66"/>
        <v>0</v>
      </c>
      <c r="CO28" s="92"/>
      <c r="CP28" s="348"/>
      <c r="CQ28" s="348"/>
      <c r="CR28" s="2">
        <f t="shared" si="67"/>
        <v>0</v>
      </c>
      <c r="CS28" s="2"/>
      <c r="CT28" s="262"/>
      <c r="CU28" s="2"/>
      <c r="CV28" s="323"/>
      <c r="CW28" s="2">
        <f t="shared" si="68"/>
        <v>0</v>
      </c>
      <c r="CX28" s="2"/>
      <c r="CY28" s="262"/>
      <c r="CZ28" s="2"/>
      <c r="DA28" s="323"/>
      <c r="DB28" s="2">
        <f t="shared" si="69"/>
        <v>0</v>
      </c>
      <c r="DC28" s="2">
        <f t="shared" si="70"/>
        <v>0</v>
      </c>
      <c r="DD28" s="2">
        <f t="shared" si="70"/>
        <v>0</v>
      </c>
      <c r="DE28" s="2">
        <f t="shared" si="70"/>
        <v>0</v>
      </c>
      <c r="DF28" s="2">
        <f t="shared" si="70"/>
        <v>0</v>
      </c>
      <c r="DG28" s="2"/>
      <c r="DH28" s="2"/>
      <c r="DI28" s="2"/>
      <c r="DJ28" s="2">
        <f t="shared" si="71"/>
        <v>0</v>
      </c>
      <c r="DK28" s="58"/>
      <c r="DL28" s="2">
        <f t="shared" si="72"/>
        <v>0</v>
      </c>
      <c r="DM28" s="2">
        <f t="shared" si="73"/>
        <v>0</v>
      </c>
      <c r="DN28" s="58"/>
      <c r="DO28" s="2"/>
      <c r="DP28" s="2"/>
      <c r="DQ28" s="58"/>
      <c r="DR28" s="2"/>
      <c r="DS28" s="58"/>
      <c r="DT28" s="58"/>
      <c r="DU28" s="2">
        <f t="shared" si="3"/>
        <v>0</v>
      </c>
      <c r="DV28" s="2"/>
      <c r="DW28" s="328"/>
      <c r="DX28" s="2"/>
      <c r="DY28" s="328"/>
      <c r="DZ28" s="2">
        <f t="shared" si="4"/>
        <v>0</v>
      </c>
      <c r="EA28" s="2"/>
      <c r="EB28" s="2"/>
      <c r="EC28" s="2"/>
      <c r="ED28" s="172"/>
      <c r="EE28" s="445"/>
      <c r="EF28" s="445"/>
      <c r="EG28" s="445"/>
      <c r="EH28" s="553"/>
      <c r="EI28" s="553"/>
      <c r="EJ28" s="445"/>
      <c r="EK28" s="445"/>
      <c r="EL28" s="445"/>
      <c r="EM28" s="553"/>
      <c r="EN28" s="553"/>
      <c r="EO28" s="553"/>
      <c r="EP28" s="446"/>
      <c r="EQ28" s="445"/>
      <c r="ER28" s="427" t="e">
        <f t="shared" si="74"/>
        <v>#DIV/0!</v>
      </c>
      <c r="ES28" s="498">
        <f t="shared" si="9"/>
        <v>0</v>
      </c>
      <c r="ET28" s="498">
        <f t="shared" si="82"/>
        <v>0</v>
      </c>
      <c r="EU28" s="498"/>
      <c r="EV28" s="541" t="e">
        <f t="shared" si="75"/>
        <v>#DIV/0!</v>
      </c>
      <c r="EW28" s="541" t="e">
        <f t="shared" si="76"/>
        <v>#DIV/0!</v>
      </c>
      <c r="EX28" s="498">
        <f t="shared" si="10"/>
        <v>0</v>
      </c>
      <c r="EY28" s="498">
        <f t="shared" si="77"/>
        <v>0</v>
      </c>
      <c r="EZ28" s="498">
        <f t="shared" si="78"/>
        <v>0</v>
      </c>
      <c r="FA28" s="541" t="e">
        <f t="shared" si="79"/>
        <v>#DIV/0!</v>
      </c>
      <c r="FB28" s="541" t="e">
        <f t="shared" si="80"/>
        <v>#DIV/0!</v>
      </c>
      <c r="FC28" s="541"/>
      <c r="FD28" s="498" t="e">
        <f t="shared" si="45"/>
        <v>#DIV/0!</v>
      </c>
      <c r="FE28" s="498" t="e">
        <f t="shared" si="11"/>
        <v>#DIV/0!</v>
      </c>
      <c r="FF28" s="445"/>
      <c r="FG28" s="445"/>
      <c r="FH28" s="445"/>
      <c r="FI28" s="553"/>
      <c r="FJ28" s="553"/>
      <c r="FK28" s="445"/>
      <c r="FL28" s="445"/>
      <c r="FM28" s="445"/>
      <c r="FN28" s="553"/>
      <c r="FO28" s="553"/>
      <c r="FP28" s="553"/>
      <c r="FQ28" s="446"/>
      <c r="FR28" s="445"/>
    </row>
    <row r="29" spans="2:174" s="48" customFormat="1" ht="15.75" hidden="1" customHeight="1" x14ac:dyDescent="0.25">
      <c r="B29" s="35"/>
      <c r="C29" s="36"/>
      <c r="D29" s="36">
        <v>1</v>
      </c>
      <c r="E29" s="113">
        <v>19</v>
      </c>
      <c r="F29" s="35"/>
      <c r="G29" s="36"/>
      <c r="H29" s="36">
        <v>1</v>
      </c>
      <c r="M29" s="113">
        <v>15</v>
      </c>
      <c r="N29" s="4" t="s">
        <v>78</v>
      </c>
      <c r="O29" s="408"/>
      <c r="P29" s="212"/>
      <c r="Q29" s="113"/>
      <c r="R29" s="2">
        <f t="shared" si="12"/>
        <v>0</v>
      </c>
      <c r="S29" s="619"/>
      <c r="T29" s="620"/>
      <c r="U29" s="619"/>
      <c r="V29" s="2">
        <f t="shared" si="51"/>
        <v>0</v>
      </c>
      <c r="W29" s="2"/>
      <c r="X29" s="262"/>
      <c r="Y29" s="2"/>
      <c r="Z29" s="185"/>
      <c r="AA29" s="172"/>
      <c r="AB29" s="172"/>
      <c r="AC29" s="173"/>
      <c r="AD29" s="172"/>
      <c r="AE29" s="185"/>
      <c r="AF29" s="172"/>
      <c r="AG29" s="172"/>
      <c r="AH29" s="173"/>
      <c r="AI29" s="172"/>
      <c r="AJ29" s="185"/>
      <c r="AK29" s="172"/>
      <c r="AL29" s="172"/>
      <c r="AM29" s="173"/>
      <c r="AN29" s="172"/>
      <c r="AO29" s="185"/>
      <c r="AP29" s="602"/>
      <c r="AQ29" s="2">
        <f t="shared" si="52"/>
        <v>0</v>
      </c>
      <c r="AR29" s="619"/>
      <c r="AS29" s="620"/>
      <c r="AT29" s="619"/>
      <c r="AU29" s="2"/>
      <c r="AV29" s="2" t="e">
        <f t="shared" si="53"/>
        <v>#REF!</v>
      </c>
      <c r="AW29" s="2" t="e">
        <f>#REF!-AR29</f>
        <v>#REF!</v>
      </c>
      <c r="AX29" s="2" t="e">
        <f>#REF!-AS29</f>
        <v>#REF!</v>
      </c>
      <c r="AY29" s="2" t="e">
        <f>#REF!-AT29</f>
        <v>#REF!</v>
      </c>
      <c r="AZ29" s="2" t="e">
        <f>#REF!-AU29</f>
        <v>#REF!</v>
      </c>
      <c r="BA29" s="2">
        <f t="shared" si="54"/>
        <v>598</v>
      </c>
      <c r="BB29" s="2"/>
      <c r="BC29" s="262">
        <f>260+338</f>
        <v>598</v>
      </c>
      <c r="BD29" s="2"/>
      <c r="BE29" s="2"/>
      <c r="BF29" s="2">
        <f t="shared" si="55"/>
        <v>0</v>
      </c>
      <c r="BG29" s="2"/>
      <c r="BH29" s="262"/>
      <c r="BI29" s="2"/>
      <c r="BJ29" s="2"/>
      <c r="BK29" s="2">
        <f t="shared" si="56"/>
        <v>0</v>
      </c>
      <c r="BL29" s="2"/>
      <c r="BM29" s="620"/>
      <c r="BN29" s="2"/>
      <c r="BO29" s="2"/>
      <c r="BP29" s="327">
        <f t="shared" si="81"/>
        <v>0</v>
      </c>
      <c r="BQ29" s="2"/>
      <c r="BR29" s="2"/>
      <c r="BS29" s="2"/>
      <c r="BT29" s="2">
        <f t="shared" si="57"/>
        <v>0</v>
      </c>
      <c r="BU29" s="2"/>
      <c r="BV29" s="262"/>
      <c r="BW29" s="2"/>
      <c r="BX29" s="172"/>
      <c r="BY29" s="2">
        <f t="shared" si="58"/>
        <v>0</v>
      </c>
      <c r="BZ29" s="2"/>
      <c r="CA29" s="2"/>
      <c r="CB29" s="2"/>
      <c r="CC29" s="2"/>
      <c r="CD29" s="25">
        <f t="shared" si="59"/>
        <v>0</v>
      </c>
      <c r="CE29" s="2">
        <f t="shared" si="60"/>
        <v>0</v>
      </c>
      <c r="CF29" s="2">
        <f t="shared" si="61"/>
        <v>0</v>
      </c>
      <c r="CG29" s="2">
        <f t="shared" si="61"/>
        <v>0</v>
      </c>
      <c r="CH29" s="2">
        <f t="shared" si="61"/>
        <v>0</v>
      </c>
      <c r="CI29" s="2">
        <f t="shared" si="61"/>
        <v>0</v>
      </c>
      <c r="CJ29" s="2">
        <f t="shared" si="62"/>
        <v>0</v>
      </c>
      <c r="CK29" s="2">
        <f t="shared" si="63"/>
        <v>0</v>
      </c>
      <c r="CL29" s="2">
        <f t="shared" si="64"/>
        <v>0</v>
      </c>
      <c r="CM29" s="2">
        <f t="shared" si="65"/>
        <v>0</v>
      </c>
      <c r="CN29" s="2">
        <f t="shared" si="66"/>
        <v>0</v>
      </c>
      <c r="CO29" s="92"/>
      <c r="CP29" s="348"/>
      <c r="CQ29" s="348"/>
      <c r="CR29" s="2">
        <f t="shared" si="67"/>
        <v>0</v>
      </c>
      <c r="CS29" s="2"/>
      <c r="CT29" s="262"/>
      <c r="CU29" s="2"/>
      <c r="CV29" s="2"/>
      <c r="CW29" s="2">
        <f t="shared" si="68"/>
        <v>0</v>
      </c>
      <c r="CX29" s="2"/>
      <c r="CY29" s="262"/>
      <c r="CZ29" s="2"/>
      <c r="DA29" s="2"/>
      <c r="DB29" s="2">
        <f t="shared" si="69"/>
        <v>0</v>
      </c>
      <c r="DC29" s="2">
        <f t="shared" si="70"/>
        <v>0</v>
      </c>
      <c r="DD29" s="2">
        <f t="shared" si="70"/>
        <v>0</v>
      </c>
      <c r="DE29" s="2">
        <f t="shared" si="70"/>
        <v>0</v>
      </c>
      <c r="DF29" s="2">
        <f t="shared" si="70"/>
        <v>0</v>
      </c>
      <c r="DG29" s="2"/>
      <c r="DH29" s="2"/>
      <c r="DI29" s="2"/>
      <c r="DJ29" s="2">
        <f t="shared" si="71"/>
        <v>0</v>
      </c>
      <c r="DK29" s="58"/>
      <c r="DL29" s="2">
        <f t="shared" si="72"/>
        <v>0</v>
      </c>
      <c r="DM29" s="2">
        <f t="shared" si="73"/>
        <v>0</v>
      </c>
      <c r="DN29" s="58"/>
      <c r="DO29" s="2"/>
      <c r="DP29" s="2"/>
      <c r="DQ29" s="58"/>
      <c r="DR29" s="2"/>
      <c r="DS29" s="58"/>
      <c r="DT29" s="58"/>
      <c r="DU29" s="2">
        <f t="shared" si="3"/>
        <v>0</v>
      </c>
      <c r="DV29" s="2"/>
      <c r="DW29" s="262"/>
      <c r="DX29" s="2"/>
      <c r="DY29" s="2"/>
      <c r="DZ29" s="2">
        <f t="shared" si="4"/>
        <v>0</v>
      </c>
      <c r="EA29" s="2"/>
      <c r="EB29" s="2"/>
      <c r="EC29" s="2"/>
      <c r="ED29" s="172"/>
      <c r="EE29" s="445"/>
      <c r="EF29" s="445"/>
      <c r="EG29" s="445"/>
      <c r="EH29" s="553"/>
      <c r="EI29" s="553"/>
      <c r="EJ29" s="445"/>
      <c r="EK29" s="445"/>
      <c r="EL29" s="445"/>
      <c r="EM29" s="553"/>
      <c r="EN29" s="553"/>
      <c r="EO29" s="553"/>
      <c r="EP29" s="446"/>
      <c r="EQ29" s="445"/>
      <c r="ER29" s="427" t="e">
        <f t="shared" si="74"/>
        <v>#DIV/0!</v>
      </c>
      <c r="ES29" s="498">
        <f t="shared" si="9"/>
        <v>0</v>
      </c>
      <c r="ET29" s="498">
        <f t="shared" si="82"/>
        <v>0</v>
      </c>
      <c r="EU29" s="498"/>
      <c r="EV29" s="541" t="e">
        <f t="shared" si="75"/>
        <v>#DIV/0!</v>
      </c>
      <c r="EW29" s="541" t="e">
        <f t="shared" si="76"/>
        <v>#DIV/0!</v>
      </c>
      <c r="EX29" s="498">
        <f t="shared" si="10"/>
        <v>0</v>
      </c>
      <c r="EY29" s="498">
        <f t="shared" si="77"/>
        <v>0</v>
      </c>
      <c r="EZ29" s="498">
        <f t="shared" si="78"/>
        <v>0</v>
      </c>
      <c r="FA29" s="541" t="e">
        <f t="shared" si="79"/>
        <v>#DIV/0!</v>
      </c>
      <c r="FB29" s="541" t="e">
        <f t="shared" si="80"/>
        <v>#DIV/0!</v>
      </c>
      <c r="FC29" s="541"/>
      <c r="FD29" s="498" t="e">
        <f t="shared" si="45"/>
        <v>#DIV/0!</v>
      </c>
      <c r="FE29" s="498" t="e">
        <f t="shared" si="11"/>
        <v>#DIV/0!</v>
      </c>
      <c r="FF29" s="445"/>
      <c r="FG29" s="445"/>
      <c r="FH29" s="445"/>
      <c r="FI29" s="553"/>
      <c r="FJ29" s="553"/>
      <c r="FK29" s="445"/>
      <c r="FL29" s="445"/>
      <c r="FM29" s="445"/>
      <c r="FN29" s="553"/>
      <c r="FO29" s="553"/>
      <c r="FP29" s="553"/>
      <c r="FQ29" s="446"/>
      <c r="FR29" s="445"/>
    </row>
    <row r="30" spans="2:174" s="48" customFormat="1" ht="15.6" customHeight="1" x14ac:dyDescent="0.25">
      <c r="B30" s="35"/>
      <c r="C30" s="36"/>
      <c r="D30" s="36">
        <v>1</v>
      </c>
      <c r="E30" s="113">
        <v>20</v>
      </c>
      <c r="F30" s="35"/>
      <c r="G30" s="36"/>
      <c r="H30" s="36">
        <v>1</v>
      </c>
      <c r="M30" s="113">
        <v>14</v>
      </c>
      <c r="N30" s="4" t="s">
        <v>79</v>
      </c>
      <c r="O30" s="408"/>
      <c r="P30" s="212">
        <v>1</v>
      </c>
      <c r="Q30" s="113"/>
      <c r="R30" s="2">
        <f t="shared" si="12"/>
        <v>1686.2</v>
      </c>
      <c r="S30" s="619"/>
      <c r="T30" s="620">
        <v>1686.2</v>
      </c>
      <c r="U30" s="619"/>
      <c r="V30" s="2">
        <f t="shared" si="51"/>
        <v>1686.2</v>
      </c>
      <c r="W30" s="2"/>
      <c r="X30" s="645">
        <v>1686.2</v>
      </c>
      <c r="Y30" s="2"/>
      <c r="Z30" s="185"/>
      <c r="AA30" s="172"/>
      <c r="AB30" s="172"/>
      <c r="AC30" s="173"/>
      <c r="AD30" s="172"/>
      <c r="AE30" s="185"/>
      <c r="AF30" s="172"/>
      <c r="AG30" s="172"/>
      <c r="AH30" s="173"/>
      <c r="AI30" s="172"/>
      <c r="AJ30" s="185"/>
      <c r="AK30" s="172"/>
      <c r="AL30" s="172"/>
      <c r="AM30" s="173"/>
      <c r="AN30" s="172"/>
      <c r="AO30" s="185"/>
      <c r="AP30" s="578" t="s">
        <v>398</v>
      </c>
      <c r="AQ30" s="2">
        <f t="shared" si="52"/>
        <v>1686.2</v>
      </c>
      <c r="AR30" s="619"/>
      <c r="AS30" s="620">
        <v>1686.2</v>
      </c>
      <c r="AT30" s="619"/>
      <c r="AU30" s="2"/>
      <c r="AV30" s="2" t="e">
        <f t="shared" si="53"/>
        <v>#REF!</v>
      </c>
      <c r="AW30" s="2" t="e">
        <f>#REF!-AR30</f>
        <v>#REF!</v>
      </c>
      <c r="AX30" s="2" t="e">
        <f>#REF!-AS30</f>
        <v>#REF!</v>
      </c>
      <c r="AY30" s="2" t="e">
        <f>#REF!-AT30</f>
        <v>#REF!</v>
      </c>
      <c r="AZ30" s="2" t="e">
        <f>#REF!-AU30</f>
        <v>#REF!</v>
      </c>
      <c r="BA30" s="2">
        <f t="shared" si="54"/>
        <v>501.4</v>
      </c>
      <c r="BB30" s="2"/>
      <c r="BC30" s="262">
        <v>501.4</v>
      </c>
      <c r="BD30" s="2"/>
      <c r="BE30" s="2"/>
      <c r="BF30" s="2">
        <f t="shared" si="55"/>
        <v>0</v>
      </c>
      <c r="BG30" s="2"/>
      <c r="BH30" s="262"/>
      <c r="BI30" s="2"/>
      <c r="BJ30" s="2"/>
      <c r="BK30" s="2">
        <f t="shared" si="56"/>
        <v>1677.76899</v>
      </c>
      <c r="BL30" s="2"/>
      <c r="BM30" s="620">
        <v>1677.76899</v>
      </c>
      <c r="BN30" s="2"/>
      <c r="BO30" s="2"/>
      <c r="BP30" s="327">
        <f t="shared" si="81"/>
        <v>238.68697</v>
      </c>
      <c r="BQ30" s="2"/>
      <c r="BR30" s="2">
        <v>238.68697</v>
      </c>
      <c r="BS30" s="2"/>
      <c r="BT30" s="2">
        <f t="shared" si="57"/>
        <v>1677.76899</v>
      </c>
      <c r="BU30" s="2"/>
      <c r="BV30" s="262">
        <v>1677.76899</v>
      </c>
      <c r="BW30" s="2"/>
      <c r="BX30" s="172"/>
      <c r="BY30" s="2">
        <f t="shared" si="58"/>
        <v>238.68697</v>
      </c>
      <c r="BZ30" s="2"/>
      <c r="CA30" s="2">
        <v>238.68697</v>
      </c>
      <c r="CB30" s="2"/>
      <c r="CC30" s="2"/>
      <c r="CD30" s="25">
        <f t="shared" si="59"/>
        <v>1916.45596</v>
      </c>
      <c r="CE30" s="2">
        <f t="shared" si="60"/>
        <v>1916.45596</v>
      </c>
      <c r="CF30" s="2">
        <f t="shared" si="61"/>
        <v>0</v>
      </c>
      <c r="CG30" s="2">
        <f t="shared" si="61"/>
        <v>1916.45596</v>
      </c>
      <c r="CH30" s="2">
        <f t="shared" si="61"/>
        <v>0</v>
      </c>
      <c r="CI30" s="2">
        <f t="shared" si="61"/>
        <v>0</v>
      </c>
      <c r="CJ30" s="2">
        <f t="shared" si="62"/>
        <v>0</v>
      </c>
      <c r="CK30" s="2">
        <f t="shared" si="63"/>
        <v>0</v>
      </c>
      <c r="CL30" s="2">
        <f t="shared" si="64"/>
        <v>0</v>
      </c>
      <c r="CM30" s="2">
        <f t="shared" si="65"/>
        <v>0</v>
      </c>
      <c r="CN30" s="2">
        <f t="shared" si="66"/>
        <v>0</v>
      </c>
      <c r="CO30" s="92"/>
      <c r="CP30" s="348"/>
      <c r="CQ30" s="348"/>
      <c r="CR30" s="2">
        <f t="shared" si="67"/>
        <v>0</v>
      </c>
      <c r="CS30" s="2"/>
      <c r="CT30" s="262"/>
      <c r="CU30" s="2"/>
      <c r="CV30" s="2"/>
      <c r="CW30" s="2">
        <f t="shared" si="68"/>
        <v>0</v>
      </c>
      <c r="CX30" s="2"/>
      <c r="CY30" s="262"/>
      <c r="CZ30" s="2"/>
      <c r="DA30" s="2"/>
      <c r="DB30" s="2">
        <f t="shared" si="69"/>
        <v>0</v>
      </c>
      <c r="DC30" s="2">
        <f t="shared" si="70"/>
        <v>0</v>
      </c>
      <c r="DD30" s="2">
        <f t="shared" si="70"/>
        <v>0</v>
      </c>
      <c r="DE30" s="2">
        <f t="shared" si="70"/>
        <v>0</v>
      </c>
      <c r="DF30" s="2">
        <f t="shared" si="70"/>
        <v>0</v>
      </c>
      <c r="DG30" s="2"/>
      <c r="DH30" s="2"/>
      <c r="DI30" s="2"/>
      <c r="DJ30" s="2">
        <f t="shared" si="71"/>
        <v>0</v>
      </c>
      <c r="DK30" s="58"/>
      <c r="DL30" s="2">
        <f t="shared" si="72"/>
        <v>1677.76899</v>
      </c>
      <c r="DM30" s="2">
        <f t="shared" si="73"/>
        <v>1677.76899</v>
      </c>
      <c r="DN30" s="58"/>
      <c r="DO30" s="2"/>
      <c r="DP30" s="2"/>
      <c r="DQ30" s="58"/>
      <c r="DR30" s="2"/>
      <c r="DS30" s="58"/>
      <c r="DT30" s="58"/>
      <c r="DU30" s="2">
        <f t="shared" si="3"/>
        <v>0</v>
      </c>
      <c r="DV30" s="2"/>
      <c r="DW30" s="262"/>
      <c r="DX30" s="2"/>
      <c r="DY30" s="2"/>
      <c r="DZ30" s="2">
        <f t="shared" si="4"/>
        <v>0</v>
      </c>
      <c r="EA30" s="2"/>
      <c r="EB30" s="2"/>
      <c r="EC30" s="2"/>
      <c r="ED30" s="172"/>
      <c r="EE30" s="445"/>
      <c r="EF30" s="445"/>
      <c r="EG30" s="445"/>
      <c r="EH30" s="553"/>
      <c r="EI30" s="553"/>
      <c r="EJ30" s="445"/>
      <c r="EK30" s="445"/>
      <c r="EL30" s="445"/>
      <c r="EM30" s="553"/>
      <c r="EN30" s="553"/>
      <c r="EO30" s="553"/>
      <c r="EP30" s="446"/>
      <c r="EQ30" s="445"/>
      <c r="ER30" s="427" t="e">
        <f t="shared" si="74"/>
        <v>#DIV/0!</v>
      </c>
      <c r="ES30" s="498">
        <f t="shared" si="9"/>
        <v>1686.2</v>
      </c>
      <c r="ET30" s="498">
        <f t="shared" si="82"/>
        <v>1686.2</v>
      </c>
      <c r="EU30" s="498"/>
      <c r="EV30" s="541">
        <f t="shared" si="75"/>
        <v>1</v>
      </c>
      <c r="EW30" s="541">
        <f t="shared" si="76"/>
        <v>0</v>
      </c>
      <c r="EX30" s="498">
        <f t="shared" si="10"/>
        <v>0</v>
      </c>
      <c r="EY30" s="498">
        <f t="shared" si="77"/>
        <v>0</v>
      </c>
      <c r="EZ30" s="498">
        <f t="shared" si="78"/>
        <v>0</v>
      </c>
      <c r="FA30" s="541" t="e">
        <f t="shared" si="79"/>
        <v>#DIV/0!</v>
      </c>
      <c r="FB30" s="541" t="e">
        <f t="shared" si="80"/>
        <v>#DIV/0!</v>
      </c>
      <c r="FC30" s="541"/>
      <c r="FD30" s="498">
        <f t="shared" si="45"/>
        <v>0</v>
      </c>
      <c r="FE30" s="498">
        <f t="shared" si="11"/>
        <v>0</v>
      </c>
      <c r="FF30" s="445"/>
      <c r="FG30" s="445"/>
      <c r="FH30" s="445"/>
      <c r="FI30" s="553"/>
      <c r="FJ30" s="553"/>
      <c r="FK30" s="445"/>
      <c r="FL30" s="445"/>
      <c r="FM30" s="445"/>
      <c r="FN30" s="553"/>
      <c r="FO30" s="553"/>
      <c r="FP30" s="553"/>
      <c r="FQ30" s="446"/>
      <c r="FR30" s="445"/>
    </row>
    <row r="31" spans="2:174" s="48" customFormat="1" ht="15.75" hidden="1" customHeight="1" x14ac:dyDescent="0.25">
      <c r="B31" s="35"/>
      <c r="C31" s="36"/>
      <c r="D31" s="36">
        <v>1</v>
      </c>
      <c r="E31" s="113">
        <v>21</v>
      </c>
      <c r="F31" s="35"/>
      <c r="G31" s="36"/>
      <c r="H31" s="36">
        <v>1</v>
      </c>
      <c r="M31" s="113">
        <v>21</v>
      </c>
      <c r="N31" s="4" t="s">
        <v>80</v>
      </c>
      <c r="O31" s="408"/>
      <c r="P31" s="212"/>
      <c r="Q31" s="113"/>
      <c r="R31" s="2">
        <f t="shared" si="12"/>
        <v>0</v>
      </c>
      <c r="S31" s="619"/>
      <c r="T31" s="620"/>
      <c r="U31" s="619"/>
      <c r="V31" s="2">
        <f t="shared" si="51"/>
        <v>0</v>
      </c>
      <c r="W31" s="2"/>
      <c r="X31" s="262"/>
      <c r="Y31" s="2"/>
      <c r="Z31" s="174"/>
      <c r="AA31" s="172"/>
      <c r="AB31" s="172"/>
      <c r="AC31" s="173"/>
      <c r="AD31" s="172"/>
      <c r="AE31" s="174"/>
      <c r="AF31" s="172"/>
      <c r="AG31" s="172"/>
      <c r="AH31" s="173"/>
      <c r="AI31" s="172"/>
      <c r="AJ31" s="174"/>
      <c r="AK31" s="172"/>
      <c r="AL31" s="172"/>
      <c r="AM31" s="173"/>
      <c r="AN31" s="172"/>
      <c r="AO31" s="174"/>
      <c r="AP31" s="602"/>
      <c r="AQ31" s="2">
        <f t="shared" si="52"/>
        <v>0</v>
      </c>
      <c r="AR31" s="619"/>
      <c r="AS31" s="620"/>
      <c r="AT31" s="619"/>
      <c r="AU31" s="323"/>
      <c r="AV31" s="2" t="e">
        <f t="shared" si="53"/>
        <v>#REF!</v>
      </c>
      <c r="AW31" s="2" t="e">
        <f>#REF!-AR31</f>
        <v>#REF!</v>
      </c>
      <c r="AX31" s="2" t="e">
        <f>#REF!-AS31</f>
        <v>#REF!</v>
      </c>
      <c r="AY31" s="2" t="e">
        <f>#REF!-AT31</f>
        <v>#REF!</v>
      </c>
      <c r="AZ31" s="2" t="e">
        <f>#REF!-AU31</f>
        <v>#REF!</v>
      </c>
      <c r="BA31" s="2">
        <f t="shared" si="54"/>
        <v>315.10000000000002</v>
      </c>
      <c r="BB31" s="2"/>
      <c r="BC31" s="262">
        <f>137+178.1</f>
        <v>315.10000000000002</v>
      </c>
      <c r="BD31" s="2"/>
      <c r="BE31" s="323"/>
      <c r="BF31" s="2">
        <f t="shared" si="55"/>
        <v>0</v>
      </c>
      <c r="BG31" s="2"/>
      <c r="BH31" s="262"/>
      <c r="BI31" s="2"/>
      <c r="BJ31" s="323"/>
      <c r="BK31" s="2">
        <f t="shared" si="56"/>
        <v>0</v>
      </c>
      <c r="BL31" s="2"/>
      <c r="BM31" s="620"/>
      <c r="BN31" s="2"/>
      <c r="BO31" s="328"/>
      <c r="BP31" s="327">
        <f t="shared" si="81"/>
        <v>0</v>
      </c>
      <c r="BQ31" s="327"/>
      <c r="BR31" s="327"/>
      <c r="BS31" s="327"/>
      <c r="BT31" s="2">
        <f t="shared" si="57"/>
        <v>0</v>
      </c>
      <c r="BU31" s="2"/>
      <c r="BV31" s="620"/>
      <c r="BW31" s="2"/>
      <c r="BX31" s="205"/>
      <c r="BY31" s="2">
        <f t="shared" si="58"/>
        <v>0</v>
      </c>
      <c r="BZ31" s="2"/>
      <c r="CA31" s="2"/>
      <c r="CB31" s="2"/>
      <c r="CC31" s="2"/>
      <c r="CD31" s="25">
        <f t="shared" si="59"/>
        <v>0</v>
      </c>
      <c r="CE31" s="2">
        <f t="shared" si="60"/>
        <v>0</v>
      </c>
      <c r="CF31" s="2">
        <f t="shared" si="61"/>
        <v>0</v>
      </c>
      <c r="CG31" s="2">
        <f t="shared" si="61"/>
        <v>0</v>
      </c>
      <c r="CH31" s="2">
        <f t="shared" si="61"/>
        <v>0</v>
      </c>
      <c r="CI31" s="2">
        <f t="shared" si="61"/>
        <v>0</v>
      </c>
      <c r="CJ31" s="2">
        <f t="shared" si="62"/>
        <v>0</v>
      </c>
      <c r="CK31" s="2">
        <f t="shared" si="63"/>
        <v>0</v>
      </c>
      <c r="CL31" s="2">
        <f t="shared" si="64"/>
        <v>0</v>
      </c>
      <c r="CM31" s="2">
        <f t="shared" si="65"/>
        <v>0</v>
      </c>
      <c r="CN31" s="2">
        <f t="shared" si="66"/>
        <v>0</v>
      </c>
      <c r="CO31" s="92"/>
      <c r="CP31" s="348"/>
      <c r="CQ31" s="348"/>
      <c r="CR31" s="2">
        <f t="shared" si="67"/>
        <v>0</v>
      </c>
      <c r="CS31" s="2"/>
      <c r="CT31" s="262"/>
      <c r="CU31" s="2"/>
      <c r="CV31" s="323"/>
      <c r="CW31" s="2">
        <f t="shared" si="68"/>
        <v>0</v>
      </c>
      <c r="CX31" s="2"/>
      <c r="CY31" s="262"/>
      <c r="CZ31" s="2"/>
      <c r="DA31" s="323"/>
      <c r="DB31" s="2">
        <f t="shared" si="69"/>
        <v>0</v>
      </c>
      <c r="DC31" s="2">
        <f t="shared" si="70"/>
        <v>0</v>
      </c>
      <c r="DD31" s="2">
        <f t="shared" si="70"/>
        <v>0</v>
      </c>
      <c r="DE31" s="2">
        <f t="shared" si="70"/>
        <v>0</v>
      </c>
      <c r="DF31" s="2">
        <f t="shared" si="70"/>
        <v>0</v>
      </c>
      <c r="DG31" s="2"/>
      <c r="DH31" s="2"/>
      <c r="DI31" s="2"/>
      <c r="DJ31" s="2">
        <f t="shared" si="71"/>
        <v>0</v>
      </c>
      <c r="DK31" s="58"/>
      <c r="DL31" s="2">
        <f t="shared" si="72"/>
        <v>0</v>
      </c>
      <c r="DM31" s="2">
        <f t="shared" si="73"/>
        <v>0</v>
      </c>
      <c r="DN31" s="58"/>
      <c r="DO31" s="2"/>
      <c r="DP31" s="2"/>
      <c r="DQ31" s="58"/>
      <c r="DR31" s="2"/>
      <c r="DS31" s="58"/>
      <c r="DT31" s="58"/>
      <c r="DU31" s="2">
        <f t="shared" si="3"/>
        <v>0</v>
      </c>
      <c r="DV31" s="2"/>
      <c r="DW31" s="262"/>
      <c r="DX31" s="2"/>
      <c r="DY31" s="328"/>
      <c r="DZ31" s="2">
        <f t="shared" si="4"/>
        <v>0</v>
      </c>
      <c r="EA31" s="2"/>
      <c r="EB31" s="2"/>
      <c r="EC31" s="2"/>
      <c r="ED31" s="172"/>
      <c r="EE31" s="445"/>
      <c r="EF31" s="445"/>
      <c r="EG31" s="445"/>
      <c r="EH31" s="553"/>
      <c r="EI31" s="553"/>
      <c r="EJ31" s="445"/>
      <c r="EK31" s="445"/>
      <c r="EL31" s="445"/>
      <c r="EM31" s="553"/>
      <c r="EN31" s="553"/>
      <c r="EO31" s="553"/>
      <c r="EP31" s="446"/>
      <c r="EQ31" s="445"/>
      <c r="ER31" s="427" t="e">
        <f t="shared" si="74"/>
        <v>#DIV/0!</v>
      </c>
      <c r="ES31" s="498">
        <f t="shared" si="9"/>
        <v>0</v>
      </c>
      <c r="ET31" s="498">
        <f t="shared" si="82"/>
        <v>0</v>
      </c>
      <c r="EU31" s="498"/>
      <c r="EV31" s="541" t="e">
        <f t="shared" si="75"/>
        <v>#DIV/0!</v>
      </c>
      <c r="EW31" s="541" t="e">
        <f t="shared" si="76"/>
        <v>#DIV/0!</v>
      </c>
      <c r="EX31" s="498">
        <f t="shared" si="10"/>
        <v>0</v>
      </c>
      <c r="EY31" s="498">
        <f t="shared" si="77"/>
        <v>0</v>
      </c>
      <c r="EZ31" s="498">
        <f t="shared" si="78"/>
        <v>0</v>
      </c>
      <c r="FA31" s="541" t="e">
        <f t="shared" si="79"/>
        <v>#DIV/0!</v>
      </c>
      <c r="FB31" s="541" t="e">
        <f t="shared" si="80"/>
        <v>#DIV/0!</v>
      </c>
      <c r="FC31" s="541"/>
      <c r="FD31" s="498" t="e">
        <f t="shared" si="45"/>
        <v>#DIV/0!</v>
      </c>
      <c r="FE31" s="498" t="e">
        <f t="shared" si="11"/>
        <v>#DIV/0!</v>
      </c>
      <c r="FF31" s="445"/>
      <c r="FG31" s="445"/>
      <c r="FH31" s="445"/>
      <c r="FI31" s="553"/>
      <c r="FJ31" s="553"/>
      <c r="FK31" s="445"/>
      <c r="FL31" s="445"/>
      <c r="FM31" s="445"/>
      <c r="FN31" s="553"/>
      <c r="FO31" s="553"/>
      <c r="FP31" s="553"/>
      <c r="FQ31" s="446"/>
      <c r="FR31" s="445"/>
    </row>
    <row r="32" spans="2:174" s="48" customFormat="1" ht="15.75" hidden="1" customHeight="1" x14ac:dyDescent="0.25">
      <c r="B32" s="35"/>
      <c r="C32" s="36"/>
      <c r="D32" s="36">
        <v>1</v>
      </c>
      <c r="E32" s="113">
        <v>22</v>
      </c>
      <c r="F32" s="35"/>
      <c r="G32" s="36"/>
      <c r="H32" s="36">
        <v>1</v>
      </c>
      <c r="M32" s="113">
        <v>17</v>
      </c>
      <c r="N32" s="4" t="s">
        <v>81</v>
      </c>
      <c r="O32" s="408"/>
      <c r="P32" s="212"/>
      <c r="Q32" s="113"/>
      <c r="R32" s="2">
        <f t="shared" si="12"/>
        <v>0</v>
      </c>
      <c r="S32" s="619"/>
      <c r="T32" s="620"/>
      <c r="U32" s="619"/>
      <c r="V32" s="2">
        <f t="shared" si="51"/>
        <v>0</v>
      </c>
      <c r="W32" s="2"/>
      <c r="X32" s="262"/>
      <c r="Y32" s="2"/>
      <c r="Z32" s="185"/>
      <c r="AA32" s="172"/>
      <c r="AB32" s="172"/>
      <c r="AC32" s="173"/>
      <c r="AD32" s="172"/>
      <c r="AE32" s="185"/>
      <c r="AF32" s="172"/>
      <c r="AG32" s="172"/>
      <c r="AH32" s="173"/>
      <c r="AI32" s="172"/>
      <c r="AJ32" s="185"/>
      <c r="AK32" s="172"/>
      <c r="AL32" s="172"/>
      <c r="AM32" s="173"/>
      <c r="AN32" s="172"/>
      <c r="AO32" s="185"/>
      <c r="AP32" s="602"/>
      <c r="AQ32" s="2">
        <f t="shared" si="52"/>
        <v>0</v>
      </c>
      <c r="AR32" s="619"/>
      <c r="AS32" s="620"/>
      <c r="AT32" s="619"/>
      <c r="AU32" s="2"/>
      <c r="AV32" s="2" t="e">
        <f t="shared" si="53"/>
        <v>#REF!</v>
      </c>
      <c r="AW32" s="2" t="e">
        <f>#REF!-AR32</f>
        <v>#REF!</v>
      </c>
      <c r="AX32" s="2" t="e">
        <f>#REF!-AS32</f>
        <v>#REF!</v>
      </c>
      <c r="AY32" s="2" t="e">
        <f>#REF!-AT32</f>
        <v>#REF!</v>
      </c>
      <c r="AZ32" s="2" t="e">
        <f>#REF!-AU32</f>
        <v>#REF!</v>
      </c>
      <c r="BA32" s="2">
        <f t="shared" si="54"/>
        <v>483</v>
      </c>
      <c r="BB32" s="2"/>
      <c r="BC32" s="262">
        <f>210+273</f>
        <v>483</v>
      </c>
      <c r="BD32" s="2"/>
      <c r="BE32" s="2"/>
      <c r="BF32" s="2">
        <f t="shared" si="55"/>
        <v>0</v>
      </c>
      <c r="BG32" s="2"/>
      <c r="BH32" s="2"/>
      <c r="BI32" s="2"/>
      <c r="BJ32" s="2"/>
      <c r="BK32" s="2">
        <f t="shared" si="56"/>
        <v>0</v>
      </c>
      <c r="BL32" s="2"/>
      <c r="BM32" s="620"/>
      <c r="BN32" s="2"/>
      <c r="BO32" s="2"/>
      <c r="BP32" s="327">
        <f t="shared" si="81"/>
        <v>0</v>
      </c>
      <c r="BQ32" s="2"/>
      <c r="BR32" s="2"/>
      <c r="BS32" s="2"/>
      <c r="BT32" s="2">
        <f t="shared" si="57"/>
        <v>0</v>
      </c>
      <c r="BU32" s="2"/>
      <c r="BV32" s="262"/>
      <c r="BW32" s="2"/>
      <c r="BX32" s="172"/>
      <c r="BY32" s="2">
        <f t="shared" si="58"/>
        <v>0</v>
      </c>
      <c r="BZ32" s="2"/>
      <c r="CA32" s="2"/>
      <c r="CB32" s="2"/>
      <c r="CC32" s="2"/>
      <c r="CD32" s="25">
        <f t="shared" si="59"/>
        <v>0</v>
      </c>
      <c r="CE32" s="2">
        <f t="shared" si="60"/>
        <v>0</v>
      </c>
      <c r="CF32" s="2">
        <f t="shared" si="61"/>
        <v>0</v>
      </c>
      <c r="CG32" s="2">
        <f t="shared" si="61"/>
        <v>0</v>
      </c>
      <c r="CH32" s="2">
        <f t="shared" si="61"/>
        <v>0</v>
      </c>
      <c r="CI32" s="2">
        <f t="shared" si="61"/>
        <v>0</v>
      </c>
      <c r="CJ32" s="2">
        <f t="shared" si="62"/>
        <v>0</v>
      </c>
      <c r="CK32" s="2">
        <f t="shared" si="63"/>
        <v>0</v>
      </c>
      <c r="CL32" s="2">
        <f t="shared" si="64"/>
        <v>0</v>
      </c>
      <c r="CM32" s="2">
        <f t="shared" si="65"/>
        <v>0</v>
      </c>
      <c r="CN32" s="2">
        <f t="shared" si="66"/>
        <v>0</v>
      </c>
      <c r="CO32" s="92"/>
      <c r="CP32" s="348"/>
      <c r="CQ32" s="348"/>
      <c r="CR32" s="2">
        <f t="shared" si="67"/>
        <v>0</v>
      </c>
      <c r="CS32" s="2"/>
      <c r="CT32" s="2"/>
      <c r="CU32" s="2"/>
      <c r="CV32" s="2"/>
      <c r="CW32" s="2">
        <f t="shared" si="68"/>
        <v>0</v>
      </c>
      <c r="CX32" s="2"/>
      <c r="CY32" s="2"/>
      <c r="CZ32" s="2"/>
      <c r="DA32" s="2"/>
      <c r="DB32" s="2">
        <f t="shared" si="69"/>
        <v>0</v>
      </c>
      <c r="DC32" s="2">
        <f t="shared" si="70"/>
        <v>0</v>
      </c>
      <c r="DD32" s="2">
        <f t="shared" si="70"/>
        <v>0</v>
      </c>
      <c r="DE32" s="2">
        <f t="shared" si="70"/>
        <v>0</v>
      </c>
      <c r="DF32" s="2">
        <f t="shared" si="70"/>
        <v>0</v>
      </c>
      <c r="DG32" s="2"/>
      <c r="DH32" s="2"/>
      <c r="DI32" s="2"/>
      <c r="DJ32" s="2">
        <f t="shared" si="71"/>
        <v>0</v>
      </c>
      <c r="DK32" s="58"/>
      <c r="DL32" s="2">
        <f t="shared" si="72"/>
        <v>0</v>
      </c>
      <c r="DM32" s="2">
        <f t="shared" si="73"/>
        <v>0</v>
      </c>
      <c r="DN32" s="58"/>
      <c r="DO32" s="2"/>
      <c r="DP32" s="2"/>
      <c r="DQ32" s="58"/>
      <c r="DR32" s="2"/>
      <c r="DS32" s="58"/>
      <c r="DT32" s="58"/>
      <c r="DU32" s="2">
        <f t="shared" si="3"/>
        <v>0</v>
      </c>
      <c r="DV32" s="2"/>
      <c r="DW32" s="262"/>
      <c r="DX32" s="2"/>
      <c r="DY32" s="2"/>
      <c r="DZ32" s="2">
        <f t="shared" si="4"/>
        <v>0</v>
      </c>
      <c r="EA32" s="2"/>
      <c r="EB32" s="2"/>
      <c r="EC32" s="2"/>
      <c r="ED32" s="172"/>
      <c r="EE32" s="445"/>
      <c r="EF32" s="445"/>
      <c r="EG32" s="445"/>
      <c r="EH32" s="553"/>
      <c r="EI32" s="553"/>
      <c r="EJ32" s="445"/>
      <c r="EK32" s="445"/>
      <c r="EL32" s="445"/>
      <c r="EM32" s="553"/>
      <c r="EN32" s="553"/>
      <c r="EO32" s="553"/>
      <c r="EP32" s="446"/>
      <c r="EQ32" s="445"/>
      <c r="ER32" s="427" t="e">
        <f t="shared" si="74"/>
        <v>#DIV/0!</v>
      </c>
      <c r="ES32" s="498">
        <f t="shared" si="9"/>
        <v>0</v>
      </c>
      <c r="ET32" s="498">
        <f t="shared" si="82"/>
        <v>0</v>
      </c>
      <c r="EU32" s="498"/>
      <c r="EV32" s="541" t="e">
        <f t="shared" si="75"/>
        <v>#DIV/0!</v>
      </c>
      <c r="EW32" s="541" t="e">
        <f t="shared" si="76"/>
        <v>#DIV/0!</v>
      </c>
      <c r="EX32" s="498">
        <f t="shared" si="10"/>
        <v>0</v>
      </c>
      <c r="EY32" s="498">
        <f t="shared" si="77"/>
        <v>0</v>
      </c>
      <c r="EZ32" s="498">
        <f t="shared" si="78"/>
        <v>0</v>
      </c>
      <c r="FA32" s="541" t="e">
        <f t="shared" si="79"/>
        <v>#DIV/0!</v>
      </c>
      <c r="FB32" s="541" t="e">
        <f t="shared" si="80"/>
        <v>#DIV/0!</v>
      </c>
      <c r="FC32" s="541"/>
      <c r="FD32" s="498" t="e">
        <f t="shared" si="45"/>
        <v>#DIV/0!</v>
      </c>
      <c r="FE32" s="498" t="e">
        <f t="shared" si="11"/>
        <v>#DIV/0!</v>
      </c>
      <c r="FF32" s="445"/>
      <c r="FG32" s="445"/>
      <c r="FH32" s="445"/>
      <c r="FI32" s="553"/>
      <c r="FJ32" s="553"/>
      <c r="FK32" s="445"/>
      <c r="FL32" s="445"/>
      <c r="FM32" s="445"/>
      <c r="FN32" s="553"/>
      <c r="FO32" s="553"/>
      <c r="FP32" s="553"/>
      <c r="FQ32" s="446"/>
      <c r="FR32" s="445"/>
    </row>
    <row r="33" spans="2:174" s="48" customFormat="1" ht="15.6" customHeight="1" x14ac:dyDescent="0.25">
      <c r="B33" s="35"/>
      <c r="C33" s="36"/>
      <c r="D33" s="36">
        <v>1</v>
      </c>
      <c r="E33" s="113">
        <v>23</v>
      </c>
      <c r="F33" s="35"/>
      <c r="G33" s="36"/>
      <c r="H33" s="36">
        <v>1</v>
      </c>
      <c r="M33" s="113">
        <v>15</v>
      </c>
      <c r="N33" s="4" t="s">
        <v>82</v>
      </c>
      <c r="O33" s="408"/>
      <c r="P33" s="212">
        <v>1</v>
      </c>
      <c r="Q33" s="113"/>
      <c r="R33" s="2">
        <f t="shared" si="12"/>
        <v>1724</v>
      </c>
      <c r="S33" s="619"/>
      <c r="T33" s="620">
        <v>1724</v>
      </c>
      <c r="U33" s="619"/>
      <c r="V33" s="2">
        <f t="shared" si="51"/>
        <v>1724</v>
      </c>
      <c r="W33" s="2"/>
      <c r="X33" s="645">
        <v>1724</v>
      </c>
      <c r="Y33" s="2"/>
      <c r="Z33" s="185"/>
      <c r="AA33" s="172"/>
      <c r="AB33" s="172"/>
      <c r="AC33" s="173"/>
      <c r="AD33" s="172"/>
      <c r="AE33" s="185"/>
      <c r="AF33" s="172"/>
      <c r="AG33" s="172"/>
      <c r="AH33" s="173"/>
      <c r="AI33" s="172"/>
      <c r="AJ33" s="185"/>
      <c r="AK33" s="172"/>
      <c r="AL33" s="172"/>
      <c r="AM33" s="173"/>
      <c r="AN33" s="172"/>
      <c r="AO33" s="185"/>
      <c r="AP33" s="578" t="s">
        <v>399</v>
      </c>
      <c r="AQ33" s="2">
        <f t="shared" si="52"/>
        <v>1724</v>
      </c>
      <c r="AR33" s="619"/>
      <c r="AS33" s="620">
        <v>1724</v>
      </c>
      <c r="AT33" s="619"/>
      <c r="AU33" s="2"/>
      <c r="AV33" s="2" t="e">
        <f t="shared" si="53"/>
        <v>#REF!</v>
      </c>
      <c r="AW33" s="2" t="e">
        <f>#REF!-AR33</f>
        <v>#REF!</v>
      </c>
      <c r="AX33" s="2" t="e">
        <f>#REF!-AS33</f>
        <v>#REF!</v>
      </c>
      <c r="AY33" s="2" t="e">
        <f>#REF!-AT33</f>
        <v>#REF!</v>
      </c>
      <c r="AZ33" s="2" t="e">
        <f>#REF!-AU33</f>
        <v>#REF!</v>
      </c>
      <c r="BA33" s="2">
        <f t="shared" si="54"/>
        <v>216.2</v>
      </c>
      <c r="BB33" s="2"/>
      <c r="BC33" s="262">
        <f>94+122.2</f>
        <v>216.2</v>
      </c>
      <c r="BD33" s="2"/>
      <c r="BE33" s="2"/>
      <c r="BF33" s="2">
        <f t="shared" si="55"/>
        <v>0</v>
      </c>
      <c r="BG33" s="2"/>
      <c r="BH33" s="262"/>
      <c r="BI33" s="2"/>
      <c r="BJ33" s="2"/>
      <c r="BK33" s="2">
        <f t="shared" si="56"/>
        <v>1551.5999200000001</v>
      </c>
      <c r="BL33" s="2"/>
      <c r="BM33" s="620">
        <v>1551.5999200000001</v>
      </c>
      <c r="BN33" s="2"/>
      <c r="BO33" s="2"/>
      <c r="BP33" s="327">
        <f t="shared" si="81"/>
        <v>81.663439999999994</v>
      </c>
      <c r="BQ33" s="2"/>
      <c r="BR33" s="2">
        <v>81.663439999999994</v>
      </c>
      <c r="BS33" s="2"/>
      <c r="BT33" s="2">
        <f t="shared" si="57"/>
        <v>1551.5999200000001</v>
      </c>
      <c r="BU33" s="2"/>
      <c r="BV33" s="262">
        <v>1551.5999200000001</v>
      </c>
      <c r="BW33" s="2"/>
      <c r="BX33" s="172"/>
      <c r="BY33" s="2">
        <f t="shared" si="58"/>
        <v>81.663439999999994</v>
      </c>
      <c r="BZ33" s="2"/>
      <c r="CA33" s="2">
        <v>81.663439999999994</v>
      </c>
      <c r="CB33" s="2"/>
      <c r="CC33" s="2"/>
      <c r="CD33" s="25">
        <f t="shared" si="59"/>
        <v>1633.2633600000001</v>
      </c>
      <c r="CE33" s="2">
        <f t="shared" si="60"/>
        <v>1633.2633600000001</v>
      </c>
      <c r="CF33" s="2">
        <f t="shared" si="61"/>
        <v>0</v>
      </c>
      <c r="CG33" s="2">
        <f t="shared" si="61"/>
        <v>1633.2633600000001</v>
      </c>
      <c r="CH33" s="2">
        <f t="shared" si="61"/>
        <v>0</v>
      </c>
      <c r="CI33" s="2">
        <f t="shared" si="61"/>
        <v>0</v>
      </c>
      <c r="CJ33" s="2">
        <f t="shared" si="62"/>
        <v>0</v>
      </c>
      <c r="CK33" s="2">
        <f t="shared" si="63"/>
        <v>0</v>
      </c>
      <c r="CL33" s="2">
        <f t="shared" si="64"/>
        <v>0</v>
      </c>
      <c r="CM33" s="2">
        <f t="shared" si="65"/>
        <v>0</v>
      </c>
      <c r="CN33" s="2">
        <f t="shared" si="66"/>
        <v>0</v>
      </c>
      <c r="CO33" s="92"/>
      <c r="CP33" s="348"/>
      <c r="CQ33" s="348"/>
      <c r="CR33" s="2">
        <f t="shared" si="67"/>
        <v>0</v>
      </c>
      <c r="CS33" s="2"/>
      <c r="CT33" s="262"/>
      <c r="CU33" s="2"/>
      <c r="CV33" s="2"/>
      <c r="CW33" s="2">
        <f t="shared" si="68"/>
        <v>0</v>
      </c>
      <c r="CX33" s="2"/>
      <c r="CY33" s="262"/>
      <c r="CZ33" s="2"/>
      <c r="DA33" s="2"/>
      <c r="DB33" s="2">
        <f t="shared" si="69"/>
        <v>0</v>
      </c>
      <c r="DC33" s="2">
        <f t="shared" si="70"/>
        <v>0</v>
      </c>
      <c r="DD33" s="2">
        <f t="shared" si="70"/>
        <v>0</v>
      </c>
      <c r="DE33" s="2">
        <f t="shared" si="70"/>
        <v>0</v>
      </c>
      <c r="DF33" s="2">
        <f t="shared" si="70"/>
        <v>0</v>
      </c>
      <c r="DG33" s="2"/>
      <c r="DH33" s="2"/>
      <c r="DI33" s="2"/>
      <c r="DJ33" s="2">
        <f t="shared" si="71"/>
        <v>0</v>
      </c>
      <c r="DK33" s="58"/>
      <c r="DL33" s="2">
        <f t="shared" si="72"/>
        <v>1551.5999200000001</v>
      </c>
      <c r="DM33" s="2">
        <f t="shared" si="73"/>
        <v>1551.5999200000001</v>
      </c>
      <c r="DN33" s="58"/>
      <c r="DO33" s="2"/>
      <c r="DP33" s="2"/>
      <c r="DQ33" s="58"/>
      <c r="DR33" s="2"/>
      <c r="DS33" s="58"/>
      <c r="DT33" s="58"/>
      <c r="DU33" s="2">
        <f t="shared" si="3"/>
        <v>0</v>
      </c>
      <c r="DV33" s="2"/>
      <c r="DW33" s="262"/>
      <c r="DX33" s="2"/>
      <c r="DY33" s="2"/>
      <c r="DZ33" s="2">
        <f t="shared" si="4"/>
        <v>0</v>
      </c>
      <c r="EA33" s="2"/>
      <c r="EB33" s="2"/>
      <c r="EC33" s="2"/>
      <c r="ED33" s="172"/>
      <c r="EE33" s="445"/>
      <c r="EF33" s="445"/>
      <c r="EG33" s="445"/>
      <c r="EH33" s="553"/>
      <c r="EI33" s="553"/>
      <c r="EJ33" s="445"/>
      <c r="EK33" s="445"/>
      <c r="EL33" s="445"/>
      <c r="EM33" s="553"/>
      <c r="EN33" s="553"/>
      <c r="EO33" s="553"/>
      <c r="EP33" s="446"/>
      <c r="EQ33" s="445"/>
      <c r="ER33" s="427" t="e">
        <f t="shared" si="74"/>
        <v>#DIV/0!</v>
      </c>
      <c r="ES33" s="498">
        <f t="shared" si="9"/>
        <v>1724</v>
      </c>
      <c r="ET33" s="498">
        <f t="shared" si="82"/>
        <v>1724</v>
      </c>
      <c r="EU33" s="498"/>
      <c r="EV33" s="541">
        <f t="shared" si="75"/>
        <v>1</v>
      </c>
      <c r="EW33" s="541">
        <f t="shared" si="76"/>
        <v>0</v>
      </c>
      <c r="EX33" s="498">
        <f t="shared" si="10"/>
        <v>0</v>
      </c>
      <c r="EY33" s="498">
        <f t="shared" si="77"/>
        <v>0</v>
      </c>
      <c r="EZ33" s="498">
        <f t="shared" si="78"/>
        <v>0</v>
      </c>
      <c r="FA33" s="541" t="e">
        <f t="shared" si="79"/>
        <v>#DIV/0!</v>
      </c>
      <c r="FB33" s="541" t="e">
        <f t="shared" si="80"/>
        <v>#DIV/0!</v>
      </c>
      <c r="FC33" s="541"/>
      <c r="FD33" s="498">
        <f t="shared" si="45"/>
        <v>0</v>
      </c>
      <c r="FE33" s="498">
        <f t="shared" si="11"/>
        <v>0</v>
      </c>
      <c r="FF33" s="445">
        <f>FG33+FH33</f>
        <v>0</v>
      </c>
      <c r="FG33" s="445">
        <f>AT33</f>
        <v>0</v>
      </c>
      <c r="FH33" s="445"/>
      <c r="FI33" s="553" t="e">
        <f>FG33/FF33</f>
        <v>#DIV/0!</v>
      </c>
      <c r="FJ33" s="553" t="e">
        <f>FH33/FF33</f>
        <v>#DIV/0!</v>
      </c>
      <c r="FK33" s="445">
        <f>FL33+FM33</f>
        <v>0</v>
      </c>
      <c r="FL33" s="445">
        <f>DX33</f>
        <v>0</v>
      </c>
      <c r="FM33" s="445">
        <f>EC33</f>
        <v>0</v>
      </c>
      <c r="FN33" s="553" t="e">
        <f>FL33/FK33</f>
        <v>#DIV/0!</v>
      </c>
      <c r="FO33" s="553" t="e">
        <f>FM33/FK33</f>
        <v>#DIV/0!</v>
      </c>
      <c r="FP33" s="553"/>
      <c r="FQ33" s="446" t="e">
        <f>FK33*FI33</f>
        <v>#DIV/0!</v>
      </c>
      <c r="FR33" s="445" t="e">
        <f>FL33-FQ33</f>
        <v>#DIV/0!</v>
      </c>
    </row>
    <row r="34" spans="2:174" s="48" customFormat="1" ht="15.75" hidden="1" customHeight="1" x14ac:dyDescent="0.25">
      <c r="B34" s="35"/>
      <c r="C34" s="36"/>
      <c r="D34" s="36">
        <v>1</v>
      </c>
      <c r="E34" s="113">
        <v>24</v>
      </c>
      <c r="F34" s="35"/>
      <c r="G34" s="36"/>
      <c r="H34" s="36">
        <v>1</v>
      </c>
      <c r="M34" s="113">
        <v>24</v>
      </c>
      <c r="N34" s="4" t="s">
        <v>83</v>
      </c>
      <c r="O34" s="408"/>
      <c r="P34" s="212"/>
      <c r="Q34" s="113"/>
      <c r="R34" s="2">
        <f t="shared" si="12"/>
        <v>0</v>
      </c>
      <c r="S34" s="619"/>
      <c r="T34" s="620"/>
      <c r="U34" s="619"/>
      <c r="V34" s="2">
        <f t="shared" si="51"/>
        <v>0</v>
      </c>
      <c r="W34" s="2"/>
      <c r="X34" s="262"/>
      <c r="Y34" s="2"/>
      <c r="Z34" s="174"/>
      <c r="AA34" s="172"/>
      <c r="AB34" s="172"/>
      <c r="AC34" s="173"/>
      <c r="AD34" s="172"/>
      <c r="AE34" s="174"/>
      <c r="AF34" s="172"/>
      <c r="AG34" s="172"/>
      <c r="AH34" s="173"/>
      <c r="AI34" s="172"/>
      <c r="AJ34" s="174"/>
      <c r="AK34" s="172"/>
      <c r="AL34" s="172"/>
      <c r="AM34" s="173"/>
      <c r="AN34" s="172"/>
      <c r="AO34" s="174"/>
      <c r="AP34" s="578"/>
      <c r="AQ34" s="2">
        <f t="shared" si="52"/>
        <v>0</v>
      </c>
      <c r="AR34" s="619"/>
      <c r="AS34" s="620"/>
      <c r="AT34" s="619"/>
      <c r="AU34" s="2"/>
      <c r="AV34" s="2" t="e">
        <f t="shared" si="53"/>
        <v>#REF!</v>
      </c>
      <c r="AW34" s="2" t="e">
        <f>#REF!-AR34</f>
        <v>#REF!</v>
      </c>
      <c r="AX34" s="2" t="e">
        <f>#REF!-AS34</f>
        <v>#REF!</v>
      </c>
      <c r="AY34" s="2" t="e">
        <f>#REF!-AT34</f>
        <v>#REF!</v>
      </c>
      <c r="AZ34" s="2" t="e">
        <f>#REF!-AU34</f>
        <v>#REF!</v>
      </c>
      <c r="BA34" s="2">
        <f t="shared" si="54"/>
        <v>547.4</v>
      </c>
      <c r="BB34" s="2"/>
      <c r="BC34" s="262">
        <f>238+309.4</f>
        <v>547.4</v>
      </c>
      <c r="BD34" s="2"/>
      <c r="BE34" s="2"/>
      <c r="BF34" s="2">
        <f t="shared" si="55"/>
        <v>0</v>
      </c>
      <c r="BG34" s="2"/>
      <c r="BH34" s="262"/>
      <c r="BI34" s="2"/>
      <c r="BJ34" s="2"/>
      <c r="BK34" s="2">
        <f t="shared" si="56"/>
        <v>0</v>
      </c>
      <c r="BL34" s="2"/>
      <c r="BM34" s="620"/>
      <c r="BN34" s="2"/>
      <c r="BO34" s="2"/>
      <c r="BP34" s="327">
        <f t="shared" si="81"/>
        <v>0</v>
      </c>
      <c r="BQ34" s="2"/>
      <c r="BR34" s="2"/>
      <c r="BS34" s="2"/>
      <c r="BT34" s="2">
        <f t="shared" si="57"/>
        <v>0</v>
      </c>
      <c r="BU34" s="2"/>
      <c r="BV34" s="262"/>
      <c r="BW34" s="2"/>
      <c r="BX34" s="172"/>
      <c r="BY34" s="2">
        <f t="shared" si="58"/>
        <v>0</v>
      </c>
      <c r="BZ34" s="2"/>
      <c r="CA34" s="2"/>
      <c r="CB34" s="2"/>
      <c r="CC34" s="2"/>
      <c r="CD34" s="25">
        <f t="shared" si="59"/>
        <v>0</v>
      </c>
      <c r="CE34" s="2">
        <f t="shared" si="60"/>
        <v>0</v>
      </c>
      <c r="CF34" s="2">
        <f t="shared" si="61"/>
        <v>0</v>
      </c>
      <c r="CG34" s="2">
        <f t="shared" si="61"/>
        <v>0</v>
      </c>
      <c r="CH34" s="2">
        <f t="shared" si="61"/>
        <v>0</v>
      </c>
      <c r="CI34" s="2">
        <f t="shared" si="61"/>
        <v>0</v>
      </c>
      <c r="CJ34" s="2">
        <f t="shared" si="62"/>
        <v>0</v>
      </c>
      <c r="CK34" s="2">
        <f t="shared" si="63"/>
        <v>0</v>
      </c>
      <c r="CL34" s="2">
        <f t="shared" si="64"/>
        <v>0</v>
      </c>
      <c r="CM34" s="2">
        <f t="shared" si="65"/>
        <v>0</v>
      </c>
      <c r="CN34" s="2">
        <f t="shared" si="66"/>
        <v>0</v>
      </c>
      <c r="CO34" s="92"/>
      <c r="CP34" s="348"/>
      <c r="CQ34" s="348"/>
      <c r="CR34" s="2">
        <f t="shared" si="67"/>
        <v>0</v>
      </c>
      <c r="CS34" s="2"/>
      <c r="CT34" s="262"/>
      <c r="CU34" s="2"/>
      <c r="CV34" s="2"/>
      <c r="CW34" s="2">
        <f t="shared" si="68"/>
        <v>0</v>
      </c>
      <c r="CX34" s="2"/>
      <c r="CY34" s="262"/>
      <c r="CZ34" s="2"/>
      <c r="DA34" s="2"/>
      <c r="DB34" s="2">
        <f t="shared" si="69"/>
        <v>0</v>
      </c>
      <c r="DC34" s="2">
        <f t="shared" si="70"/>
        <v>0</v>
      </c>
      <c r="DD34" s="2">
        <f t="shared" si="70"/>
        <v>0</v>
      </c>
      <c r="DE34" s="2">
        <f t="shared" si="70"/>
        <v>0</v>
      </c>
      <c r="DF34" s="2">
        <f t="shared" si="70"/>
        <v>0</v>
      </c>
      <c r="DG34" s="2"/>
      <c r="DH34" s="2"/>
      <c r="DI34" s="2"/>
      <c r="DJ34" s="2">
        <f t="shared" si="71"/>
        <v>0</v>
      </c>
      <c r="DK34" s="58"/>
      <c r="DL34" s="2">
        <f t="shared" si="72"/>
        <v>0</v>
      </c>
      <c r="DM34" s="2">
        <f t="shared" si="73"/>
        <v>0</v>
      </c>
      <c r="DN34" s="58"/>
      <c r="DO34" s="2"/>
      <c r="DP34" s="2"/>
      <c r="DQ34" s="58"/>
      <c r="DR34" s="2"/>
      <c r="DS34" s="58"/>
      <c r="DT34" s="58"/>
      <c r="DU34" s="2">
        <f t="shared" si="3"/>
        <v>0</v>
      </c>
      <c r="DV34" s="2"/>
      <c r="DW34" s="262"/>
      <c r="DX34" s="2"/>
      <c r="DY34" s="2"/>
      <c r="DZ34" s="2">
        <f t="shared" si="4"/>
        <v>0</v>
      </c>
      <c r="EA34" s="2"/>
      <c r="EB34" s="2"/>
      <c r="EC34" s="2"/>
      <c r="ED34" s="172"/>
      <c r="EE34" s="445"/>
      <c r="EF34" s="445"/>
      <c r="EG34" s="445"/>
      <c r="EH34" s="553"/>
      <c r="EI34" s="553"/>
      <c r="EJ34" s="445"/>
      <c r="EK34" s="445"/>
      <c r="EL34" s="445"/>
      <c r="EM34" s="553"/>
      <c r="EN34" s="553"/>
      <c r="EO34" s="553"/>
      <c r="EP34" s="446"/>
      <c r="EQ34" s="445"/>
      <c r="ER34" s="427" t="e">
        <f t="shared" si="74"/>
        <v>#DIV/0!</v>
      </c>
      <c r="ES34" s="498">
        <f t="shared" si="9"/>
        <v>0</v>
      </c>
      <c r="ET34" s="498">
        <f t="shared" si="82"/>
        <v>0</v>
      </c>
      <c r="EU34" s="498"/>
      <c r="EV34" s="541" t="e">
        <f t="shared" si="75"/>
        <v>#DIV/0!</v>
      </c>
      <c r="EW34" s="541" t="e">
        <f t="shared" si="76"/>
        <v>#DIV/0!</v>
      </c>
      <c r="EX34" s="498">
        <f t="shared" si="10"/>
        <v>0</v>
      </c>
      <c r="EY34" s="498">
        <f t="shared" si="77"/>
        <v>0</v>
      </c>
      <c r="EZ34" s="498">
        <f t="shared" si="78"/>
        <v>0</v>
      </c>
      <c r="FA34" s="541" t="e">
        <f t="shared" si="79"/>
        <v>#DIV/0!</v>
      </c>
      <c r="FB34" s="541" t="e">
        <f t="shared" si="80"/>
        <v>#DIV/0!</v>
      </c>
      <c r="FC34" s="541"/>
      <c r="FD34" s="498" t="e">
        <f t="shared" si="45"/>
        <v>#DIV/0!</v>
      </c>
      <c r="FE34" s="498" t="e">
        <f t="shared" si="11"/>
        <v>#DIV/0!</v>
      </c>
      <c r="FF34" s="445"/>
      <c r="FG34" s="445"/>
      <c r="FH34" s="445"/>
      <c r="FI34" s="553"/>
      <c r="FJ34" s="553"/>
      <c r="FK34" s="445"/>
      <c r="FL34" s="445"/>
      <c r="FM34" s="445"/>
      <c r="FN34" s="553"/>
      <c r="FO34" s="553"/>
      <c r="FP34" s="553"/>
      <c r="FQ34" s="446"/>
      <c r="FR34" s="445"/>
    </row>
    <row r="35" spans="2:174" s="48" customFormat="1" ht="15.75" customHeight="1" x14ac:dyDescent="0.25">
      <c r="B35" s="35"/>
      <c r="C35" s="36"/>
      <c r="D35" s="36">
        <v>1</v>
      </c>
      <c r="E35" s="113">
        <v>25</v>
      </c>
      <c r="F35" s="35"/>
      <c r="G35" s="36"/>
      <c r="H35" s="36">
        <v>1</v>
      </c>
      <c r="M35" s="113">
        <v>16</v>
      </c>
      <c r="N35" s="4" t="s">
        <v>84</v>
      </c>
      <c r="O35" s="408"/>
      <c r="P35" s="212">
        <v>1</v>
      </c>
      <c r="Q35" s="113"/>
      <c r="R35" s="2">
        <f t="shared" si="12"/>
        <v>1284.4000000000001</v>
      </c>
      <c r="S35" s="619"/>
      <c r="T35" s="620">
        <v>1284.4000000000001</v>
      </c>
      <c r="U35" s="619"/>
      <c r="V35" s="2">
        <f t="shared" si="51"/>
        <v>1284.4000000000001</v>
      </c>
      <c r="W35" s="2"/>
      <c r="X35" s="645">
        <v>1284.4000000000001</v>
      </c>
      <c r="Y35" s="2"/>
      <c r="Z35" s="174"/>
      <c r="AA35" s="172"/>
      <c r="AB35" s="172"/>
      <c r="AC35" s="173"/>
      <c r="AD35" s="172"/>
      <c r="AE35" s="174"/>
      <c r="AF35" s="172"/>
      <c r="AG35" s="172"/>
      <c r="AH35" s="173"/>
      <c r="AI35" s="172"/>
      <c r="AJ35" s="174"/>
      <c r="AK35" s="172"/>
      <c r="AL35" s="172"/>
      <c r="AM35" s="173"/>
      <c r="AN35" s="172"/>
      <c r="AO35" s="174"/>
      <c r="AP35" s="578" t="s">
        <v>400</v>
      </c>
      <c r="AQ35" s="2">
        <f t="shared" si="52"/>
        <v>1284.4000000000001</v>
      </c>
      <c r="AR35" s="619"/>
      <c r="AS35" s="620">
        <v>1284.4000000000001</v>
      </c>
      <c r="AT35" s="619"/>
      <c r="AU35" s="323"/>
      <c r="AV35" s="2" t="e">
        <f t="shared" si="53"/>
        <v>#REF!</v>
      </c>
      <c r="AW35" s="2" t="e">
        <f>#REF!-AR35</f>
        <v>#REF!</v>
      </c>
      <c r="AX35" s="2" t="e">
        <f>#REF!-AS35</f>
        <v>#REF!</v>
      </c>
      <c r="AY35" s="2" t="e">
        <f>#REF!-AT35</f>
        <v>#REF!</v>
      </c>
      <c r="AZ35" s="2" t="e">
        <f>#REF!-AU35</f>
        <v>#REF!</v>
      </c>
      <c r="BA35" s="2">
        <f t="shared" si="54"/>
        <v>188.6</v>
      </c>
      <c r="BB35" s="2"/>
      <c r="BC35" s="262">
        <f>82+106.6</f>
        <v>188.6</v>
      </c>
      <c r="BD35" s="2"/>
      <c r="BE35" s="323"/>
      <c r="BF35" s="2">
        <f t="shared" si="55"/>
        <v>0</v>
      </c>
      <c r="BG35" s="2"/>
      <c r="BH35" s="262"/>
      <c r="BI35" s="2"/>
      <c r="BJ35" s="323"/>
      <c r="BK35" s="2">
        <f t="shared" si="56"/>
        <v>1116.5930800000001</v>
      </c>
      <c r="BL35" s="2"/>
      <c r="BM35" s="620">
        <f>SUM(783.48389,333.10919)</f>
        <v>1116.5930800000001</v>
      </c>
      <c r="BN35" s="2"/>
      <c r="BO35" s="328"/>
      <c r="BP35" s="327">
        <f t="shared" si="81"/>
        <v>244.57213000000002</v>
      </c>
      <c r="BQ35" s="327"/>
      <c r="BR35" s="327">
        <f>SUM(171.60981,72.96232)</f>
        <v>244.57213000000002</v>
      </c>
      <c r="BS35" s="327"/>
      <c r="BT35" s="2">
        <f t="shared" si="57"/>
        <v>1116.5930800000001</v>
      </c>
      <c r="BU35" s="2"/>
      <c r="BV35" s="620">
        <f>SUM(783.48389,333.10919)</f>
        <v>1116.5930800000001</v>
      </c>
      <c r="BW35" s="2"/>
      <c r="BX35" s="205"/>
      <c r="BY35" s="2">
        <f t="shared" si="58"/>
        <v>244.57213000000002</v>
      </c>
      <c r="BZ35" s="2"/>
      <c r="CA35" s="2">
        <f>SUM(171.60981,72.96232)</f>
        <v>244.57213000000002</v>
      </c>
      <c r="CB35" s="2"/>
      <c r="CC35" s="2"/>
      <c r="CD35" s="25">
        <f t="shared" si="59"/>
        <v>1361.1652100000001</v>
      </c>
      <c r="CE35" s="2">
        <f t="shared" si="60"/>
        <v>1361.1652100000001</v>
      </c>
      <c r="CF35" s="2">
        <f t="shared" si="61"/>
        <v>0</v>
      </c>
      <c r="CG35" s="2">
        <f t="shared" si="61"/>
        <v>1361.1652100000001</v>
      </c>
      <c r="CH35" s="2">
        <f t="shared" si="61"/>
        <v>0</v>
      </c>
      <c r="CI35" s="2">
        <f t="shared" si="61"/>
        <v>0</v>
      </c>
      <c r="CJ35" s="2">
        <f t="shared" si="62"/>
        <v>0</v>
      </c>
      <c r="CK35" s="2">
        <f t="shared" si="63"/>
        <v>0</v>
      </c>
      <c r="CL35" s="2">
        <f t="shared" si="64"/>
        <v>0</v>
      </c>
      <c r="CM35" s="2">
        <f t="shared" si="65"/>
        <v>0</v>
      </c>
      <c r="CN35" s="2">
        <f t="shared" si="66"/>
        <v>0</v>
      </c>
      <c r="CO35" s="92"/>
      <c r="CP35" s="348"/>
      <c r="CQ35" s="348"/>
      <c r="CR35" s="2">
        <f t="shared" si="67"/>
        <v>0</v>
      </c>
      <c r="CS35" s="2"/>
      <c r="CT35" s="262"/>
      <c r="CU35" s="2"/>
      <c r="CV35" s="323"/>
      <c r="CW35" s="2">
        <f t="shared" si="68"/>
        <v>0</v>
      </c>
      <c r="CX35" s="2"/>
      <c r="CY35" s="262"/>
      <c r="CZ35" s="2"/>
      <c r="DA35" s="323"/>
      <c r="DB35" s="2">
        <f t="shared" si="69"/>
        <v>0</v>
      </c>
      <c r="DC35" s="2">
        <f t="shared" si="70"/>
        <v>0</v>
      </c>
      <c r="DD35" s="2">
        <f t="shared" si="70"/>
        <v>0</v>
      </c>
      <c r="DE35" s="2">
        <f t="shared" si="70"/>
        <v>0</v>
      </c>
      <c r="DF35" s="2">
        <f t="shared" si="70"/>
        <v>0</v>
      </c>
      <c r="DG35" s="2"/>
      <c r="DH35" s="2"/>
      <c r="DI35" s="2"/>
      <c r="DJ35" s="2">
        <f t="shared" si="71"/>
        <v>0</v>
      </c>
      <c r="DK35" s="58"/>
      <c r="DL35" s="2">
        <f t="shared" si="72"/>
        <v>1116.5930800000001</v>
      </c>
      <c r="DM35" s="2">
        <f t="shared" si="73"/>
        <v>1116.5930800000001</v>
      </c>
      <c r="DN35" s="58"/>
      <c r="DO35" s="2"/>
      <c r="DP35" s="2"/>
      <c r="DQ35" s="58"/>
      <c r="DR35" s="2"/>
      <c r="DS35" s="58"/>
      <c r="DT35" s="58"/>
      <c r="DU35" s="2">
        <f t="shared" si="3"/>
        <v>0</v>
      </c>
      <c r="DV35" s="2"/>
      <c r="DW35" s="262"/>
      <c r="DX35" s="2"/>
      <c r="DY35" s="328"/>
      <c r="DZ35" s="2">
        <f t="shared" si="4"/>
        <v>0</v>
      </c>
      <c r="EA35" s="2"/>
      <c r="EB35" s="2"/>
      <c r="EC35" s="2"/>
      <c r="ED35" s="172"/>
      <c r="EE35" s="445"/>
      <c r="EF35" s="445"/>
      <c r="EG35" s="445"/>
      <c r="EH35" s="553"/>
      <c r="EI35" s="553"/>
      <c r="EJ35" s="445"/>
      <c r="EK35" s="445"/>
      <c r="EL35" s="445"/>
      <c r="EM35" s="553"/>
      <c r="EN35" s="553"/>
      <c r="EO35" s="553"/>
      <c r="EP35" s="446"/>
      <c r="EQ35" s="445"/>
      <c r="ER35" s="427" t="e">
        <f t="shared" si="74"/>
        <v>#DIV/0!</v>
      </c>
      <c r="ES35" s="498">
        <f t="shared" si="9"/>
        <v>1284.4000000000001</v>
      </c>
      <c r="ET35" s="498">
        <f t="shared" si="82"/>
        <v>1284.4000000000001</v>
      </c>
      <c r="EU35" s="498"/>
      <c r="EV35" s="541">
        <f t="shared" si="75"/>
        <v>1</v>
      </c>
      <c r="EW35" s="541">
        <f t="shared" si="76"/>
        <v>0</v>
      </c>
      <c r="EX35" s="498">
        <f t="shared" si="10"/>
        <v>0</v>
      </c>
      <c r="EY35" s="498">
        <f t="shared" si="77"/>
        <v>0</v>
      </c>
      <c r="EZ35" s="498">
        <f t="shared" si="78"/>
        <v>0</v>
      </c>
      <c r="FA35" s="541" t="e">
        <f t="shared" si="79"/>
        <v>#DIV/0!</v>
      </c>
      <c r="FB35" s="541" t="e">
        <f t="shared" si="80"/>
        <v>#DIV/0!</v>
      </c>
      <c r="FC35" s="541"/>
      <c r="FD35" s="498">
        <f t="shared" si="45"/>
        <v>0</v>
      </c>
      <c r="FE35" s="498">
        <f t="shared" si="11"/>
        <v>0</v>
      </c>
      <c r="FF35" s="445"/>
      <c r="FG35" s="445"/>
      <c r="FH35" s="445"/>
      <c r="FI35" s="553"/>
      <c r="FJ35" s="553"/>
      <c r="FK35" s="445"/>
      <c r="FL35" s="445"/>
      <c r="FM35" s="445"/>
      <c r="FN35" s="553"/>
      <c r="FO35" s="553"/>
      <c r="FP35" s="553"/>
      <c r="FQ35" s="446"/>
      <c r="FR35" s="445"/>
    </row>
    <row r="36" spans="2:174" s="48" customFormat="1" ht="15.6" customHeight="1" x14ac:dyDescent="0.25">
      <c r="B36" s="35"/>
      <c r="C36" s="36"/>
      <c r="D36" s="36">
        <v>1</v>
      </c>
      <c r="E36" s="113">
        <v>26</v>
      </c>
      <c r="F36" s="35"/>
      <c r="G36" s="36"/>
      <c r="H36" s="36">
        <v>1</v>
      </c>
      <c r="M36" s="113">
        <v>17</v>
      </c>
      <c r="N36" s="4" t="s">
        <v>85</v>
      </c>
      <c r="O36" s="408"/>
      <c r="P36" s="212">
        <v>2</v>
      </c>
      <c r="Q36" s="113">
        <v>2</v>
      </c>
      <c r="R36" s="2">
        <f t="shared" si="12"/>
        <v>8903.7143400000004</v>
      </c>
      <c r="S36" s="653">
        <v>8106.7365900000004</v>
      </c>
      <c r="T36" s="620">
        <v>796.97775000000001</v>
      </c>
      <c r="U36" s="619"/>
      <c r="V36" s="2">
        <f t="shared" si="51"/>
        <v>807.1</v>
      </c>
      <c r="W36" s="328"/>
      <c r="X36" s="645">
        <v>807.1</v>
      </c>
      <c r="Y36" s="2"/>
      <c r="Z36" s="174"/>
      <c r="AA36" s="172"/>
      <c r="AB36" s="174"/>
      <c r="AC36" s="173"/>
      <c r="AD36" s="172"/>
      <c r="AE36" s="174"/>
      <c r="AF36" s="172"/>
      <c r="AG36" s="174"/>
      <c r="AH36" s="173"/>
      <c r="AI36" s="172"/>
      <c r="AJ36" s="174"/>
      <c r="AK36" s="172"/>
      <c r="AL36" s="174"/>
      <c r="AM36" s="173"/>
      <c r="AN36" s="172"/>
      <c r="AO36" s="174"/>
      <c r="AP36" s="578" t="s">
        <v>586</v>
      </c>
      <c r="AQ36" s="2">
        <f t="shared" si="52"/>
        <v>8903.7143400000004</v>
      </c>
      <c r="AR36" s="653">
        <v>8106.7365900000004</v>
      </c>
      <c r="AS36" s="620">
        <v>796.97775000000001</v>
      </c>
      <c r="AT36" s="619"/>
      <c r="AU36" s="2"/>
      <c r="AV36" s="2" t="e">
        <f t="shared" si="53"/>
        <v>#REF!</v>
      </c>
      <c r="AW36" s="2" t="e">
        <f>#REF!-AR36</f>
        <v>#REF!</v>
      </c>
      <c r="AX36" s="2" t="e">
        <f>#REF!-AS36</f>
        <v>#REF!</v>
      </c>
      <c r="AY36" s="2" t="e">
        <f>#REF!-AT36</f>
        <v>#REF!</v>
      </c>
      <c r="AZ36" s="2" t="e">
        <f>#REF!-AU36</f>
        <v>#REF!</v>
      </c>
      <c r="BA36" s="2">
        <f t="shared" si="54"/>
        <v>485.3</v>
      </c>
      <c r="BB36" s="2"/>
      <c r="BC36" s="262">
        <v>485.3</v>
      </c>
      <c r="BD36" s="2"/>
      <c r="BE36" s="2"/>
      <c r="BF36" s="2">
        <f t="shared" si="55"/>
        <v>0</v>
      </c>
      <c r="BG36" s="2"/>
      <c r="BH36" s="262"/>
      <c r="BI36" s="2"/>
      <c r="BJ36" s="2"/>
      <c r="BK36" s="2">
        <f t="shared" si="56"/>
        <v>8903.7143400000004</v>
      </c>
      <c r="BL36" s="328">
        <v>8106.7365900000004</v>
      </c>
      <c r="BM36" s="620">
        <f>SUM(613.15737,183.82038)</f>
        <v>796.97775000000001</v>
      </c>
      <c r="BN36" s="2"/>
      <c r="BO36" s="2"/>
      <c r="BP36" s="327">
        <f t="shared" si="81"/>
        <v>151.18883</v>
      </c>
      <c r="BQ36" s="2">
        <v>81.886229999999998</v>
      </c>
      <c r="BR36" s="2">
        <f>SUM(53.31818,15.98442)</f>
        <v>69.302599999999998</v>
      </c>
      <c r="BS36" s="2"/>
      <c r="BT36" s="2">
        <f t="shared" si="57"/>
        <v>8903.7143400000004</v>
      </c>
      <c r="BU36" s="328">
        <v>8106.7365900000004</v>
      </c>
      <c r="BV36" s="262">
        <f>SUM(613.15737,183.82038)</f>
        <v>796.97775000000001</v>
      </c>
      <c r="BW36" s="2"/>
      <c r="BX36" s="172"/>
      <c r="BY36" s="2">
        <f t="shared" si="58"/>
        <v>151.18883</v>
      </c>
      <c r="BZ36" s="2">
        <v>81.886229999999998</v>
      </c>
      <c r="CA36" s="2">
        <f>SUM(53.31818,15.98442)</f>
        <v>69.302599999999998</v>
      </c>
      <c r="CB36" s="2"/>
      <c r="CC36" s="2"/>
      <c r="CD36" s="25">
        <f t="shared" si="59"/>
        <v>9054.9031700000014</v>
      </c>
      <c r="CE36" s="2">
        <f t="shared" si="60"/>
        <v>9054.9031700000014</v>
      </c>
      <c r="CF36" s="2">
        <f t="shared" si="61"/>
        <v>8188.6228200000005</v>
      </c>
      <c r="CG36" s="2">
        <f t="shared" si="61"/>
        <v>866.28035</v>
      </c>
      <c r="CH36" s="2">
        <f t="shared" si="61"/>
        <v>0</v>
      </c>
      <c r="CI36" s="2">
        <f t="shared" si="61"/>
        <v>0</v>
      </c>
      <c r="CJ36" s="2">
        <f t="shared" si="62"/>
        <v>0</v>
      </c>
      <c r="CK36" s="2">
        <f t="shared" si="63"/>
        <v>0</v>
      </c>
      <c r="CL36" s="2">
        <f t="shared" si="64"/>
        <v>0</v>
      </c>
      <c r="CM36" s="2">
        <f t="shared" si="65"/>
        <v>0</v>
      </c>
      <c r="CN36" s="2">
        <f t="shared" si="66"/>
        <v>0</v>
      </c>
      <c r="CO36" s="92"/>
      <c r="CP36" s="348"/>
      <c r="CQ36" s="348"/>
      <c r="CR36" s="2">
        <f t="shared" si="67"/>
        <v>0</v>
      </c>
      <c r="CS36" s="2"/>
      <c r="CT36" s="262"/>
      <c r="CU36" s="2"/>
      <c r="CV36" s="2"/>
      <c r="CW36" s="2">
        <f t="shared" si="68"/>
        <v>0</v>
      </c>
      <c r="CX36" s="2"/>
      <c r="CY36" s="262"/>
      <c r="CZ36" s="2"/>
      <c r="DA36" s="2"/>
      <c r="DB36" s="2">
        <f t="shared" si="69"/>
        <v>0</v>
      </c>
      <c r="DC36" s="2">
        <f t="shared" si="70"/>
        <v>0</v>
      </c>
      <c r="DD36" s="2">
        <f t="shared" si="70"/>
        <v>0</v>
      </c>
      <c r="DE36" s="2">
        <f t="shared" si="70"/>
        <v>0</v>
      </c>
      <c r="DF36" s="2">
        <f t="shared" si="70"/>
        <v>0</v>
      </c>
      <c r="DG36" s="2"/>
      <c r="DH36" s="2"/>
      <c r="DI36" s="2"/>
      <c r="DJ36" s="2">
        <f t="shared" si="71"/>
        <v>0</v>
      </c>
      <c r="DK36" s="58"/>
      <c r="DL36" s="2">
        <f t="shared" si="72"/>
        <v>8903.7143400000004</v>
      </c>
      <c r="DM36" s="2">
        <f t="shared" si="73"/>
        <v>8903.7143400000004</v>
      </c>
      <c r="DN36" s="58"/>
      <c r="DO36" s="2"/>
      <c r="DP36" s="2"/>
      <c r="DQ36" s="58"/>
      <c r="DR36" s="2"/>
      <c r="DS36" s="58"/>
      <c r="DT36" s="58"/>
      <c r="DU36" s="2">
        <f t="shared" si="3"/>
        <v>0</v>
      </c>
      <c r="DV36" s="328"/>
      <c r="DW36" s="262"/>
      <c r="DX36" s="2"/>
      <c r="DY36" s="2"/>
      <c r="DZ36" s="2">
        <f t="shared" si="4"/>
        <v>0</v>
      </c>
      <c r="EA36" s="2"/>
      <c r="EB36" s="2"/>
      <c r="EC36" s="2"/>
      <c r="ED36" s="172"/>
      <c r="EE36" s="445">
        <f>EF36+EG36</f>
        <v>8106.7365900000004</v>
      </c>
      <c r="EF36" s="445">
        <f>AR36</f>
        <v>8106.7365900000004</v>
      </c>
      <c r="EG36" s="445"/>
      <c r="EH36" s="553">
        <f>EF36/EE36</f>
        <v>1</v>
      </c>
      <c r="EI36" s="553">
        <f>EG36/EE36</f>
        <v>0</v>
      </c>
      <c r="EJ36" s="445">
        <f>EK36+EL36</f>
        <v>0</v>
      </c>
      <c r="EK36" s="445">
        <f>DV36</f>
        <v>0</v>
      </c>
      <c r="EL36" s="445">
        <f>EA36</f>
        <v>0</v>
      </c>
      <c r="EM36" s="553" t="e">
        <f>EK36/EJ36</f>
        <v>#DIV/0!</v>
      </c>
      <c r="EN36" s="553" t="e">
        <f>EL36/EJ36</f>
        <v>#DIV/0!</v>
      </c>
      <c r="EO36" s="553"/>
      <c r="EP36" s="446">
        <f>EJ36*EH36</f>
        <v>0</v>
      </c>
      <c r="EQ36" s="445">
        <f>EK36-EP36</f>
        <v>0</v>
      </c>
      <c r="ER36" s="427" t="e">
        <f t="shared" si="74"/>
        <v>#DIV/0!</v>
      </c>
      <c r="ES36" s="498">
        <f t="shared" si="9"/>
        <v>796.97775000000001</v>
      </c>
      <c r="ET36" s="498">
        <f t="shared" si="82"/>
        <v>796.97775000000001</v>
      </c>
      <c r="EU36" s="498"/>
      <c r="EV36" s="541">
        <f t="shared" si="75"/>
        <v>1</v>
      </c>
      <c r="EW36" s="541">
        <f t="shared" si="76"/>
        <v>0</v>
      </c>
      <c r="EX36" s="498">
        <f t="shared" si="10"/>
        <v>0</v>
      </c>
      <c r="EY36" s="498">
        <f t="shared" si="77"/>
        <v>0</v>
      </c>
      <c r="EZ36" s="498">
        <f t="shared" si="78"/>
        <v>0</v>
      </c>
      <c r="FA36" s="541" t="e">
        <f t="shared" si="79"/>
        <v>#DIV/0!</v>
      </c>
      <c r="FB36" s="541" t="e">
        <f t="shared" si="80"/>
        <v>#DIV/0!</v>
      </c>
      <c r="FC36" s="541"/>
      <c r="FD36" s="498">
        <f t="shared" si="45"/>
        <v>0</v>
      </c>
      <c r="FE36" s="498">
        <f t="shared" si="11"/>
        <v>0</v>
      </c>
      <c r="FF36" s="445"/>
      <c r="FG36" s="445"/>
      <c r="FH36" s="445"/>
      <c r="FI36" s="553"/>
      <c r="FJ36" s="553"/>
      <c r="FK36" s="445"/>
      <c r="FL36" s="445"/>
      <c r="FM36" s="445"/>
      <c r="FN36" s="553"/>
      <c r="FO36" s="553"/>
      <c r="FP36" s="553"/>
      <c r="FQ36" s="446"/>
      <c r="FR36" s="445"/>
    </row>
    <row r="37" spans="2:174" s="48" customFormat="1" ht="15.6" hidden="1" customHeight="1" x14ac:dyDescent="0.25">
      <c r="B37" s="35"/>
      <c r="C37" s="36"/>
      <c r="D37" s="36">
        <v>1</v>
      </c>
      <c r="E37" s="113">
        <v>27</v>
      </c>
      <c r="F37" s="35"/>
      <c r="G37" s="36"/>
      <c r="H37" s="36">
        <v>1</v>
      </c>
      <c r="M37" s="113">
        <v>21</v>
      </c>
      <c r="N37" s="4" t="s">
        <v>86</v>
      </c>
      <c r="O37" s="408"/>
      <c r="P37" s="212"/>
      <c r="Q37" s="113"/>
      <c r="R37" s="2">
        <f>S37+T37+U37+V37</f>
        <v>0</v>
      </c>
      <c r="S37" s="2"/>
      <c r="T37" s="262"/>
      <c r="U37" s="2"/>
      <c r="V37" s="2">
        <f t="shared" si="51"/>
        <v>0</v>
      </c>
      <c r="W37" s="2"/>
      <c r="X37" s="262"/>
      <c r="Y37" s="2"/>
      <c r="Z37" s="174"/>
      <c r="AA37" s="172"/>
      <c r="AB37" s="172"/>
      <c r="AC37" s="173"/>
      <c r="AD37" s="172"/>
      <c r="AE37" s="174"/>
      <c r="AF37" s="172"/>
      <c r="AG37" s="172"/>
      <c r="AH37" s="173"/>
      <c r="AI37" s="172"/>
      <c r="AJ37" s="174"/>
      <c r="AK37" s="172"/>
      <c r="AL37" s="172"/>
      <c r="AM37" s="173"/>
      <c r="AN37" s="172"/>
      <c r="AO37" s="174"/>
      <c r="AP37" s="602"/>
      <c r="AQ37" s="2">
        <f t="shared" si="52"/>
        <v>0</v>
      </c>
      <c r="AR37" s="2"/>
      <c r="AS37" s="620"/>
      <c r="AT37" s="2"/>
      <c r="AU37" s="2"/>
      <c r="AV37" s="2" t="e">
        <f t="shared" si="53"/>
        <v>#REF!</v>
      </c>
      <c r="AW37" s="2" t="e">
        <f>#REF!-AR37</f>
        <v>#REF!</v>
      </c>
      <c r="AX37" s="2" t="e">
        <f>#REF!-AS37</f>
        <v>#REF!</v>
      </c>
      <c r="AY37" s="2" t="e">
        <f>#REF!-AT37</f>
        <v>#REF!</v>
      </c>
      <c r="AZ37" s="2" t="e">
        <f>#REF!-AU37</f>
        <v>#REF!</v>
      </c>
      <c r="BA37" s="2">
        <f t="shared" si="54"/>
        <v>273.7</v>
      </c>
      <c r="BB37" s="2"/>
      <c r="BC37" s="262">
        <v>273.7</v>
      </c>
      <c r="BD37" s="2"/>
      <c r="BE37" s="2"/>
      <c r="BF37" s="2">
        <f t="shared" si="55"/>
        <v>0</v>
      </c>
      <c r="BG37" s="2"/>
      <c r="BH37" s="262"/>
      <c r="BI37" s="2"/>
      <c r="BJ37" s="2"/>
      <c r="BK37" s="2">
        <f t="shared" si="56"/>
        <v>0</v>
      </c>
      <c r="BL37" s="2"/>
      <c r="BM37" s="620"/>
      <c r="BN37" s="2"/>
      <c r="BO37" s="2"/>
      <c r="BP37" s="2"/>
      <c r="BQ37" s="2"/>
      <c r="BR37" s="2"/>
      <c r="BS37" s="2"/>
      <c r="BT37" s="2">
        <f t="shared" si="57"/>
        <v>0</v>
      </c>
      <c r="BU37" s="2"/>
      <c r="BV37" s="620"/>
      <c r="BW37" s="2"/>
      <c r="BX37" s="172"/>
      <c r="BY37" s="2">
        <f t="shared" si="58"/>
        <v>0</v>
      </c>
      <c r="BZ37" s="2"/>
      <c r="CA37" s="328"/>
      <c r="CB37" s="2"/>
      <c r="CC37" s="2"/>
      <c r="CD37" s="25">
        <f t="shared" si="59"/>
        <v>0</v>
      </c>
      <c r="CE37" s="2">
        <f t="shared" si="60"/>
        <v>0</v>
      </c>
      <c r="CF37" s="2">
        <f t="shared" si="61"/>
        <v>0</v>
      </c>
      <c r="CG37" s="2">
        <f t="shared" si="61"/>
        <v>0</v>
      </c>
      <c r="CH37" s="2">
        <f t="shared" si="61"/>
        <v>0</v>
      </c>
      <c r="CI37" s="2">
        <f t="shared" si="61"/>
        <v>0</v>
      </c>
      <c r="CJ37" s="2">
        <f t="shared" si="62"/>
        <v>0</v>
      </c>
      <c r="CK37" s="2">
        <f t="shared" si="63"/>
        <v>0</v>
      </c>
      <c r="CL37" s="2">
        <f t="shared" si="64"/>
        <v>0</v>
      </c>
      <c r="CM37" s="2">
        <f t="shared" si="65"/>
        <v>0</v>
      </c>
      <c r="CN37" s="2">
        <f t="shared" si="66"/>
        <v>0</v>
      </c>
      <c r="CO37" s="92"/>
      <c r="CP37" s="348"/>
      <c r="CQ37" s="348"/>
      <c r="CR37" s="2">
        <f t="shared" si="67"/>
        <v>0</v>
      </c>
      <c r="CS37" s="2"/>
      <c r="CT37" s="262"/>
      <c r="CU37" s="2"/>
      <c r="CV37" s="2"/>
      <c r="CW37" s="2">
        <f t="shared" si="68"/>
        <v>0</v>
      </c>
      <c r="CX37" s="2"/>
      <c r="CY37" s="262"/>
      <c r="CZ37" s="2"/>
      <c r="DA37" s="2"/>
      <c r="DB37" s="2">
        <f t="shared" si="69"/>
        <v>0</v>
      </c>
      <c r="DC37" s="2">
        <f t="shared" si="70"/>
        <v>0</v>
      </c>
      <c r="DD37" s="2">
        <f t="shared" si="70"/>
        <v>0</v>
      </c>
      <c r="DE37" s="2">
        <f t="shared" si="70"/>
        <v>0</v>
      </c>
      <c r="DF37" s="2">
        <f t="shared" si="70"/>
        <v>0</v>
      </c>
      <c r="DG37" s="2"/>
      <c r="DH37" s="2"/>
      <c r="DI37" s="2"/>
      <c r="DJ37" s="2">
        <f t="shared" si="71"/>
        <v>0</v>
      </c>
      <c r="DK37" s="58"/>
      <c r="DL37" s="2">
        <f t="shared" si="72"/>
        <v>0</v>
      </c>
      <c r="DM37" s="2">
        <f t="shared" si="73"/>
        <v>0</v>
      </c>
      <c r="DN37" s="58"/>
      <c r="DO37" s="2"/>
      <c r="DP37" s="2"/>
      <c r="DQ37" s="58"/>
      <c r="DR37" s="2"/>
      <c r="DS37" s="58"/>
      <c r="DT37" s="58"/>
      <c r="DU37" s="2">
        <f t="shared" si="3"/>
        <v>0</v>
      </c>
      <c r="DV37" s="2"/>
      <c r="DW37" s="620"/>
      <c r="DX37" s="2"/>
      <c r="DY37" s="2"/>
      <c r="DZ37" s="2">
        <f t="shared" si="4"/>
        <v>0</v>
      </c>
      <c r="EA37" s="2"/>
      <c r="EB37" s="328"/>
      <c r="EC37" s="2"/>
      <c r="ED37" s="172"/>
      <c r="EE37" s="445"/>
      <c r="EF37" s="445"/>
      <c r="EG37" s="449"/>
      <c r="EH37" s="553"/>
      <c r="EI37" s="553"/>
      <c r="EJ37" s="445"/>
      <c r="EK37" s="445"/>
      <c r="EL37" s="449"/>
      <c r="EM37" s="553"/>
      <c r="EN37" s="553"/>
      <c r="EO37" s="553"/>
      <c r="EP37" s="446"/>
      <c r="EQ37" s="445"/>
      <c r="ER37" s="427" t="e">
        <f t="shared" si="74"/>
        <v>#DIV/0!</v>
      </c>
      <c r="ES37" s="498">
        <f t="shared" si="9"/>
        <v>0</v>
      </c>
      <c r="ET37" s="498">
        <f t="shared" si="82"/>
        <v>0</v>
      </c>
      <c r="EU37" s="500"/>
      <c r="EV37" s="541" t="e">
        <f t="shared" si="75"/>
        <v>#DIV/0!</v>
      </c>
      <c r="EW37" s="541" t="e">
        <f t="shared" si="76"/>
        <v>#DIV/0!</v>
      </c>
      <c r="EX37" s="498">
        <f t="shared" si="10"/>
        <v>0</v>
      </c>
      <c r="EY37" s="498">
        <f t="shared" si="77"/>
        <v>0</v>
      </c>
      <c r="EZ37" s="500">
        <f t="shared" si="78"/>
        <v>0</v>
      </c>
      <c r="FA37" s="541" t="e">
        <f t="shared" si="79"/>
        <v>#DIV/0!</v>
      </c>
      <c r="FB37" s="541" t="e">
        <f t="shared" si="80"/>
        <v>#DIV/0!</v>
      </c>
      <c r="FC37" s="541"/>
      <c r="FD37" s="498" t="e">
        <f t="shared" si="45"/>
        <v>#DIV/0!</v>
      </c>
      <c r="FE37" s="498" t="e">
        <f t="shared" si="11"/>
        <v>#DIV/0!</v>
      </c>
      <c r="FF37" s="445"/>
      <c r="FG37" s="445"/>
      <c r="FH37" s="449"/>
      <c r="FI37" s="553"/>
      <c r="FJ37" s="553"/>
      <c r="FK37" s="445"/>
      <c r="FL37" s="445"/>
      <c r="FM37" s="449"/>
      <c r="FN37" s="553"/>
      <c r="FO37" s="553"/>
      <c r="FP37" s="553"/>
      <c r="FQ37" s="446"/>
      <c r="FR37" s="445"/>
    </row>
    <row r="38" spans="2:174" s="48" customFormat="1" ht="15.75" hidden="1" customHeight="1" x14ac:dyDescent="0.25">
      <c r="B38" s="35"/>
      <c r="C38" s="36"/>
      <c r="D38" s="36">
        <v>1</v>
      </c>
      <c r="E38" s="113">
        <v>28</v>
      </c>
      <c r="F38" s="35"/>
      <c r="G38" s="36"/>
      <c r="H38" s="36">
        <v>1</v>
      </c>
      <c r="M38" s="113">
        <v>28</v>
      </c>
      <c r="N38" s="4" t="s">
        <v>87</v>
      </c>
      <c r="O38" s="408"/>
      <c r="P38" s="212"/>
      <c r="Q38" s="113"/>
      <c r="R38" s="2">
        <f>S38+T38+U38+V38</f>
        <v>0</v>
      </c>
      <c r="S38" s="2"/>
      <c r="T38" s="262"/>
      <c r="U38" s="2"/>
      <c r="V38" s="2">
        <f t="shared" si="51"/>
        <v>0</v>
      </c>
      <c r="W38" s="2"/>
      <c r="X38" s="262"/>
      <c r="Y38" s="2"/>
      <c r="Z38" s="174"/>
      <c r="AA38" s="172"/>
      <c r="AB38" s="172"/>
      <c r="AC38" s="173"/>
      <c r="AD38" s="172"/>
      <c r="AE38" s="174"/>
      <c r="AF38" s="172"/>
      <c r="AG38" s="172"/>
      <c r="AH38" s="173"/>
      <c r="AI38" s="172"/>
      <c r="AJ38" s="174"/>
      <c r="AK38" s="172"/>
      <c r="AL38" s="172"/>
      <c r="AM38" s="173"/>
      <c r="AN38" s="172"/>
      <c r="AO38" s="174"/>
      <c r="AP38" s="578"/>
      <c r="AQ38" s="2">
        <f t="shared" si="52"/>
        <v>0</v>
      </c>
      <c r="AR38" s="2"/>
      <c r="AS38" s="620"/>
      <c r="AT38" s="2"/>
      <c r="AU38" s="2"/>
      <c r="AV38" s="2" t="e">
        <f t="shared" si="53"/>
        <v>#REF!</v>
      </c>
      <c r="AW38" s="2" t="e">
        <f>#REF!-AR38</f>
        <v>#REF!</v>
      </c>
      <c r="AX38" s="2" t="e">
        <f>#REF!-AS38</f>
        <v>#REF!</v>
      </c>
      <c r="AY38" s="2" t="e">
        <f>#REF!-AT38</f>
        <v>#REF!</v>
      </c>
      <c r="AZ38" s="2" t="e">
        <f>#REF!-AU38</f>
        <v>#REF!</v>
      </c>
      <c r="BA38" s="2">
        <f t="shared" si="54"/>
        <v>0</v>
      </c>
      <c r="BB38" s="2"/>
      <c r="BC38" s="262"/>
      <c r="BD38" s="2"/>
      <c r="BE38" s="2"/>
      <c r="BF38" s="2">
        <f t="shared" si="55"/>
        <v>0</v>
      </c>
      <c r="BG38" s="2"/>
      <c r="BH38" s="262"/>
      <c r="BI38" s="2"/>
      <c r="BJ38" s="2"/>
      <c r="BK38" s="2">
        <f t="shared" si="56"/>
        <v>0</v>
      </c>
      <c r="BL38" s="2"/>
      <c r="BM38" s="328"/>
      <c r="BN38" s="2"/>
      <c r="BO38" s="2"/>
      <c r="BP38" s="2"/>
      <c r="BQ38" s="2"/>
      <c r="BR38" s="2"/>
      <c r="BS38" s="2"/>
      <c r="BT38" s="2">
        <f t="shared" si="57"/>
        <v>0</v>
      </c>
      <c r="BU38" s="2"/>
      <c r="BV38" s="328"/>
      <c r="BW38" s="2"/>
      <c r="BX38" s="172"/>
      <c r="BY38" s="2">
        <f t="shared" si="58"/>
        <v>0</v>
      </c>
      <c r="BZ38" s="2"/>
      <c r="CA38" s="328"/>
      <c r="CB38" s="2"/>
      <c r="CC38" s="2"/>
      <c r="CD38" s="25">
        <f t="shared" si="59"/>
        <v>0</v>
      </c>
      <c r="CE38" s="2">
        <f t="shared" si="60"/>
        <v>0</v>
      </c>
      <c r="CF38" s="2">
        <f t="shared" si="61"/>
        <v>0</v>
      </c>
      <c r="CG38" s="2">
        <f t="shared" si="61"/>
        <v>0</v>
      </c>
      <c r="CH38" s="2">
        <f t="shared" si="61"/>
        <v>0</v>
      </c>
      <c r="CI38" s="2">
        <f t="shared" si="61"/>
        <v>0</v>
      </c>
      <c r="CJ38" s="2">
        <f t="shared" si="62"/>
        <v>0</v>
      </c>
      <c r="CK38" s="2">
        <f t="shared" si="63"/>
        <v>0</v>
      </c>
      <c r="CL38" s="2">
        <f t="shared" si="64"/>
        <v>0</v>
      </c>
      <c r="CM38" s="2">
        <f t="shared" si="65"/>
        <v>0</v>
      </c>
      <c r="CN38" s="2">
        <f t="shared" si="66"/>
        <v>0</v>
      </c>
      <c r="CO38" s="92"/>
      <c r="CP38" s="348"/>
      <c r="CQ38" s="348"/>
      <c r="CR38" s="2">
        <f t="shared" si="67"/>
        <v>0</v>
      </c>
      <c r="CS38" s="2"/>
      <c r="CT38" s="262"/>
      <c r="CU38" s="2"/>
      <c r="CV38" s="2"/>
      <c r="CW38" s="2">
        <f t="shared" si="68"/>
        <v>0</v>
      </c>
      <c r="CX38" s="2"/>
      <c r="CY38" s="262"/>
      <c r="CZ38" s="2"/>
      <c r="DA38" s="2"/>
      <c r="DB38" s="2">
        <f t="shared" si="69"/>
        <v>0</v>
      </c>
      <c r="DC38" s="2">
        <f t="shared" si="70"/>
        <v>0</v>
      </c>
      <c r="DD38" s="2">
        <f t="shared" si="70"/>
        <v>0</v>
      </c>
      <c r="DE38" s="2">
        <f t="shared" si="70"/>
        <v>0</v>
      </c>
      <c r="DF38" s="2">
        <f t="shared" si="70"/>
        <v>0</v>
      </c>
      <c r="DG38" s="2"/>
      <c r="DH38" s="2"/>
      <c r="DI38" s="2"/>
      <c r="DJ38" s="2">
        <f t="shared" si="71"/>
        <v>0</v>
      </c>
      <c r="DK38" s="58"/>
      <c r="DL38" s="2">
        <f t="shared" si="72"/>
        <v>0</v>
      </c>
      <c r="DM38" s="2">
        <f t="shared" si="73"/>
        <v>0</v>
      </c>
      <c r="DN38" s="58"/>
      <c r="DO38" s="2"/>
      <c r="DP38" s="2"/>
      <c r="DQ38" s="58"/>
      <c r="DR38" s="2"/>
      <c r="DS38" s="58"/>
      <c r="DT38" s="58"/>
      <c r="DU38" s="2">
        <f t="shared" si="3"/>
        <v>0</v>
      </c>
      <c r="DV38" s="2"/>
      <c r="DW38" s="328"/>
      <c r="DX38" s="2"/>
      <c r="DY38" s="2"/>
      <c r="DZ38" s="2">
        <f t="shared" si="4"/>
        <v>0</v>
      </c>
      <c r="EA38" s="2"/>
      <c r="EB38" s="328"/>
      <c r="EC38" s="2"/>
      <c r="ED38" s="172"/>
      <c r="EE38" s="445"/>
      <c r="EF38" s="445"/>
      <c r="EG38" s="449"/>
      <c r="EH38" s="553"/>
      <c r="EI38" s="553"/>
      <c r="EJ38" s="445"/>
      <c r="EK38" s="445"/>
      <c r="EL38" s="449"/>
      <c r="EM38" s="553"/>
      <c r="EN38" s="553"/>
      <c r="EO38" s="553"/>
      <c r="EP38" s="446"/>
      <c r="EQ38" s="445"/>
      <c r="ER38" s="427" t="e">
        <f t="shared" si="74"/>
        <v>#DIV/0!</v>
      </c>
      <c r="ES38" s="498">
        <f t="shared" si="9"/>
        <v>0</v>
      </c>
      <c r="ET38" s="498">
        <f t="shared" si="82"/>
        <v>0</v>
      </c>
      <c r="EU38" s="500"/>
      <c r="EV38" s="541" t="e">
        <f t="shared" si="75"/>
        <v>#DIV/0!</v>
      </c>
      <c r="EW38" s="541" t="e">
        <f t="shared" si="76"/>
        <v>#DIV/0!</v>
      </c>
      <c r="EX38" s="498">
        <f t="shared" si="10"/>
        <v>0</v>
      </c>
      <c r="EY38" s="498">
        <f t="shared" si="77"/>
        <v>0</v>
      </c>
      <c r="EZ38" s="500">
        <f t="shared" si="78"/>
        <v>0</v>
      </c>
      <c r="FA38" s="541" t="e">
        <f t="shared" si="79"/>
        <v>#DIV/0!</v>
      </c>
      <c r="FB38" s="541" t="e">
        <f t="shared" si="80"/>
        <v>#DIV/0!</v>
      </c>
      <c r="FC38" s="541"/>
      <c r="FD38" s="498" t="e">
        <f t="shared" si="45"/>
        <v>#DIV/0!</v>
      </c>
      <c r="FE38" s="498" t="e">
        <f t="shared" si="11"/>
        <v>#DIV/0!</v>
      </c>
      <c r="FF38" s="445">
        <f>FG38+FH38</f>
        <v>0</v>
      </c>
      <c r="FG38" s="445">
        <f>AT38</f>
        <v>0</v>
      </c>
      <c r="FH38" s="449"/>
      <c r="FI38" s="553" t="e">
        <f>FG38/FF38</f>
        <v>#DIV/0!</v>
      </c>
      <c r="FJ38" s="553" t="e">
        <f>FH38/FF38</f>
        <v>#DIV/0!</v>
      </c>
      <c r="FK38" s="445">
        <f>FL38+FM38</f>
        <v>0</v>
      </c>
      <c r="FL38" s="445">
        <f>DX38</f>
        <v>0</v>
      </c>
      <c r="FM38" s="449">
        <f>EC38</f>
        <v>0</v>
      </c>
      <c r="FN38" s="553" t="e">
        <f>FL38/FK38</f>
        <v>#DIV/0!</v>
      </c>
      <c r="FO38" s="553" t="e">
        <f>FM38/FK38</f>
        <v>#DIV/0!</v>
      </c>
      <c r="FP38" s="553"/>
      <c r="FQ38" s="446" t="e">
        <f>FK38*FI38</f>
        <v>#DIV/0!</v>
      </c>
      <c r="FR38" s="445" t="e">
        <f>FL38-FQ38</f>
        <v>#DIV/0!</v>
      </c>
    </row>
    <row r="39" spans="2:174" s="142" customFormat="1" ht="15.75" customHeight="1" x14ac:dyDescent="0.2">
      <c r="B39" s="136"/>
      <c r="C39" s="137"/>
      <c r="D39" s="137"/>
      <c r="E39" s="138"/>
      <c r="F39" s="136"/>
      <c r="G39" s="137"/>
      <c r="H39" s="137"/>
      <c r="I39" s="894" t="s">
        <v>264</v>
      </c>
      <c r="J39" s="895"/>
      <c r="K39" s="895"/>
      <c r="L39" s="895"/>
      <c r="M39" s="138"/>
      <c r="N39" s="141" t="s">
        <v>15</v>
      </c>
      <c r="O39" s="141"/>
      <c r="P39" s="214">
        <f>P40+P41+P42+P43+P44+P45+P46+P47+P48+P49+P50+P51+P52+P53+P54+P55+P56</f>
        <v>18</v>
      </c>
      <c r="Q39" s="214">
        <f>Q40+Q41+Q42+Q43+Q44+Q45+Q46+Q47+Q48+Q49+Q50+Q51+Q52+Q53+Q54+Q55+Q56</f>
        <v>3</v>
      </c>
      <c r="R39" s="70">
        <f t="shared" ref="R39:AO39" si="83">SUM(R40:R56)-R41</f>
        <v>113886.62013999997</v>
      </c>
      <c r="S39" s="70">
        <f t="shared" si="83"/>
        <v>0</v>
      </c>
      <c r="T39" s="70">
        <f t="shared" si="83"/>
        <v>25800.043570000005</v>
      </c>
      <c r="U39" s="70">
        <f t="shared" si="83"/>
        <v>88086.57656999999</v>
      </c>
      <c r="V39" s="70">
        <f t="shared" si="83"/>
        <v>34387.550439999999</v>
      </c>
      <c r="W39" s="70">
        <f t="shared" si="83"/>
        <v>0</v>
      </c>
      <c r="X39" s="70">
        <f t="shared" si="83"/>
        <v>26134.900000000005</v>
      </c>
      <c r="Y39" s="70">
        <f t="shared" si="83"/>
        <v>8252.6504400000013</v>
      </c>
      <c r="Z39" s="170">
        <f t="shared" si="83"/>
        <v>0</v>
      </c>
      <c r="AA39" s="170">
        <f t="shared" si="83"/>
        <v>0</v>
      </c>
      <c r="AB39" s="170">
        <f t="shared" si="83"/>
        <v>0</v>
      </c>
      <c r="AC39" s="170">
        <f t="shared" si="83"/>
        <v>0</v>
      </c>
      <c r="AD39" s="170">
        <f t="shared" si="83"/>
        <v>0</v>
      </c>
      <c r="AE39" s="170">
        <f t="shared" si="83"/>
        <v>0</v>
      </c>
      <c r="AF39" s="170">
        <f t="shared" si="83"/>
        <v>0</v>
      </c>
      <c r="AG39" s="170">
        <f t="shared" si="83"/>
        <v>0</v>
      </c>
      <c r="AH39" s="170">
        <f t="shared" si="83"/>
        <v>0</v>
      </c>
      <c r="AI39" s="170">
        <f t="shared" si="83"/>
        <v>0</v>
      </c>
      <c r="AJ39" s="170">
        <f t="shared" si="83"/>
        <v>0</v>
      </c>
      <c r="AK39" s="171">
        <f t="shared" si="83"/>
        <v>0</v>
      </c>
      <c r="AL39" s="170">
        <f t="shared" si="83"/>
        <v>0</v>
      </c>
      <c r="AM39" s="170">
        <f t="shared" si="83"/>
        <v>0</v>
      </c>
      <c r="AN39" s="170">
        <f t="shared" si="83"/>
        <v>0</v>
      </c>
      <c r="AO39" s="170">
        <f t="shared" si="83"/>
        <v>0</v>
      </c>
      <c r="AP39" s="577"/>
      <c r="AQ39" s="70">
        <f>SUM(AQ40:AQ56)-AQ41</f>
        <v>113886.62013999997</v>
      </c>
      <c r="AR39" s="70"/>
      <c r="AS39" s="70">
        <f>SUM(AS40:AS56)-AS41</f>
        <v>25800.043570000005</v>
      </c>
      <c r="AT39" s="70">
        <f>SUM(AT40:AT56)-AT41</f>
        <v>88086.57656999999</v>
      </c>
      <c r="AU39" s="70">
        <f>SUM(AU40:AU56)-AU41</f>
        <v>0</v>
      </c>
      <c r="AV39" s="70" t="e">
        <f t="shared" ref="AV39:BE39" si="84">SUM(AV40:AV56)-AV41</f>
        <v>#REF!</v>
      </c>
      <c r="AW39" s="70" t="e">
        <f t="shared" si="84"/>
        <v>#REF!</v>
      </c>
      <c r="AX39" s="70" t="e">
        <f t="shared" si="84"/>
        <v>#REF!</v>
      </c>
      <c r="AY39" s="70" t="e">
        <f t="shared" si="84"/>
        <v>#REF!</v>
      </c>
      <c r="AZ39" s="70" t="e">
        <f t="shared" si="84"/>
        <v>#REF!</v>
      </c>
      <c r="BA39" s="70">
        <f t="shared" si="84"/>
        <v>40010.564320000005</v>
      </c>
      <c r="BB39" s="70">
        <f t="shared" si="84"/>
        <v>5729.0403200000001</v>
      </c>
      <c r="BC39" s="70">
        <f t="shared" si="84"/>
        <v>14818.014999999999</v>
      </c>
      <c r="BD39" s="70">
        <f t="shared" si="84"/>
        <v>19463.509000000002</v>
      </c>
      <c r="BE39" s="70">
        <f t="shared" si="84"/>
        <v>0</v>
      </c>
      <c r="BF39" s="70">
        <f t="shared" ref="BF39:CN39" si="85">SUM(BF40:BF56)-BF41</f>
        <v>0</v>
      </c>
      <c r="BG39" s="70">
        <f t="shared" si="85"/>
        <v>0</v>
      </c>
      <c r="BH39" s="70">
        <f t="shared" si="85"/>
        <v>0</v>
      </c>
      <c r="BI39" s="70">
        <f t="shared" si="85"/>
        <v>0</v>
      </c>
      <c r="BJ39" s="70">
        <f t="shared" si="85"/>
        <v>0</v>
      </c>
      <c r="BK39" s="70">
        <f t="shared" si="85"/>
        <v>86603.169039999993</v>
      </c>
      <c r="BL39" s="70">
        <f t="shared" si="85"/>
        <v>0</v>
      </c>
      <c r="BM39" s="70">
        <f t="shared" si="85"/>
        <v>25032.136829999999</v>
      </c>
      <c r="BN39" s="70">
        <f t="shared" si="85"/>
        <v>61571.032210000005</v>
      </c>
      <c r="BO39" s="70">
        <f t="shared" si="85"/>
        <v>0</v>
      </c>
      <c r="BP39" s="70">
        <f>SUM(BP40:BP56)</f>
        <v>10286.760470000003</v>
      </c>
      <c r="BQ39" s="70">
        <f>SUM(BQ40:BQ56)</f>
        <v>0</v>
      </c>
      <c r="BR39" s="70">
        <f>SUM(BR40:BR56)</f>
        <v>3878.7682099999997</v>
      </c>
      <c r="BS39" s="70">
        <f>SUM(BS40:BS56)</f>
        <v>6407.99226</v>
      </c>
      <c r="BT39" s="70">
        <f t="shared" si="85"/>
        <v>86603.169039999993</v>
      </c>
      <c r="BU39" s="70">
        <f t="shared" si="85"/>
        <v>0</v>
      </c>
      <c r="BV39" s="70">
        <f t="shared" si="85"/>
        <v>25032.136829999999</v>
      </c>
      <c r="BW39" s="70">
        <f t="shared" si="85"/>
        <v>61571.032210000005</v>
      </c>
      <c r="BX39" s="170">
        <f t="shared" si="85"/>
        <v>0</v>
      </c>
      <c r="BY39" s="310">
        <f t="shared" si="85"/>
        <v>10286.760470000003</v>
      </c>
      <c r="BZ39" s="70">
        <f t="shared" si="85"/>
        <v>0</v>
      </c>
      <c r="CA39" s="70">
        <f t="shared" si="85"/>
        <v>3878.7682099999997</v>
      </c>
      <c r="CB39" s="70">
        <f t="shared" si="85"/>
        <v>6407.99226</v>
      </c>
      <c r="CC39" s="70">
        <f t="shared" si="85"/>
        <v>0</v>
      </c>
      <c r="CD39" s="70">
        <f t="shared" si="85"/>
        <v>96889.929509999973</v>
      </c>
      <c r="CE39" s="70">
        <f t="shared" si="85"/>
        <v>96889.929509999973</v>
      </c>
      <c r="CF39" s="70">
        <f t="shared" si="85"/>
        <v>0</v>
      </c>
      <c r="CG39" s="70">
        <f t="shared" si="85"/>
        <v>28910.905040000001</v>
      </c>
      <c r="CH39" s="70">
        <f t="shared" si="85"/>
        <v>67979.024470000004</v>
      </c>
      <c r="CI39" s="70">
        <f t="shared" si="85"/>
        <v>0</v>
      </c>
      <c r="CJ39" s="70">
        <f t="shared" si="85"/>
        <v>0</v>
      </c>
      <c r="CK39" s="70">
        <f t="shared" si="85"/>
        <v>0</v>
      </c>
      <c r="CL39" s="70">
        <f t="shared" si="85"/>
        <v>0</v>
      </c>
      <c r="CM39" s="70">
        <f t="shared" si="85"/>
        <v>0</v>
      </c>
      <c r="CN39" s="70">
        <f t="shared" si="85"/>
        <v>0</v>
      </c>
      <c r="CO39" s="312">
        <f>CP39+CR39-BF39</f>
        <v>40010.564319999998</v>
      </c>
      <c r="CP39" s="313">
        <f t="shared" ref="CP39:DJ39" si="86">SUM(CP40:CP56)-CP41</f>
        <v>40010.564319999998</v>
      </c>
      <c r="CQ39" s="313">
        <f t="shared" si="86"/>
        <v>40010.564319999998</v>
      </c>
      <c r="CR39" s="70">
        <f t="shared" si="86"/>
        <v>0</v>
      </c>
      <c r="CS39" s="70">
        <f t="shared" si="86"/>
        <v>0</v>
      </c>
      <c r="CT39" s="70">
        <f t="shared" si="86"/>
        <v>0</v>
      </c>
      <c r="CU39" s="70">
        <f t="shared" si="86"/>
        <v>0</v>
      </c>
      <c r="CV39" s="70">
        <f t="shared" si="86"/>
        <v>0</v>
      </c>
      <c r="CW39" s="70">
        <f t="shared" si="86"/>
        <v>0</v>
      </c>
      <c r="CX39" s="70">
        <f t="shared" si="86"/>
        <v>0</v>
      </c>
      <c r="CY39" s="70">
        <f t="shared" si="86"/>
        <v>0</v>
      </c>
      <c r="CZ39" s="70">
        <f t="shared" si="86"/>
        <v>0</v>
      </c>
      <c r="DA39" s="70">
        <f t="shared" si="86"/>
        <v>0</v>
      </c>
      <c r="DB39" s="70">
        <f t="shared" si="86"/>
        <v>0</v>
      </c>
      <c r="DC39" s="70">
        <f t="shared" si="86"/>
        <v>0</v>
      </c>
      <c r="DD39" s="70">
        <f t="shared" si="86"/>
        <v>0</v>
      </c>
      <c r="DE39" s="70">
        <f t="shared" si="86"/>
        <v>0</v>
      </c>
      <c r="DF39" s="70">
        <f t="shared" si="86"/>
        <v>0</v>
      </c>
      <c r="DG39" s="70">
        <f t="shared" si="86"/>
        <v>0</v>
      </c>
      <c r="DH39" s="70">
        <f t="shared" si="86"/>
        <v>0</v>
      </c>
      <c r="DI39" s="70">
        <f t="shared" si="86"/>
        <v>0</v>
      </c>
      <c r="DJ39" s="70">
        <f t="shared" si="86"/>
        <v>0</v>
      </c>
      <c r="DK39" s="154"/>
      <c r="DL39" s="70">
        <f>SUM(DL40:DL56)-DL41</f>
        <v>86603.169039999993</v>
      </c>
      <c r="DM39" s="70">
        <f>SUM(DM40:DM56)-DM41</f>
        <v>86603.169039999993</v>
      </c>
      <c r="DN39" s="154"/>
      <c r="DO39" s="70">
        <f>SUM(DO40:DO56)-DO41</f>
        <v>86603.169039999993</v>
      </c>
      <c r="DP39" s="70">
        <f>SUM(DP40:DP56)-DP41</f>
        <v>0</v>
      </c>
      <c r="DQ39" s="154"/>
      <c r="DR39" s="70">
        <f>SUM(DR40:DR56)-DR41</f>
        <v>-46592.604720000003</v>
      </c>
      <c r="DS39" s="143">
        <f>DJ39-DR39</f>
        <v>46592.604720000003</v>
      </c>
      <c r="DT39" s="143"/>
      <c r="DU39" s="70">
        <f t="shared" si="3"/>
        <v>0</v>
      </c>
      <c r="DV39" s="70">
        <f>SUM(DV40:DV56)-DV41</f>
        <v>0</v>
      </c>
      <c r="DW39" s="70">
        <f>SUM(DW40:DW56)-DW41</f>
        <v>0</v>
      </c>
      <c r="DX39" s="70">
        <f>SUM(DX40:DX56)-DX41</f>
        <v>0</v>
      </c>
      <c r="DY39" s="70">
        <f>SUM(DY40:DY56)-DY41</f>
        <v>0</v>
      </c>
      <c r="DZ39" s="70">
        <f t="shared" si="4"/>
        <v>0</v>
      </c>
      <c r="EA39" s="70">
        <f>SUM(EA40:EA56)-EA41</f>
        <v>0</v>
      </c>
      <c r="EB39" s="70">
        <f>SUM(EB40:EB56)-EB41</f>
        <v>0</v>
      </c>
      <c r="EC39" s="70">
        <f>SUM(EC40:EC56)-EC41</f>
        <v>0</v>
      </c>
      <c r="ED39" s="170">
        <f>SUM(ED40:ED56)-ED41</f>
        <v>0</v>
      </c>
      <c r="EE39" s="70">
        <f>EF39+EG39+EH39</f>
        <v>0</v>
      </c>
      <c r="EF39" s="70">
        <f>AR39</f>
        <v>0</v>
      </c>
      <c r="EG39" s="70">
        <f>SUM(EG40:EG56)-EG41</f>
        <v>0</v>
      </c>
      <c r="EH39" s="543"/>
      <c r="EI39" s="543"/>
      <c r="EJ39" s="70">
        <f>EK39+EL39</f>
        <v>0</v>
      </c>
      <c r="EK39" s="70">
        <f>SUM(EK40:EK56)</f>
        <v>0</v>
      </c>
      <c r="EL39" s="70">
        <f>SUM(EL40:EL56)</f>
        <v>0</v>
      </c>
      <c r="EM39" s="543"/>
      <c r="EN39" s="543"/>
      <c r="EO39" s="543"/>
      <c r="EP39" s="439">
        <f>SUM(EP40:EP56)</f>
        <v>0</v>
      </c>
      <c r="EQ39" s="70">
        <f>EP39-EM39</f>
        <v>0</v>
      </c>
      <c r="ER39" s="426"/>
      <c r="ES39" s="70">
        <f t="shared" si="9"/>
        <v>25800.043570000005</v>
      </c>
      <c r="ET39" s="70">
        <f t="shared" si="82"/>
        <v>25800.043570000005</v>
      </c>
      <c r="EU39" s="70">
        <f>SUM(EU40:EU56)-EU41</f>
        <v>0</v>
      </c>
      <c r="EV39" s="543"/>
      <c r="EW39" s="543"/>
      <c r="EX39" s="70">
        <f t="shared" si="10"/>
        <v>0</v>
      </c>
      <c r="EY39" s="70">
        <f>SUM(EY40:EY56)</f>
        <v>0</v>
      </c>
      <c r="EZ39" s="70">
        <f>SUM(EZ40:EZ56)</f>
        <v>0</v>
      </c>
      <c r="FA39" s="543"/>
      <c r="FB39" s="543"/>
      <c r="FC39" s="543"/>
      <c r="FD39" s="70">
        <f>SUM(FD40:FD56)</f>
        <v>0</v>
      </c>
      <c r="FE39" s="70">
        <f t="shared" si="11"/>
        <v>0</v>
      </c>
      <c r="FF39" s="70">
        <f>FG39+FH39+FI39</f>
        <v>88086.57656999999</v>
      </c>
      <c r="FG39" s="70">
        <f>AT39</f>
        <v>88086.57656999999</v>
      </c>
      <c r="FH39" s="70">
        <f>SUM(FH40:FH56)-FH41</f>
        <v>0</v>
      </c>
      <c r="FI39" s="543"/>
      <c r="FJ39" s="543"/>
      <c r="FK39" s="70">
        <f>FL39+FM39</f>
        <v>0</v>
      </c>
      <c r="FL39" s="70">
        <f>DX39</f>
        <v>0</v>
      </c>
      <c r="FM39" s="70">
        <f>EC39</f>
        <v>0</v>
      </c>
      <c r="FN39" s="543"/>
      <c r="FO39" s="543"/>
      <c r="FP39" s="543"/>
      <c r="FQ39" s="439" t="e">
        <f>SUM(FQ40:FQ56)</f>
        <v>#DIV/0!</v>
      </c>
      <c r="FR39" s="70" t="e">
        <f>FL39-FQ39</f>
        <v>#DIV/0!</v>
      </c>
    </row>
    <row r="40" spans="2:174" s="50" customFormat="1" ht="15.75" customHeight="1" x14ac:dyDescent="0.25">
      <c r="B40" s="37">
        <v>1</v>
      </c>
      <c r="C40" s="36"/>
      <c r="D40" s="36"/>
      <c r="E40" s="113">
        <v>29</v>
      </c>
      <c r="F40" s="37"/>
      <c r="G40" s="36"/>
      <c r="H40" s="36"/>
      <c r="I40" s="113"/>
      <c r="J40" s="4"/>
      <c r="K40" s="266"/>
      <c r="L40" s="66"/>
      <c r="M40" s="113">
        <v>18</v>
      </c>
      <c r="N40" s="574" t="s">
        <v>15</v>
      </c>
      <c r="O40" s="159"/>
      <c r="P40" s="644">
        <v>1</v>
      </c>
      <c r="Q40" s="644">
        <v>2</v>
      </c>
      <c r="R40" s="54">
        <f t="shared" ref="R40:R56" si="87">S40+T40+U40</f>
        <v>63790.355159999999</v>
      </c>
      <c r="S40" s="623"/>
      <c r="T40" s="620">
        <v>0</v>
      </c>
      <c r="U40" s="652">
        <v>63790.355159999999</v>
      </c>
      <c r="V40" s="54">
        <f t="shared" ref="V40:V56" si="88">W40+X40+Y40+Z40</f>
        <v>1930.09824</v>
      </c>
      <c r="W40" s="55"/>
      <c r="X40" s="663">
        <v>37.799999999999997</v>
      </c>
      <c r="Y40" s="647">
        <v>1892.2982400000001</v>
      </c>
      <c r="Z40" s="177"/>
      <c r="AA40" s="183"/>
      <c r="AB40" s="186"/>
      <c r="AC40" s="173"/>
      <c r="AD40" s="186"/>
      <c r="AE40" s="177"/>
      <c r="AF40" s="183"/>
      <c r="AG40" s="186"/>
      <c r="AH40" s="173"/>
      <c r="AI40" s="186"/>
      <c r="AJ40" s="177"/>
      <c r="AK40" s="183"/>
      <c r="AL40" s="186"/>
      <c r="AM40" s="173"/>
      <c r="AN40" s="186"/>
      <c r="AO40" s="186"/>
      <c r="AP40" s="578" t="s">
        <v>583</v>
      </c>
      <c r="AQ40" s="2">
        <f t="shared" si="52"/>
        <v>63790.355159999999</v>
      </c>
      <c r="AR40" s="623"/>
      <c r="AS40" s="623"/>
      <c r="AT40" s="652">
        <v>63790.355159999999</v>
      </c>
      <c r="AU40" s="55"/>
      <c r="AV40" s="2" t="e">
        <f t="shared" ref="AV40:AV56" si="89">AW40+AX40+AY40+AZ40</f>
        <v>#REF!</v>
      </c>
      <c r="AW40" s="2" t="e">
        <f>#REF!-AR40</f>
        <v>#REF!</v>
      </c>
      <c r="AX40" s="2" t="e">
        <f>#REF!-AS40</f>
        <v>#REF!</v>
      </c>
      <c r="AY40" s="2" t="e">
        <f>#REF!-AT40</f>
        <v>#REF!</v>
      </c>
      <c r="AZ40" s="2" t="e">
        <f>#REF!-AU40</f>
        <v>#REF!</v>
      </c>
      <c r="BA40" s="2">
        <f t="shared" ref="BA40:BA56" si="90">BB40+BC40+BD40+BE40</f>
        <v>0</v>
      </c>
      <c r="BB40" s="55"/>
      <c r="BC40" s="55"/>
      <c r="BD40" s="55"/>
      <c r="BE40" s="55"/>
      <c r="BF40" s="2">
        <f t="shared" ref="BF40:BF56" si="91">BG40+BH40+BI40+BJ40</f>
        <v>0</v>
      </c>
      <c r="BG40" s="55"/>
      <c r="BH40" s="55"/>
      <c r="BI40" s="55"/>
      <c r="BJ40" s="55"/>
      <c r="BK40" s="2">
        <f t="shared" ref="BK40:BK56" si="92">BL40+BM40+BN40+BO40</f>
        <v>37973.682000000001</v>
      </c>
      <c r="BL40" s="55"/>
      <c r="BM40" s="358"/>
      <c r="BN40" s="327">
        <f>SUM(36100.30736,1873.37464)</f>
        <v>37973.682000000001</v>
      </c>
      <c r="BO40" s="358"/>
      <c r="BP40" s="327">
        <f>SUM(BQ40:BS40)</f>
        <v>4219.2979999999998</v>
      </c>
      <c r="BQ40" s="358"/>
      <c r="BR40" s="358"/>
      <c r="BS40" s="327">
        <f>SUM(4011.14526,208.15274)</f>
        <v>4219.2979999999998</v>
      </c>
      <c r="BT40" s="2">
        <f t="shared" ref="BT40:BT56" si="93">BU40+BV40+BW40+BX40</f>
        <v>37973.682000000001</v>
      </c>
      <c r="BU40" s="358"/>
      <c r="BV40" s="358"/>
      <c r="BW40" s="327">
        <f>SUM(36100.30736,1873.37464)</f>
        <v>37973.682000000001</v>
      </c>
      <c r="BX40" s="206"/>
      <c r="BY40" s="2">
        <f t="shared" ref="BY40:BY56" si="94">BZ40+CA40+CB40+CC40</f>
        <v>4219.2979999999998</v>
      </c>
      <c r="BZ40" s="55"/>
      <c r="CA40" s="55"/>
      <c r="CB40" s="54">
        <f>SUM(4011.14526,208.15274)</f>
        <v>4219.2979999999998</v>
      </c>
      <c r="CC40" s="55"/>
      <c r="CD40" s="25">
        <f t="shared" ref="CD40:CD56" si="95">CE40</f>
        <v>42192.98</v>
      </c>
      <c r="CE40" s="2">
        <f t="shared" ref="CE40:CE56" si="96">CF40+CG40+CH40+CI40</f>
        <v>42192.98</v>
      </c>
      <c r="CF40" s="2">
        <f t="shared" ref="CF40:CI56" si="97">BU40+BZ40</f>
        <v>0</v>
      </c>
      <c r="CG40" s="2">
        <f t="shared" si="97"/>
        <v>0</v>
      </c>
      <c r="CH40" s="2">
        <f t="shared" si="97"/>
        <v>42192.98</v>
      </c>
      <c r="CI40" s="2">
        <f t="shared" si="97"/>
        <v>0</v>
      </c>
      <c r="CJ40" s="2">
        <f t="shared" ref="CJ40:CJ56" si="98">CK40+CL40+CM40+CN40</f>
        <v>0</v>
      </c>
      <c r="CK40" s="2">
        <f t="shared" ref="CK40:CK56" si="99">BL40-BU40</f>
        <v>0</v>
      </c>
      <c r="CL40" s="2">
        <f t="shared" ref="CL40:CL56" si="100">BM40-BV40</f>
        <v>0</v>
      </c>
      <c r="CM40" s="2">
        <f t="shared" ref="CM40:CM56" si="101">BN40-BW40</f>
        <v>0</v>
      </c>
      <c r="CN40" s="2">
        <f t="shared" ref="CN40:CN56" si="102">BO40-BX40</f>
        <v>0</v>
      </c>
      <c r="CO40" s="355"/>
      <c r="CP40" s="356">
        <f>CO40</f>
        <v>0</v>
      </c>
      <c r="CQ40" s="356">
        <f>CP40</f>
        <v>0</v>
      </c>
      <c r="CR40" s="2">
        <f t="shared" ref="CR40:CR56" si="103">CS40+CT40+CU40+CV40</f>
        <v>0</v>
      </c>
      <c r="CS40" s="55"/>
      <c r="CT40" s="55"/>
      <c r="CU40" s="55"/>
      <c r="CV40" s="55"/>
      <c r="CW40" s="2">
        <f t="shared" ref="CW40:CW56" si="104">CX40+CY40+CZ40+DA40</f>
        <v>0</v>
      </c>
      <c r="CX40" s="55"/>
      <c r="CY40" s="55"/>
      <c r="CZ40" s="55"/>
      <c r="DA40" s="55"/>
      <c r="DB40" s="2">
        <f t="shared" ref="DB40:DB56" si="105">DC40+DD40+DE40+DF40</f>
        <v>0</v>
      </c>
      <c r="DC40" s="2">
        <f t="shared" ref="DC40:DF56" si="106">CS40-CX40</f>
        <v>0</v>
      </c>
      <c r="DD40" s="2">
        <f t="shared" si="106"/>
        <v>0</v>
      </c>
      <c r="DE40" s="2">
        <f t="shared" si="106"/>
        <v>0</v>
      </c>
      <c r="DF40" s="2">
        <f t="shared" si="106"/>
        <v>0</v>
      </c>
      <c r="DG40" s="55"/>
      <c r="DH40" s="55"/>
      <c r="DI40" s="55"/>
      <c r="DJ40" s="2">
        <f t="shared" ref="DJ40:DJ56" si="107">CJ40+DB40+DI40</f>
        <v>0</v>
      </c>
      <c r="DK40" s="58"/>
      <c r="DL40" s="2">
        <f t="shared" ref="DL40:DL56" si="108">BK40+CR40+DG40</f>
        <v>37973.682000000001</v>
      </c>
      <c r="DM40" s="2">
        <f t="shared" ref="DM40:DM56" si="109">BT40+CW40+DH40</f>
        <v>37973.682000000001</v>
      </c>
      <c r="DN40" s="357"/>
      <c r="DO40" s="2">
        <f>DM40</f>
        <v>37973.682000000001</v>
      </c>
      <c r="DP40" s="2">
        <f>DJ40</f>
        <v>0</v>
      </c>
      <c r="DQ40" s="357"/>
      <c r="DR40" s="2">
        <f>CQ40-DO40</f>
        <v>-37973.682000000001</v>
      </c>
      <c r="DS40" s="357"/>
      <c r="DT40" s="357"/>
      <c r="DU40" s="2">
        <f t="shared" si="3"/>
        <v>0</v>
      </c>
      <c r="DV40" s="358"/>
      <c r="DW40" s="358"/>
      <c r="DX40" s="358"/>
      <c r="DY40" s="358"/>
      <c r="DZ40" s="2">
        <f t="shared" si="4"/>
        <v>0</v>
      </c>
      <c r="EA40" s="55"/>
      <c r="EB40" s="55"/>
      <c r="EC40" s="55"/>
      <c r="ED40" s="186"/>
      <c r="EE40" s="445"/>
      <c r="EF40" s="452"/>
      <c r="EG40" s="452"/>
      <c r="EH40" s="556"/>
      <c r="EI40" s="556"/>
      <c r="EJ40" s="445"/>
      <c r="EK40" s="452"/>
      <c r="EL40" s="452"/>
      <c r="EM40" s="556"/>
      <c r="EN40" s="556"/>
      <c r="EO40" s="555"/>
      <c r="EP40" s="453"/>
      <c r="EQ40" s="631"/>
      <c r="ER40" s="431" t="e">
        <f t="shared" ref="ER40:ER56" si="110">EP40/EM40</f>
        <v>#DIV/0!</v>
      </c>
      <c r="ES40" s="498"/>
      <c r="ET40" s="503"/>
      <c r="EU40" s="503"/>
      <c r="EV40" s="546"/>
      <c r="EW40" s="546"/>
      <c r="EX40" s="498"/>
      <c r="EY40" s="503"/>
      <c r="EZ40" s="503"/>
      <c r="FA40" s="546"/>
      <c r="FB40" s="546"/>
      <c r="FC40" s="545"/>
      <c r="FD40" s="539"/>
      <c r="FE40" s="539"/>
      <c r="FF40" s="445"/>
      <c r="FG40" s="452"/>
      <c r="FH40" s="452"/>
      <c r="FI40" s="556"/>
      <c r="FJ40" s="556"/>
      <c r="FK40" s="445"/>
      <c r="FL40" s="452"/>
      <c r="FM40" s="452"/>
      <c r="FN40" s="556"/>
      <c r="FO40" s="556"/>
      <c r="FP40" s="555"/>
      <c r="FQ40" s="453"/>
      <c r="FR40" s="631"/>
    </row>
    <row r="41" spans="2:174" s="50" customFormat="1" ht="15.75" customHeight="1" x14ac:dyDescent="0.25">
      <c r="B41" s="37"/>
      <c r="C41" s="36"/>
      <c r="D41" s="36"/>
      <c r="E41" s="113"/>
      <c r="F41" s="37"/>
      <c r="G41" s="36"/>
      <c r="H41" s="36"/>
      <c r="I41" s="886"/>
      <c r="J41" s="887"/>
      <c r="K41" s="887"/>
      <c r="L41" s="202"/>
      <c r="M41" s="113"/>
      <c r="N41" s="19" t="s">
        <v>251</v>
      </c>
      <c r="O41" s="158"/>
      <c r="P41" s="158"/>
      <c r="Q41" s="158"/>
      <c r="R41" s="54">
        <f t="shared" si="87"/>
        <v>0</v>
      </c>
      <c r="S41" s="623"/>
      <c r="T41" s="620"/>
      <c r="U41" s="623"/>
      <c r="V41" s="54">
        <f t="shared" si="88"/>
        <v>0</v>
      </c>
      <c r="W41" s="55"/>
      <c r="X41" s="262"/>
      <c r="Y41" s="55"/>
      <c r="Z41" s="177"/>
      <c r="AA41" s="183"/>
      <c r="AB41" s="186"/>
      <c r="AC41" s="173"/>
      <c r="AD41" s="186"/>
      <c r="AE41" s="177"/>
      <c r="AF41" s="183"/>
      <c r="AG41" s="186"/>
      <c r="AH41" s="173"/>
      <c r="AI41" s="186"/>
      <c r="AJ41" s="177"/>
      <c r="AK41" s="183"/>
      <c r="AL41" s="186"/>
      <c r="AM41" s="173"/>
      <c r="AN41" s="186"/>
      <c r="AO41" s="186"/>
      <c r="AP41" s="582"/>
      <c r="AQ41" s="2">
        <f t="shared" si="52"/>
        <v>0</v>
      </c>
      <c r="AR41" s="623"/>
      <c r="AS41" s="623"/>
      <c r="AT41" s="623"/>
      <c r="AU41" s="55"/>
      <c r="AV41" s="2" t="e">
        <f t="shared" si="89"/>
        <v>#REF!</v>
      </c>
      <c r="AW41" s="2" t="e">
        <f>#REF!-AR41</f>
        <v>#REF!</v>
      </c>
      <c r="AX41" s="2" t="e">
        <f>#REF!-AS41</f>
        <v>#REF!</v>
      </c>
      <c r="AY41" s="2" t="e">
        <f>#REF!-AT41</f>
        <v>#REF!</v>
      </c>
      <c r="AZ41" s="2" t="e">
        <f>#REF!-AU41</f>
        <v>#REF!</v>
      </c>
      <c r="BA41" s="2">
        <f t="shared" si="90"/>
        <v>0</v>
      </c>
      <c r="BB41" s="55"/>
      <c r="BC41" s="55"/>
      <c r="BD41" s="55"/>
      <c r="BE41" s="55"/>
      <c r="BF41" s="2">
        <f t="shared" si="91"/>
        <v>0</v>
      </c>
      <c r="BG41" s="55"/>
      <c r="BH41" s="55"/>
      <c r="BI41" s="55"/>
      <c r="BJ41" s="55"/>
      <c r="BK41" s="2">
        <f t="shared" si="92"/>
        <v>0</v>
      </c>
      <c r="BL41" s="55"/>
      <c r="BM41" s="358"/>
      <c r="BN41" s="358"/>
      <c r="BO41" s="358"/>
      <c r="BP41" s="327">
        <f t="shared" ref="BP41:BP56" si="111">SUM(BQ41:BS41)</f>
        <v>0</v>
      </c>
      <c r="BQ41" s="358"/>
      <c r="BR41" s="358"/>
      <c r="BS41" s="358"/>
      <c r="BT41" s="2">
        <f t="shared" si="93"/>
        <v>0</v>
      </c>
      <c r="BU41" s="358"/>
      <c r="BV41" s="358"/>
      <c r="BW41" s="358"/>
      <c r="BX41" s="206"/>
      <c r="BY41" s="2">
        <f t="shared" si="94"/>
        <v>0</v>
      </c>
      <c r="BZ41" s="55"/>
      <c r="CA41" s="55"/>
      <c r="CB41" s="55"/>
      <c r="CC41" s="55"/>
      <c r="CD41" s="25">
        <f t="shared" si="95"/>
        <v>0</v>
      </c>
      <c r="CE41" s="2">
        <f t="shared" si="96"/>
        <v>0</v>
      </c>
      <c r="CF41" s="2">
        <f t="shared" si="97"/>
        <v>0</v>
      </c>
      <c r="CG41" s="2">
        <f t="shared" si="97"/>
        <v>0</v>
      </c>
      <c r="CH41" s="2">
        <f t="shared" si="97"/>
        <v>0</v>
      </c>
      <c r="CI41" s="2">
        <f t="shared" si="97"/>
        <v>0</v>
      </c>
      <c r="CJ41" s="2">
        <f t="shared" si="98"/>
        <v>0</v>
      </c>
      <c r="CK41" s="2">
        <f t="shared" si="99"/>
        <v>0</v>
      </c>
      <c r="CL41" s="2">
        <f t="shared" si="100"/>
        <v>0</v>
      </c>
      <c r="CM41" s="2">
        <f t="shared" si="101"/>
        <v>0</v>
      </c>
      <c r="CN41" s="2">
        <f t="shared" si="102"/>
        <v>0</v>
      </c>
      <c r="CO41" s="355"/>
      <c r="CP41" s="356"/>
      <c r="CQ41" s="356"/>
      <c r="CR41" s="2">
        <f t="shared" si="103"/>
        <v>0</v>
      </c>
      <c r="CS41" s="55"/>
      <c r="CT41" s="55"/>
      <c r="CU41" s="55"/>
      <c r="CV41" s="55"/>
      <c r="CW41" s="2">
        <f t="shared" si="104"/>
        <v>0</v>
      </c>
      <c r="CX41" s="55"/>
      <c r="CY41" s="55"/>
      <c r="CZ41" s="55"/>
      <c r="DA41" s="55"/>
      <c r="DB41" s="2">
        <f t="shared" si="105"/>
        <v>0</v>
      </c>
      <c r="DC41" s="2">
        <f t="shared" si="106"/>
        <v>0</v>
      </c>
      <c r="DD41" s="2">
        <f t="shared" si="106"/>
        <v>0</v>
      </c>
      <c r="DE41" s="2">
        <f t="shared" si="106"/>
        <v>0</v>
      </c>
      <c r="DF41" s="2">
        <f t="shared" si="106"/>
        <v>0</v>
      </c>
      <c r="DG41" s="55"/>
      <c r="DH41" s="55"/>
      <c r="DI41" s="55"/>
      <c r="DJ41" s="2">
        <f t="shared" si="107"/>
        <v>0</v>
      </c>
      <c r="DK41" s="58"/>
      <c r="DL41" s="2">
        <f t="shared" si="108"/>
        <v>0</v>
      </c>
      <c r="DM41" s="2">
        <f t="shared" si="109"/>
        <v>0</v>
      </c>
      <c r="DN41" s="357"/>
      <c r="DO41" s="2">
        <f>DM41</f>
        <v>0</v>
      </c>
      <c r="DP41" s="2">
        <f>DJ41</f>
        <v>0</v>
      </c>
      <c r="DQ41" s="357"/>
      <c r="DR41" s="55"/>
      <c r="DS41" s="357"/>
      <c r="DT41" s="357"/>
      <c r="DU41" s="2">
        <f t="shared" si="3"/>
        <v>0</v>
      </c>
      <c r="DV41" s="358"/>
      <c r="DW41" s="358"/>
      <c r="DX41" s="358"/>
      <c r="DY41" s="358"/>
      <c r="DZ41" s="2">
        <f t="shared" si="4"/>
        <v>0</v>
      </c>
      <c r="EA41" s="55"/>
      <c r="EB41" s="55"/>
      <c r="EC41" s="55"/>
      <c r="ED41" s="186"/>
      <c r="EE41" s="445"/>
      <c r="EF41" s="452"/>
      <c r="EG41" s="452"/>
      <c r="EH41" s="556"/>
      <c r="EI41" s="556"/>
      <c r="EJ41" s="445"/>
      <c r="EK41" s="452"/>
      <c r="EL41" s="452"/>
      <c r="EM41" s="556"/>
      <c r="EN41" s="556"/>
      <c r="EO41" s="556"/>
      <c r="EP41" s="453"/>
      <c r="EQ41" s="631"/>
      <c r="ER41" s="431" t="e">
        <f t="shared" si="110"/>
        <v>#DIV/0!</v>
      </c>
      <c r="ES41" s="498"/>
      <c r="ET41" s="503"/>
      <c r="EU41" s="503"/>
      <c r="EV41" s="546"/>
      <c r="EW41" s="546"/>
      <c r="EX41" s="498"/>
      <c r="EY41" s="503"/>
      <c r="EZ41" s="503"/>
      <c r="FA41" s="546"/>
      <c r="FB41" s="546"/>
      <c r="FC41" s="546"/>
      <c r="FD41" s="539"/>
      <c r="FE41" s="539"/>
      <c r="FF41" s="445"/>
      <c r="FG41" s="452"/>
      <c r="FH41" s="452"/>
      <c r="FI41" s="556"/>
      <c r="FJ41" s="556"/>
      <c r="FK41" s="445"/>
      <c r="FL41" s="452"/>
      <c r="FM41" s="452"/>
      <c r="FN41" s="556"/>
      <c r="FO41" s="556"/>
      <c r="FP41" s="556"/>
      <c r="FQ41" s="453"/>
      <c r="FR41" s="631"/>
    </row>
    <row r="42" spans="2:174" s="48" customFormat="1" ht="15.75" customHeight="1" x14ac:dyDescent="0.25">
      <c r="B42" s="35"/>
      <c r="C42" s="36"/>
      <c r="D42" s="36">
        <v>1</v>
      </c>
      <c r="E42" s="113">
        <v>30</v>
      </c>
      <c r="F42" s="35"/>
      <c r="G42" s="36"/>
      <c r="H42" s="36">
        <v>1</v>
      </c>
      <c r="I42" s="892"/>
      <c r="J42" s="893"/>
      <c r="K42" s="893"/>
      <c r="L42" s="893"/>
      <c r="M42" s="113">
        <v>19</v>
      </c>
      <c r="N42" s="4" t="s">
        <v>88</v>
      </c>
      <c r="O42" s="408"/>
      <c r="P42" s="212">
        <v>1</v>
      </c>
      <c r="Q42" s="113"/>
      <c r="R42" s="54">
        <f t="shared" si="87"/>
        <v>958.2</v>
      </c>
      <c r="S42" s="619"/>
      <c r="T42" s="620">
        <v>958.2</v>
      </c>
      <c r="U42" s="619"/>
      <c r="V42" s="54">
        <f t="shared" si="88"/>
        <v>958.2</v>
      </c>
      <c r="W42" s="2"/>
      <c r="X42" s="645">
        <v>958.2</v>
      </c>
      <c r="Y42" s="2"/>
      <c r="Z42" s="175"/>
      <c r="AA42" s="183"/>
      <c r="AB42" s="172"/>
      <c r="AC42" s="173"/>
      <c r="AD42" s="172"/>
      <c r="AE42" s="175"/>
      <c r="AF42" s="183"/>
      <c r="AG42" s="172"/>
      <c r="AH42" s="173"/>
      <c r="AI42" s="172"/>
      <c r="AJ42" s="175"/>
      <c r="AK42" s="183"/>
      <c r="AL42" s="172"/>
      <c r="AM42" s="173"/>
      <c r="AN42" s="172"/>
      <c r="AO42" s="172"/>
      <c r="AP42" s="578" t="s">
        <v>401</v>
      </c>
      <c r="AQ42" s="2">
        <f t="shared" si="52"/>
        <v>958.2</v>
      </c>
      <c r="AR42" s="619"/>
      <c r="AS42" s="620">
        <v>958.2</v>
      </c>
      <c r="AT42" s="619"/>
      <c r="AU42" s="2"/>
      <c r="AV42" s="2" t="e">
        <f t="shared" si="89"/>
        <v>#REF!</v>
      </c>
      <c r="AW42" s="2" t="e">
        <f>#REF!-AR42</f>
        <v>#REF!</v>
      </c>
      <c r="AX42" s="2" t="e">
        <f>#REF!-AS42</f>
        <v>#REF!</v>
      </c>
      <c r="AY42" s="2" t="e">
        <f>#REF!-AT42</f>
        <v>#REF!</v>
      </c>
      <c r="AZ42" s="2" t="e">
        <f>#REF!-AU42</f>
        <v>#REF!</v>
      </c>
      <c r="BA42" s="2">
        <f t="shared" si="90"/>
        <v>577.29999999999995</v>
      </c>
      <c r="BB42" s="2"/>
      <c r="BC42" s="262">
        <f>251+326.3</f>
        <v>577.29999999999995</v>
      </c>
      <c r="BD42" s="2"/>
      <c r="BE42" s="2"/>
      <c r="BF42" s="2">
        <f t="shared" si="91"/>
        <v>0</v>
      </c>
      <c r="BG42" s="2"/>
      <c r="BH42" s="323"/>
      <c r="BI42" s="2"/>
      <c r="BJ42" s="2"/>
      <c r="BK42" s="2">
        <f t="shared" si="92"/>
        <v>958.2</v>
      </c>
      <c r="BL42" s="2"/>
      <c r="BM42" s="620">
        <v>958.2</v>
      </c>
      <c r="BN42" s="2"/>
      <c r="BO42" s="2"/>
      <c r="BP42" s="327">
        <f t="shared" si="111"/>
        <v>118.43</v>
      </c>
      <c r="BQ42" s="2"/>
      <c r="BR42" s="2">
        <v>118.43</v>
      </c>
      <c r="BS42" s="2"/>
      <c r="BT42" s="2">
        <f t="shared" si="93"/>
        <v>958.2</v>
      </c>
      <c r="BU42" s="2"/>
      <c r="BV42" s="262">
        <v>958.2</v>
      </c>
      <c r="BW42" s="2"/>
      <c r="BX42" s="172"/>
      <c r="BY42" s="2">
        <f t="shared" si="94"/>
        <v>118.43</v>
      </c>
      <c r="BZ42" s="2"/>
      <c r="CA42" s="2">
        <v>118.43</v>
      </c>
      <c r="CB42" s="2"/>
      <c r="CC42" s="2"/>
      <c r="CD42" s="25">
        <f t="shared" si="95"/>
        <v>1076.6300000000001</v>
      </c>
      <c r="CE42" s="2">
        <f t="shared" si="96"/>
        <v>1076.6300000000001</v>
      </c>
      <c r="CF42" s="2">
        <f t="shared" si="97"/>
        <v>0</v>
      </c>
      <c r="CG42" s="2">
        <f t="shared" si="97"/>
        <v>1076.6300000000001</v>
      </c>
      <c r="CH42" s="2">
        <f t="shared" si="97"/>
        <v>0</v>
      </c>
      <c r="CI42" s="2">
        <f t="shared" si="97"/>
        <v>0</v>
      </c>
      <c r="CJ42" s="2">
        <f t="shared" si="98"/>
        <v>0</v>
      </c>
      <c r="CK42" s="2">
        <f t="shared" si="99"/>
        <v>0</v>
      </c>
      <c r="CL42" s="2">
        <f t="shared" si="100"/>
        <v>0</v>
      </c>
      <c r="CM42" s="2">
        <f t="shared" si="101"/>
        <v>0</v>
      </c>
      <c r="CN42" s="2">
        <f t="shared" si="102"/>
        <v>0</v>
      </c>
      <c r="CO42" s="92"/>
      <c r="CP42" s="348"/>
      <c r="CQ42" s="348"/>
      <c r="CR42" s="2">
        <f t="shared" si="103"/>
        <v>0</v>
      </c>
      <c r="CS42" s="2"/>
      <c r="CT42" s="323"/>
      <c r="CU42" s="2"/>
      <c r="CV42" s="2"/>
      <c r="CW42" s="2">
        <f t="shared" si="104"/>
        <v>0</v>
      </c>
      <c r="CX42" s="2"/>
      <c r="CY42" s="323"/>
      <c r="CZ42" s="2"/>
      <c r="DA42" s="2"/>
      <c r="DB42" s="2">
        <f t="shared" si="105"/>
        <v>0</v>
      </c>
      <c r="DC42" s="2">
        <f t="shared" si="106"/>
        <v>0</v>
      </c>
      <c r="DD42" s="2">
        <f t="shared" si="106"/>
        <v>0</v>
      </c>
      <c r="DE42" s="2">
        <f t="shared" si="106"/>
        <v>0</v>
      </c>
      <c r="DF42" s="2">
        <f t="shared" si="106"/>
        <v>0</v>
      </c>
      <c r="DG42" s="2"/>
      <c r="DH42" s="2"/>
      <c r="DI42" s="2"/>
      <c r="DJ42" s="2">
        <f t="shared" si="107"/>
        <v>0</v>
      </c>
      <c r="DK42" s="58"/>
      <c r="DL42" s="2">
        <f t="shared" si="108"/>
        <v>958.2</v>
      </c>
      <c r="DM42" s="2">
        <f t="shared" si="109"/>
        <v>958.2</v>
      </c>
      <c r="DN42" s="58"/>
      <c r="DO42" s="2"/>
      <c r="DP42" s="2"/>
      <c r="DQ42" s="58"/>
      <c r="DR42" s="2"/>
      <c r="DS42" s="58"/>
      <c r="DT42" s="58"/>
      <c r="DU42" s="2">
        <f t="shared" si="3"/>
        <v>0</v>
      </c>
      <c r="DV42" s="2"/>
      <c r="DW42" s="262"/>
      <c r="DX42" s="2"/>
      <c r="DY42" s="2"/>
      <c r="DZ42" s="2">
        <f t="shared" si="4"/>
        <v>0</v>
      </c>
      <c r="EA42" s="2"/>
      <c r="EB42" s="2"/>
      <c r="EC42" s="2"/>
      <c r="ED42" s="172"/>
      <c r="EE42" s="445"/>
      <c r="EF42" s="445"/>
      <c r="EG42" s="445"/>
      <c r="EH42" s="553"/>
      <c r="EI42" s="553"/>
      <c r="EJ42" s="445"/>
      <c r="EK42" s="445"/>
      <c r="EL42" s="445"/>
      <c r="EM42" s="553"/>
      <c r="EN42" s="553"/>
      <c r="EO42" s="553"/>
      <c r="EP42" s="446"/>
      <c r="EQ42" s="445"/>
      <c r="ER42" s="427" t="e">
        <f t="shared" si="110"/>
        <v>#DIV/0!</v>
      </c>
      <c r="ES42" s="498">
        <f t="shared" si="9"/>
        <v>958.2</v>
      </c>
      <c r="ET42" s="498">
        <f t="shared" ref="ET42:ET57" si="112">AS42</f>
        <v>958.2</v>
      </c>
      <c r="EU42" s="498"/>
      <c r="EV42" s="541">
        <f t="shared" ref="EV42:EV56" si="113">ET42/ES42</f>
        <v>1</v>
      </c>
      <c r="EW42" s="541">
        <f t="shared" ref="EW42:EW56" si="114">EU42/ES42</f>
        <v>0</v>
      </c>
      <c r="EX42" s="498">
        <f t="shared" si="10"/>
        <v>0</v>
      </c>
      <c r="EY42" s="498">
        <f t="shared" ref="EY42:EY56" si="115">DW42</f>
        <v>0</v>
      </c>
      <c r="EZ42" s="498">
        <f t="shared" ref="EZ42:EZ56" si="116">EB42</f>
        <v>0</v>
      </c>
      <c r="FA42" s="541" t="e">
        <f t="shared" ref="FA42:FA56" si="117">EY42/EX42</f>
        <v>#DIV/0!</v>
      </c>
      <c r="FB42" s="541" t="e">
        <f t="shared" ref="FB42:FB56" si="118">EZ42/EX42</f>
        <v>#DIV/0!</v>
      </c>
      <c r="FC42" s="541"/>
      <c r="FD42" s="498">
        <f t="shared" ref="FD42:FD56" si="119">EX42*EV42</f>
        <v>0</v>
      </c>
      <c r="FE42" s="498">
        <f t="shared" si="11"/>
        <v>0</v>
      </c>
      <c r="FF42" s="445"/>
      <c r="FG42" s="445"/>
      <c r="FH42" s="445"/>
      <c r="FI42" s="553"/>
      <c r="FJ42" s="553"/>
      <c r="FK42" s="445"/>
      <c r="FL42" s="445"/>
      <c r="FM42" s="445"/>
      <c r="FN42" s="553"/>
      <c r="FO42" s="553"/>
      <c r="FP42" s="553"/>
      <c r="FQ42" s="446"/>
      <c r="FR42" s="445"/>
    </row>
    <row r="43" spans="2:174" s="49" customFormat="1" ht="15.6" customHeight="1" x14ac:dyDescent="0.25">
      <c r="B43" s="38"/>
      <c r="C43" s="39">
        <v>1</v>
      </c>
      <c r="D43" s="39"/>
      <c r="E43" s="40">
        <v>31</v>
      </c>
      <c r="F43" s="38"/>
      <c r="G43" s="39">
        <v>1</v>
      </c>
      <c r="H43" s="39">
        <v>1</v>
      </c>
      <c r="I43" s="40"/>
      <c r="J43" s="41"/>
      <c r="K43" s="268"/>
      <c r="L43" s="85"/>
      <c r="M43" s="40">
        <v>20</v>
      </c>
      <c r="N43" s="41" t="s">
        <v>28</v>
      </c>
      <c r="O43" s="41"/>
      <c r="P43" s="212">
        <v>2</v>
      </c>
      <c r="Q43" s="113">
        <v>1</v>
      </c>
      <c r="R43" s="324">
        <f t="shared" si="87"/>
        <v>22884.66921</v>
      </c>
      <c r="S43" s="621"/>
      <c r="T43" s="618">
        <v>4948.8</v>
      </c>
      <c r="U43" s="621">
        <v>17935.869210000001</v>
      </c>
      <c r="V43" s="324">
        <f t="shared" si="88"/>
        <v>4948.8</v>
      </c>
      <c r="W43" s="29"/>
      <c r="X43" s="646">
        <v>4948.8</v>
      </c>
      <c r="Y43" s="29"/>
      <c r="Z43" s="179"/>
      <c r="AA43" s="187"/>
      <c r="AB43" s="178"/>
      <c r="AC43" s="180"/>
      <c r="AD43" s="178"/>
      <c r="AE43" s="179"/>
      <c r="AF43" s="187"/>
      <c r="AG43" s="178"/>
      <c r="AH43" s="180"/>
      <c r="AI43" s="178"/>
      <c r="AJ43" s="179"/>
      <c r="AK43" s="187"/>
      <c r="AL43" s="178"/>
      <c r="AM43" s="180"/>
      <c r="AN43" s="178"/>
      <c r="AO43" s="179"/>
      <c r="AP43" s="578" t="s">
        <v>576</v>
      </c>
      <c r="AQ43" s="29">
        <f t="shared" si="52"/>
        <v>22884.66921</v>
      </c>
      <c r="AR43" s="621"/>
      <c r="AS43" s="618">
        <v>4948.8</v>
      </c>
      <c r="AT43" s="621">
        <v>17935.869210000001</v>
      </c>
      <c r="AU43" s="325"/>
      <c r="AV43" s="29" t="e">
        <f t="shared" si="89"/>
        <v>#REF!</v>
      </c>
      <c r="AW43" s="2" t="e">
        <f>#REF!-AR43</f>
        <v>#REF!</v>
      </c>
      <c r="AX43" s="2" t="e">
        <f>#REF!-AS43</f>
        <v>#REF!</v>
      </c>
      <c r="AY43" s="2" t="e">
        <f>#REF!-AT43</f>
        <v>#REF!</v>
      </c>
      <c r="AZ43" s="2" t="e">
        <f>#REF!-AU43</f>
        <v>#REF!</v>
      </c>
      <c r="BA43" s="29">
        <f t="shared" si="90"/>
        <v>3155.6</v>
      </c>
      <c r="BB43" s="29"/>
      <c r="BC43" s="322">
        <v>3155.6</v>
      </c>
      <c r="BD43" s="29"/>
      <c r="BE43" s="325"/>
      <c r="BF43" s="29">
        <f t="shared" si="91"/>
        <v>0</v>
      </c>
      <c r="BG43" s="29"/>
      <c r="BH43" s="322"/>
      <c r="BI43" s="29"/>
      <c r="BJ43" s="325"/>
      <c r="BK43" s="29">
        <f t="shared" si="92"/>
        <v>22781.594940000003</v>
      </c>
      <c r="BL43" s="29"/>
      <c r="BM43" s="618">
        <v>4845.7257300000001</v>
      </c>
      <c r="BN43" s="29">
        <v>17935.869210000001</v>
      </c>
      <c r="BO43" s="343"/>
      <c r="BP43" s="327">
        <f t="shared" si="111"/>
        <v>2097.6428800000003</v>
      </c>
      <c r="BQ43" s="700"/>
      <c r="BR43" s="700">
        <v>538.00207</v>
      </c>
      <c r="BS43" s="700">
        <v>1559.6408100000001</v>
      </c>
      <c r="BT43" s="29">
        <f t="shared" si="93"/>
        <v>22781.594940000003</v>
      </c>
      <c r="BU43" s="29"/>
      <c r="BV43" s="322">
        <v>4845.7257300000001</v>
      </c>
      <c r="BW43" s="29">
        <v>17935.869210000001</v>
      </c>
      <c r="BX43" s="204"/>
      <c r="BY43" s="29">
        <f t="shared" si="94"/>
        <v>2097.6428800000003</v>
      </c>
      <c r="BZ43" s="29"/>
      <c r="CA43" s="29">
        <v>538.00207</v>
      </c>
      <c r="CB43" s="29">
        <v>1559.6408100000001</v>
      </c>
      <c r="CC43" s="29"/>
      <c r="CD43" s="31">
        <f t="shared" si="95"/>
        <v>24879.237820000002</v>
      </c>
      <c r="CE43" s="29">
        <f t="shared" si="96"/>
        <v>24879.237820000002</v>
      </c>
      <c r="CF43" s="29">
        <f t="shared" si="97"/>
        <v>0</v>
      </c>
      <c r="CG43" s="29">
        <f t="shared" si="97"/>
        <v>5383.7278000000006</v>
      </c>
      <c r="CH43" s="29">
        <f t="shared" si="97"/>
        <v>19495.510020000002</v>
      </c>
      <c r="CI43" s="29">
        <f t="shared" si="97"/>
        <v>0</v>
      </c>
      <c r="CJ43" s="2">
        <f t="shared" si="98"/>
        <v>0</v>
      </c>
      <c r="CK43" s="2">
        <f t="shared" si="99"/>
        <v>0</v>
      </c>
      <c r="CL43" s="2">
        <f t="shared" si="100"/>
        <v>0</v>
      </c>
      <c r="CM43" s="2">
        <f t="shared" si="101"/>
        <v>0</v>
      </c>
      <c r="CN43" s="2">
        <f t="shared" si="102"/>
        <v>0</v>
      </c>
      <c r="CO43" s="349"/>
      <c r="CP43" s="350">
        <f>BA43+BA48+BA54</f>
        <v>24905.309000000001</v>
      </c>
      <c r="CQ43" s="350">
        <f>CP43+CR43-BF54</f>
        <v>24905.309000000001</v>
      </c>
      <c r="CR43" s="29">
        <f t="shared" si="103"/>
        <v>0</v>
      </c>
      <c r="CS43" s="29"/>
      <c r="CT43" s="322"/>
      <c r="CU43" s="29"/>
      <c r="CV43" s="325"/>
      <c r="CW43" s="29">
        <f t="shared" si="104"/>
        <v>0</v>
      </c>
      <c r="CX43" s="29"/>
      <c r="CY43" s="322"/>
      <c r="CZ43" s="29"/>
      <c r="DA43" s="325"/>
      <c r="DB43" s="29">
        <f t="shared" si="105"/>
        <v>0</v>
      </c>
      <c r="DC43" s="2">
        <f t="shared" si="106"/>
        <v>0</v>
      </c>
      <c r="DD43" s="2">
        <f t="shared" si="106"/>
        <v>0</v>
      </c>
      <c r="DE43" s="2">
        <f t="shared" si="106"/>
        <v>0</v>
      </c>
      <c r="DF43" s="2">
        <f t="shared" si="106"/>
        <v>0</v>
      </c>
      <c r="DG43" s="29"/>
      <c r="DH43" s="29"/>
      <c r="DI43" s="29"/>
      <c r="DJ43" s="29">
        <f t="shared" si="107"/>
        <v>0</v>
      </c>
      <c r="DK43" s="93"/>
      <c r="DL43" s="29">
        <f t="shared" si="108"/>
        <v>22781.594940000003</v>
      </c>
      <c r="DM43" s="29">
        <f t="shared" si="109"/>
        <v>22781.594940000003</v>
      </c>
      <c r="DN43" s="93"/>
      <c r="DO43" s="106">
        <f>DM43+DM48+DM54</f>
        <v>32241.375940000002</v>
      </c>
      <c r="DP43" s="106">
        <f>DJ43+DJ48+DJ54</f>
        <v>0</v>
      </c>
      <c r="DQ43" s="93"/>
      <c r="DR43" s="2">
        <f>CQ43-DO43</f>
        <v>-7336.0669400000006</v>
      </c>
      <c r="DS43" s="93"/>
      <c r="DT43" s="93"/>
      <c r="DU43" s="2">
        <f t="shared" si="3"/>
        <v>0</v>
      </c>
      <c r="DV43" s="29"/>
      <c r="DW43" s="322"/>
      <c r="DX43" s="29"/>
      <c r="DY43" s="343"/>
      <c r="DZ43" s="2">
        <f t="shared" si="4"/>
        <v>0</v>
      </c>
      <c r="EA43" s="29"/>
      <c r="EB43" s="29"/>
      <c r="EC43" s="29"/>
      <c r="ED43" s="178"/>
      <c r="EE43" s="445"/>
      <c r="EF43" s="447"/>
      <c r="EG43" s="447"/>
      <c r="EH43" s="554"/>
      <c r="EI43" s="554"/>
      <c r="EJ43" s="445"/>
      <c r="EK43" s="447"/>
      <c r="EL43" s="447"/>
      <c r="EM43" s="554"/>
      <c r="EN43" s="554"/>
      <c r="EO43" s="554"/>
      <c r="EP43" s="448"/>
      <c r="EQ43" s="447"/>
      <c r="ER43" s="428" t="e">
        <f t="shared" si="110"/>
        <v>#DIV/0!</v>
      </c>
      <c r="ES43" s="498">
        <f t="shared" si="9"/>
        <v>4948.8</v>
      </c>
      <c r="ET43" s="499">
        <f t="shared" si="112"/>
        <v>4948.8</v>
      </c>
      <c r="EU43" s="499"/>
      <c r="EV43" s="544">
        <f t="shared" si="113"/>
        <v>1</v>
      </c>
      <c r="EW43" s="544">
        <f t="shared" si="114"/>
        <v>0</v>
      </c>
      <c r="EX43" s="498">
        <f t="shared" si="10"/>
        <v>0</v>
      </c>
      <c r="EY43" s="499">
        <f t="shared" si="115"/>
        <v>0</v>
      </c>
      <c r="EZ43" s="499">
        <f t="shared" si="116"/>
        <v>0</v>
      </c>
      <c r="FA43" s="544" t="e">
        <f t="shared" si="117"/>
        <v>#DIV/0!</v>
      </c>
      <c r="FB43" s="544" t="e">
        <f t="shared" si="118"/>
        <v>#DIV/0!</v>
      </c>
      <c r="FC43" s="544"/>
      <c r="FD43" s="499">
        <f t="shared" si="119"/>
        <v>0</v>
      </c>
      <c r="FE43" s="499">
        <f t="shared" si="11"/>
        <v>0</v>
      </c>
      <c r="FF43" s="445">
        <f>FG43+FH43</f>
        <v>17935.869210000001</v>
      </c>
      <c r="FG43" s="447">
        <f>AT43</f>
        <v>17935.869210000001</v>
      </c>
      <c r="FH43" s="447"/>
      <c r="FI43" s="554">
        <f>FG43/FF43</f>
        <v>1</v>
      </c>
      <c r="FJ43" s="554">
        <f>FH43/FF43</f>
        <v>0</v>
      </c>
      <c r="FK43" s="445">
        <f>FL43+FM43</f>
        <v>0</v>
      </c>
      <c r="FL43" s="447">
        <f>DX43</f>
        <v>0</v>
      </c>
      <c r="FM43" s="447">
        <f>EC43</f>
        <v>0</v>
      </c>
      <c r="FN43" s="554" t="e">
        <f>FL43/FK43</f>
        <v>#DIV/0!</v>
      </c>
      <c r="FO43" s="554" t="e">
        <f>FM43/FK43</f>
        <v>#DIV/0!</v>
      </c>
      <c r="FP43" s="554"/>
      <c r="FQ43" s="448">
        <f>FK43*FI43</f>
        <v>0</v>
      </c>
      <c r="FR43" s="447">
        <f>FL43-FQ43</f>
        <v>0</v>
      </c>
    </row>
    <row r="44" spans="2:174" s="48" customFormat="1" ht="15.75" customHeight="1" x14ac:dyDescent="0.25">
      <c r="B44" s="35"/>
      <c r="C44" s="36"/>
      <c r="D44" s="36">
        <v>1</v>
      </c>
      <c r="E44" s="113">
        <v>32</v>
      </c>
      <c r="F44" s="35"/>
      <c r="G44" s="36"/>
      <c r="H44" s="36"/>
      <c r="I44" s="886"/>
      <c r="J44" s="887"/>
      <c r="K44" s="887"/>
      <c r="L44" s="202"/>
      <c r="M44" s="113">
        <v>21</v>
      </c>
      <c r="N44" s="4" t="s">
        <v>89</v>
      </c>
      <c r="O44" s="408"/>
      <c r="P44" s="212">
        <v>1</v>
      </c>
      <c r="Q44" s="113"/>
      <c r="R44" s="54">
        <f t="shared" si="87"/>
        <v>533.6</v>
      </c>
      <c r="S44" s="619"/>
      <c r="T44" s="620">
        <v>533.6</v>
      </c>
      <c r="U44" s="619"/>
      <c r="V44" s="54">
        <f t="shared" si="88"/>
        <v>539.20000000000005</v>
      </c>
      <c r="W44" s="2"/>
      <c r="X44" s="645">
        <v>539.20000000000005</v>
      </c>
      <c r="Y44" s="2"/>
      <c r="Z44" s="175"/>
      <c r="AA44" s="183"/>
      <c r="AB44" s="172"/>
      <c r="AC44" s="173"/>
      <c r="AD44" s="172"/>
      <c r="AE44" s="175"/>
      <c r="AF44" s="183"/>
      <c r="AG44" s="172"/>
      <c r="AH44" s="173"/>
      <c r="AI44" s="172"/>
      <c r="AJ44" s="175"/>
      <c r="AK44" s="183"/>
      <c r="AL44" s="172"/>
      <c r="AM44" s="173"/>
      <c r="AN44" s="172"/>
      <c r="AO44" s="172"/>
      <c r="AP44" s="578" t="s">
        <v>561</v>
      </c>
      <c r="AQ44" s="2">
        <f t="shared" si="52"/>
        <v>533.6</v>
      </c>
      <c r="AR44" s="619"/>
      <c r="AS44" s="620">
        <v>533.6</v>
      </c>
      <c r="AT44" s="619"/>
      <c r="AU44" s="2"/>
      <c r="AV44" s="2" t="e">
        <f t="shared" si="89"/>
        <v>#REF!</v>
      </c>
      <c r="AW44" s="2" t="e">
        <f>#REF!-AR44</f>
        <v>#REF!</v>
      </c>
      <c r="AX44" s="2" t="e">
        <f>#REF!-AS44</f>
        <v>#REF!</v>
      </c>
      <c r="AY44" s="2" t="e">
        <f>#REF!-AT44</f>
        <v>#REF!</v>
      </c>
      <c r="AZ44" s="2" t="e">
        <f>#REF!-AU44</f>
        <v>#REF!</v>
      </c>
      <c r="BA44" s="2">
        <f t="shared" si="90"/>
        <v>185.06900000000002</v>
      </c>
      <c r="BB44" s="2"/>
      <c r="BC44" s="262">
        <f>124+61.069</f>
        <v>185.06900000000002</v>
      </c>
      <c r="BD44" s="2"/>
      <c r="BE44" s="2"/>
      <c r="BF44" s="2">
        <f t="shared" si="91"/>
        <v>0</v>
      </c>
      <c r="BG44" s="2"/>
      <c r="BH44" s="262"/>
      <c r="BI44" s="2"/>
      <c r="BJ44" s="2"/>
      <c r="BK44" s="2">
        <f t="shared" si="92"/>
        <v>533.6</v>
      </c>
      <c r="BL44" s="2"/>
      <c r="BM44" s="620">
        <v>533.6</v>
      </c>
      <c r="BN44" s="2"/>
      <c r="BO44" s="2"/>
      <c r="BP44" s="327">
        <f t="shared" si="111"/>
        <v>46.4</v>
      </c>
      <c r="BQ44" s="2"/>
      <c r="BR44" s="2">
        <v>46.4</v>
      </c>
      <c r="BS44" s="2"/>
      <c r="BT44" s="2">
        <f t="shared" si="93"/>
        <v>533.6</v>
      </c>
      <c r="BU44" s="2"/>
      <c r="BV44" s="262">
        <v>533.6</v>
      </c>
      <c r="BW44" s="2"/>
      <c r="BX44" s="172"/>
      <c r="BY44" s="2">
        <f t="shared" si="94"/>
        <v>46.4</v>
      </c>
      <c r="BZ44" s="2"/>
      <c r="CA44" s="262">
        <v>46.4</v>
      </c>
      <c r="CB44" s="2"/>
      <c r="CC44" s="2"/>
      <c r="CD44" s="25">
        <f t="shared" si="95"/>
        <v>580</v>
      </c>
      <c r="CE44" s="2">
        <f t="shared" si="96"/>
        <v>580</v>
      </c>
      <c r="CF44" s="2">
        <f t="shared" si="97"/>
        <v>0</v>
      </c>
      <c r="CG44" s="2">
        <f t="shared" si="97"/>
        <v>580</v>
      </c>
      <c r="CH44" s="2">
        <f t="shared" si="97"/>
        <v>0</v>
      </c>
      <c r="CI44" s="2">
        <f t="shared" si="97"/>
        <v>0</v>
      </c>
      <c r="CJ44" s="2">
        <f t="shared" si="98"/>
        <v>0</v>
      </c>
      <c r="CK44" s="2">
        <f t="shared" si="99"/>
        <v>0</v>
      </c>
      <c r="CL44" s="2">
        <f t="shared" si="100"/>
        <v>0</v>
      </c>
      <c r="CM44" s="2">
        <f t="shared" si="101"/>
        <v>0</v>
      </c>
      <c r="CN44" s="2">
        <f t="shared" si="102"/>
        <v>0</v>
      </c>
      <c r="CO44" s="92"/>
      <c r="CP44" s="348">
        <f>BA42+BA44+BA45+BA46+BA47+BA49+BA50+BA51+BA52+BA53+BA55+BA56</f>
        <v>15105.255319999998</v>
      </c>
      <c r="CQ44" s="348">
        <f>CP44+CR46+CR51-BF47-BF49-BF53</f>
        <v>15105.255319999998</v>
      </c>
      <c r="CR44" s="2">
        <f t="shared" si="103"/>
        <v>0</v>
      </c>
      <c r="CS44" s="2"/>
      <c r="CT44" s="262"/>
      <c r="CU44" s="2"/>
      <c r="CV44" s="2"/>
      <c r="CW44" s="2">
        <f t="shared" si="104"/>
        <v>0</v>
      </c>
      <c r="CX44" s="2"/>
      <c r="CY44" s="262"/>
      <c r="CZ44" s="2"/>
      <c r="DA44" s="2"/>
      <c r="DB44" s="2">
        <f t="shared" si="105"/>
        <v>0</v>
      </c>
      <c r="DC44" s="2">
        <f t="shared" si="106"/>
        <v>0</v>
      </c>
      <c r="DD44" s="2">
        <f t="shared" si="106"/>
        <v>0</v>
      </c>
      <c r="DE44" s="2">
        <f t="shared" si="106"/>
        <v>0</v>
      </c>
      <c r="DF44" s="2">
        <f t="shared" si="106"/>
        <v>0</v>
      </c>
      <c r="DG44" s="2"/>
      <c r="DH44" s="2"/>
      <c r="DI44" s="2"/>
      <c r="DJ44" s="2">
        <f t="shared" si="107"/>
        <v>0</v>
      </c>
      <c r="DK44" s="58"/>
      <c r="DL44" s="2">
        <f t="shared" si="108"/>
        <v>533.6</v>
      </c>
      <c r="DM44" s="2">
        <f t="shared" si="109"/>
        <v>533.6</v>
      </c>
      <c r="DN44" s="58"/>
      <c r="DO44" s="2">
        <f>DM42+DM44+DM45+DM46+DM47+DM49+DM50+DM51+DM52+DM53+DM55+DM56</f>
        <v>16388.111099999998</v>
      </c>
      <c r="DP44" s="2">
        <f>DJ42+DJ44+DJ45+DJ46+DJ47+DJ49+DJ50+DJ51+DJ52+DJ53+DJ55+DJ56</f>
        <v>0</v>
      </c>
      <c r="DQ44" s="58"/>
      <c r="DR44" s="2">
        <f>CQ44-DO44</f>
        <v>-1282.8557799999999</v>
      </c>
      <c r="DS44" s="58"/>
      <c r="DT44" s="58"/>
      <c r="DU44" s="2">
        <f t="shared" si="3"/>
        <v>0</v>
      </c>
      <c r="DV44" s="2"/>
      <c r="DW44" s="262"/>
      <c r="DX44" s="2"/>
      <c r="DY44" s="2"/>
      <c r="DZ44" s="2">
        <f t="shared" si="4"/>
        <v>0</v>
      </c>
      <c r="EA44" s="2"/>
      <c r="EB44" s="262"/>
      <c r="EC44" s="2"/>
      <c r="ED44" s="172"/>
      <c r="EE44" s="445"/>
      <c r="EF44" s="445"/>
      <c r="EG44" s="445"/>
      <c r="EH44" s="553"/>
      <c r="EI44" s="553"/>
      <c r="EJ44" s="445"/>
      <c r="EK44" s="445"/>
      <c r="EL44" s="445"/>
      <c r="EM44" s="553"/>
      <c r="EN44" s="553"/>
      <c r="EO44" s="553"/>
      <c r="EP44" s="446"/>
      <c r="EQ44" s="445"/>
      <c r="ER44" s="427" t="e">
        <f t="shared" si="110"/>
        <v>#DIV/0!</v>
      </c>
      <c r="ES44" s="498">
        <f t="shared" si="9"/>
        <v>533.6</v>
      </c>
      <c r="ET44" s="498">
        <f t="shared" si="112"/>
        <v>533.6</v>
      </c>
      <c r="EU44" s="498"/>
      <c r="EV44" s="541">
        <f t="shared" si="113"/>
        <v>1</v>
      </c>
      <c r="EW44" s="541">
        <f t="shared" si="114"/>
        <v>0</v>
      </c>
      <c r="EX44" s="498">
        <f t="shared" si="10"/>
        <v>0</v>
      </c>
      <c r="EY44" s="498">
        <f t="shared" si="115"/>
        <v>0</v>
      </c>
      <c r="EZ44" s="498">
        <f t="shared" si="116"/>
        <v>0</v>
      </c>
      <c r="FA44" s="541" t="e">
        <f t="shared" si="117"/>
        <v>#DIV/0!</v>
      </c>
      <c r="FB44" s="541" t="e">
        <f t="shared" si="118"/>
        <v>#DIV/0!</v>
      </c>
      <c r="FC44" s="541"/>
      <c r="FD44" s="498">
        <f t="shared" si="119"/>
        <v>0</v>
      </c>
      <c r="FE44" s="498">
        <f t="shared" si="11"/>
        <v>0</v>
      </c>
      <c r="FF44" s="445"/>
      <c r="FG44" s="445"/>
      <c r="FH44" s="445"/>
      <c r="FI44" s="553"/>
      <c r="FJ44" s="553"/>
      <c r="FK44" s="445"/>
      <c r="FL44" s="445"/>
      <c r="FM44" s="445"/>
      <c r="FN44" s="553"/>
      <c r="FO44" s="553"/>
      <c r="FP44" s="553"/>
      <c r="FQ44" s="446"/>
      <c r="FR44" s="445"/>
    </row>
    <row r="45" spans="2:174" s="48" customFormat="1" ht="15.6" customHeight="1" x14ac:dyDescent="0.25">
      <c r="B45" s="35"/>
      <c r="C45" s="36"/>
      <c r="D45" s="36">
        <v>1</v>
      </c>
      <c r="E45" s="113">
        <v>33</v>
      </c>
      <c r="F45" s="35"/>
      <c r="G45" s="36"/>
      <c r="H45" s="36"/>
      <c r="I45" s="892"/>
      <c r="J45" s="893"/>
      <c r="K45" s="893"/>
      <c r="L45" s="893"/>
      <c r="M45" s="113">
        <v>22</v>
      </c>
      <c r="N45" s="4" t="s">
        <v>201</v>
      </c>
      <c r="O45" s="408"/>
      <c r="P45" s="212">
        <v>1</v>
      </c>
      <c r="Q45" s="113"/>
      <c r="R45" s="54">
        <f t="shared" si="87"/>
        <v>1052.12628</v>
      </c>
      <c r="S45" s="619"/>
      <c r="T45" s="620">
        <v>1052.12628</v>
      </c>
      <c r="U45" s="619"/>
      <c r="V45" s="54">
        <f t="shared" si="88"/>
        <v>1202</v>
      </c>
      <c r="W45" s="2"/>
      <c r="X45" s="645">
        <v>1202</v>
      </c>
      <c r="Y45" s="2"/>
      <c r="Z45" s="175"/>
      <c r="AA45" s="183"/>
      <c r="AB45" s="172"/>
      <c r="AC45" s="173"/>
      <c r="AD45" s="172"/>
      <c r="AE45" s="175"/>
      <c r="AF45" s="183"/>
      <c r="AG45" s="172"/>
      <c r="AH45" s="173"/>
      <c r="AI45" s="172"/>
      <c r="AJ45" s="175"/>
      <c r="AK45" s="183"/>
      <c r="AL45" s="172"/>
      <c r="AM45" s="173"/>
      <c r="AN45" s="172"/>
      <c r="AO45" s="172"/>
      <c r="AP45" s="578" t="s">
        <v>402</v>
      </c>
      <c r="AQ45" s="2">
        <f t="shared" si="52"/>
        <v>1052.12628</v>
      </c>
      <c r="AR45" s="619"/>
      <c r="AS45" s="620">
        <v>1052.12628</v>
      </c>
      <c r="AT45" s="619"/>
      <c r="AU45" s="2"/>
      <c r="AV45" s="2" t="e">
        <f t="shared" si="89"/>
        <v>#REF!</v>
      </c>
      <c r="AW45" s="2" t="e">
        <f>#REF!-AR45</f>
        <v>#REF!</v>
      </c>
      <c r="AX45" s="2" t="e">
        <f>#REF!-AS45</f>
        <v>#REF!</v>
      </c>
      <c r="AY45" s="2" t="e">
        <f>#REF!-AT45</f>
        <v>#REF!</v>
      </c>
      <c r="AZ45" s="2" t="e">
        <f>#REF!-AU45</f>
        <v>#REF!</v>
      </c>
      <c r="BA45" s="2">
        <f t="shared" si="90"/>
        <v>662.74600000000009</v>
      </c>
      <c r="BB45" s="2"/>
      <c r="BC45" s="262">
        <f>314.6+348.146</f>
        <v>662.74600000000009</v>
      </c>
      <c r="BD45" s="2"/>
      <c r="BE45" s="2"/>
      <c r="BF45" s="2">
        <f t="shared" si="91"/>
        <v>0</v>
      </c>
      <c r="BG45" s="2"/>
      <c r="BH45" s="2"/>
      <c r="BI45" s="2"/>
      <c r="BJ45" s="2"/>
      <c r="BK45" s="2">
        <f t="shared" si="92"/>
        <v>1052.12628</v>
      </c>
      <c r="BL45" s="2"/>
      <c r="BM45" s="620">
        <v>1052.12628</v>
      </c>
      <c r="BN45" s="2"/>
      <c r="BO45" s="2"/>
      <c r="BP45" s="327">
        <f t="shared" si="111"/>
        <v>116.90291999999999</v>
      </c>
      <c r="BQ45" s="2"/>
      <c r="BR45" s="2">
        <v>116.90291999999999</v>
      </c>
      <c r="BS45" s="2"/>
      <c r="BT45" s="2">
        <f t="shared" si="93"/>
        <v>1052.12628</v>
      </c>
      <c r="BU45" s="2"/>
      <c r="BV45" s="620">
        <v>1052.12628</v>
      </c>
      <c r="BW45" s="2"/>
      <c r="BX45" s="172"/>
      <c r="BY45" s="2">
        <f t="shared" si="94"/>
        <v>116.90291999999999</v>
      </c>
      <c r="BZ45" s="2"/>
      <c r="CA45" s="2">
        <v>116.90291999999999</v>
      </c>
      <c r="CB45" s="2"/>
      <c r="CC45" s="2"/>
      <c r="CD45" s="25">
        <f t="shared" si="95"/>
        <v>1169.0291999999999</v>
      </c>
      <c r="CE45" s="2">
        <f t="shared" si="96"/>
        <v>1169.0291999999999</v>
      </c>
      <c r="CF45" s="2">
        <f t="shared" si="97"/>
        <v>0</v>
      </c>
      <c r="CG45" s="2">
        <f t="shared" si="97"/>
        <v>1169.0291999999999</v>
      </c>
      <c r="CH45" s="2">
        <f t="shared" si="97"/>
        <v>0</v>
      </c>
      <c r="CI45" s="2">
        <f t="shared" si="97"/>
        <v>0</v>
      </c>
      <c r="CJ45" s="2">
        <f t="shared" si="98"/>
        <v>0</v>
      </c>
      <c r="CK45" s="2">
        <f t="shared" si="99"/>
        <v>0</v>
      </c>
      <c r="CL45" s="2">
        <f t="shared" si="100"/>
        <v>0</v>
      </c>
      <c r="CM45" s="2">
        <f t="shared" si="101"/>
        <v>0</v>
      </c>
      <c r="CN45" s="2">
        <f t="shared" si="102"/>
        <v>0</v>
      </c>
      <c r="CO45" s="92"/>
      <c r="CP45" s="348"/>
      <c r="CQ45" s="348"/>
      <c r="CR45" s="2">
        <f t="shared" si="103"/>
        <v>0</v>
      </c>
      <c r="CS45" s="2"/>
      <c r="CT45" s="2"/>
      <c r="CU45" s="2"/>
      <c r="CV45" s="2"/>
      <c r="CW45" s="2">
        <f t="shared" si="104"/>
        <v>0</v>
      </c>
      <c r="CX45" s="2"/>
      <c r="CY45" s="2"/>
      <c r="CZ45" s="2"/>
      <c r="DA45" s="2"/>
      <c r="DB45" s="2">
        <f t="shared" si="105"/>
        <v>0</v>
      </c>
      <c r="DC45" s="2">
        <f t="shared" si="106"/>
        <v>0</v>
      </c>
      <c r="DD45" s="2">
        <f t="shared" si="106"/>
        <v>0</v>
      </c>
      <c r="DE45" s="2">
        <f t="shared" si="106"/>
        <v>0</v>
      </c>
      <c r="DF45" s="2">
        <f t="shared" si="106"/>
        <v>0</v>
      </c>
      <c r="DG45" s="2"/>
      <c r="DH45" s="2"/>
      <c r="DI45" s="2"/>
      <c r="DJ45" s="2">
        <f t="shared" si="107"/>
        <v>0</v>
      </c>
      <c r="DK45" s="58"/>
      <c r="DL45" s="2">
        <f t="shared" si="108"/>
        <v>1052.12628</v>
      </c>
      <c r="DM45" s="2">
        <f t="shared" si="109"/>
        <v>1052.12628</v>
      </c>
      <c r="DN45" s="58"/>
      <c r="DO45" s="2"/>
      <c r="DP45" s="2"/>
      <c r="DQ45" s="58"/>
      <c r="DR45" s="2"/>
      <c r="DS45" s="58"/>
      <c r="DT45" s="58"/>
      <c r="DU45" s="2">
        <f t="shared" si="3"/>
        <v>0</v>
      </c>
      <c r="DV45" s="2"/>
      <c r="DW45" s="620"/>
      <c r="DX45" s="2"/>
      <c r="DY45" s="2"/>
      <c r="DZ45" s="2">
        <f t="shared" si="4"/>
        <v>0</v>
      </c>
      <c r="EA45" s="2"/>
      <c r="EB45" s="2"/>
      <c r="EC45" s="2"/>
      <c r="ED45" s="172"/>
      <c r="EE45" s="445"/>
      <c r="EF45" s="445"/>
      <c r="EG45" s="445"/>
      <c r="EH45" s="553"/>
      <c r="EI45" s="553"/>
      <c r="EJ45" s="445"/>
      <c r="EK45" s="445"/>
      <c r="EL45" s="445"/>
      <c r="EM45" s="553"/>
      <c r="EN45" s="553"/>
      <c r="EO45" s="553"/>
      <c r="EP45" s="446"/>
      <c r="EQ45" s="445"/>
      <c r="ER45" s="427" t="e">
        <f t="shared" si="110"/>
        <v>#DIV/0!</v>
      </c>
      <c r="ES45" s="498">
        <f t="shared" si="9"/>
        <v>1052.12628</v>
      </c>
      <c r="ET45" s="498">
        <f t="shared" si="112"/>
        <v>1052.12628</v>
      </c>
      <c r="EU45" s="498"/>
      <c r="EV45" s="541">
        <f t="shared" si="113"/>
        <v>1</v>
      </c>
      <c r="EW45" s="541">
        <f t="shared" si="114"/>
        <v>0</v>
      </c>
      <c r="EX45" s="498">
        <f t="shared" si="10"/>
        <v>0</v>
      </c>
      <c r="EY45" s="498">
        <f t="shared" si="115"/>
        <v>0</v>
      </c>
      <c r="EZ45" s="498">
        <f t="shared" si="116"/>
        <v>0</v>
      </c>
      <c r="FA45" s="541" t="e">
        <f t="shared" si="117"/>
        <v>#DIV/0!</v>
      </c>
      <c r="FB45" s="541" t="e">
        <f t="shared" si="118"/>
        <v>#DIV/0!</v>
      </c>
      <c r="FC45" s="541"/>
      <c r="FD45" s="498">
        <f t="shared" si="119"/>
        <v>0</v>
      </c>
      <c r="FE45" s="498">
        <f t="shared" si="11"/>
        <v>0</v>
      </c>
      <c r="FF45" s="445"/>
      <c r="FG45" s="445"/>
      <c r="FH45" s="445"/>
      <c r="FI45" s="553"/>
      <c r="FJ45" s="553"/>
      <c r="FK45" s="445"/>
      <c r="FL45" s="445"/>
      <c r="FM45" s="445"/>
      <c r="FN45" s="553"/>
      <c r="FO45" s="553"/>
      <c r="FP45" s="553"/>
      <c r="FQ45" s="446"/>
      <c r="FR45" s="445"/>
    </row>
    <row r="46" spans="2:174" s="48" customFormat="1" ht="15" customHeight="1" x14ac:dyDescent="0.25">
      <c r="B46" s="35"/>
      <c r="C46" s="36"/>
      <c r="D46" s="36">
        <v>1</v>
      </c>
      <c r="E46" s="113">
        <v>34</v>
      </c>
      <c r="F46" s="35"/>
      <c r="G46" s="36"/>
      <c r="H46" s="36">
        <v>1</v>
      </c>
      <c r="I46" s="113"/>
      <c r="J46" s="4"/>
      <c r="K46" s="266"/>
      <c r="L46" s="66"/>
      <c r="M46" s="113">
        <v>23</v>
      </c>
      <c r="N46" s="4" t="s">
        <v>90</v>
      </c>
      <c r="O46" s="408"/>
      <c r="P46" s="212">
        <v>1</v>
      </c>
      <c r="Q46" s="113"/>
      <c r="R46" s="54">
        <f t="shared" si="87"/>
        <v>1627.8</v>
      </c>
      <c r="S46" s="619"/>
      <c r="T46" s="620">
        <v>1627.8</v>
      </c>
      <c r="U46" s="619"/>
      <c r="V46" s="54">
        <f t="shared" si="88"/>
        <v>1627.8</v>
      </c>
      <c r="W46" s="2"/>
      <c r="X46" s="645">
        <v>1627.8</v>
      </c>
      <c r="Y46" s="2"/>
      <c r="Z46" s="174"/>
      <c r="AA46" s="183"/>
      <c r="AB46" s="172"/>
      <c r="AC46" s="173"/>
      <c r="AD46" s="172"/>
      <c r="AE46" s="174"/>
      <c r="AF46" s="183"/>
      <c r="AG46" s="172"/>
      <c r="AH46" s="173"/>
      <c r="AI46" s="172"/>
      <c r="AJ46" s="174"/>
      <c r="AK46" s="183"/>
      <c r="AL46" s="172"/>
      <c r="AM46" s="173"/>
      <c r="AN46" s="172"/>
      <c r="AO46" s="174"/>
      <c r="AP46" s="578" t="s">
        <v>533</v>
      </c>
      <c r="AQ46" s="2">
        <f t="shared" si="52"/>
        <v>1627.8</v>
      </c>
      <c r="AR46" s="619"/>
      <c r="AS46" s="620">
        <v>1627.8</v>
      </c>
      <c r="AT46" s="619"/>
      <c r="AU46" s="323"/>
      <c r="AV46" s="2" t="e">
        <f t="shared" si="89"/>
        <v>#REF!</v>
      </c>
      <c r="AW46" s="2" t="e">
        <f>#REF!-AR46</f>
        <v>#REF!</v>
      </c>
      <c r="AX46" s="2" t="e">
        <f>#REF!-AS46</f>
        <v>#REF!</v>
      </c>
      <c r="AY46" s="2" t="e">
        <f>#REF!-AT46</f>
        <v>#REF!</v>
      </c>
      <c r="AZ46" s="2" t="e">
        <f>#REF!-AU46</f>
        <v>#REF!</v>
      </c>
      <c r="BA46" s="2">
        <f t="shared" si="90"/>
        <v>381.8</v>
      </c>
      <c r="BB46" s="2"/>
      <c r="BC46" s="262">
        <f>166+215.8</f>
        <v>381.8</v>
      </c>
      <c r="BD46" s="2"/>
      <c r="BE46" s="323"/>
      <c r="BF46" s="2">
        <f t="shared" si="91"/>
        <v>0</v>
      </c>
      <c r="BG46" s="2"/>
      <c r="BH46" s="262"/>
      <c r="BI46" s="2"/>
      <c r="BJ46" s="323"/>
      <c r="BK46" s="2">
        <f t="shared" si="92"/>
        <v>1627.8</v>
      </c>
      <c r="BL46" s="2"/>
      <c r="BM46" s="620">
        <v>1627.8</v>
      </c>
      <c r="BN46" s="2"/>
      <c r="BO46" s="328"/>
      <c r="BP46" s="327">
        <f t="shared" si="111"/>
        <v>250</v>
      </c>
      <c r="BQ46" s="327"/>
      <c r="BR46" s="327">
        <v>250</v>
      </c>
      <c r="BS46" s="327"/>
      <c r="BT46" s="2">
        <f t="shared" si="93"/>
        <v>1627.8</v>
      </c>
      <c r="BU46" s="2"/>
      <c r="BV46" s="262">
        <v>1627.8</v>
      </c>
      <c r="BW46" s="2"/>
      <c r="BX46" s="205"/>
      <c r="BY46" s="2">
        <f t="shared" si="94"/>
        <v>250</v>
      </c>
      <c r="BZ46" s="2"/>
      <c r="CA46" s="2">
        <v>250</v>
      </c>
      <c r="CB46" s="2"/>
      <c r="CC46" s="2"/>
      <c r="CD46" s="25">
        <f t="shared" si="95"/>
        <v>1877.8</v>
      </c>
      <c r="CE46" s="2">
        <f t="shared" si="96"/>
        <v>1877.8</v>
      </c>
      <c r="CF46" s="2">
        <f t="shared" si="97"/>
        <v>0</v>
      </c>
      <c r="CG46" s="2">
        <f t="shared" si="97"/>
        <v>1877.8</v>
      </c>
      <c r="CH46" s="2">
        <f t="shared" si="97"/>
        <v>0</v>
      </c>
      <c r="CI46" s="2">
        <f t="shared" si="97"/>
        <v>0</v>
      </c>
      <c r="CJ46" s="2">
        <f t="shared" si="98"/>
        <v>0</v>
      </c>
      <c r="CK46" s="2">
        <f t="shared" si="99"/>
        <v>0</v>
      </c>
      <c r="CL46" s="2">
        <f t="shared" si="100"/>
        <v>0</v>
      </c>
      <c r="CM46" s="2">
        <f t="shared" si="101"/>
        <v>0</v>
      </c>
      <c r="CN46" s="2">
        <f t="shared" si="102"/>
        <v>0</v>
      </c>
      <c r="CO46" s="92"/>
      <c r="CP46" s="348"/>
      <c r="CQ46" s="348"/>
      <c r="CR46" s="2">
        <f t="shared" si="103"/>
        <v>0</v>
      </c>
      <c r="CS46" s="2"/>
      <c r="CT46" s="262"/>
      <c r="CU46" s="2"/>
      <c r="CV46" s="323"/>
      <c r="CW46" s="2">
        <f t="shared" si="104"/>
        <v>0</v>
      </c>
      <c r="CX46" s="2"/>
      <c r="CY46" s="262"/>
      <c r="CZ46" s="2"/>
      <c r="DA46" s="323"/>
      <c r="DB46" s="2">
        <f t="shared" si="105"/>
        <v>0</v>
      </c>
      <c r="DC46" s="2">
        <f t="shared" si="106"/>
        <v>0</v>
      </c>
      <c r="DD46" s="2">
        <f t="shared" si="106"/>
        <v>0</v>
      </c>
      <c r="DE46" s="2">
        <f t="shared" si="106"/>
        <v>0</v>
      </c>
      <c r="DF46" s="2">
        <f t="shared" si="106"/>
        <v>0</v>
      </c>
      <c r="DG46" s="2"/>
      <c r="DH46" s="2"/>
      <c r="DI46" s="2"/>
      <c r="DJ46" s="2">
        <f t="shared" si="107"/>
        <v>0</v>
      </c>
      <c r="DK46" s="58"/>
      <c r="DL46" s="2">
        <f t="shared" si="108"/>
        <v>1627.8</v>
      </c>
      <c r="DM46" s="2">
        <f t="shared" si="109"/>
        <v>1627.8</v>
      </c>
      <c r="DN46" s="58"/>
      <c r="DO46" s="2"/>
      <c r="DP46" s="2"/>
      <c r="DQ46" s="58"/>
      <c r="DR46" s="2"/>
      <c r="DS46" s="58"/>
      <c r="DT46" s="58"/>
      <c r="DU46" s="2">
        <f t="shared" si="3"/>
        <v>0</v>
      </c>
      <c r="DV46" s="2"/>
      <c r="DW46" s="262"/>
      <c r="DX46" s="2"/>
      <c r="DY46" s="328"/>
      <c r="DZ46" s="2">
        <f t="shared" si="4"/>
        <v>0</v>
      </c>
      <c r="EA46" s="2"/>
      <c r="EB46" s="2"/>
      <c r="EC46" s="2"/>
      <c r="ED46" s="172"/>
      <c r="EE46" s="445"/>
      <c r="EF46" s="445"/>
      <c r="EG46" s="445"/>
      <c r="EH46" s="553"/>
      <c r="EI46" s="553"/>
      <c r="EJ46" s="445"/>
      <c r="EK46" s="445"/>
      <c r="EL46" s="445"/>
      <c r="EM46" s="553"/>
      <c r="EN46" s="553"/>
      <c r="EO46" s="553"/>
      <c r="EP46" s="446"/>
      <c r="EQ46" s="445"/>
      <c r="ER46" s="427" t="e">
        <f t="shared" si="110"/>
        <v>#DIV/0!</v>
      </c>
      <c r="ES46" s="498">
        <f t="shared" si="9"/>
        <v>1627.8</v>
      </c>
      <c r="ET46" s="498">
        <f t="shared" si="112"/>
        <v>1627.8</v>
      </c>
      <c r="EU46" s="498"/>
      <c r="EV46" s="541">
        <f t="shared" si="113"/>
        <v>1</v>
      </c>
      <c r="EW46" s="541">
        <f t="shared" si="114"/>
        <v>0</v>
      </c>
      <c r="EX46" s="498">
        <f t="shared" si="10"/>
        <v>0</v>
      </c>
      <c r="EY46" s="498">
        <f t="shared" si="115"/>
        <v>0</v>
      </c>
      <c r="EZ46" s="498">
        <f t="shared" si="116"/>
        <v>0</v>
      </c>
      <c r="FA46" s="541" t="e">
        <f t="shared" si="117"/>
        <v>#DIV/0!</v>
      </c>
      <c r="FB46" s="541" t="e">
        <f t="shared" si="118"/>
        <v>#DIV/0!</v>
      </c>
      <c r="FC46" s="541"/>
      <c r="FD46" s="498">
        <f t="shared" si="119"/>
        <v>0</v>
      </c>
      <c r="FE46" s="498">
        <f t="shared" si="11"/>
        <v>0</v>
      </c>
      <c r="FF46" s="445"/>
      <c r="FG46" s="445"/>
      <c r="FH46" s="445"/>
      <c r="FI46" s="553"/>
      <c r="FJ46" s="553"/>
      <c r="FK46" s="445"/>
      <c r="FL46" s="445"/>
      <c r="FM46" s="445"/>
      <c r="FN46" s="553"/>
      <c r="FO46" s="553"/>
      <c r="FP46" s="553"/>
      <c r="FQ46" s="446"/>
      <c r="FR46" s="445"/>
    </row>
    <row r="47" spans="2:174" s="48" customFormat="1" ht="16.149999999999999" customHeight="1" x14ac:dyDescent="0.25">
      <c r="B47" s="35"/>
      <c r="C47" s="36"/>
      <c r="D47" s="36">
        <v>1</v>
      </c>
      <c r="E47" s="113">
        <v>35</v>
      </c>
      <c r="F47" s="35"/>
      <c r="G47" s="36"/>
      <c r="H47" s="36">
        <v>1</v>
      </c>
      <c r="I47" s="886" t="s">
        <v>271</v>
      </c>
      <c r="J47" s="887"/>
      <c r="K47" s="887"/>
      <c r="L47" s="202">
        <f>L46</f>
        <v>0</v>
      </c>
      <c r="M47" s="113">
        <v>24</v>
      </c>
      <c r="N47" s="4" t="s">
        <v>91</v>
      </c>
      <c r="O47" s="408"/>
      <c r="P47" s="212">
        <v>1</v>
      </c>
      <c r="Q47" s="113"/>
      <c r="R47" s="54">
        <f t="shared" si="87"/>
        <v>1580.60285</v>
      </c>
      <c r="S47" s="619"/>
      <c r="T47" s="620">
        <v>1580.60285</v>
      </c>
      <c r="U47" s="619"/>
      <c r="V47" s="54">
        <f t="shared" si="88"/>
        <v>1720.6</v>
      </c>
      <c r="W47" s="2"/>
      <c r="X47" s="645">
        <v>1720.6</v>
      </c>
      <c r="Y47" s="2"/>
      <c r="Z47" s="174"/>
      <c r="AA47" s="183"/>
      <c r="AB47" s="172"/>
      <c r="AC47" s="173"/>
      <c r="AD47" s="172"/>
      <c r="AE47" s="174"/>
      <c r="AF47" s="183"/>
      <c r="AG47" s="172"/>
      <c r="AH47" s="173"/>
      <c r="AI47" s="172"/>
      <c r="AJ47" s="174"/>
      <c r="AK47" s="183"/>
      <c r="AL47" s="172"/>
      <c r="AM47" s="173"/>
      <c r="AN47" s="172"/>
      <c r="AO47" s="174"/>
      <c r="AP47" s="578" t="s">
        <v>516</v>
      </c>
      <c r="AQ47" s="2">
        <f t="shared" si="52"/>
        <v>1580.60285</v>
      </c>
      <c r="AR47" s="619"/>
      <c r="AS47" s="620">
        <v>1580.60285</v>
      </c>
      <c r="AT47" s="619"/>
      <c r="AU47" s="2"/>
      <c r="AV47" s="2" t="e">
        <f t="shared" si="89"/>
        <v>#REF!</v>
      </c>
      <c r="AW47" s="2" t="e">
        <f>#REF!-AR47</f>
        <v>#REF!</v>
      </c>
      <c r="AX47" s="2" t="e">
        <f>#REF!-AS47</f>
        <v>#REF!</v>
      </c>
      <c r="AY47" s="2" t="e">
        <f>#REF!-AT47</f>
        <v>#REF!</v>
      </c>
      <c r="AZ47" s="2" t="e">
        <f>#REF!-AU47</f>
        <v>#REF!</v>
      </c>
      <c r="BA47" s="2">
        <f t="shared" si="90"/>
        <v>963.7</v>
      </c>
      <c r="BB47" s="2"/>
      <c r="BC47" s="262">
        <f>419+544.7</f>
        <v>963.7</v>
      </c>
      <c r="BD47" s="2"/>
      <c r="BE47" s="2"/>
      <c r="BF47" s="2">
        <f t="shared" si="91"/>
        <v>0</v>
      </c>
      <c r="BG47" s="2"/>
      <c r="BH47" s="2"/>
      <c r="BI47" s="2"/>
      <c r="BJ47" s="2"/>
      <c r="BK47" s="2">
        <f t="shared" si="92"/>
        <v>1511.0170800000001</v>
      </c>
      <c r="BL47" s="2"/>
      <c r="BM47" s="620">
        <v>1511.0170800000001</v>
      </c>
      <c r="BN47" s="2"/>
      <c r="BO47" s="2"/>
      <c r="BP47" s="327">
        <f t="shared" si="111"/>
        <v>186.75492</v>
      </c>
      <c r="BQ47" s="2"/>
      <c r="BR47" s="2">
        <v>186.75492</v>
      </c>
      <c r="BS47" s="2"/>
      <c r="BT47" s="2">
        <f t="shared" si="93"/>
        <v>1511.0170800000001</v>
      </c>
      <c r="BU47" s="2"/>
      <c r="BV47" s="262">
        <v>1511.0170800000001</v>
      </c>
      <c r="BW47" s="2"/>
      <c r="BX47" s="172"/>
      <c r="BY47" s="2">
        <f t="shared" si="94"/>
        <v>186.75492</v>
      </c>
      <c r="BZ47" s="2"/>
      <c r="CA47" s="2">
        <v>186.75492</v>
      </c>
      <c r="CB47" s="2"/>
      <c r="CC47" s="2"/>
      <c r="CD47" s="25">
        <f t="shared" si="95"/>
        <v>1697.7720000000002</v>
      </c>
      <c r="CE47" s="2">
        <f t="shared" si="96"/>
        <v>1697.7720000000002</v>
      </c>
      <c r="CF47" s="2">
        <f t="shared" si="97"/>
        <v>0</v>
      </c>
      <c r="CG47" s="2">
        <f t="shared" si="97"/>
        <v>1697.7720000000002</v>
      </c>
      <c r="CH47" s="2">
        <f t="shared" si="97"/>
        <v>0</v>
      </c>
      <c r="CI47" s="2">
        <f t="shared" si="97"/>
        <v>0</v>
      </c>
      <c r="CJ47" s="2">
        <f t="shared" si="98"/>
        <v>0</v>
      </c>
      <c r="CK47" s="2">
        <f t="shared" si="99"/>
        <v>0</v>
      </c>
      <c r="CL47" s="2">
        <f t="shared" si="100"/>
        <v>0</v>
      </c>
      <c r="CM47" s="2">
        <f t="shared" si="101"/>
        <v>0</v>
      </c>
      <c r="CN47" s="2">
        <f t="shared" si="102"/>
        <v>0</v>
      </c>
      <c r="CO47" s="92"/>
      <c r="CP47" s="348"/>
      <c r="CQ47" s="348"/>
      <c r="CR47" s="2">
        <f t="shared" si="103"/>
        <v>0</v>
      </c>
      <c r="CS47" s="2"/>
      <c r="CT47" s="2"/>
      <c r="CU47" s="2"/>
      <c r="CV47" s="2"/>
      <c r="CW47" s="2">
        <f t="shared" si="104"/>
        <v>0</v>
      </c>
      <c r="CX47" s="2"/>
      <c r="CY47" s="2"/>
      <c r="CZ47" s="2"/>
      <c r="DA47" s="2"/>
      <c r="DB47" s="2">
        <f t="shared" si="105"/>
        <v>0</v>
      </c>
      <c r="DC47" s="2">
        <f t="shared" si="106"/>
        <v>0</v>
      </c>
      <c r="DD47" s="2">
        <f t="shared" si="106"/>
        <v>0</v>
      </c>
      <c r="DE47" s="2">
        <f t="shared" si="106"/>
        <v>0</v>
      </c>
      <c r="DF47" s="2">
        <f t="shared" si="106"/>
        <v>0</v>
      </c>
      <c r="DG47" s="2"/>
      <c r="DH47" s="2"/>
      <c r="DI47" s="2"/>
      <c r="DJ47" s="2">
        <f t="shared" si="107"/>
        <v>0</v>
      </c>
      <c r="DK47" s="58"/>
      <c r="DL47" s="2">
        <f t="shared" si="108"/>
        <v>1511.0170800000001</v>
      </c>
      <c r="DM47" s="2">
        <f t="shared" si="109"/>
        <v>1511.0170800000001</v>
      </c>
      <c r="DN47" s="58"/>
      <c r="DO47" s="2"/>
      <c r="DP47" s="2"/>
      <c r="DQ47" s="58"/>
      <c r="DR47" s="2"/>
      <c r="DS47" s="58"/>
      <c r="DT47" s="58"/>
      <c r="DU47" s="2">
        <f t="shared" si="3"/>
        <v>0</v>
      </c>
      <c r="DV47" s="2"/>
      <c r="DW47" s="262"/>
      <c r="DX47" s="2"/>
      <c r="DY47" s="2"/>
      <c r="DZ47" s="2">
        <f t="shared" si="4"/>
        <v>0</v>
      </c>
      <c r="EA47" s="2"/>
      <c r="EB47" s="2"/>
      <c r="EC47" s="2"/>
      <c r="ED47" s="172"/>
      <c r="EE47" s="445"/>
      <c r="EF47" s="445"/>
      <c r="EG47" s="445"/>
      <c r="EH47" s="553"/>
      <c r="EI47" s="553"/>
      <c r="EJ47" s="445"/>
      <c r="EK47" s="445"/>
      <c r="EL47" s="445"/>
      <c r="EM47" s="553"/>
      <c r="EN47" s="553"/>
      <c r="EO47" s="553"/>
      <c r="EP47" s="446"/>
      <c r="EQ47" s="445"/>
      <c r="ER47" s="427" t="e">
        <f t="shared" si="110"/>
        <v>#DIV/0!</v>
      </c>
      <c r="ES47" s="498">
        <f t="shared" si="9"/>
        <v>1580.60285</v>
      </c>
      <c r="ET47" s="498">
        <f t="shared" si="112"/>
        <v>1580.60285</v>
      </c>
      <c r="EU47" s="498"/>
      <c r="EV47" s="541">
        <f t="shared" si="113"/>
        <v>1</v>
      </c>
      <c r="EW47" s="541">
        <f t="shared" si="114"/>
        <v>0</v>
      </c>
      <c r="EX47" s="498">
        <f t="shared" si="10"/>
        <v>0</v>
      </c>
      <c r="EY47" s="498">
        <f t="shared" si="115"/>
        <v>0</v>
      </c>
      <c r="EZ47" s="498">
        <f t="shared" si="116"/>
        <v>0</v>
      </c>
      <c r="FA47" s="541" t="e">
        <f t="shared" si="117"/>
        <v>#DIV/0!</v>
      </c>
      <c r="FB47" s="541" t="e">
        <f t="shared" si="118"/>
        <v>#DIV/0!</v>
      </c>
      <c r="FC47" s="541"/>
      <c r="FD47" s="498">
        <f t="shared" si="119"/>
        <v>0</v>
      </c>
      <c r="FE47" s="498">
        <f t="shared" si="11"/>
        <v>0</v>
      </c>
      <c r="FF47" s="445"/>
      <c r="FG47" s="445"/>
      <c r="FH47" s="445"/>
      <c r="FI47" s="553"/>
      <c r="FJ47" s="553"/>
      <c r="FK47" s="445"/>
      <c r="FL47" s="445"/>
      <c r="FM47" s="445"/>
      <c r="FN47" s="553"/>
      <c r="FO47" s="553"/>
      <c r="FP47" s="553"/>
      <c r="FQ47" s="446"/>
      <c r="FR47" s="445"/>
    </row>
    <row r="48" spans="2:174" s="49" customFormat="1" ht="15.75" customHeight="1" x14ac:dyDescent="0.25">
      <c r="B48" s="38"/>
      <c r="C48" s="39">
        <v>1</v>
      </c>
      <c r="D48" s="39"/>
      <c r="E48" s="40">
        <v>36</v>
      </c>
      <c r="F48" s="38"/>
      <c r="G48" s="39">
        <v>1</v>
      </c>
      <c r="H48" s="39">
        <v>1</v>
      </c>
      <c r="M48" s="40">
        <v>25</v>
      </c>
      <c r="N48" s="41" t="s">
        <v>36</v>
      </c>
      <c r="O48" s="41"/>
      <c r="P48" s="212">
        <v>1</v>
      </c>
      <c r="Q48" s="113"/>
      <c r="R48" s="324">
        <f t="shared" si="87"/>
        <v>1308.5</v>
      </c>
      <c r="S48" s="621"/>
      <c r="T48" s="618">
        <v>1308.5</v>
      </c>
      <c r="U48" s="621"/>
      <c r="V48" s="324">
        <f t="shared" si="88"/>
        <v>1308.5</v>
      </c>
      <c r="W48" s="29"/>
      <c r="X48" s="646">
        <v>1308.5</v>
      </c>
      <c r="Y48" s="29"/>
      <c r="Z48" s="179"/>
      <c r="AA48" s="187"/>
      <c r="AB48" s="178"/>
      <c r="AC48" s="180"/>
      <c r="AD48" s="178"/>
      <c r="AE48" s="179"/>
      <c r="AF48" s="187"/>
      <c r="AG48" s="178"/>
      <c r="AH48" s="180"/>
      <c r="AI48" s="178"/>
      <c r="AJ48" s="179"/>
      <c r="AK48" s="187"/>
      <c r="AL48" s="178"/>
      <c r="AM48" s="180"/>
      <c r="AN48" s="178"/>
      <c r="AO48" s="179"/>
      <c r="AP48" s="578" t="s">
        <v>403</v>
      </c>
      <c r="AQ48" s="29">
        <f t="shared" si="52"/>
        <v>1308.5</v>
      </c>
      <c r="AR48" s="621"/>
      <c r="AS48" s="618">
        <v>1308.5</v>
      </c>
      <c r="AT48" s="621"/>
      <c r="AU48" s="325"/>
      <c r="AV48" s="29" t="e">
        <f t="shared" si="89"/>
        <v>#REF!</v>
      </c>
      <c r="AW48" s="29" t="e">
        <f>#REF!-AR48</f>
        <v>#REF!</v>
      </c>
      <c r="AX48" s="29" t="e">
        <f>#REF!-AS48</f>
        <v>#REF!</v>
      </c>
      <c r="AY48" s="29" t="e">
        <f>#REF!-AT48</f>
        <v>#REF!</v>
      </c>
      <c r="AZ48" s="29" t="e">
        <f>#REF!-AU48</f>
        <v>#REF!</v>
      </c>
      <c r="BA48" s="29">
        <f t="shared" si="90"/>
        <v>5689.2119999999995</v>
      </c>
      <c r="BB48" s="29"/>
      <c r="BC48" s="322">
        <v>736</v>
      </c>
      <c r="BD48" s="29">
        <f>4456+497.212</f>
        <v>4953.2119999999995</v>
      </c>
      <c r="BE48" s="325"/>
      <c r="BF48" s="29">
        <f t="shared" si="91"/>
        <v>0</v>
      </c>
      <c r="BG48" s="29"/>
      <c r="BH48" s="29"/>
      <c r="BI48" s="29"/>
      <c r="BJ48" s="325"/>
      <c r="BK48" s="29">
        <f t="shared" si="92"/>
        <v>1308.5</v>
      </c>
      <c r="BL48" s="29"/>
      <c r="BM48" s="618">
        <v>1308.5</v>
      </c>
      <c r="BN48" s="29"/>
      <c r="BO48" s="343"/>
      <c r="BP48" s="327">
        <f t="shared" si="111"/>
        <v>937.995</v>
      </c>
      <c r="BQ48" s="700"/>
      <c r="BR48" s="700">
        <v>937.995</v>
      </c>
      <c r="BS48" s="700"/>
      <c r="BT48" s="29">
        <f t="shared" si="93"/>
        <v>1308.5</v>
      </c>
      <c r="BU48" s="29"/>
      <c r="BV48" s="618">
        <v>1308.5</v>
      </c>
      <c r="BW48" s="29"/>
      <c r="BX48" s="204"/>
      <c r="BY48" s="29">
        <f t="shared" si="94"/>
        <v>937.995</v>
      </c>
      <c r="BZ48" s="29"/>
      <c r="CA48" s="29">
        <v>937.995</v>
      </c>
      <c r="CB48" s="29"/>
      <c r="CC48" s="29"/>
      <c r="CD48" s="31">
        <f t="shared" si="95"/>
        <v>2246.4949999999999</v>
      </c>
      <c r="CE48" s="29">
        <f t="shared" si="96"/>
        <v>2246.4949999999999</v>
      </c>
      <c r="CF48" s="29">
        <f t="shared" si="97"/>
        <v>0</v>
      </c>
      <c r="CG48" s="29">
        <f t="shared" si="97"/>
        <v>2246.4949999999999</v>
      </c>
      <c r="CH48" s="29">
        <f t="shared" si="97"/>
        <v>0</v>
      </c>
      <c r="CI48" s="29">
        <f t="shared" si="97"/>
        <v>0</v>
      </c>
      <c r="CJ48" s="29">
        <f t="shared" si="98"/>
        <v>0</v>
      </c>
      <c r="CK48" s="29">
        <f t="shared" si="99"/>
        <v>0</v>
      </c>
      <c r="CL48" s="29">
        <f t="shared" si="100"/>
        <v>0</v>
      </c>
      <c r="CM48" s="29">
        <f t="shared" si="101"/>
        <v>0</v>
      </c>
      <c r="CN48" s="29">
        <f t="shared" si="102"/>
        <v>0</v>
      </c>
      <c r="CO48" s="349"/>
      <c r="CP48" s="351"/>
      <c r="CQ48" s="351"/>
      <c r="CR48" s="29">
        <f t="shared" si="103"/>
        <v>0</v>
      </c>
      <c r="CS48" s="29"/>
      <c r="CT48" s="29"/>
      <c r="CU48" s="29"/>
      <c r="CV48" s="325"/>
      <c r="CW48" s="29">
        <f t="shared" si="104"/>
        <v>0</v>
      </c>
      <c r="CX48" s="29"/>
      <c r="CY48" s="29"/>
      <c r="CZ48" s="29"/>
      <c r="DA48" s="325"/>
      <c r="DB48" s="29">
        <f t="shared" si="105"/>
        <v>0</v>
      </c>
      <c r="DC48" s="2">
        <f t="shared" si="106"/>
        <v>0</v>
      </c>
      <c r="DD48" s="2">
        <f t="shared" si="106"/>
        <v>0</v>
      </c>
      <c r="DE48" s="2">
        <f t="shared" si="106"/>
        <v>0</v>
      </c>
      <c r="DF48" s="2">
        <f t="shared" si="106"/>
        <v>0</v>
      </c>
      <c r="DG48" s="29"/>
      <c r="DH48" s="29"/>
      <c r="DI48" s="29">
        <f>DG48-DH48</f>
        <v>0</v>
      </c>
      <c r="DJ48" s="29">
        <f t="shared" si="107"/>
        <v>0</v>
      </c>
      <c r="DK48" s="93"/>
      <c r="DL48" s="29">
        <f t="shared" si="108"/>
        <v>1308.5</v>
      </c>
      <c r="DM48" s="29">
        <f t="shared" si="109"/>
        <v>1308.5</v>
      </c>
      <c r="DN48" s="93"/>
      <c r="DO48" s="29"/>
      <c r="DP48" s="29"/>
      <c r="DQ48" s="93"/>
      <c r="DR48" s="29"/>
      <c r="DS48" s="93"/>
      <c r="DT48" s="93"/>
      <c r="DU48" s="2">
        <f t="shared" si="3"/>
        <v>0</v>
      </c>
      <c r="DV48" s="29"/>
      <c r="DW48" s="618"/>
      <c r="DX48" s="29"/>
      <c r="DY48" s="343"/>
      <c r="DZ48" s="2">
        <f t="shared" si="4"/>
        <v>0</v>
      </c>
      <c r="EA48" s="29"/>
      <c r="EB48" s="29"/>
      <c r="EC48" s="29"/>
      <c r="ED48" s="178"/>
      <c r="EE48" s="445"/>
      <c r="EF48" s="447"/>
      <c r="EG48" s="447"/>
      <c r="EH48" s="554"/>
      <c r="EI48" s="554"/>
      <c r="EJ48" s="445"/>
      <c r="EK48" s="447"/>
      <c r="EL48" s="447"/>
      <c r="EM48" s="554"/>
      <c r="EN48" s="554"/>
      <c r="EO48" s="554"/>
      <c r="EP48" s="448"/>
      <c r="EQ48" s="447"/>
      <c r="ER48" s="428" t="e">
        <f t="shared" si="110"/>
        <v>#DIV/0!</v>
      </c>
      <c r="ES48" s="498">
        <f t="shared" si="9"/>
        <v>1308.5</v>
      </c>
      <c r="ET48" s="499">
        <f t="shared" si="112"/>
        <v>1308.5</v>
      </c>
      <c r="EU48" s="499"/>
      <c r="EV48" s="544">
        <f t="shared" si="113"/>
        <v>1</v>
      </c>
      <c r="EW48" s="544">
        <f t="shared" si="114"/>
        <v>0</v>
      </c>
      <c r="EX48" s="498">
        <f t="shared" si="10"/>
        <v>0</v>
      </c>
      <c r="EY48" s="499">
        <f t="shared" si="115"/>
        <v>0</v>
      </c>
      <c r="EZ48" s="499">
        <f t="shared" si="116"/>
        <v>0</v>
      </c>
      <c r="FA48" s="544" t="e">
        <f t="shared" si="117"/>
        <v>#DIV/0!</v>
      </c>
      <c r="FB48" s="544" t="e">
        <f t="shared" si="118"/>
        <v>#DIV/0!</v>
      </c>
      <c r="FC48" s="544"/>
      <c r="FD48" s="499">
        <f t="shared" si="119"/>
        <v>0</v>
      </c>
      <c r="FE48" s="499">
        <f t="shared" si="11"/>
        <v>0</v>
      </c>
      <c r="FF48" s="445">
        <f>FG48+FH48</f>
        <v>0</v>
      </c>
      <c r="FG48" s="447">
        <f>AT48</f>
        <v>0</v>
      </c>
      <c r="FH48" s="447"/>
      <c r="FI48" s="554" t="e">
        <f>FG48/FF48</f>
        <v>#DIV/0!</v>
      </c>
      <c r="FJ48" s="554" t="e">
        <f>FH48/FF48</f>
        <v>#DIV/0!</v>
      </c>
      <c r="FK48" s="445">
        <f>FL48+FM48</f>
        <v>0</v>
      </c>
      <c r="FL48" s="447">
        <f>DX48</f>
        <v>0</v>
      </c>
      <c r="FM48" s="447">
        <f>EC48</f>
        <v>0</v>
      </c>
      <c r="FN48" s="554" t="e">
        <f>FL48/FK48</f>
        <v>#DIV/0!</v>
      </c>
      <c r="FO48" s="554" t="e">
        <f>FM48/FK48</f>
        <v>#DIV/0!</v>
      </c>
      <c r="FP48" s="554"/>
      <c r="FQ48" s="448" t="e">
        <f>FK48*FI48</f>
        <v>#DIV/0!</v>
      </c>
      <c r="FR48" s="447" t="e">
        <f>FL48-FQ48</f>
        <v>#DIV/0!</v>
      </c>
    </row>
    <row r="49" spans="2:174" s="48" customFormat="1" ht="15.75" customHeight="1" x14ac:dyDescent="0.25">
      <c r="B49" s="35"/>
      <c r="C49" s="36"/>
      <c r="D49" s="36">
        <v>1</v>
      </c>
      <c r="E49" s="113">
        <v>37</v>
      </c>
      <c r="F49" s="35"/>
      <c r="G49" s="36"/>
      <c r="H49" s="36">
        <v>1</v>
      </c>
      <c r="M49" s="113">
        <v>26</v>
      </c>
      <c r="N49" s="4" t="s">
        <v>92</v>
      </c>
      <c r="O49" s="408"/>
      <c r="P49" s="212">
        <v>1</v>
      </c>
      <c r="Q49" s="113"/>
      <c r="R49" s="54">
        <f t="shared" si="87"/>
        <v>4024.9999899999998</v>
      </c>
      <c r="S49" s="619"/>
      <c r="T49" s="620">
        <v>4024.9999899999998</v>
      </c>
      <c r="U49" s="619"/>
      <c r="V49" s="54">
        <f t="shared" si="88"/>
        <v>4025</v>
      </c>
      <c r="W49" s="2"/>
      <c r="X49" s="645">
        <v>4025</v>
      </c>
      <c r="Y49" s="2"/>
      <c r="Z49" s="174"/>
      <c r="AA49" s="183"/>
      <c r="AB49" s="172"/>
      <c r="AC49" s="173"/>
      <c r="AD49" s="172"/>
      <c r="AE49" s="174"/>
      <c r="AF49" s="183"/>
      <c r="AG49" s="172"/>
      <c r="AH49" s="173"/>
      <c r="AI49" s="172"/>
      <c r="AJ49" s="174"/>
      <c r="AK49" s="183"/>
      <c r="AL49" s="172"/>
      <c r="AM49" s="173"/>
      <c r="AN49" s="172"/>
      <c r="AO49" s="174"/>
      <c r="AP49" s="578" t="s">
        <v>404</v>
      </c>
      <c r="AQ49" s="2">
        <f t="shared" si="52"/>
        <v>4024.9999899999998</v>
      </c>
      <c r="AR49" s="619"/>
      <c r="AS49" s="620">
        <v>4024.9999899999998</v>
      </c>
      <c r="AT49" s="619"/>
      <c r="AU49" s="2"/>
      <c r="AV49" s="2" t="e">
        <f t="shared" si="89"/>
        <v>#REF!</v>
      </c>
      <c r="AW49" s="2" t="e">
        <f>#REF!-AR49</f>
        <v>#REF!</v>
      </c>
      <c r="AX49" s="2" t="e">
        <f>#REF!-AS49</f>
        <v>#REF!</v>
      </c>
      <c r="AY49" s="2" t="e">
        <f>#REF!-AT49</f>
        <v>#REF!</v>
      </c>
      <c r="AZ49" s="2" t="e">
        <f>#REF!-AU49</f>
        <v>#REF!</v>
      </c>
      <c r="BA49" s="2">
        <f t="shared" si="90"/>
        <v>2421.9</v>
      </c>
      <c r="BB49" s="2"/>
      <c r="BC49" s="262">
        <f>1053+1368.9</f>
        <v>2421.9</v>
      </c>
      <c r="BD49" s="2"/>
      <c r="BE49" s="2"/>
      <c r="BF49" s="2">
        <f t="shared" si="91"/>
        <v>0</v>
      </c>
      <c r="BG49" s="2"/>
      <c r="BH49" s="262"/>
      <c r="BI49" s="2"/>
      <c r="BJ49" s="2"/>
      <c r="BK49" s="2">
        <f t="shared" si="92"/>
        <v>4024.9999899999998</v>
      </c>
      <c r="BL49" s="2"/>
      <c r="BM49" s="620">
        <f>SUM(3386.83504,638.16495)</f>
        <v>4024.9999899999998</v>
      </c>
      <c r="BN49" s="2"/>
      <c r="BO49" s="2"/>
      <c r="BP49" s="327">
        <f t="shared" si="111"/>
        <v>497.47192000000001</v>
      </c>
      <c r="BQ49" s="2"/>
      <c r="BR49" s="2">
        <f>SUM(418.5976,78.87432)</f>
        <v>497.47192000000001</v>
      </c>
      <c r="BS49" s="2"/>
      <c r="BT49" s="2">
        <f t="shared" si="93"/>
        <v>4024.9999899999998</v>
      </c>
      <c r="BU49" s="2"/>
      <c r="BV49" s="262">
        <f>SUM(3386.83504,638.16495)</f>
        <v>4024.9999899999998</v>
      </c>
      <c r="BW49" s="2"/>
      <c r="BX49" s="172"/>
      <c r="BY49" s="2">
        <f t="shared" si="94"/>
        <v>497.47192000000001</v>
      </c>
      <c r="BZ49" s="2"/>
      <c r="CA49" s="2">
        <f>SUM(418.5976,78.87432)</f>
        <v>497.47192000000001</v>
      </c>
      <c r="CB49" s="2"/>
      <c r="CC49" s="2"/>
      <c r="CD49" s="25">
        <f t="shared" si="95"/>
        <v>4522.4719100000002</v>
      </c>
      <c r="CE49" s="2">
        <f t="shared" si="96"/>
        <v>4522.4719100000002</v>
      </c>
      <c r="CF49" s="2">
        <f t="shared" si="97"/>
        <v>0</v>
      </c>
      <c r="CG49" s="2">
        <f t="shared" si="97"/>
        <v>4522.4719100000002</v>
      </c>
      <c r="CH49" s="2">
        <f t="shared" si="97"/>
        <v>0</v>
      </c>
      <c r="CI49" s="2">
        <f t="shared" si="97"/>
        <v>0</v>
      </c>
      <c r="CJ49" s="2">
        <f t="shared" si="98"/>
        <v>0</v>
      </c>
      <c r="CK49" s="2">
        <f t="shared" si="99"/>
        <v>0</v>
      </c>
      <c r="CL49" s="2">
        <f t="shared" si="100"/>
        <v>0</v>
      </c>
      <c r="CM49" s="2">
        <f t="shared" si="101"/>
        <v>0</v>
      </c>
      <c r="CN49" s="2">
        <f t="shared" si="102"/>
        <v>0</v>
      </c>
      <c r="CO49" s="92"/>
      <c r="CP49" s="348"/>
      <c r="CQ49" s="348"/>
      <c r="CR49" s="2">
        <f t="shared" si="103"/>
        <v>0</v>
      </c>
      <c r="CS49" s="2"/>
      <c r="CT49" s="262"/>
      <c r="CU49" s="2"/>
      <c r="CV49" s="2"/>
      <c r="CW49" s="2">
        <f t="shared" si="104"/>
        <v>0</v>
      </c>
      <c r="CX49" s="2"/>
      <c r="CY49" s="262"/>
      <c r="CZ49" s="2"/>
      <c r="DA49" s="2"/>
      <c r="DB49" s="2">
        <f t="shared" si="105"/>
        <v>0</v>
      </c>
      <c r="DC49" s="2">
        <f t="shared" si="106"/>
        <v>0</v>
      </c>
      <c r="DD49" s="2">
        <f t="shared" si="106"/>
        <v>0</v>
      </c>
      <c r="DE49" s="2">
        <f t="shared" si="106"/>
        <v>0</v>
      </c>
      <c r="DF49" s="2">
        <f t="shared" si="106"/>
        <v>0</v>
      </c>
      <c r="DG49" s="2"/>
      <c r="DH49" s="2"/>
      <c r="DI49" s="2"/>
      <c r="DJ49" s="2">
        <f t="shared" si="107"/>
        <v>0</v>
      </c>
      <c r="DK49" s="58"/>
      <c r="DL49" s="2">
        <f t="shared" si="108"/>
        <v>4024.9999899999998</v>
      </c>
      <c r="DM49" s="2">
        <f t="shared" si="109"/>
        <v>4024.9999899999998</v>
      </c>
      <c r="DN49" s="58"/>
      <c r="DO49" s="2"/>
      <c r="DP49" s="2"/>
      <c r="DQ49" s="58"/>
      <c r="DR49" s="2"/>
      <c r="DS49" s="58"/>
      <c r="DT49" s="58"/>
      <c r="DU49" s="2">
        <f t="shared" si="3"/>
        <v>0</v>
      </c>
      <c r="DV49" s="2"/>
      <c r="DW49" s="262"/>
      <c r="DX49" s="2"/>
      <c r="DY49" s="2"/>
      <c r="DZ49" s="2">
        <f t="shared" si="4"/>
        <v>0</v>
      </c>
      <c r="EA49" s="2"/>
      <c r="EB49" s="2"/>
      <c r="EC49" s="2"/>
      <c r="ED49" s="172"/>
      <c r="EE49" s="445"/>
      <c r="EF49" s="445"/>
      <c r="EG49" s="445"/>
      <c r="EH49" s="553"/>
      <c r="EI49" s="553"/>
      <c r="EJ49" s="445"/>
      <c r="EK49" s="445"/>
      <c r="EL49" s="445"/>
      <c r="EM49" s="553"/>
      <c r="EN49" s="553"/>
      <c r="EO49" s="553"/>
      <c r="EP49" s="446"/>
      <c r="EQ49" s="445"/>
      <c r="ER49" s="427" t="e">
        <f t="shared" si="110"/>
        <v>#DIV/0!</v>
      </c>
      <c r="ES49" s="498">
        <f t="shared" si="9"/>
        <v>4024.9999899999998</v>
      </c>
      <c r="ET49" s="498">
        <f t="shared" si="112"/>
        <v>4024.9999899999998</v>
      </c>
      <c r="EU49" s="498"/>
      <c r="EV49" s="541">
        <f t="shared" si="113"/>
        <v>1</v>
      </c>
      <c r="EW49" s="541">
        <f t="shared" si="114"/>
        <v>0</v>
      </c>
      <c r="EX49" s="498">
        <f t="shared" si="10"/>
        <v>0</v>
      </c>
      <c r="EY49" s="498">
        <f t="shared" si="115"/>
        <v>0</v>
      </c>
      <c r="EZ49" s="498">
        <f t="shared" si="116"/>
        <v>0</v>
      </c>
      <c r="FA49" s="541" t="e">
        <f t="shared" si="117"/>
        <v>#DIV/0!</v>
      </c>
      <c r="FB49" s="541" t="e">
        <f t="shared" si="118"/>
        <v>#DIV/0!</v>
      </c>
      <c r="FC49" s="541"/>
      <c r="FD49" s="498">
        <f t="shared" si="119"/>
        <v>0</v>
      </c>
      <c r="FE49" s="498">
        <f t="shared" si="11"/>
        <v>0</v>
      </c>
      <c r="FF49" s="445"/>
      <c r="FG49" s="445"/>
      <c r="FH49" s="445"/>
      <c r="FI49" s="553"/>
      <c r="FJ49" s="553"/>
      <c r="FK49" s="445"/>
      <c r="FL49" s="445"/>
      <c r="FM49" s="445"/>
      <c r="FN49" s="553"/>
      <c r="FO49" s="553"/>
      <c r="FP49" s="553"/>
      <c r="FQ49" s="446"/>
      <c r="FR49" s="445"/>
    </row>
    <row r="50" spans="2:174" s="48" customFormat="1" ht="15.75" customHeight="1" x14ac:dyDescent="0.25">
      <c r="B50" s="35"/>
      <c r="C50" s="36"/>
      <c r="D50" s="36">
        <v>1</v>
      </c>
      <c r="E50" s="113">
        <v>38</v>
      </c>
      <c r="F50" s="35"/>
      <c r="G50" s="36"/>
      <c r="H50" s="36"/>
      <c r="M50" s="113">
        <v>27</v>
      </c>
      <c r="N50" s="4" t="s">
        <v>202</v>
      </c>
      <c r="O50" s="408"/>
      <c r="P50" s="212">
        <v>1</v>
      </c>
      <c r="Q50" s="113"/>
      <c r="R50" s="54">
        <f t="shared" si="87"/>
        <v>2177.3000000000002</v>
      </c>
      <c r="S50" s="619"/>
      <c r="T50" s="620">
        <v>2177.3000000000002</v>
      </c>
      <c r="U50" s="619"/>
      <c r="V50" s="54">
        <f t="shared" si="88"/>
        <v>2177.3000000000002</v>
      </c>
      <c r="W50" s="2"/>
      <c r="X50" s="645">
        <v>2177.3000000000002</v>
      </c>
      <c r="Y50" s="2"/>
      <c r="Z50" s="175"/>
      <c r="AA50" s="183"/>
      <c r="AB50" s="172"/>
      <c r="AC50" s="173"/>
      <c r="AD50" s="172"/>
      <c r="AE50" s="175"/>
      <c r="AF50" s="183"/>
      <c r="AG50" s="172"/>
      <c r="AH50" s="173"/>
      <c r="AI50" s="172"/>
      <c r="AJ50" s="175"/>
      <c r="AK50" s="183"/>
      <c r="AL50" s="172"/>
      <c r="AM50" s="173"/>
      <c r="AN50" s="172"/>
      <c r="AO50" s="172"/>
      <c r="AP50" s="578" t="s">
        <v>534</v>
      </c>
      <c r="AQ50" s="2">
        <f t="shared" si="52"/>
        <v>2177.3000000000002</v>
      </c>
      <c r="AR50" s="619"/>
      <c r="AS50" s="620">
        <v>2177.3000000000002</v>
      </c>
      <c r="AT50" s="619"/>
      <c r="AU50" s="2"/>
      <c r="AV50" s="2" t="e">
        <f t="shared" si="89"/>
        <v>#REF!</v>
      </c>
      <c r="AW50" s="2" t="e">
        <f>#REF!-AR50</f>
        <v>#REF!</v>
      </c>
      <c r="AX50" s="2" t="e">
        <f>#REF!-AS50</f>
        <v>#REF!</v>
      </c>
      <c r="AY50" s="2" t="e">
        <f>#REF!-AT50</f>
        <v>#REF!</v>
      </c>
      <c r="AZ50" s="2" t="e">
        <f>#REF!-AU50</f>
        <v>#REF!</v>
      </c>
      <c r="BA50" s="2">
        <f t="shared" si="90"/>
        <v>1267.3</v>
      </c>
      <c r="BB50" s="2"/>
      <c r="BC50" s="262">
        <f>551+716.3</f>
        <v>1267.3</v>
      </c>
      <c r="BD50" s="2"/>
      <c r="BE50" s="2"/>
      <c r="BF50" s="2">
        <f t="shared" si="91"/>
        <v>0</v>
      </c>
      <c r="BG50" s="2"/>
      <c r="BH50" s="2"/>
      <c r="BI50" s="2"/>
      <c r="BJ50" s="2"/>
      <c r="BK50" s="2">
        <f t="shared" si="92"/>
        <v>2177.3000000000002</v>
      </c>
      <c r="BL50" s="2"/>
      <c r="BM50" s="620">
        <f>SUM(898.8,1278.5)</f>
        <v>2177.3000000000002</v>
      </c>
      <c r="BN50" s="2"/>
      <c r="BO50" s="2"/>
      <c r="BP50" s="327">
        <f t="shared" si="111"/>
        <v>326.59299999999996</v>
      </c>
      <c r="BQ50" s="2"/>
      <c r="BR50" s="2">
        <f>SUM(134.545,192.048)</f>
        <v>326.59299999999996</v>
      </c>
      <c r="BS50" s="2"/>
      <c r="BT50" s="2">
        <f t="shared" si="93"/>
        <v>2177.3000000000002</v>
      </c>
      <c r="BU50" s="2"/>
      <c r="BV50" s="262">
        <f>SUM(1278.5,898.8)</f>
        <v>2177.3000000000002</v>
      </c>
      <c r="BW50" s="2"/>
      <c r="BX50" s="172"/>
      <c r="BY50" s="2">
        <f t="shared" si="94"/>
        <v>326.59299999999996</v>
      </c>
      <c r="BZ50" s="2"/>
      <c r="CA50" s="262">
        <f>SUM(192.048,134.545)</f>
        <v>326.59299999999996</v>
      </c>
      <c r="CB50" s="2"/>
      <c r="CC50" s="2"/>
      <c r="CD50" s="25">
        <f t="shared" si="95"/>
        <v>2503.893</v>
      </c>
      <c r="CE50" s="2">
        <f t="shared" si="96"/>
        <v>2503.893</v>
      </c>
      <c r="CF50" s="2">
        <f t="shared" si="97"/>
        <v>0</v>
      </c>
      <c r="CG50" s="2">
        <f t="shared" si="97"/>
        <v>2503.893</v>
      </c>
      <c r="CH50" s="2">
        <f t="shared" si="97"/>
        <v>0</v>
      </c>
      <c r="CI50" s="2">
        <f t="shared" si="97"/>
        <v>0</v>
      </c>
      <c r="CJ50" s="2">
        <f t="shared" si="98"/>
        <v>0</v>
      </c>
      <c r="CK50" s="2">
        <f t="shared" si="99"/>
        <v>0</v>
      </c>
      <c r="CL50" s="2">
        <f t="shared" si="100"/>
        <v>0</v>
      </c>
      <c r="CM50" s="2">
        <f t="shared" si="101"/>
        <v>0</v>
      </c>
      <c r="CN50" s="2">
        <f t="shared" si="102"/>
        <v>0</v>
      </c>
      <c r="CO50" s="92"/>
      <c r="CP50" s="348"/>
      <c r="CQ50" s="348"/>
      <c r="CR50" s="2">
        <f t="shared" si="103"/>
        <v>0</v>
      </c>
      <c r="CS50" s="2"/>
      <c r="CT50" s="2"/>
      <c r="CU50" s="2"/>
      <c r="CV50" s="2"/>
      <c r="CW50" s="2">
        <f t="shared" si="104"/>
        <v>0</v>
      </c>
      <c r="CX50" s="2"/>
      <c r="CY50" s="2"/>
      <c r="CZ50" s="2"/>
      <c r="DA50" s="2"/>
      <c r="DB50" s="2">
        <f t="shared" si="105"/>
        <v>0</v>
      </c>
      <c r="DC50" s="2">
        <f t="shared" si="106"/>
        <v>0</v>
      </c>
      <c r="DD50" s="2">
        <f t="shared" si="106"/>
        <v>0</v>
      </c>
      <c r="DE50" s="2">
        <f t="shared" si="106"/>
        <v>0</v>
      </c>
      <c r="DF50" s="2">
        <f t="shared" si="106"/>
        <v>0</v>
      </c>
      <c r="DG50" s="2"/>
      <c r="DH50" s="2"/>
      <c r="DI50" s="2"/>
      <c r="DJ50" s="2">
        <f t="shared" si="107"/>
        <v>0</v>
      </c>
      <c r="DK50" s="58"/>
      <c r="DL50" s="2">
        <f t="shared" si="108"/>
        <v>2177.3000000000002</v>
      </c>
      <c r="DM50" s="2">
        <f t="shared" si="109"/>
        <v>2177.3000000000002</v>
      </c>
      <c r="DN50" s="58"/>
      <c r="DO50" s="2"/>
      <c r="DP50" s="2"/>
      <c r="DQ50" s="58"/>
      <c r="DR50" s="2"/>
      <c r="DS50" s="58"/>
      <c r="DT50" s="58"/>
      <c r="DU50" s="2">
        <f t="shared" si="3"/>
        <v>0</v>
      </c>
      <c r="DV50" s="2"/>
      <c r="DW50" s="262"/>
      <c r="DX50" s="2"/>
      <c r="DY50" s="2"/>
      <c r="DZ50" s="2">
        <f t="shared" si="4"/>
        <v>0</v>
      </c>
      <c r="EA50" s="2"/>
      <c r="EB50" s="262"/>
      <c r="EC50" s="2"/>
      <c r="ED50" s="172"/>
      <c r="EE50" s="445"/>
      <c r="EF50" s="445"/>
      <c r="EG50" s="454"/>
      <c r="EH50" s="553"/>
      <c r="EI50" s="553"/>
      <c r="EJ50" s="445"/>
      <c r="EK50" s="445"/>
      <c r="EL50" s="454"/>
      <c r="EM50" s="553"/>
      <c r="EN50" s="553"/>
      <c r="EO50" s="553"/>
      <c r="EP50" s="446"/>
      <c r="EQ50" s="445"/>
      <c r="ER50" s="427" t="e">
        <f t="shared" si="110"/>
        <v>#DIV/0!</v>
      </c>
      <c r="ES50" s="498">
        <f t="shared" si="9"/>
        <v>2177.3000000000002</v>
      </c>
      <c r="ET50" s="498">
        <f t="shared" si="112"/>
        <v>2177.3000000000002</v>
      </c>
      <c r="EU50" s="504"/>
      <c r="EV50" s="541">
        <f t="shared" si="113"/>
        <v>1</v>
      </c>
      <c r="EW50" s="541">
        <f t="shared" si="114"/>
        <v>0</v>
      </c>
      <c r="EX50" s="498">
        <f t="shared" si="10"/>
        <v>0</v>
      </c>
      <c r="EY50" s="498">
        <f t="shared" si="115"/>
        <v>0</v>
      </c>
      <c r="EZ50" s="504">
        <f t="shared" si="116"/>
        <v>0</v>
      </c>
      <c r="FA50" s="541" t="e">
        <f t="shared" si="117"/>
        <v>#DIV/0!</v>
      </c>
      <c r="FB50" s="541" t="e">
        <f t="shared" si="118"/>
        <v>#DIV/0!</v>
      </c>
      <c r="FC50" s="541"/>
      <c r="FD50" s="498">
        <f t="shared" si="119"/>
        <v>0</v>
      </c>
      <c r="FE50" s="498">
        <f t="shared" si="11"/>
        <v>0</v>
      </c>
      <c r="FF50" s="445"/>
      <c r="FG50" s="445"/>
      <c r="FH50" s="454"/>
      <c r="FI50" s="553"/>
      <c r="FJ50" s="553"/>
      <c r="FK50" s="445"/>
      <c r="FL50" s="445"/>
      <c r="FM50" s="454"/>
      <c r="FN50" s="553"/>
      <c r="FO50" s="553"/>
      <c r="FP50" s="553"/>
      <c r="FQ50" s="446"/>
      <c r="FR50" s="445"/>
    </row>
    <row r="51" spans="2:174" s="48" customFormat="1" ht="15.6" customHeight="1" x14ac:dyDescent="0.25">
      <c r="B51" s="35"/>
      <c r="C51" s="36"/>
      <c r="D51" s="36">
        <v>1</v>
      </c>
      <c r="E51" s="113">
        <v>39</v>
      </c>
      <c r="F51" s="35"/>
      <c r="G51" s="36"/>
      <c r="H51" s="36">
        <v>1</v>
      </c>
      <c r="M51" s="113">
        <v>28</v>
      </c>
      <c r="N51" s="4" t="s">
        <v>93</v>
      </c>
      <c r="O51" s="408"/>
      <c r="P51" s="212">
        <v>1</v>
      </c>
      <c r="Q51" s="113"/>
      <c r="R51" s="54">
        <f t="shared" si="87"/>
        <v>1284.4000000000001</v>
      </c>
      <c r="S51" s="653"/>
      <c r="T51" s="620">
        <v>1284.4000000000001</v>
      </c>
      <c r="U51" s="619"/>
      <c r="V51" s="54">
        <f t="shared" si="88"/>
        <v>1284.4000000000001</v>
      </c>
      <c r="W51" s="328"/>
      <c r="X51" s="645">
        <v>1284.4000000000001</v>
      </c>
      <c r="Y51" s="2"/>
      <c r="Z51" s="175"/>
      <c r="AA51" s="183"/>
      <c r="AB51" s="174"/>
      <c r="AC51" s="173"/>
      <c r="AD51" s="172"/>
      <c r="AE51" s="175"/>
      <c r="AF51" s="183"/>
      <c r="AG51" s="174"/>
      <c r="AH51" s="173"/>
      <c r="AI51" s="172"/>
      <c r="AJ51" s="175"/>
      <c r="AK51" s="183"/>
      <c r="AL51" s="174"/>
      <c r="AM51" s="173"/>
      <c r="AN51" s="172"/>
      <c r="AO51" s="172"/>
      <c r="AP51" s="578" t="s">
        <v>509</v>
      </c>
      <c r="AQ51" s="2">
        <f t="shared" si="52"/>
        <v>1284.4000000000001</v>
      </c>
      <c r="AR51" s="658"/>
      <c r="AS51" s="620">
        <v>1284.4000000000001</v>
      </c>
      <c r="AT51" s="658"/>
      <c r="AU51" s="2"/>
      <c r="AV51" s="2" t="e">
        <f t="shared" si="89"/>
        <v>#REF!</v>
      </c>
      <c r="AW51" s="2" t="e">
        <f>#REF!-AR51</f>
        <v>#REF!</v>
      </c>
      <c r="AX51" s="2" t="e">
        <f>#REF!-AS51</f>
        <v>#REF!</v>
      </c>
      <c r="AY51" s="2" t="e">
        <f>#REF!-AT51</f>
        <v>#REF!</v>
      </c>
      <c r="AZ51" s="2" t="e">
        <f>#REF!-AU51</f>
        <v>#REF!</v>
      </c>
      <c r="BA51" s="2">
        <f t="shared" si="90"/>
        <v>6557.0403200000001</v>
      </c>
      <c r="BB51" s="323">
        <f>1356.44289+1331.97887+3040.61856</f>
        <v>5729.0403200000001</v>
      </c>
      <c r="BC51" s="262">
        <v>828</v>
      </c>
      <c r="BD51" s="2"/>
      <c r="BE51" s="2"/>
      <c r="BF51" s="2">
        <f t="shared" si="91"/>
        <v>0</v>
      </c>
      <c r="BG51" s="323"/>
      <c r="BH51" s="323"/>
      <c r="BI51" s="2"/>
      <c r="BJ51" s="2"/>
      <c r="BK51" s="2">
        <f t="shared" si="92"/>
        <v>1284.4000000000001</v>
      </c>
      <c r="BL51" s="323"/>
      <c r="BM51" s="620">
        <f>SUM(579.7643,268.7174,435.9183)</f>
        <v>1284.4000000000001</v>
      </c>
      <c r="BN51" s="2"/>
      <c r="BO51" s="2"/>
      <c r="BP51" s="327">
        <f t="shared" si="111"/>
        <v>158.76300000000001</v>
      </c>
      <c r="BQ51" s="2"/>
      <c r="BR51" s="2">
        <f>SUM(71.6639,33.2158,53.8833)</f>
        <v>158.76300000000001</v>
      </c>
      <c r="BS51" s="2"/>
      <c r="BT51" s="2">
        <f t="shared" si="93"/>
        <v>1284.4000000000001</v>
      </c>
      <c r="BU51" s="328"/>
      <c r="BV51" s="262">
        <f>SUM(579.7643,268.7174,435.9183)</f>
        <v>1284.4000000000001</v>
      </c>
      <c r="BW51" s="2"/>
      <c r="BX51" s="172"/>
      <c r="BY51" s="2">
        <f t="shared" si="94"/>
        <v>158.76300000000001</v>
      </c>
      <c r="BZ51" s="2"/>
      <c r="CA51" s="2">
        <f>SUM(71.6639,33.2158,53.8833)</f>
        <v>158.76300000000001</v>
      </c>
      <c r="CB51" s="2"/>
      <c r="CC51" s="2"/>
      <c r="CD51" s="25">
        <f t="shared" si="95"/>
        <v>1443.163</v>
      </c>
      <c r="CE51" s="2">
        <f t="shared" si="96"/>
        <v>1443.163</v>
      </c>
      <c r="CF51" s="2">
        <f t="shared" si="97"/>
        <v>0</v>
      </c>
      <c r="CG51" s="2">
        <f t="shared" si="97"/>
        <v>1443.163</v>
      </c>
      <c r="CH51" s="2">
        <f t="shared" si="97"/>
        <v>0</v>
      </c>
      <c r="CI51" s="2">
        <f t="shared" si="97"/>
        <v>0</v>
      </c>
      <c r="CJ51" s="2">
        <f t="shared" si="98"/>
        <v>0</v>
      </c>
      <c r="CK51" s="2">
        <f t="shared" si="99"/>
        <v>0</v>
      </c>
      <c r="CL51" s="2">
        <f t="shared" si="100"/>
        <v>0</v>
      </c>
      <c r="CM51" s="2">
        <f t="shared" si="101"/>
        <v>0</v>
      </c>
      <c r="CN51" s="2">
        <f t="shared" si="102"/>
        <v>0</v>
      </c>
      <c r="CO51" s="92"/>
      <c r="CP51" s="348"/>
      <c r="CQ51" s="348"/>
      <c r="CR51" s="2">
        <f t="shared" si="103"/>
        <v>0</v>
      </c>
      <c r="CS51" s="323"/>
      <c r="CT51" s="323"/>
      <c r="CU51" s="2"/>
      <c r="CV51" s="2"/>
      <c r="CW51" s="2">
        <f t="shared" si="104"/>
        <v>0</v>
      </c>
      <c r="CX51" s="323"/>
      <c r="CY51" s="323"/>
      <c r="CZ51" s="2"/>
      <c r="DA51" s="2"/>
      <c r="DB51" s="2">
        <f t="shared" si="105"/>
        <v>0</v>
      </c>
      <c r="DC51" s="2">
        <f t="shared" si="106"/>
        <v>0</v>
      </c>
      <c r="DD51" s="2">
        <f t="shared" si="106"/>
        <v>0</v>
      </c>
      <c r="DE51" s="2">
        <f t="shared" si="106"/>
        <v>0</v>
      </c>
      <c r="DF51" s="2">
        <f t="shared" si="106"/>
        <v>0</v>
      </c>
      <c r="DG51" s="2"/>
      <c r="DH51" s="2"/>
      <c r="DI51" s="2"/>
      <c r="DJ51" s="2">
        <f t="shared" si="107"/>
        <v>0</v>
      </c>
      <c r="DK51" s="58"/>
      <c r="DL51" s="2">
        <f t="shared" si="108"/>
        <v>1284.4000000000001</v>
      </c>
      <c r="DM51" s="2">
        <f t="shared" si="109"/>
        <v>1284.4000000000001</v>
      </c>
      <c r="DN51" s="58"/>
      <c r="DO51" s="2"/>
      <c r="DP51" s="2"/>
      <c r="DQ51" s="58"/>
      <c r="DR51" s="2"/>
      <c r="DS51" s="58"/>
      <c r="DT51" s="58"/>
      <c r="DU51" s="2">
        <f t="shared" si="3"/>
        <v>0</v>
      </c>
      <c r="DV51" s="323"/>
      <c r="DW51" s="262"/>
      <c r="DX51" s="2"/>
      <c r="DY51" s="2"/>
      <c r="DZ51" s="2">
        <f t="shared" si="4"/>
        <v>0</v>
      </c>
      <c r="EA51" s="2"/>
      <c r="EB51" s="2"/>
      <c r="EC51" s="2"/>
      <c r="ED51" s="172"/>
      <c r="EE51" s="445"/>
      <c r="EF51" s="445"/>
      <c r="EG51" s="445"/>
      <c r="EH51" s="553"/>
      <c r="EI51" s="553"/>
      <c r="EJ51" s="445"/>
      <c r="EK51" s="445"/>
      <c r="EL51" s="445"/>
      <c r="EM51" s="553"/>
      <c r="EN51" s="553"/>
      <c r="EO51" s="553"/>
      <c r="EP51" s="446"/>
      <c r="EQ51" s="445"/>
      <c r="ER51" s="427" t="e">
        <f t="shared" si="110"/>
        <v>#DIV/0!</v>
      </c>
      <c r="ES51" s="498">
        <f t="shared" si="9"/>
        <v>1284.4000000000001</v>
      </c>
      <c r="ET51" s="498">
        <f t="shared" si="112"/>
        <v>1284.4000000000001</v>
      </c>
      <c r="EU51" s="498"/>
      <c r="EV51" s="541">
        <f t="shared" si="113"/>
        <v>1</v>
      </c>
      <c r="EW51" s="541">
        <f t="shared" si="114"/>
        <v>0</v>
      </c>
      <c r="EX51" s="498">
        <f t="shared" si="10"/>
        <v>0</v>
      </c>
      <c r="EY51" s="498">
        <f t="shared" si="115"/>
        <v>0</v>
      </c>
      <c r="EZ51" s="498">
        <f t="shared" si="116"/>
        <v>0</v>
      </c>
      <c r="FA51" s="541" t="e">
        <f t="shared" si="117"/>
        <v>#DIV/0!</v>
      </c>
      <c r="FB51" s="541" t="e">
        <f t="shared" si="118"/>
        <v>#DIV/0!</v>
      </c>
      <c r="FC51" s="541"/>
      <c r="FD51" s="498">
        <f t="shared" si="119"/>
        <v>0</v>
      </c>
      <c r="FE51" s="498">
        <f t="shared" si="11"/>
        <v>0</v>
      </c>
      <c r="FF51" s="445"/>
      <c r="FG51" s="445"/>
      <c r="FH51" s="445"/>
      <c r="FI51" s="553"/>
      <c r="FJ51" s="553"/>
      <c r="FK51" s="445"/>
      <c r="FL51" s="445"/>
      <c r="FM51" s="445"/>
      <c r="FN51" s="553"/>
      <c r="FO51" s="553"/>
      <c r="FP51" s="553"/>
      <c r="FQ51" s="446"/>
      <c r="FR51" s="445"/>
    </row>
    <row r="52" spans="2:174" s="48" customFormat="1" ht="15.75" customHeight="1" x14ac:dyDescent="0.25">
      <c r="B52" s="35"/>
      <c r="C52" s="36"/>
      <c r="D52" s="36">
        <v>1</v>
      </c>
      <c r="E52" s="113">
        <v>40</v>
      </c>
      <c r="F52" s="35"/>
      <c r="G52" s="36"/>
      <c r="H52" s="36"/>
      <c r="M52" s="113">
        <v>29</v>
      </c>
      <c r="N52" s="4" t="s">
        <v>315</v>
      </c>
      <c r="O52" s="408"/>
      <c r="P52" s="212">
        <v>1</v>
      </c>
      <c r="Q52" s="113"/>
      <c r="R52" s="54">
        <f t="shared" si="87"/>
        <v>917</v>
      </c>
      <c r="S52" s="619"/>
      <c r="T52" s="620">
        <v>917</v>
      </c>
      <c r="U52" s="619"/>
      <c r="V52" s="54">
        <f t="shared" si="88"/>
        <v>917</v>
      </c>
      <c r="W52" s="2"/>
      <c r="X52" s="645">
        <v>917</v>
      </c>
      <c r="Y52" s="2"/>
      <c r="Z52" s="175"/>
      <c r="AA52" s="183"/>
      <c r="AB52" s="172"/>
      <c r="AC52" s="173"/>
      <c r="AD52" s="172"/>
      <c r="AE52" s="175"/>
      <c r="AF52" s="183"/>
      <c r="AG52" s="172"/>
      <c r="AH52" s="173"/>
      <c r="AI52" s="172"/>
      <c r="AJ52" s="175"/>
      <c r="AK52" s="183"/>
      <c r="AL52" s="172"/>
      <c r="AM52" s="173"/>
      <c r="AN52" s="172"/>
      <c r="AO52" s="172"/>
      <c r="AP52" s="578" t="s">
        <v>535</v>
      </c>
      <c r="AQ52" s="2">
        <f t="shared" si="52"/>
        <v>917</v>
      </c>
      <c r="AR52" s="619"/>
      <c r="AS52" s="620">
        <v>917</v>
      </c>
      <c r="AT52" s="619"/>
      <c r="AU52" s="2"/>
      <c r="AV52" s="2" t="e">
        <f t="shared" si="89"/>
        <v>#REF!</v>
      </c>
      <c r="AW52" s="2" t="e">
        <f>#REF!-AR52</f>
        <v>#REF!</v>
      </c>
      <c r="AX52" s="2" t="e">
        <f>#REF!-AS52</f>
        <v>#REF!</v>
      </c>
      <c r="AY52" s="2" t="e">
        <f>#REF!-AT52</f>
        <v>#REF!</v>
      </c>
      <c r="AZ52" s="2" t="e">
        <f>#REF!-AU52</f>
        <v>#REF!</v>
      </c>
      <c r="BA52" s="2">
        <f t="shared" si="90"/>
        <v>552</v>
      </c>
      <c r="BB52" s="2"/>
      <c r="BC52" s="262">
        <f>240+312</f>
        <v>552</v>
      </c>
      <c r="BD52" s="2"/>
      <c r="BE52" s="2"/>
      <c r="BF52" s="2">
        <f t="shared" si="91"/>
        <v>0</v>
      </c>
      <c r="BG52" s="2"/>
      <c r="BH52" s="2"/>
      <c r="BI52" s="2"/>
      <c r="BJ52" s="2"/>
      <c r="BK52" s="2">
        <f t="shared" si="92"/>
        <v>917</v>
      </c>
      <c r="BL52" s="2"/>
      <c r="BM52" s="620">
        <v>917</v>
      </c>
      <c r="BN52" s="2"/>
      <c r="BO52" s="2"/>
      <c r="BP52" s="327">
        <f t="shared" si="111"/>
        <v>91.7</v>
      </c>
      <c r="BQ52" s="2"/>
      <c r="BR52" s="2">
        <v>91.7</v>
      </c>
      <c r="BS52" s="2"/>
      <c r="BT52" s="2">
        <f t="shared" si="93"/>
        <v>917</v>
      </c>
      <c r="BU52" s="2"/>
      <c r="BV52" s="262">
        <v>917</v>
      </c>
      <c r="BW52" s="2"/>
      <c r="BX52" s="172"/>
      <c r="BY52" s="2">
        <f t="shared" si="94"/>
        <v>91.7</v>
      </c>
      <c r="BZ52" s="2"/>
      <c r="CA52" s="2">
        <v>91.7</v>
      </c>
      <c r="CB52" s="2"/>
      <c r="CC52" s="2"/>
      <c r="CD52" s="25">
        <f t="shared" si="95"/>
        <v>1008.7</v>
      </c>
      <c r="CE52" s="2">
        <f t="shared" si="96"/>
        <v>1008.7</v>
      </c>
      <c r="CF52" s="2">
        <f t="shared" si="97"/>
        <v>0</v>
      </c>
      <c r="CG52" s="2">
        <f t="shared" si="97"/>
        <v>1008.7</v>
      </c>
      <c r="CH52" s="2">
        <f t="shared" si="97"/>
        <v>0</v>
      </c>
      <c r="CI52" s="2">
        <f t="shared" si="97"/>
        <v>0</v>
      </c>
      <c r="CJ52" s="2">
        <f t="shared" si="98"/>
        <v>0</v>
      </c>
      <c r="CK52" s="2">
        <f t="shared" si="99"/>
        <v>0</v>
      </c>
      <c r="CL52" s="2">
        <f t="shared" si="100"/>
        <v>0</v>
      </c>
      <c r="CM52" s="2">
        <f t="shared" si="101"/>
        <v>0</v>
      </c>
      <c r="CN52" s="2">
        <f t="shared" si="102"/>
        <v>0</v>
      </c>
      <c r="CO52" s="92"/>
      <c r="CP52" s="348"/>
      <c r="CQ52" s="348"/>
      <c r="CR52" s="2">
        <f t="shared" si="103"/>
        <v>0</v>
      </c>
      <c r="CS52" s="2"/>
      <c r="CT52" s="2"/>
      <c r="CU52" s="2"/>
      <c r="CV52" s="2"/>
      <c r="CW52" s="2">
        <f t="shared" si="104"/>
        <v>0</v>
      </c>
      <c r="CX52" s="2"/>
      <c r="CY52" s="2"/>
      <c r="CZ52" s="2"/>
      <c r="DA52" s="2"/>
      <c r="DB52" s="2">
        <f t="shared" si="105"/>
        <v>0</v>
      </c>
      <c r="DC52" s="2">
        <f t="shared" si="106"/>
        <v>0</v>
      </c>
      <c r="DD52" s="2">
        <f t="shared" si="106"/>
        <v>0</v>
      </c>
      <c r="DE52" s="2">
        <f t="shared" si="106"/>
        <v>0</v>
      </c>
      <c r="DF52" s="2">
        <f t="shared" si="106"/>
        <v>0</v>
      </c>
      <c r="DG52" s="2"/>
      <c r="DH52" s="2"/>
      <c r="DI52" s="2"/>
      <c r="DJ52" s="2">
        <f t="shared" si="107"/>
        <v>0</v>
      </c>
      <c r="DK52" s="58"/>
      <c r="DL52" s="2">
        <f t="shared" si="108"/>
        <v>917</v>
      </c>
      <c r="DM52" s="2">
        <f t="shared" si="109"/>
        <v>917</v>
      </c>
      <c r="DN52" s="58"/>
      <c r="DO52" s="2"/>
      <c r="DP52" s="2"/>
      <c r="DQ52" s="58"/>
      <c r="DR52" s="2"/>
      <c r="DS52" s="58"/>
      <c r="DT52" s="58"/>
      <c r="DU52" s="2">
        <f t="shared" si="3"/>
        <v>0</v>
      </c>
      <c r="DV52" s="2"/>
      <c r="DW52" s="262"/>
      <c r="DX52" s="2"/>
      <c r="DY52" s="2"/>
      <c r="DZ52" s="2">
        <f t="shared" si="4"/>
        <v>0</v>
      </c>
      <c r="EA52" s="2"/>
      <c r="EB52" s="2"/>
      <c r="EC52" s="2"/>
      <c r="ED52" s="172"/>
      <c r="EE52" s="445"/>
      <c r="EF52" s="445"/>
      <c r="EG52" s="445"/>
      <c r="EH52" s="553"/>
      <c r="EI52" s="553"/>
      <c r="EJ52" s="445"/>
      <c r="EK52" s="445"/>
      <c r="EL52" s="445"/>
      <c r="EM52" s="553"/>
      <c r="EN52" s="553"/>
      <c r="EO52" s="553"/>
      <c r="EP52" s="446"/>
      <c r="EQ52" s="445"/>
      <c r="ER52" s="427" t="e">
        <f t="shared" si="110"/>
        <v>#DIV/0!</v>
      </c>
      <c r="ES52" s="498">
        <f t="shared" si="9"/>
        <v>917</v>
      </c>
      <c r="ET52" s="498">
        <f t="shared" si="112"/>
        <v>917</v>
      </c>
      <c r="EU52" s="498"/>
      <c r="EV52" s="541">
        <f t="shared" si="113"/>
        <v>1</v>
      </c>
      <c r="EW52" s="541">
        <f t="shared" si="114"/>
        <v>0</v>
      </c>
      <c r="EX52" s="498">
        <f t="shared" si="10"/>
        <v>0</v>
      </c>
      <c r="EY52" s="498">
        <f t="shared" si="115"/>
        <v>0</v>
      </c>
      <c r="EZ52" s="498">
        <f t="shared" si="116"/>
        <v>0</v>
      </c>
      <c r="FA52" s="541" t="e">
        <f t="shared" si="117"/>
        <v>#DIV/0!</v>
      </c>
      <c r="FB52" s="541" t="e">
        <f t="shared" si="118"/>
        <v>#DIV/0!</v>
      </c>
      <c r="FC52" s="541"/>
      <c r="FD52" s="498">
        <f t="shared" si="119"/>
        <v>0</v>
      </c>
      <c r="FE52" s="498">
        <f t="shared" si="11"/>
        <v>0</v>
      </c>
      <c r="FF52" s="445"/>
      <c r="FG52" s="445"/>
      <c r="FH52" s="445"/>
      <c r="FI52" s="553"/>
      <c r="FJ52" s="553"/>
      <c r="FK52" s="445"/>
      <c r="FL52" s="445"/>
      <c r="FM52" s="445"/>
      <c r="FN52" s="553"/>
      <c r="FO52" s="553"/>
      <c r="FP52" s="553"/>
      <c r="FQ52" s="446"/>
      <c r="FR52" s="445"/>
    </row>
    <row r="53" spans="2:174" s="48" customFormat="1" ht="15.6" customHeight="1" x14ac:dyDescent="0.25">
      <c r="B53" s="35"/>
      <c r="C53" s="36"/>
      <c r="D53" s="36">
        <v>1</v>
      </c>
      <c r="E53" s="113">
        <v>41</v>
      </c>
      <c r="F53" s="35"/>
      <c r="G53" s="36"/>
      <c r="H53" s="36">
        <v>1</v>
      </c>
      <c r="M53" s="113">
        <v>30</v>
      </c>
      <c r="N53" s="4" t="s">
        <v>167</v>
      </c>
      <c r="O53" s="408"/>
      <c r="P53" s="212">
        <v>1</v>
      </c>
      <c r="Q53" s="113"/>
      <c r="R53" s="54">
        <f t="shared" si="87"/>
        <v>892.9</v>
      </c>
      <c r="S53" s="623"/>
      <c r="T53" s="620">
        <v>892.9</v>
      </c>
      <c r="U53" s="619"/>
      <c r="V53" s="54">
        <f t="shared" si="88"/>
        <v>892.9</v>
      </c>
      <c r="W53" s="55"/>
      <c r="X53" s="645">
        <v>892.9</v>
      </c>
      <c r="Y53" s="2"/>
      <c r="Z53" s="174"/>
      <c r="AA53" s="183"/>
      <c r="AB53" s="186"/>
      <c r="AC53" s="173"/>
      <c r="AD53" s="172"/>
      <c r="AE53" s="174"/>
      <c r="AF53" s="183"/>
      <c r="AG53" s="186"/>
      <c r="AH53" s="173"/>
      <c r="AI53" s="172"/>
      <c r="AJ53" s="174"/>
      <c r="AK53" s="183"/>
      <c r="AL53" s="186"/>
      <c r="AM53" s="173"/>
      <c r="AN53" s="172"/>
      <c r="AO53" s="174"/>
      <c r="AP53" s="578" t="s">
        <v>405</v>
      </c>
      <c r="AQ53" s="2">
        <f t="shared" si="52"/>
        <v>892.9</v>
      </c>
      <c r="AR53" s="619"/>
      <c r="AS53" s="620">
        <v>892.9</v>
      </c>
      <c r="AT53" s="619"/>
      <c r="AU53" s="2"/>
      <c r="AV53" s="2" t="e">
        <f t="shared" si="89"/>
        <v>#REF!</v>
      </c>
      <c r="AW53" s="2" t="e">
        <f>#REF!-AR53</f>
        <v>#REF!</v>
      </c>
      <c r="AX53" s="2" t="e">
        <f>#REF!-AS53</f>
        <v>#REF!</v>
      </c>
      <c r="AY53" s="2" t="e">
        <f>#REF!-AT53</f>
        <v>#REF!</v>
      </c>
      <c r="AZ53" s="2" t="e">
        <f>#REF!-AU53</f>
        <v>#REF!</v>
      </c>
      <c r="BA53" s="2">
        <f t="shared" si="90"/>
        <v>363.4</v>
      </c>
      <c r="BB53" s="2"/>
      <c r="BC53" s="262">
        <v>363.4</v>
      </c>
      <c r="BD53" s="2"/>
      <c r="BE53" s="2"/>
      <c r="BF53" s="2">
        <f t="shared" si="91"/>
        <v>0</v>
      </c>
      <c r="BG53" s="2"/>
      <c r="BH53" s="262"/>
      <c r="BI53" s="2"/>
      <c r="BJ53" s="2"/>
      <c r="BK53" s="2">
        <f t="shared" si="92"/>
        <v>892.9</v>
      </c>
      <c r="BL53" s="2"/>
      <c r="BM53" s="620">
        <v>892.9</v>
      </c>
      <c r="BN53" s="2"/>
      <c r="BO53" s="2"/>
      <c r="BP53" s="327">
        <f t="shared" si="111"/>
        <v>99.25</v>
      </c>
      <c r="BQ53" s="2"/>
      <c r="BR53" s="2">
        <v>99.25</v>
      </c>
      <c r="BS53" s="2"/>
      <c r="BT53" s="2">
        <f>BU53+BV53+BW53+BX53</f>
        <v>892.9</v>
      </c>
      <c r="BU53" s="2"/>
      <c r="BV53" s="262">
        <v>892.9</v>
      </c>
      <c r="BW53" s="2"/>
      <c r="BX53" s="172"/>
      <c r="BY53" s="2">
        <f>BZ53+CA53+CB53+CC53</f>
        <v>99.25</v>
      </c>
      <c r="BZ53" s="2"/>
      <c r="CA53" s="2">
        <v>99.25</v>
      </c>
      <c r="CB53" s="2"/>
      <c r="CC53" s="2"/>
      <c r="CD53" s="25">
        <f t="shared" si="95"/>
        <v>992.15</v>
      </c>
      <c r="CE53" s="2">
        <f t="shared" si="96"/>
        <v>992.15</v>
      </c>
      <c r="CF53" s="2">
        <f t="shared" si="97"/>
        <v>0</v>
      </c>
      <c r="CG53" s="2">
        <f>BV53+CA53</f>
        <v>992.15</v>
      </c>
      <c r="CH53" s="2">
        <f t="shared" si="97"/>
        <v>0</v>
      </c>
      <c r="CI53" s="2">
        <f t="shared" si="97"/>
        <v>0</v>
      </c>
      <c r="CJ53" s="2">
        <f t="shared" si="98"/>
        <v>0</v>
      </c>
      <c r="CK53" s="2">
        <f t="shared" si="99"/>
        <v>0</v>
      </c>
      <c r="CL53" s="2">
        <f t="shared" si="100"/>
        <v>0</v>
      </c>
      <c r="CM53" s="2">
        <f t="shared" si="101"/>
        <v>0</v>
      </c>
      <c r="CN53" s="2">
        <f t="shared" si="102"/>
        <v>0</v>
      </c>
      <c r="CO53" s="92"/>
      <c r="CP53" s="348"/>
      <c r="CQ53" s="348"/>
      <c r="CR53" s="2">
        <f t="shared" si="103"/>
        <v>0</v>
      </c>
      <c r="CS53" s="2"/>
      <c r="CT53" s="262"/>
      <c r="CU53" s="2"/>
      <c r="CV53" s="2"/>
      <c r="CW53" s="2">
        <f t="shared" si="104"/>
        <v>0</v>
      </c>
      <c r="CX53" s="2"/>
      <c r="CY53" s="262"/>
      <c r="CZ53" s="2"/>
      <c r="DA53" s="2"/>
      <c r="DB53" s="2">
        <f t="shared" si="105"/>
        <v>0</v>
      </c>
      <c r="DC53" s="2">
        <f t="shared" si="106"/>
        <v>0</v>
      </c>
      <c r="DD53" s="2">
        <f t="shared" si="106"/>
        <v>0</v>
      </c>
      <c r="DE53" s="2">
        <f t="shared" si="106"/>
        <v>0</v>
      </c>
      <c r="DF53" s="2">
        <f t="shared" si="106"/>
        <v>0</v>
      </c>
      <c r="DG53" s="2"/>
      <c r="DH53" s="2"/>
      <c r="DI53" s="2"/>
      <c r="DJ53" s="2">
        <f t="shared" si="107"/>
        <v>0</v>
      </c>
      <c r="DK53" s="58"/>
      <c r="DL53" s="2">
        <f t="shared" si="108"/>
        <v>892.9</v>
      </c>
      <c r="DM53" s="2">
        <f t="shared" si="109"/>
        <v>892.9</v>
      </c>
      <c r="DN53" s="58"/>
      <c r="DO53" s="2"/>
      <c r="DP53" s="2"/>
      <c r="DQ53" s="58"/>
      <c r="DR53" s="2"/>
      <c r="DS53" s="58"/>
      <c r="DT53" s="58"/>
      <c r="DU53" s="2">
        <f t="shared" si="3"/>
        <v>0</v>
      </c>
      <c r="DV53" s="2"/>
      <c r="DW53" s="262"/>
      <c r="DX53" s="2"/>
      <c r="DY53" s="2"/>
      <c r="DZ53" s="2">
        <f t="shared" si="4"/>
        <v>0</v>
      </c>
      <c r="EA53" s="2"/>
      <c r="EB53" s="2"/>
      <c r="EC53" s="2"/>
      <c r="ED53" s="172"/>
      <c r="EE53" s="445"/>
      <c r="EF53" s="445"/>
      <c r="EG53" s="445"/>
      <c r="EH53" s="553"/>
      <c r="EI53" s="553"/>
      <c r="EJ53" s="445"/>
      <c r="EK53" s="445"/>
      <c r="EL53" s="445"/>
      <c r="EM53" s="553"/>
      <c r="EN53" s="553"/>
      <c r="EO53" s="553"/>
      <c r="EP53" s="446"/>
      <c r="EQ53" s="445"/>
      <c r="ER53" s="427" t="e">
        <f t="shared" si="110"/>
        <v>#DIV/0!</v>
      </c>
      <c r="ES53" s="498">
        <f t="shared" si="9"/>
        <v>892.9</v>
      </c>
      <c r="ET53" s="498">
        <f t="shared" si="112"/>
        <v>892.9</v>
      </c>
      <c r="EU53" s="498"/>
      <c r="EV53" s="541">
        <f t="shared" si="113"/>
        <v>1</v>
      </c>
      <c r="EW53" s="541">
        <f t="shared" si="114"/>
        <v>0</v>
      </c>
      <c r="EX53" s="498">
        <f t="shared" si="10"/>
        <v>0</v>
      </c>
      <c r="EY53" s="498">
        <f t="shared" si="115"/>
        <v>0</v>
      </c>
      <c r="EZ53" s="498">
        <f t="shared" si="116"/>
        <v>0</v>
      </c>
      <c r="FA53" s="541" t="e">
        <f t="shared" si="117"/>
        <v>#DIV/0!</v>
      </c>
      <c r="FB53" s="541" t="e">
        <f t="shared" si="118"/>
        <v>#DIV/0!</v>
      </c>
      <c r="FC53" s="541"/>
      <c r="FD53" s="498">
        <f t="shared" si="119"/>
        <v>0</v>
      </c>
      <c r="FE53" s="498">
        <f t="shared" si="11"/>
        <v>0</v>
      </c>
      <c r="FF53" s="445">
        <f>FG53+FH53</f>
        <v>0</v>
      </c>
      <c r="FG53" s="445">
        <f>AT53</f>
        <v>0</v>
      </c>
      <c r="FH53" s="445"/>
      <c r="FI53" s="553" t="e">
        <f>FG53/FF53</f>
        <v>#DIV/0!</v>
      </c>
      <c r="FJ53" s="553" t="e">
        <f>FH53/FF53</f>
        <v>#DIV/0!</v>
      </c>
      <c r="FK53" s="445">
        <f>FL53+FM53</f>
        <v>0</v>
      </c>
      <c r="FL53" s="445">
        <f>DX53</f>
        <v>0</v>
      </c>
      <c r="FM53" s="445">
        <f>EC53</f>
        <v>0</v>
      </c>
      <c r="FN53" s="553" t="e">
        <f>FL53/FK53</f>
        <v>#DIV/0!</v>
      </c>
      <c r="FO53" s="553" t="e">
        <f>FM53/FK53</f>
        <v>#DIV/0!</v>
      </c>
      <c r="FP53" s="553"/>
      <c r="FQ53" s="446" t="e">
        <f>FK53*FI53</f>
        <v>#DIV/0!</v>
      </c>
      <c r="FR53" s="445" t="e">
        <f>FL53-FQ53</f>
        <v>#DIV/0!</v>
      </c>
    </row>
    <row r="54" spans="2:174" s="49" customFormat="1" ht="15.75" customHeight="1" x14ac:dyDescent="0.25">
      <c r="B54" s="38"/>
      <c r="C54" s="39">
        <v>1</v>
      </c>
      <c r="D54" s="39"/>
      <c r="E54" s="40">
        <v>42</v>
      </c>
      <c r="F54" s="38"/>
      <c r="G54" s="39">
        <v>1</v>
      </c>
      <c r="H54" s="39">
        <v>1</v>
      </c>
      <c r="M54" s="40">
        <v>31</v>
      </c>
      <c r="N54" s="41" t="s">
        <v>37</v>
      </c>
      <c r="O54" s="41"/>
      <c r="P54" s="212">
        <v>2</v>
      </c>
      <c r="Q54" s="113"/>
      <c r="R54" s="324">
        <f t="shared" si="87"/>
        <v>8850.1522000000004</v>
      </c>
      <c r="S54" s="621"/>
      <c r="T54" s="618">
        <v>2489.8000000000002</v>
      </c>
      <c r="U54" s="654">
        <v>6360.3522000000003</v>
      </c>
      <c r="V54" s="324">
        <f t="shared" si="88"/>
        <v>8850.1522000000004</v>
      </c>
      <c r="W54" s="29"/>
      <c r="X54" s="646">
        <v>2489.8000000000002</v>
      </c>
      <c r="Y54" s="650">
        <v>6360.3522000000003</v>
      </c>
      <c r="Z54" s="179"/>
      <c r="AA54" s="187"/>
      <c r="AB54" s="178"/>
      <c r="AC54" s="180"/>
      <c r="AD54" s="179"/>
      <c r="AE54" s="179"/>
      <c r="AF54" s="187"/>
      <c r="AG54" s="178"/>
      <c r="AH54" s="180"/>
      <c r="AI54" s="179"/>
      <c r="AJ54" s="179"/>
      <c r="AK54" s="187"/>
      <c r="AL54" s="178"/>
      <c r="AM54" s="180"/>
      <c r="AN54" s="179"/>
      <c r="AO54" s="179"/>
      <c r="AP54" s="578" t="s">
        <v>376</v>
      </c>
      <c r="AQ54" s="29">
        <f t="shared" si="52"/>
        <v>8850.1522000000004</v>
      </c>
      <c r="AR54" s="621"/>
      <c r="AS54" s="618">
        <v>2489.8000000000002</v>
      </c>
      <c r="AT54" s="654">
        <v>6360.3522000000003</v>
      </c>
      <c r="AU54" s="325"/>
      <c r="AV54" s="29" t="e">
        <f t="shared" si="89"/>
        <v>#REF!</v>
      </c>
      <c r="AW54" s="29" t="e">
        <f>#REF!-AR54</f>
        <v>#REF!</v>
      </c>
      <c r="AX54" s="29" t="e">
        <f>#REF!-AS54</f>
        <v>#REF!</v>
      </c>
      <c r="AY54" s="29" t="e">
        <f>#REF!-AT54</f>
        <v>#REF!</v>
      </c>
      <c r="AZ54" s="29" t="e">
        <f>#REF!-AU54</f>
        <v>#REF!</v>
      </c>
      <c r="BA54" s="29">
        <f t="shared" si="90"/>
        <v>16060.497000000003</v>
      </c>
      <c r="BB54" s="29"/>
      <c r="BC54" s="322">
        <f>674+876.2</f>
        <v>1550.2</v>
      </c>
      <c r="BD54" s="325">
        <f>16624.687+965.766-3080.156</f>
        <v>14510.297000000002</v>
      </c>
      <c r="BE54" s="325"/>
      <c r="BF54" s="29">
        <f t="shared" si="91"/>
        <v>0</v>
      </c>
      <c r="BG54" s="29"/>
      <c r="BH54" s="322"/>
      <c r="BI54" s="325"/>
      <c r="BJ54" s="325"/>
      <c r="BK54" s="29">
        <f t="shared" si="92"/>
        <v>8151.2809999999999</v>
      </c>
      <c r="BL54" s="29"/>
      <c r="BM54" s="618">
        <f>SUM(2116.33,373.47)</f>
        <v>2489.8000000000002</v>
      </c>
      <c r="BN54" s="343">
        <v>5661.4809999999998</v>
      </c>
      <c r="BO54" s="343"/>
      <c r="BP54" s="327">
        <f t="shared" si="111"/>
        <v>965.44145000000003</v>
      </c>
      <c r="BQ54" s="700"/>
      <c r="BR54" s="700">
        <f>SUM(285.9298,50.4582)</f>
        <v>336.38799999999998</v>
      </c>
      <c r="BS54" s="700">
        <v>629.05345</v>
      </c>
      <c r="BT54" s="29">
        <f t="shared" si="93"/>
        <v>8151.2809999999999</v>
      </c>
      <c r="BU54" s="29"/>
      <c r="BV54" s="618">
        <f>SUM(2116.33,373.47)</f>
        <v>2489.8000000000002</v>
      </c>
      <c r="BW54" s="343">
        <v>5661.4809999999998</v>
      </c>
      <c r="BX54" s="204"/>
      <c r="BY54" s="29">
        <f t="shared" si="94"/>
        <v>965.44145000000003</v>
      </c>
      <c r="BZ54" s="29"/>
      <c r="CA54" s="2">
        <f>SUM(285.9298,50.4582)</f>
        <v>336.38799999999998</v>
      </c>
      <c r="CB54" s="29">
        <v>629.05345</v>
      </c>
      <c r="CC54" s="29"/>
      <c r="CD54" s="31">
        <f t="shared" si="95"/>
        <v>9116.7224500000011</v>
      </c>
      <c r="CE54" s="29">
        <f t="shared" si="96"/>
        <v>9116.7224500000011</v>
      </c>
      <c r="CF54" s="29">
        <f t="shared" si="97"/>
        <v>0</v>
      </c>
      <c r="CG54" s="29">
        <f t="shared" si="97"/>
        <v>2826.1880000000001</v>
      </c>
      <c r="CH54" s="29">
        <f t="shared" si="97"/>
        <v>6290.5344500000001</v>
      </c>
      <c r="CI54" s="29">
        <f t="shared" si="97"/>
        <v>0</v>
      </c>
      <c r="CJ54" s="29">
        <f t="shared" si="98"/>
        <v>0</v>
      </c>
      <c r="CK54" s="29">
        <f t="shared" si="99"/>
        <v>0</v>
      </c>
      <c r="CL54" s="29">
        <f t="shared" si="100"/>
        <v>0</v>
      </c>
      <c r="CM54" s="29">
        <f t="shared" si="101"/>
        <v>0</v>
      </c>
      <c r="CN54" s="29">
        <f t="shared" si="102"/>
        <v>0</v>
      </c>
      <c r="CO54" s="349"/>
      <c r="CP54" s="351"/>
      <c r="CQ54" s="351"/>
      <c r="CR54" s="29">
        <f t="shared" si="103"/>
        <v>0</v>
      </c>
      <c r="CS54" s="29"/>
      <c r="CT54" s="322"/>
      <c r="CU54" s="325"/>
      <c r="CV54" s="325"/>
      <c r="CW54" s="29">
        <f t="shared" si="104"/>
        <v>0</v>
      </c>
      <c r="CX54" s="29"/>
      <c r="CY54" s="322"/>
      <c r="CZ54" s="325"/>
      <c r="DA54" s="325"/>
      <c r="DB54" s="29">
        <f t="shared" si="105"/>
        <v>0</v>
      </c>
      <c r="DC54" s="2">
        <f t="shared" si="106"/>
        <v>0</v>
      </c>
      <c r="DD54" s="2">
        <f t="shared" si="106"/>
        <v>0</v>
      </c>
      <c r="DE54" s="2">
        <f t="shared" si="106"/>
        <v>0</v>
      </c>
      <c r="DF54" s="2">
        <f t="shared" si="106"/>
        <v>0</v>
      </c>
      <c r="DG54" s="29"/>
      <c r="DH54" s="29"/>
      <c r="DI54" s="29"/>
      <c r="DJ54" s="29">
        <f t="shared" si="107"/>
        <v>0</v>
      </c>
      <c r="DK54" s="93"/>
      <c r="DL54" s="29">
        <f t="shared" si="108"/>
        <v>8151.2809999999999</v>
      </c>
      <c r="DM54" s="29">
        <f t="shared" si="109"/>
        <v>8151.2809999999999</v>
      </c>
      <c r="DN54" s="93"/>
      <c r="DO54" s="29"/>
      <c r="DP54" s="29"/>
      <c r="DQ54" s="93"/>
      <c r="DR54" s="29"/>
      <c r="DS54" s="93"/>
      <c r="DT54" s="93"/>
      <c r="DU54" s="2">
        <f t="shared" si="3"/>
        <v>0</v>
      </c>
      <c r="DV54" s="29"/>
      <c r="DW54" s="618"/>
      <c r="DX54" s="343"/>
      <c r="DY54" s="343"/>
      <c r="DZ54" s="2">
        <f t="shared" si="4"/>
        <v>0</v>
      </c>
      <c r="EA54" s="29"/>
      <c r="EB54" s="626"/>
      <c r="EC54" s="31"/>
      <c r="ED54" s="178"/>
      <c r="EE54" s="445"/>
      <c r="EF54" s="447"/>
      <c r="EG54" s="447"/>
      <c r="EH54" s="554"/>
      <c r="EI54" s="554"/>
      <c r="EJ54" s="445"/>
      <c r="EK54" s="447"/>
      <c r="EL54" s="447"/>
      <c r="EM54" s="554"/>
      <c r="EN54" s="554"/>
      <c r="EO54" s="554"/>
      <c r="EP54" s="448"/>
      <c r="EQ54" s="447"/>
      <c r="ER54" s="428" t="e">
        <f t="shared" si="110"/>
        <v>#DIV/0!</v>
      </c>
      <c r="ES54" s="498">
        <f t="shared" si="9"/>
        <v>2489.8000000000002</v>
      </c>
      <c r="ET54" s="499">
        <f t="shared" si="112"/>
        <v>2489.8000000000002</v>
      </c>
      <c r="EU54" s="499"/>
      <c r="EV54" s="544">
        <f t="shared" si="113"/>
        <v>1</v>
      </c>
      <c r="EW54" s="544">
        <f t="shared" si="114"/>
        <v>0</v>
      </c>
      <c r="EX54" s="498">
        <f t="shared" si="10"/>
        <v>0</v>
      </c>
      <c r="EY54" s="499">
        <f>DW54</f>
        <v>0</v>
      </c>
      <c r="EZ54" s="499">
        <f>EB54</f>
        <v>0</v>
      </c>
      <c r="FA54" s="544" t="e">
        <f t="shared" si="117"/>
        <v>#DIV/0!</v>
      </c>
      <c r="FB54" s="544" t="e">
        <f t="shared" si="118"/>
        <v>#DIV/0!</v>
      </c>
      <c r="FC54" s="544"/>
      <c r="FD54" s="499">
        <f t="shared" si="119"/>
        <v>0</v>
      </c>
      <c r="FE54" s="499">
        <f t="shared" si="11"/>
        <v>0</v>
      </c>
      <c r="FF54" s="445">
        <f>FG54+FH54</f>
        <v>6360.3522000000003</v>
      </c>
      <c r="FG54" s="447">
        <f>AT54</f>
        <v>6360.3522000000003</v>
      </c>
      <c r="FH54" s="447"/>
      <c r="FI54" s="554">
        <f>FG54/FF54</f>
        <v>1</v>
      </c>
      <c r="FJ54" s="554">
        <f>FH54/FF54</f>
        <v>0</v>
      </c>
      <c r="FK54" s="445" t="e">
        <f>FL54+FM54</f>
        <v>#REF!</v>
      </c>
      <c r="FL54" s="447" t="e">
        <f>#REF!</f>
        <v>#REF!</v>
      </c>
      <c r="FM54" s="447" t="e">
        <f>#REF!</f>
        <v>#REF!</v>
      </c>
      <c r="FN54" s="554" t="e">
        <f>FL54/FK54</f>
        <v>#REF!</v>
      </c>
      <c r="FO54" s="554" t="e">
        <f>FM54/FK54</f>
        <v>#REF!</v>
      </c>
      <c r="FP54" s="554"/>
      <c r="FQ54" s="448" t="e">
        <f>FK54*FI54</f>
        <v>#REF!</v>
      </c>
      <c r="FR54" s="447" t="e">
        <f>FL54-FQ54</f>
        <v>#REF!</v>
      </c>
    </row>
    <row r="55" spans="2:174" s="48" customFormat="1" ht="15.75" customHeight="1" x14ac:dyDescent="0.25">
      <c r="B55" s="35"/>
      <c r="C55" s="36"/>
      <c r="D55" s="36">
        <v>1</v>
      </c>
      <c r="E55" s="113">
        <v>43</v>
      </c>
      <c r="F55" s="35"/>
      <c r="G55" s="36"/>
      <c r="H55" s="36">
        <v>1</v>
      </c>
      <c r="M55" s="113">
        <v>32</v>
      </c>
      <c r="N55" s="4" t="s">
        <v>94</v>
      </c>
      <c r="O55" s="408"/>
      <c r="P55" s="212">
        <v>1</v>
      </c>
      <c r="Q55" s="113"/>
      <c r="R55" s="54">
        <f t="shared" si="87"/>
        <v>525.25080000000003</v>
      </c>
      <c r="S55" s="619"/>
      <c r="T55" s="620">
        <v>525.25080000000003</v>
      </c>
      <c r="U55" s="619"/>
      <c r="V55" s="54">
        <f t="shared" si="88"/>
        <v>525.4</v>
      </c>
      <c r="W55" s="2"/>
      <c r="X55" s="645">
        <v>525.4</v>
      </c>
      <c r="Y55" s="2"/>
      <c r="Z55" s="174"/>
      <c r="AA55" s="183"/>
      <c r="AB55" s="172"/>
      <c r="AC55" s="173"/>
      <c r="AD55" s="172"/>
      <c r="AE55" s="174"/>
      <c r="AF55" s="183"/>
      <c r="AG55" s="172"/>
      <c r="AH55" s="173"/>
      <c r="AI55" s="172"/>
      <c r="AJ55" s="174"/>
      <c r="AK55" s="183"/>
      <c r="AL55" s="172"/>
      <c r="AM55" s="173"/>
      <c r="AN55" s="172"/>
      <c r="AO55" s="174"/>
      <c r="AP55" s="578" t="s">
        <v>386</v>
      </c>
      <c r="AQ55" s="2">
        <f t="shared" si="52"/>
        <v>525.25080000000003</v>
      </c>
      <c r="AR55" s="619"/>
      <c r="AS55" s="620">
        <v>525.25080000000003</v>
      </c>
      <c r="AT55" s="619"/>
      <c r="AU55" s="2"/>
      <c r="AV55" s="2" t="e">
        <f t="shared" si="89"/>
        <v>#REF!</v>
      </c>
      <c r="AW55" s="2" t="e">
        <f>#REF!-AR55</f>
        <v>#REF!</v>
      </c>
      <c r="AX55" s="2" t="e">
        <f>#REF!-AS55</f>
        <v>#REF!</v>
      </c>
      <c r="AY55" s="2" t="e">
        <f>#REF!-AT55</f>
        <v>#REF!</v>
      </c>
      <c r="AZ55" s="2" t="e">
        <f>#REF!-AU55</f>
        <v>#REF!</v>
      </c>
      <c r="BA55" s="2">
        <f t="shared" si="90"/>
        <v>282.89999999999998</v>
      </c>
      <c r="BB55" s="2"/>
      <c r="BC55" s="262">
        <v>282.89999999999998</v>
      </c>
      <c r="BD55" s="2"/>
      <c r="BE55" s="2"/>
      <c r="BF55" s="2">
        <f t="shared" si="91"/>
        <v>0</v>
      </c>
      <c r="BG55" s="2"/>
      <c r="BH55" s="262"/>
      <c r="BI55" s="2"/>
      <c r="BJ55" s="2"/>
      <c r="BK55" s="2">
        <f t="shared" si="92"/>
        <v>0</v>
      </c>
      <c r="BL55" s="2"/>
      <c r="BM55" s="620"/>
      <c r="BN55" s="2"/>
      <c r="BO55" s="2"/>
      <c r="BP55" s="327">
        <f t="shared" si="111"/>
        <v>0</v>
      </c>
      <c r="BQ55" s="2"/>
      <c r="BR55" s="2"/>
      <c r="BS55" s="2"/>
      <c r="BT55" s="2">
        <f t="shared" si="93"/>
        <v>0</v>
      </c>
      <c r="BU55" s="2"/>
      <c r="BV55" s="620"/>
      <c r="BW55" s="2"/>
      <c r="BX55" s="172"/>
      <c r="BY55" s="2">
        <f t="shared" si="94"/>
        <v>0</v>
      </c>
      <c r="BZ55" s="2"/>
      <c r="CA55" s="2"/>
      <c r="CB55" s="2"/>
      <c r="CC55" s="2"/>
      <c r="CD55" s="25">
        <f t="shared" si="95"/>
        <v>0</v>
      </c>
      <c r="CE55" s="2">
        <f t="shared" si="96"/>
        <v>0</v>
      </c>
      <c r="CF55" s="2">
        <f t="shared" si="97"/>
        <v>0</v>
      </c>
      <c r="CG55" s="2">
        <f t="shared" si="97"/>
        <v>0</v>
      </c>
      <c r="CH55" s="2">
        <f t="shared" si="97"/>
        <v>0</v>
      </c>
      <c r="CI55" s="2">
        <f t="shared" si="97"/>
        <v>0</v>
      </c>
      <c r="CJ55" s="2">
        <f t="shared" si="98"/>
        <v>0</v>
      </c>
      <c r="CK55" s="2">
        <f t="shared" si="99"/>
        <v>0</v>
      </c>
      <c r="CL55" s="2">
        <f t="shared" si="100"/>
        <v>0</v>
      </c>
      <c r="CM55" s="2">
        <f t="shared" si="101"/>
        <v>0</v>
      </c>
      <c r="CN55" s="2">
        <f t="shared" si="102"/>
        <v>0</v>
      </c>
      <c r="CO55" s="92"/>
      <c r="CP55" s="348"/>
      <c r="CQ55" s="348"/>
      <c r="CR55" s="2">
        <f t="shared" si="103"/>
        <v>0</v>
      </c>
      <c r="CS55" s="2"/>
      <c r="CT55" s="262"/>
      <c r="CU55" s="2"/>
      <c r="CV55" s="2"/>
      <c r="CW55" s="2">
        <f t="shared" si="104"/>
        <v>0</v>
      </c>
      <c r="CX55" s="2"/>
      <c r="CY55" s="262"/>
      <c r="CZ55" s="2"/>
      <c r="DA55" s="2"/>
      <c r="DB55" s="2">
        <f t="shared" si="105"/>
        <v>0</v>
      </c>
      <c r="DC55" s="2">
        <f t="shared" si="106"/>
        <v>0</v>
      </c>
      <c r="DD55" s="2">
        <f t="shared" si="106"/>
        <v>0</v>
      </c>
      <c r="DE55" s="2">
        <f t="shared" si="106"/>
        <v>0</v>
      </c>
      <c r="DF55" s="2">
        <f t="shared" si="106"/>
        <v>0</v>
      </c>
      <c r="DG55" s="2"/>
      <c r="DH55" s="2"/>
      <c r="DI55" s="2"/>
      <c r="DJ55" s="2">
        <f t="shared" si="107"/>
        <v>0</v>
      </c>
      <c r="DK55" s="58"/>
      <c r="DL55" s="2">
        <f t="shared" si="108"/>
        <v>0</v>
      </c>
      <c r="DM55" s="2">
        <f t="shared" si="109"/>
        <v>0</v>
      </c>
      <c r="DN55" s="58"/>
      <c r="DO55" s="2"/>
      <c r="DP55" s="2"/>
      <c r="DQ55" s="58"/>
      <c r="DR55" s="2"/>
      <c r="DS55" s="58"/>
      <c r="DT55" s="58"/>
      <c r="DU55" s="2">
        <f t="shared" si="3"/>
        <v>0</v>
      </c>
      <c r="DV55" s="2"/>
      <c r="DW55" s="620"/>
      <c r="DX55" s="2"/>
      <c r="DY55" s="2"/>
      <c r="DZ55" s="2">
        <f t="shared" si="4"/>
        <v>0</v>
      </c>
      <c r="EA55" s="2"/>
      <c r="EB55" s="2"/>
      <c r="EC55" s="2"/>
      <c r="ED55" s="172"/>
      <c r="EE55" s="445"/>
      <c r="EF55" s="445"/>
      <c r="EG55" s="445"/>
      <c r="EH55" s="553"/>
      <c r="EI55" s="553"/>
      <c r="EJ55" s="445"/>
      <c r="EK55" s="445"/>
      <c r="EL55" s="445"/>
      <c r="EM55" s="553"/>
      <c r="EN55" s="553"/>
      <c r="EO55" s="553"/>
      <c r="EP55" s="446"/>
      <c r="EQ55" s="445"/>
      <c r="ER55" s="427" t="e">
        <f t="shared" si="110"/>
        <v>#DIV/0!</v>
      </c>
      <c r="ES55" s="498">
        <f t="shared" si="9"/>
        <v>525.25080000000003</v>
      </c>
      <c r="ET55" s="498">
        <f t="shared" si="112"/>
        <v>525.25080000000003</v>
      </c>
      <c r="EU55" s="498"/>
      <c r="EV55" s="541">
        <f t="shared" si="113"/>
        <v>1</v>
      </c>
      <c r="EW55" s="541">
        <f t="shared" si="114"/>
        <v>0</v>
      </c>
      <c r="EX55" s="498">
        <f t="shared" si="10"/>
        <v>0</v>
      </c>
      <c r="EY55" s="498">
        <f t="shared" si="115"/>
        <v>0</v>
      </c>
      <c r="EZ55" s="498">
        <f t="shared" si="116"/>
        <v>0</v>
      </c>
      <c r="FA55" s="541" t="e">
        <f t="shared" si="117"/>
        <v>#DIV/0!</v>
      </c>
      <c r="FB55" s="541" t="e">
        <f t="shared" si="118"/>
        <v>#DIV/0!</v>
      </c>
      <c r="FC55" s="541"/>
      <c r="FD55" s="498">
        <f t="shared" si="119"/>
        <v>0</v>
      </c>
      <c r="FE55" s="498">
        <f t="shared" si="11"/>
        <v>0</v>
      </c>
      <c r="FF55" s="445"/>
      <c r="FG55" s="445"/>
      <c r="FH55" s="445"/>
      <c r="FI55" s="553"/>
      <c r="FJ55" s="553"/>
      <c r="FK55" s="445"/>
      <c r="FL55" s="445"/>
      <c r="FM55" s="445"/>
      <c r="FN55" s="553"/>
      <c r="FO55" s="553"/>
      <c r="FP55" s="553"/>
      <c r="FQ55" s="446"/>
      <c r="FR55" s="445"/>
    </row>
    <row r="56" spans="2:174" s="48" customFormat="1" ht="15.6" customHeight="1" x14ac:dyDescent="0.25">
      <c r="B56" s="35"/>
      <c r="C56" s="36"/>
      <c r="D56" s="36">
        <v>1</v>
      </c>
      <c r="E56" s="113">
        <v>44</v>
      </c>
      <c r="F56" s="35"/>
      <c r="G56" s="36"/>
      <c r="H56" s="36">
        <v>1</v>
      </c>
      <c r="M56" s="113">
        <v>33</v>
      </c>
      <c r="N56" s="265" t="s">
        <v>168</v>
      </c>
      <c r="O56" s="418" t="s">
        <v>341</v>
      </c>
      <c r="P56" s="212">
        <v>1</v>
      </c>
      <c r="Q56" s="113"/>
      <c r="R56" s="54">
        <f t="shared" si="87"/>
        <v>1478.7636500000001</v>
      </c>
      <c r="S56" s="619"/>
      <c r="T56" s="620">
        <v>1478.7636500000001</v>
      </c>
      <c r="U56" s="619"/>
      <c r="V56" s="54">
        <f t="shared" si="88"/>
        <v>1480.2</v>
      </c>
      <c r="W56" s="2"/>
      <c r="X56" s="645">
        <v>1480.2</v>
      </c>
      <c r="Y56" s="2"/>
      <c r="Z56" s="175"/>
      <c r="AA56" s="183"/>
      <c r="AB56" s="172"/>
      <c r="AC56" s="173"/>
      <c r="AD56" s="172"/>
      <c r="AE56" s="175"/>
      <c r="AF56" s="183"/>
      <c r="AG56" s="172"/>
      <c r="AH56" s="173"/>
      <c r="AI56" s="172"/>
      <c r="AJ56" s="175"/>
      <c r="AK56" s="183"/>
      <c r="AL56" s="172"/>
      <c r="AM56" s="173"/>
      <c r="AN56" s="172"/>
      <c r="AO56" s="172"/>
      <c r="AP56" s="578" t="s">
        <v>514</v>
      </c>
      <c r="AQ56" s="2">
        <f t="shared" si="52"/>
        <v>1478.7636500000001</v>
      </c>
      <c r="AR56" s="619"/>
      <c r="AS56" s="620">
        <v>1478.7636500000001</v>
      </c>
      <c r="AT56" s="619"/>
      <c r="AU56" s="2"/>
      <c r="AV56" s="2" t="e">
        <f t="shared" si="89"/>
        <v>#REF!</v>
      </c>
      <c r="AW56" s="2" t="e">
        <f>#REF!-AR56</f>
        <v>#REF!</v>
      </c>
      <c r="AX56" s="2" t="e">
        <f>#REF!-AS56</f>
        <v>#REF!</v>
      </c>
      <c r="AY56" s="2" t="e">
        <f>#REF!-AT56</f>
        <v>#REF!</v>
      </c>
      <c r="AZ56" s="2" t="e">
        <f>#REF!-AU56</f>
        <v>#REF!</v>
      </c>
      <c r="BA56" s="2">
        <f t="shared" si="90"/>
        <v>890.1</v>
      </c>
      <c r="BB56" s="2"/>
      <c r="BC56" s="262">
        <f>387+503.1</f>
        <v>890.1</v>
      </c>
      <c r="BD56" s="2"/>
      <c r="BE56" s="2"/>
      <c r="BF56" s="2">
        <f t="shared" si="91"/>
        <v>0</v>
      </c>
      <c r="BG56" s="2"/>
      <c r="BH56" s="262"/>
      <c r="BI56" s="2"/>
      <c r="BJ56" s="2"/>
      <c r="BK56" s="2">
        <f t="shared" si="92"/>
        <v>1408.76775</v>
      </c>
      <c r="BL56" s="2"/>
      <c r="BM56" s="262">
        <f>SUM(560.28777,848.47998)</f>
        <v>1408.76775</v>
      </c>
      <c r="BN56" s="2"/>
      <c r="BO56" s="2"/>
      <c r="BP56" s="327">
        <f t="shared" si="111"/>
        <v>174.11738</v>
      </c>
      <c r="BQ56" s="2"/>
      <c r="BR56" s="2">
        <f>SUM(69.24906,104.86832)</f>
        <v>174.11738</v>
      </c>
      <c r="BS56" s="2"/>
      <c r="BT56" s="2">
        <f t="shared" si="93"/>
        <v>1408.76775</v>
      </c>
      <c r="BU56" s="2"/>
      <c r="BV56" s="262">
        <f>SUM(848.47998,560.28777)</f>
        <v>1408.76775</v>
      </c>
      <c r="BW56" s="2"/>
      <c r="BX56" s="172"/>
      <c r="BY56" s="2">
        <f t="shared" si="94"/>
        <v>174.11738</v>
      </c>
      <c r="BZ56" s="2"/>
      <c r="CA56" s="2">
        <f>SUM(104.86832,69.24906)</f>
        <v>174.11738</v>
      </c>
      <c r="CB56" s="2"/>
      <c r="CC56" s="2"/>
      <c r="CD56" s="25">
        <f t="shared" si="95"/>
        <v>1582.8851299999999</v>
      </c>
      <c r="CE56" s="2">
        <f t="shared" si="96"/>
        <v>1582.8851299999999</v>
      </c>
      <c r="CF56" s="2">
        <f t="shared" si="97"/>
        <v>0</v>
      </c>
      <c r="CG56" s="2">
        <f t="shared" si="97"/>
        <v>1582.8851299999999</v>
      </c>
      <c r="CH56" s="2">
        <f t="shared" si="97"/>
        <v>0</v>
      </c>
      <c r="CI56" s="2">
        <f t="shared" si="97"/>
        <v>0</v>
      </c>
      <c r="CJ56" s="2">
        <f t="shared" si="98"/>
        <v>0</v>
      </c>
      <c r="CK56" s="2">
        <f t="shared" si="99"/>
        <v>0</v>
      </c>
      <c r="CL56" s="2">
        <f t="shared" si="100"/>
        <v>0</v>
      </c>
      <c r="CM56" s="2">
        <f t="shared" si="101"/>
        <v>0</v>
      </c>
      <c r="CN56" s="2">
        <f t="shared" si="102"/>
        <v>0</v>
      </c>
      <c r="CO56" s="92"/>
      <c r="CP56" s="348"/>
      <c r="CQ56" s="348"/>
      <c r="CR56" s="2">
        <f t="shared" si="103"/>
        <v>0</v>
      </c>
      <c r="CS56" s="2"/>
      <c r="CT56" s="262"/>
      <c r="CU56" s="2"/>
      <c r="CV56" s="2"/>
      <c r="CW56" s="2">
        <f t="shared" si="104"/>
        <v>0</v>
      </c>
      <c r="CX56" s="2"/>
      <c r="CY56" s="262"/>
      <c r="CZ56" s="2"/>
      <c r="DA56" s="2"/>
      <c r="DB56" s="2">
        <f t="shared" si="105"/>
        <v>0</v>
      </c>
      <c r="DC56" s="2">
        <f t="shared" si="106"/>
        <v>0</v>
      </c>
      <c r="DD56" s="2">
        <f t="shared" si="106"/>
        <v>0</v>
      </c>
      <c r="DE56" s="2">
        <f t="shared" si="106"/>
        <v>0</v>
      </c>
      <c r="DF56" s="2">
        <f t="shared" si="106"/>
        <v>0</v>
      </c>
      <c r="DG56" s="2"/>
      <c r="DH56" s="2"/>
      <c r="DI56" s="2"/>
      <c r="DJ56" s="2">
        <f t="shared" si="107"/>
        <v>0</v>
      </c>
      <c r="DK56" s="58"/>
      <c r="DL56" s="2">
        <f t="shared" si="108"/>
        <v>1408.76775</v>
      </c>
      <c r="DM56" s="2">
        <f t="shared" si="109"/>
        <v>1408.76775</v>
      </c>
      <c r="DN56" s="58"/>
      <c r="DO56" s="2"/>
      <c r="DP56" s="2"/>
      <c r="DQ56" s="58"/>
      <c r="DR56" s="2"/>
      <c r="DS56" s="58"/>
      <c r="DT56" s="58"/>
      <c r="DU56" s="2">
        <f t="shared" si="3"/>
        <v>0</v>
      </c>
      <c r="DV56" s="2"/>
      <c r="DW56" s="262"/>
      <c r="DX56" s="2"/>
      <c r="DY56" s="2"/>
      <c r="DZ56" s="2">
        <f t="shared" si="4"/>
        <v>0</v>
      </c>
      <c r="EA56" s="2"/>
      <c r="EB56" s="2"/>
      <c r="EC56" s="2"/>
      <c r="ED56" s="172"/>
      <c r="EE56" s="445"/>
      <c r="EF56" s="445"/>
      <c r="EG56" s="445"/>
      <c r="EH56" s="553"/>
      <c r="EI56" s="553"/>
      <c r="EJ56" s="445"/>
      <c r="EK56" s="445"/>
      <c r="EL56" s="445"/>
      <c r="EM56" s="553"/>
      <c r="EN56" s="553"/>
      <c r="EO56" s="553"/>
      <c r="EP56" s="446"/>
      <c r="EQ56" s="445"/>
      <c r="ER56" s="427" t="e">
        <f t="shared" si="110"/>
        <v>#DIV/0!</v>
      </c>
      <c r="ES56" s="498">
        <f t="shared" si="9"/>
        <v>1478.7636500000001</v>
      </c>
      <c r="ET56" s="498">
        <f t="shared" si="112"/>
        <v>1478.7636500000001</v>
      </c>
      <c r="EU56" s="498"/>
      <c r="EV56" s="541">
        <f t="shared" si="113"/>
        <v>1</v>
      </c>
      <c r="EW56" s="541">
        <f t="shared" si="114"/>
        <v>0</v>
      </c>
      <c r="EX56" s="498">
        <f t="shared" si="10"/>
        <v>0</v>
      </c>
      <c r="EY56" s="498">
        <f t="shared" si="115"/>
        <v>0</v>
      </c>
      <c r="EZ56" s="498">
        <f t="shared" si="116"/>
        <v>0</v>
      </c>
      <c r="FA56" s="541" t="e">
        <f t="shared" si="117"/>
        <v>#DIV/0!</v>
      </c>
      <c r="FB56" s="541" t="e">
        <f t="shared" si="118"/>
        <v>#DIV/0!</v>
      </c>
      <c r="FC56" s="541"/>
      <c r="FD56" s="498">
        <f t="shared" si="119"/>
        <v>0</v>
      </c>
      <c r="FE56" s="498">
        <f t="shared" si="11"/>
        <v>0</v>
      </c>
      <c r="FF56" s="445"/>
      <c r="FG56" s="445"/>
      <c r="FH56" s="445"/>
      <c r="FI56" s="553"/>
      <c r="FJ56" s="553"/>
      <c r="FK56" s="445"/>
      <c r="FL56" s="445"/>
      <c r="FM56" s="445"/>
      <c r="FN56" s="553"/>
      <c r="FO56" s="553"/>
      <c r="FP56" s="553"/>
      <c r="FQ56" s="446"/>
      <c r="FR56" s="445"/>
    </row>
    <row r="57" spans="2:174" s="142" customFormat="1" ht="18.600000000000001" customHeight="1" x14ac:dyDescent="0.2">
      <c r="B57" s="136"/>
      <c r="C57" s="137"/>
      <c r="D57" s="137"/>
      <c r="E57" s="138"/>
      <c r="F57" s="136"/>
      <c r="G57" s="137"/>
      <c r="H57" s="137"/>
      <c r="M57" s="138"/>
      <c r="N57" s="141" t="s">
        <v>16</v>
      </c>
      <c r="O57" s="141"/>
      <c r="P57" s="214">
        <f t="shared" ref="P57:AO57" si="120">SUM(P58:P78)-P59</f>
        <v>25</v>
      </c>
      <c r="Q57" s="420">
        <f t="shared" si="120"/>
        <v>11</v>
      </c>
      <c r="R57" s="70">
        <f t="shared" si="120"/>
        <v>226972.75532999999</v>
      </c>
      <c r="S57" s="70">
        <f t="shared" si="120"/>
        <v>89510.459960000007</v>
      </c>
      <c r="T57" s="70">
        <f t="shared" si="120"/>
        <v>33417.229250000004</v>
      </c>
      <c r="U57" s="70">
        <f t="shared" si="120"/>
        <v>104045.06611999999</v>
      </c>
      <c r="V57" s="70">
        <f t="shared" si="120"/>
        <v>219388.37079999998</v>
      </c>
      <c r="W57" s="70">
        <f t="shared" si="120"/>
        <v>171257.24299999999</v>
      </c>
      <c r="X57" s="70">
        <f t="shared" si="120"/>
        <v>33848.400000000001</v>
      </c>
      <c r="Y57" s="70">
        <f t="shared" si="120"/>
        <v>14282.727800000001</v>
      </c>
      <c r="Z57" s="170">
        <f t="shared" si="120"/>
        <v>0</v>
      </c>
      <c r="AA57" s="170">
        <f t="shared" si="120"/>
        <v>26261.100000000006</v>
      </c>
      <c r="AB57" s="170">
        <f t="shared" si="120"/>
        <v>0</v>
      </c>
      <c r="AC57" s="170">
        <f t="shared" si="120"/>
        <v>15748.1</v>
      </c>
      <c r="AD57" s="170">
        <f t="shared" si="120"/>
        <v>10513</v>
      </c>
      <c r="AE57" s="170">
        <f t="shared" si="120"/>
        <v>0</v>
      </c>
      <c r="AF57" s="170">
        <f t="shared" si="120"/>
        <v>15748.1</v>
      </c>
      <c r="AG57" s="170">
        <f t="shared" si="120"/>
        <v>0</v>
      </c>
      <c r="AH57" s="170">
        <f t="shared" si="120"/>
        <v>15748.1</v>
      </c>
      <c r="AI57" s="170">
        <f t="shared" si="120"/>
        <v>0</v>
      </c>
      <c r="AJ57" s="170">
        <f t="shared" si="120"/>
        <v>0</v>
      </c>
      <c r="AK57" s="171">
        <f t="shared" si="120"/>
        <v>6847</v>
      </c>
      <c r="AL57" s="170">
        <f t="shared" si="120"/>
        <v>0</v>
      </c>
      <c r="AM57" s="170">
        <f t="shared" si="120"/>
        <v>6847</v>
      </c>
      <c r="AN57" s="170">
        <f t="shared" si="120"/>
        <v>0</v>
      </c>
      <c r="AO57" s="170">
        <f t="shared" si="120"/>
        <v>0</v>
      </c>
      <c r="AP57" s="583"/>
      <c r="AQ57" s="70">
        <f>SUM(AQ58:AQ78)-AQ59</f>
        <v>226972.75526999999</v>
      </c>
      <c r="AR57" s="70">
        <f>SUM(AR58:AR78)-AR59</f>
        <v>89510.459960000007</v>
      </c>
      <c r="AS57" s="70">
        <f>SUM(AS58:AS78)-AS59</f>
        <v>33417.229250000004</v>
      </c>
      <c r="AT57" s="70">
        <f>SUM(AT58:AT78)-AT59</f>
        <v>104045.06606</v>
      </c>
      <c r="AU57" s="70">
        <f>SUM(AU58:AU78)-AU59</f>
        <v>0</v>
      </c>
      <c r="AV57" s="70" t="e">
        <f t="shared" ref="AV57:BE57" si="121">SUM(AV58:AV78)-AV59</f>
        <v>#REF!</v>
      </c>
      <c r="AW57" s="70" t="e">
        <f t="shared" si="121"/>
        <v>#REF!</v>
      </c>
      <c r="AX57" s="70" t="e">
        <f t="shared" si="121"/>
        <v>#REF!</v>
      </c>
      <c r="AY57" s="70" t="e">
        <f t="shared" si="121"/>
        <v>#REF!</v>
      </c>
      <c r="AZ57" s="70" t="e">
        <f t="shared" si="121"/>
        <v>#REF!</v>
      </c>
      <c r="BA57" s="70">
        <f t="shared" si="121"/>
        <v>26243.545000000002</v>
      </c>
      <c r="BB57" s="70">
        <f t="shared" si="121"/>
        <v>0</v>
      </c>
      <c r="BC57" s="70">
        <f t="shared" si="121"/>
        <v>15050.544999999998</v>
      </c>
      <c r="BD57" s="70">
        <f t="shared" si="121"/>
        <v>11193</v>
      </c>
      <c r="BE57" s="70">
        <f t="shared" si="121"/>
        <v>0</v>
      </c>
      <c r="BF57" s="70">
        <f t="shared" ref="BF57:CN57" si="122">SUM(BF58:BF78)-BF59</f>
        <v>0</v>
      </c>
      <c r="BG57" s="70">
        <f t="shared" si="122"/>
        <v>0</v>
      </c>
      <c r="BH57" s="70">
        <f t="shared" si="122"/>
        <v>0</v>
      </c>
      <c r="BI57" s="70">
        <f t="shared" si="122"/>
        <v>0</v>
      </c>
      <c r="BJ57" s="70">
        <f t="shared" si="122"/>
        <v>0</v>
      </c>
      <c r="BK57" s="70">
        <f t="shared" si="122"/>
        <v>155748.4516</v>
      </c>
      <c r="BL57" s="70">
        <f t="shared" si="122"/>
        <v>34663.568399999996</v>
      </c>
      <c r="BM57" s="70">
        <f t="shared" si="122"/>
        <v>30249.036119999997</v>
      </c>
      <c r="BN57" s="70">
        <f t="shared" si="122"/>
        <v>90835.847080000007</v>
      </c>
      <c r="BO57" s="70">
        <f t="shared" si="122"/>
        <v>0</v>
      </c>
      <c r="BP57" s="70">
        <f>SUM(BP58:BP78)</f>
        <v>27310.288890000003</v>
      </c>
      <c r="BQ57" s="70">
        <f>SUM(BQ58:BQ78)</f>
        <v>2609.08583</v>
      </c>
      <c r="BR57" s="70">
        <f>SUM(BR58:BR78)</f>
        <v>13196.375090000003</v>
      </c>
      <c r="BS57" s="70">
        <f>SUM(BS58:BS78)</f>
        <v>11504.82797</v>
      </c>
      <c r="BT57" s="70">
        <f t="shared" si="122"/>
        <v>155748.4516</v>
      </c>
      <c r="BU57" s="70">
        <f t="shared" si="122"/>
        <v>34663.568399999996</v>
      </c>
      <c r="BV57" s="70">
        <f t="shared" si="122"/>
        <v>30249.036119999997</v>
      </c>
      <c r="BW57" s="70">
        <f t="shared" si="122"/>
        <v>90835.847080000007</v>
      </c>
      <c r="BX57" s="170">
        <f t="shared" si="122"/>
        <v>0</v>
      </c>
      <c r="BY57" s="310">
        <f t="shared" si="122"/>
        <v>27310.288890000003</v>
      </c>
      <c r="BZ57" s="70">
        <f t="shared" si="122"/>
        <v>2609.08583</v>
      </c>
      <c r="CA57" s="70">
        <f t="shared" si="122"/>
        <v>13196.375090000003</v>
      </c>
      <c r="CB57" s="70">
        <f t="shared" si="122"/>
        <v>11504.827969999998</v>
      </c>
      <c r="CC57" s="70">
        <f t="shared" si="122"/>
        <v>0</v>
      </c>
      <c r="CD57" s="70">
        <f t="shared" si="122"/>
        <v>183058.74049</v>
      </c>
      <c r="CE57" s="70">
        <f t="shared" si="122"/>
        <v>183058.74049</v>
      </c>
      <c r="CF57" s="70">
        <f t="shared" si="122"/>
        <v>37272.65423</v>
      </c>
      <c r="CG57" s="70">
        <f t="shared" si="122"/>
        <v>43445.411210000006</v>
      </c>
      <c r="CH57" s="70">
        <f t="shared" si="122"/>
        <v>102340.67505000002</v>
      </c>
      <c r="CI57" s="70">
        <f t="shared" si="122"/>
        <v>0</v>
      </c>
      <c r="CJ57" s="70">
        <f t="shared" si="122"/>
        <v>0</v>
      </c>
      <c r="CK57" s="70">
        <f t="shared" si="122"/>
        <v>0</v>
      </c>
      <c r="CL57" s="70">
        <f t="shared" si="122"/>
        <v>0</v>
      </c>
      <c r="CM57" s="70">
        <f t="shared" si="122"/>
        <v>0</v>
      </c>
      <c r="CN57" s="70">
        <f t="shared" si="122"/>
        <v>0</v>
      </c>
      <c r="CO57" s="312">
        <f>CP57+CR57-BF57</f>
        <v>26243.545000000002</v>
      </c>
      <c r="CP57" s="313">
        <f t="shared" ref="CP57:DJ57" si="123">SUM(CP58:CP78)-CP59</f>
        <v>26243.545000000002</v>
      </c>
      <c r="CQ57" s="313">
        <f t="shared" si="123"/>
        <v>26243.545000000002</v>
      </c>
      <c r="CR57" s="70">
        <f t="shared" si="123"/>
        <v>0</v>
      </c>
      <c r="CS57" s="70">
        <f t="shared" si="123"/>
        <v>0</v>
      </c>
      <c r="CT57" s="70">
        <f t="shared" si="123"/>
        <v>0</v>
      </c>
      <c r="CU57" s="70">
        <f t="shared" si="123"/>
        <v>0</v>
      </c>
      <c r="CV57" s="70">
        <f t="shared" si="123"/>
        <v>0</v>
      </c>
      <c r="CW57" s="70">
        <f t="shared" si="123"/>
        <v>0</v>
      </c>
      <c r="CX57" s="70">
        <f t="shared" si="123"/>
        <v>0</v>
      </c>
      <c r="CY57" s="70">
        <f t="shared" si="123"/>
        <v>0</v>
      </c>
      <c r="CZ57" s="70">
        <f t="shared" si="123"/>
        <v>0</v>
      </c>
      <c r="DA57" s="70">
        <f t="shared" si="123"/>
        <v>0</v>
      </c>
      <c r="DB57" s="70">
        <f t="shared" si="123"/>
        <v>0</v>
      </c>
      <c r="DC57" s="70">
        <f t="shared" si="123"/>
        <v>0</v>
      </c>
      <c r="DD57" s="70">
        <f t="shared" si="123"/>
        <v>0</v>
      </c>
      <c r="DE57" s="70">
        <f t="shared" si="123"/>
        <v>0</v>
      </c>
      <c r="DF57" s="70">
        <f t="shared" si="123"/>
        <v>0</v>
      </c>
      <c r="DG57" s="70">
        <f t="shared" si="123"/>
        <v>0</v>
      </c>
      <c r="DH57" s="70">
        <f t="shared" si="123"/>
        <v>0</v>
      </c>
      <c r="DI57" s="70">
        <f t="shared" si="123"/>
        <v>0</v>
      </c>
      <c r="DJ57" s="70">
        <f t="shared" si="123"/>
        <v>0</v>
      </c>
      <c r="DK57" s="154"/>
      <c r="DL57" s="70">
        <f>SUM(DL58:DL78)-DL59</f>
        <v>155748.4516</v>
      </c>
      <c r="DM57" s="70">
        <f>SUM(DM58:DM78)-DM59</f>
        <v>155748.4516</v>
      </c>
      <c r="DN57" s="154"/>
      <c r="DO57" s="70">
        <f>SUM(DO58:DO78)-DO59</f>
        <v>155748.45160000003</v>
      </c>
      <c r="DP57" s="70">
        <f>SUM(DP58:DP78)-DP59</f>
        <v>0</v>
      </c>
      <c r="DQ57" s="154"/>
      <c r="DR57" s="70">
        <f>SUM(DR58:DR78)-DR59</f>
        <v>-129504.90660000002</v>
      </c>
      <c r="DS57" s="143">
        <f>DJ57-DR57</f>
        <v>129504.90660000002</v>
      </c>
      <c r="DT57" s="143"/>
      <c r="DU57" s="70">
        <f t="shared" si="3"/>
        <v>7852.5364200000004</v>
      </c>
      <c r="DV57" s="70">
        <f>SUM(DV58:DV78)-DV59</f>
        <v>7852.5364200000004</v>
      </c>
      <c r="DW57" s="70">
        <f>SUM(DW58:DW78)-DW59</f>
        <v>0</v>
      </c>
      <c r="DX57" s="70">
        <f>SUM(DX58:DX78)-DX59</f>
        <v>0</v>
      </c>
      <c r="DY57" s="70">
        <f>SUM(DY58:DY78)-DY59</f>
        <v>0</v>
      </c>
      <c r="DZ57" s="70">
        <f t="shared" si="4"/>
        <v>591.05114000000003</v>
      </c>
      <c r="EA57" s="70">
        <f>SUM(EA58:EA78)-EA59</f>
        <v>591.05114000000003</v>
      </c>
      <c r="EB57" s="70">
        <f>SUM(EB58:EB78)-EB59</f>
        <v>0</v>
      </c>
      <c r="EC57" s="70">
        <f>SUM(EC58:EC78)-EC59</f>
        <v>0</v>
      </c>
      <c r="ED57" s="170">
        <f>SUM(ED58:ED78)-ED59</f>
        <v>0</v>
      </c>
      <c r="EE57" s="70">
        <f>EF57+EG57+EH57</f>
        <v>89510.459960000007</v>
      </c>
      <c r="EF57" s="70">
        <f>AR57</f>
        <v>89510.459960000007</v>
      </c>
      <c r="EG57" s="70">
        <f>SUM(EG58:EG78)-EG59</f>
        <v>0</v>
      </c>
      <c r="EH57" s="543"/>
      <c r="EI57" s="543"/>
      <c r="EJ57" s="70">
        <f>EK57+EL57</f>
        <v>0</v>
      </c>
      <c r="EK57" s="70">
        <f>SUM(EK58:EK78)</f>
        <v>0</v>
      </c>
      <c r="EL57" s="70">
        <f>SUM(EL58:EL78)</f>
        <v>0</v>
      </c>
      <c r="EM57" s="543"/>
      <c r="EN57" s="543"/>
      <c r="EO57" s="543"/>
      <c r="EP57" s="439" t="e">
        <f>SUM(EP58:EP78)</f>
        <v>#DIV/0!</v>
      </c>
      <c r="EQ57" s="70" t="e">
        <f>EP57-EM57</f>
        <v>#DIV/0!</v>
      </c>
      <c r="ER57" s="426"/>
      <c r="ES57" s="70">
        <f t="shared" si="9"/>
        <v>33417.229250000004</v>
      </c>
      <c r="ET57" s="70">
        <f t="shared" si="112"/>
        <v>33417.229250000004</v>
      </c>
      <c r="EU57" s="70">
        <f>SUM(EU58:EU78)-EU59</f>
        <v>0</v>
      </c>
      <c r="EV57" s="543"/>
      <c r="EW57" s="543"/>
      <c r="EX57" s="70">
        <f t="shared" si="10"/>
        <v>0</v>
      </c>
      <c r="EY57" s="70">
        <f>SUM(EY58:EY78)</f>
        <v>0</v>
      </c>
      <c r="EZ57" s="70">
        <f>SUM(EZ58:EZ78)</f>
        <v>0</v>
      </c>
      <c r="FA57" s="543"/>
      <c r="FB57" s="543"/>
      <c r="FC57" s="543"/>
      <c r="FD57" s="70">
        <f>SUM(FD58:FD77)</f>
        <v>0</v>
      </c>
      <c r="FE57" s="70">
        <f t="shared" si="11"/>
        <v>0</v>
      </c>
      <c r="FF57" s="70">
        <f>FG57+FH57+FI57</f>
        <v>104045.06606</v>
      </c>
      <c r="FG57" s="70">
        <f>AT57</f>
        <v>104045.06606</v>
      </c>
      <c r="FH57" s="70">
        <f>SUM(FH58:FH78)-FH59</f>
        <v>0</v>
      </c>
      <c r="FI57" s="543"/>
      <c r="FJ57" s="543"/>
      <c r="FK57" s="70">
        <f>FL57+FM57</f>
        <v>0</v>
      </c>
      <c r="FL57" s="70">
        <f>DX57</f>
        <v>0</v>
      </c>
      <c r="FM57" s="70">
        <f>EC57</f>
        <v>0</v>
      </c>
      <c r="FN57" s="543"/>
      <c r="FO57" s="543"/>
      <c r="FP57" s="543"/>
      <c r="FQ57" s="439">
        <f>FK57*FI57</f>
        <v>0</v>
      </c>
      <c r="FR57" s="70">
        <f>FL57-FQ57</f>
        <v>0</v>
      </c>
    </row>
    <row r="58" spans="2:174" s="48" customFormat="1" ht="15.75" customHeight="1" x14ac:dyDescent="0.25">
      <c r="B58" s="35">
        <v>1</v>
      </c>
      <c r="C58" s="36"/>
      <c r="D58" s="36"/>
      <c r="E58" s="113">
        <v>45</v>
      </c>
      <c r="F58" s="35"/>
      <c r="G58" s="36"/>
      <c r="H58" s="36"/>
      <c r="M58" s="113">
        <v>34</v>
      </c>
      <c r="N58" s="4" t="s">
        <v>203</v>
      </c>
      <c r="O58" s="408"/>
      <c r="P58" s="212"/>
      <c r="Q58" s="113"/>
      <c r="R58" s="2">
        <f t="shared" ref="R58:R78" si="124">S58+T58+U58</f>
        <v>0</v>
      </c>
      <c r="S58" s="619"/>
      <c r="T58" s="620">
        <v>0</v>
      </c>
      <c r="U58" s="619"/>
      <c r="V58" s="2">
        <f t="shared" ref="V58:V78" si="125">W58+X58+Y58+Z58</f>
        <v>405.2</v>
      </c>
      <c r="W58" s="2"/>
      <c r="X58" s="663">
        <v>405.2</v>
      </c>
      <c r="Y58" s="2"/>
      <c r="Z58" s="175"/>
      <c r="AA58" s="172">
        <f t="shared" ref="AA58:AA78" si="126">AB58+AC58+AD58+AE58</f>
        <v>124.2</v>
      </c>
      <c r="AB58" s="172"/>
      <c r="AC58" s="173">
        <v>124.2</v>
      </c>
      <c r="AD58" s="172"/>
      <c r="AE58" s="175"/>
      <c r="AF58" s="172">
        <f t="shared" ref="AF58:AF78" si="127">AG58+AH58+AI58+AJ58</f>
        <v>124.2</v>
      </c>
      <c r="AG58" s="172"/>
      <c r="AH58" s="173">
        <v>124.2</v>
      </c>
      <c r="AI58" s="172"/>
      <c r="AJ58" s="175"/>
      <c r="AK58" s="172">
        <f t="shared" ref="AK58:AK78" si="128">AL58+AM58+AN58+AO58</f>
        <v>54</v>
      </c>
      <c r="AL58" s="172"/>
      <c r="AM58" s="173">
        <v>54</v>
      </c>
      <c r="AN58" s="172"/>
      <c r="AO58" s="172"/>
      <c r="AP58" s="602"/>
      <c r="AQ58" s="2">
        <f t="shared" si="52"/>
        <v>0</v>
      </c>
      <c r="AR58" s="619"/>
      <c r="AS58" s="619"/>
      <c r="AT58" s="619"/>
      <c r="AU58" s="2"/>
      <c r="AV58" s="2" t="e">
        <f t="shared" ref="AV58:AV78" si="129">AW58+AX58+AY58+AZ58</f>
        <v>#REF!</v>
      </c>
      <c r="AW58" s="2" t="e">
        <f>#REF!-AR58</f>
        <v>#REF!</v>
      </c>
      <c r="AX58" s="2" t="e">
        <f>#REF!-AS58</f>
        <v>#REF!</v>
      </c>
      <c r="AY58" s="2" t="e">
        <f>#REF!-AT58</f>
        <v>#REF!</v>
      </c>
      <c r="AZ58" s="2" t="e">
        <f>#REF!-AU58</f>
        <v>#REF!</v>
      </c>
      <c r="BA58" s="2">
        <f t="shared" ref="BA58:BA78" si="130">BB58+BC58+BD58+BE58</f>
        <v>0</v>
      </c>
      <c r="BB58" s="2"/>
      <c r="BC58" s="2"/>
      <c r="BD58" s="2"/>
      <c r="BE58" s="2"/>
      <c r="BF58" s="2">
        <f t="shared" ref="BF58:BF78" si="131">BG58+BH58+BI58+BJ58</f>
        <v>0</v>
      </c>
      <c r="BG58" s="2"/>
      <c r="BH58" s="2"/>
      <c r="BI58" s="2"/>
      <c r="BJ58" s="2"/>
      <c r="BK58" s="2">
        <f t="shared" ref="BK58:BK78" si="132">BL58+BM58+BN58+BO58</f>
        <v>0</v>
      </c>
      <c r="BL58" s="2"/>
      <c r="BM58" s="2"/>
      <c r="BN58" s="2"/>
      <c r="BO58" s="2"/>
      <c r="BP58" s="2">
        <f>SUM(BQ58:BS58)</f>
        <v>0</v>
      </c>
      <c r="BQ58" s="2"/>
      <c r="BR58" s="2"/>
      <c r="BS58" s="2"/>
      <c r="BT58" s="2">
        <f t="shared" ref="BT58:BT78" si="133">BU58+BV58+BW58+BX58</f>
        <v>0</v>
      </c>
      <c r="BU58" s="2"/>
      <c r="BV58" s="2"/>
      <c r="BW58" s="2"/>
      <c r="BX58" s="172"/>
      <c r="BY58" s="2">
        <f t="shared" ref="BY58:BY78" si="134">BZ58+CA58+CB58+CC58</f>
        <v>0</v>
      </c>
      <c r="BZ58" s="2"/>
      <c r="CA58" s="2"/>
      <c r="CB58" s="2"/>
      <c r="CC58" s="2"/>
      <c r="CD58" s="25">
        <f t="shared" ref="CD58:CD78" si="135">CE58</f>
        <v>0</v>
      </c>
      <c r="CE58" s="2">
        <f t="shared" ref="CE58:CE78" si="136">CF58+CG58+CH58+CI58</f>
        <v>0</v>
      </c>
      <c r="CF58" s="2">
        <f t="shared" ref="CF58:CI78" si="137">BU58+BZ58</f>
        <v>0</v>
      </c>
      <c r="CG58" s="2">
        <f t="shared" si="137"/>
        <v>0</v>
      </c>
      <c r="CH58" s="2">
        <f t="shared" si="137"/>
        <v>0</v>
      </c>
      <c r="CI58" s="2">
        <f t="shared" si="137"/>
        <v>0</v>
      </c>
      <c r="CJ58" s="2">
        <f t="shared" ref="CJ58:CJ78" si="138">CK58+CL58+CM58+CN58</f>
        <v>0</v>
      </c>
      <c r="CK58" s="2">
        <f t="shared" ref="CK58:CK78" si="139">BL58-BU58</f>
        <v>0</v>
      </c>
      <c r="CL58" s="2">
        <f t="shared" ref="CL58:CL78" si="140">BM58-BV58</f>
        <v>0</v>
      </c>
      <c r="CM58" s="2">
        <f t="shared" ref="CM58:CM78" si="141">BN58-BW58</f>
        <v>0</v>
      </c>
      <c r="CN58" s="2">
        <f t="shared" ref="CN58:CN78" si="142">BO58-BX58</f>
        <v>0</v>
      </c>
      <c r="CO58" s="92"/>
      <c r="CP58" s="348"/>
      <c r="CQ58" s="348"/>
      <c r="CR58" s="2">
        <f t="shared" ref="CR58:CR78" si="143">CS58+CT58+CU58+CV58</f>
        <v>0</v>
      </c>
      <c r="CS58" s="2"/>
      <c r="CT58" s="2"/>
      <c r="CU58" s="2"/>
      <c r="CV58" s="2"/>
      <c r="CW58" s="2">
        <f t="shared" ref="CW58:CW78" si="144">CX58+CY58+CZ58+DA58</f>
        <v>0</v>
      </c>
      <c r="CX58" s="2"/>
      <c r="CY58" s="2"/>
      <c r="CZ58" s="2"/>
      <c r="DA58" s="2"/>
      <c r="DB58" s="2">
        <f t="shared" ref="DB58:DB78" si="145">DC58+DD58+DE58+DF58</f>
        <v>0</v>
      </c>
      <c r="DC58" s="2"/>
      <c r="DD58" s="2"/>
      <c r="DE58" s="2"/>
      <c r="DF58" s="2"/>
      <c r="DG58" s="2"/>
      <c r="DH58" s="2"/>
      <c r="DI58" s="2"/>
      <c r="DJ58" s="2">
        <f t="shared" ref="DJ58:DJ78" si="146">CJ58+DB58+DI58</f>
        <v>0</v>
      </c>
      <c r="DK58" s="58"/>
      <c r="DL58" s="2">
        <f t="shared" ref="DL58:DL78" si="147">BK58+CR58+DG58</f>
        <v>0</v>
      </c>
      <c r="DM58" s="2">
        <f t="shared" ref="DM58:DM78" si="148">BT58+CW58+DH58</f>
        <v>0</v>
      </c>
      <c r="DN58" s="58"/>
      <c r="DO58" s="2">
        <f>DM58</f>
        <v>0</v>
      </c>
      <c r="DP58" s="2">
        <f>DJ58</f>
        <v>0</v>
      </c>
      <c r="DQ58" s="58"/>
      <c r="DR58" s="2">
        <f>CQ58-DO58</f>
        <v>0</v>
      </c>
      <c r="DS58" s="58"/>
      <c r="DT58" s="58"/>
      <c r="DU58" s="2">
        <f t="shared" si="3"/>
        <v>0</v>
      </c>
      <c r="DV58" s="2"/>
      <c r="DW58" s="2"/>
      <c r="DX58" s="2"/>
      <c r="DY58" s="2"/>
      <c r="DZ58" s="2">
        <f t="shared" si="4"/>
        <v>0</v>
      </c>
      <c r="EA58" s="2"/>
      <c r="EB58" s="2"/>
      <c r="EC58" s="2"/>
      <c r="ED58" s="172"/>
      <c r="EE58" s="445"/>
      <c r="EF58" s="445"/>
      <c r="EG58" s="445"/>
      <c r="EH58" s="553"/>
      <c r="EI58" s="553"/>
      <c r="EJ58" s="445"/>
      <c r="EK58" s="445"/>
      <c r="EL58" s="445"/>
      <c r="EM58" s="553"/>
      <c r="EN58" s="553"/>
      <c r="EO58" s="553"/>
      <c r="EP58" s="446"/>
      <c r="EQ58" s="445"/>
      <c r="ER58" s="427" t="e">
        <f t="shared" ref="ER58:ER78" si="149">EP58/EM58</f>
        <v>#DIV/0!</v>
      </c>
      <c r="ES58" s="498"/>
      <c r="ET58" s="498"/>
      <c r="EU58" s="498"/>
      <c r="EV58" s="541"/>
      <c r="EW58" s="541"/>
      <c r="EX58" s="498"/>
      <c r="EY58" s="498"/>
      <c r="EZ58" s="498"/>
      <c r="FA58" s="541"/>
      <c r="FB58" s="541"/>
      <c r="FC58" s="541"/>
      <c r="FD58" s="498"/>
      <c r="FE58" s="498">
        <f t="shared" si="11"/>
        <v>0</v>
      </c>
      <c r="FF58" s="445"/>
      <c r="FG58" s="445"/>
      <c r="FH58" s="445"/>
      <c r="FI58" s="553"/>
      <c r="FJ58" s="553"/>
      <c r="FK58" s="445"/>
      <c r="FL58" s="445"/>
      <c r="FM58" s="445"/>
      <c r="FN58" s="553"/>
      <c r="FO58" s="553"/>
      <c r="FP58" s="553"/>
      <c r="FQ58" s="446"/>
      <c r="FR58" s="445"/>
    </row>
    <row r="59" spans="2:174" s="48" customFormat="1" ht="15.75" customHeight="1" x14ac:dyDescent="0.25">
      <c r="B59" s="35"/>
      <c r="C59" s="36"/>
      <c r="D59" s="36"/>
      <c r="E59" s="113"/>
      <c r="F59" s="35"/>
      <c r="G59" s="36"/>
      <c r="H59" s="36"/>
      <c r="M59" s="113"/>
      <c r="N59" s="19" t="s">
        <v>251</v>
      </c>
      <c r="O59" s="158"/>
      <c r="P59" s="158"/>
      <c r="Q59" s="158"/>
      <c r="R59" s="2">
        <f t="shared" si="124"/>
        <v>0</v>
      </c>
      <c r="S59" s="619"/>
      <c r="T59" s="620"/>
      <c r="U59" s="619"/>
      <c r="V59" s="2">
        <f t="shared" si="125"/>
        <v>0</v>
      </c>
      <c r="W59" s="2"/>
      <c r="X59" s="262"/>
      <c r="Y59" s="2"/>
      <c r="Z59" s="175"/>
      <c r="AA59" s="172">
        <f t="shared" si="126"/>
        <v>0</v>
      </c>
      <c r="AB59" s="172"/>
      <c r="AC59" s="173"/>
      <c r="AD59" s="172"/>
      <c r="AE59" s="175"/>
      <c r="AF59" s="172">
        <f t="shared" si="127"/>
        <v>0</v>
      </c>
      <c r="AG59" s="172"/>
      <c r="AH59" s="173"/>
      <c r="AI59" s="172"/>
      <c r="AJ59" s="175"/>
      <c r="AK59" s="172">
        <f t="shared" si="128"/>
        <v>0</v>
      </c>
      <c r="AL59" s="172"/>
      <c r="AM59" s="173"/>
      <c r="AN59" s="172"/>
      <c r="AO59" s="172"/>
      <c r="AP59" s="604"/>
      <c r="AQ59" s="2">
        <f t="shared" si="52"/>
        <v>0</v>
      </c>
      <c r="AR59" s="619"/>
      <c r="AS59" s="619"/>
      <c r="AT59" s="619"/>
      <c r="AU59" s="2"/>
      <c r="AV59" s="2" t="e">
        <f t="shared" si="129"/>
        <v>#REF!</v>
      </c>
      <c r="AW59" s="2" t="e">
        <f>#REF!-AR59</f>
        <v>#REF!</v>
      </c>
      <c r="AX59" s="2" t="e">
        <f>#REF!-AS59</f>
        <v>#REF!</v>
      </c>
      <c r="AY59" s="2" t="e">
        <f>#REF!-AT59</f>
        <v>#REF!</v>
      </c>
      <c r="AZ59" s="2" t="e">
        <f>#REF!-AU59</f>
        <v>#REF!</v>
      </c>
      <c r="BA59" s="2">
        <f t="shared" si="130"/>
        <v>0</v>
      </c>
      <c r="BB59" s="2"/>
      <c r="BC59" s="2"/>
      <c r="BD59" s="2"/>
      <c r="BE59" s="2"/>
      <c r="BF59" s="2">
        <f t="shared" si="131"/>
        <v>0</v>
      </c>
      <c r="BG59" s="2"/>
      <c r="BH59" s="2"/>
      <c r="BI59" s="2"/>
      <c r="BJ59" s="2"/>
      <c r="BK59" s="2">
        <f t="shared" si="132"/>
        <v>0</v>
      </c>
      <c r="BL59" s="2"/>
      <c r="BM59" s="619"/>
      <c r="BN59" s="2"/>
      <c r="BO59" s="2"/>
      <c r="BP59" s="2">
        <f t="shared" ref="BP59:BP78" si="150">SUM(BQ59:BS59)</f>
        <v>0</v>
      </c>
      <c r="BQ59" s="2"/>
      <c r="BR59" s="2"/>
      <c r="BS59" s="2"/>
      <c r="BT59" s="2">
        <f t="shared" si="133"/>
        <v>0</v>
      </c>
      <c r="BU59" s="2"/>
      <c r="BV59" s="2"/>
      <c r="BW59" s="2"/>
      <c r="BX59" s="172"/>
      <c r="BY59" s="2">
        <f t="shared" si="134"/>
        <v>0</v>
      </c>
      <c r="BZ59" s="2"/>
      <c r="CA59" s="2"/>
      <c r="CB59" s="2"/>
      <c r="CC59" s="2"/>
      <c r="CD59" s="25">
        <f t="shared" si="135"/>
        <v>0</v>
      </c>
      <c r="CE59" s="2">
        <f t="shared" si="136"/>
        <v>0</v>
      </c>
      <c r="CF59" s="2">
        <f t="shared" si="137"/>
        <v>0</v>
      </c>
      <c r="CG59" s="2">
        <f t="shared" si="137"/>
        <v>0</v>
      </c>
      <c r="CH59" s="2">
        <f t="shared" si="137"/>
        <v>0</v>
      </c>
      <c r="CI59" s="2">
        <f t="shared" si="137"/>
        <v>0</v>
      </c>
      <c r="CJ59" s="2">
        <f t="shared" si="138"/>
        <v>0</v>
      </c>
      <c r="CK59" s="2">
        <f t="shared" si="139"/>
        <v>0</v>
      </c>
      <c r="CL59" s="2">
        <f t="shared" si="140"/>
        <v>0</v>
      </c>
      <c r="CM59" s="2">
        <f t="shared" si="141"/>
        <v>0</v>
      </c>
      <c r="CN59" s="2">
        <f t="shared" si="142"/>
        <v>0</v>
      </c>
      <c r="CO59" s="92"/>
      <c r="CP59" s="348"/>
      <c r="CQ59" s="348"/>
      <c r="CR59" s="2">
        <f t="shared" si="143"/>
        <v>0</v>
      </c>
      <c r="CS59" s="2"/>
      <c r="CT59" s="2"/>
      <c r="CU59" s="2"/>
      <c r="CV59" s="2"/>
      <c r="CW59" s="2">
        <f t="shared" si="144"/>
        <v>0</v>
      </c>
      <c r="CX59" s="2"/>
      <c r="CY59" s="2"/>
      <c r="CZ59" s="2"/>
      <c r="DA59" s="2"/>
      <c r="DB59" s="2">
        <f t="shared" si="145"/>
        <v>0</v>
      </c>
      <c r="DC59" s="2"/>
      <c r="DD59" s="2"/>
      <c r="DE59" s="2"/>
      <c r="DF59" s="2"/>
      <c r="DG59" s="2"/>
      <c r="DH59" s="2"/>
      <c r="DI59" s="2"/>
      <c r="DJ59" s="2">
        <f t="shared" si="146"/>
        <v>0</v>
      </c>
      <c r="DK59" s="58"/>
      <c r="DL59" s="2">
        <f t="shared" si="147"/>
        <v>0</v>
      </c>
      <c r="DM59" s="2">
        <f t="shared" si="148"/>
        <v>0</v>
      </c>
      <c r="DN59" s="58"/>
      <c r="DO59" s="2">
        <f>DM59</f>
        <v>0</v>
      </c>
      <c r="DP59" s="2">
        <f>DJ59</f>
        <v>0</v>
      </c>
      <c r="DQ59" s="58"/>
      <c r="DR59" s="2"/>
      <c r="DS59" s="58"/>
      <c r="DT59" s="58"/>
      <c r="DU59" s="2">
        <f t="shared" si="3"/>
        <v>0</v>
      </c>
      <c r="DV59" s="2"/>
      <c r="DW59" s="2"/>
      <c r="DX59" s="2"/>
      <c r="DY59" s="2"/>
      <c r="DZ59" s="2">
        <f t="shared" si="4"/>
        <v>0</v>
      </c>
      <c r="EA59" s="2"/>
      <c r="EB59" s="2"/>
      <c r="EC59" s="2"/>
      <c r="ED59" s="172"/>
      <c r="EE59" s="445"/>
      <c r="EF59" s="445"/>
      <c r="EG59" s="445"/>
      <c r="EH59" s="553"/>
      <c r="EI59" s="553"/>
      <c r="EJ59" s="445"/>
      <c r="EK59" s="445"/>
      <c r="EL59" s="445"/>
      <c r="EM59" s="553"/>
      <c r="EN59" s="553"/>
      <c r="EO59" s="553"/>
      <c r="EP59" s="446"/>
      <c r="EQ59" s="445"/>
      <c r="ER59" s="427" t="e">
        <f t="shared" si="149"/>
        <v>#DIV/0!</v>
      </c>
      <c r="ES59" s="498"/>
      <c r="ET59" s="498"/>
      <c r="EU59" s="498"/>
      <c r="EV59" s="541"/>
      <c r="EW59" s="541"/>
      <c r="EX59" s="498"/>
      <c r="EY59" s="498"/>
      <c r="EZ59" s="498"/>
      <c r="FA59" s="541"/>
      <c r="FB59" s="541"/>
      <c r="FC59" s="541"/>
      <c r="FD59" s="498"/>
      <c r="FE59" s="498">
        <f t="shared" si="11"/>
        <v>0</v>
      </c>
      <c r="FF59" s="445"/>
      <c r="FG59" s="445"/>
      <c r="FH59" s="445"/>
      <c r="FI59" s="553"/>
      <c r="FJ59" s="553"/>
      <c r="FK59" s="445"/>
      <c r="FL59" s="445"/>
      <c r="FM59" s="445"/>
      <c r="FN59" s="553"/>
      <c r="FO59" s="553"/>
      <c r="FP59" s="553"/>
      <c r="FQ59" s="446"/>
      <c r="FR59" s="445"/>
    </row>
    <row r="60" spans="2:174" s="48" customFormat="1" ht="15.75" customHeight="1" x14ac:dyDescent="0.25">
      <c r="B60" s="35"/>
      <c r="C60" s="36"/>
      <c r="D60" s="36">
        <v>1</v>
      </c>
      <c r="E60" s="113">
        <v>46</v>
      </c>
      <c r="F60" s="35"/>
      <c r="G60" s="36"/>
      <c r="H60" s="36">
        <v>1</v>
      </c>
      <c r="M60" s="113">
        <v>35</v>
      </c>
      <c r="N60" s="4" t="s">
        <v>204</v>
      </c>
      <c r="O60" s="408"/>
      <c r="P60" s="212">
        <v>1</v>
      </c>
      <c r="Q60" s="215"/>
      <c r="R60" s="2">
        <f t="shared" si="124"/>
        <v>1284.4000000000001</v>
      </c>
      <c r="S60" s="619"/>
      <c r="T60" s="620">
        <v>1284.4000000000001</v>
      </c>
      <c r="U60" s="619"/>
      <c r="V60" s="2">
        <f t="shared" si="125"/>
        <v>1284.4000000000001</v>
      </c>
      <c r="W60" s="2"/>
      <c r="X60" s="645">
        <v>1284.4000000000001</v>
      </c>
      <c r="Y60" s="2"/>
      <c r="Z60" s="174"/>
      <c r="AA60" s="172">
        <f t="shared" si="126"/>
        <v>476.1</v>
      </c>
      <c r="AB60" s="172"/>
      <c r="AC60" s="173">
        <v>476.1</v>
      </c>
      <c r="AD60" s="172"/>
      <c r="AE60" s="174"/>
      <c r="AF60" s="172">
        <f t="shared" si="127"/>
        <v>476.1</v>
      </c>
      <c r="AG60" s="172"/>
      <c r="AH60" s="173">
        <v>476.1</v>
      </c>
      <c r="AI60" s="172"/>
      <c r="AJ60" s="174"/>
      <c r="AK60" s="172">
        <f t="shared" si="128"/>
        <v>207</v>
      </c>
      <c r="AL60" s="172"/>
      <c r="AM60" s="173">
        <v>207</v>
      </c>
      <c r="AN60" s="172"/>
      <c r="AO60" s="174"/>
      <c r="AP60" s="602" t="s">
        <v>406</v>
      </c>
      <c r="AQ60" s="2">
        <f t="shared" si="52"/>
        <v>1284.4000000000001</v>
      </c>
      <c r="AR60" s="619"/>
      <c r="AS60" s="620">
        <v>1284.4000000000001</v>
      </c>
      <c r="AT60" s="619"/>
      <c r="AU60" s="323"/>
      <c r="AV60" s="2" t="e">
        <f t="shared" si="129"/>
        <v>#REF!</v>
      </c>
      <c r="AW60" s="2" t="e">
        <f>#REF!-AR60</f>
        <v>#REF!</v>
      </c>
      <c r="AX60" s="2" t="e">
        <f>#REF!-AS60</f>
        <v>#REF!</v>
      </c>
      <c r="AY60" s="2" t="e">
        <f>#REF!-AT60</f>
        <v>#REF!</v>
      </c>
      <c r="AZ60" s="2" t="e">
        <f>#REF!-AU60</f>
        <v>#REF!</v>
      </c>
      <c r="BA60" s="2">
        <f t="shared" si="130"/>
        <v>876.1</v>
      </c>
      <c r="BB60" s="2"/>
      <c r="BC60" s="262">
        <f>207+269.1+400</f>
        <v>876.1</v>
      </c>
      <c r="BD60" s="2"/>
      <c r="BE60" s="323"/>
      <c r="BF60" s="2">
        <f t="shared" si="131"/>
        <v>0</v>
      </c>
      <c r="BG60" s="2"/>
      <c r="BH60" s="262"/>
      <c r="BI60" s="2"/>
      <c r="BJ60" s="323"/>
      <c r="BK60" s="2">
        <f t="shared" si="132"/>
        <v>1271.55546</v>
      </c>
      <c r="BL60" s="2"/>
      <c r="BM60" s="620">
        <v>1271.55546</v>
      </c>
      <c r="BN60" s="2"/>
      <c r="BO60" s="328"/>
      <c r="BP60" s="2">
        <f t="shared" si="150"/>
        <v>234.02253999999999</v>
      </c>
      <c r="BQ60" s="327"/>
      <c r="BR60" s="327">
        <v>234.02253999999999</v>
      </c>
      <c r="BS60" s="327"/>
      <c r="BT60" s="2">
        <f t="shared" si="133"/>
        <v>1271.55546</v>
      </c>
      <c r="BU60" s="2"/>
      <c r="BV60" s="620">
        <v>1271.55546</v>
      </c>
      <c r="BW60" s="2"/>
      <c r="BX60" s="205"/>
      <c r="BY60" s="2">
        <f t="shared" si="134"/>
        <v>234.02253999999999</v>
      </c>
      <c r="BZ60" s="2"/>
      <c r="CA60" s="2">
        <v>234.02253999999999</v>
      </c>
      <c r="CB60" s="2"/>
      <c r="CC60" s="2"/>
      <c r="CD60" s="25">
        <f t="shared" si="135"/>
        <v>1505.578</v>
      </c>
      <c r="CE60" s="2">
        <f t="shared" si="136"/>
        <v>1505.578</v>
      </c>
      <c r="CF60" s="2">
        <f t="shared" si="137"/>
        <v>0</v>
      </c>
      <c r="CG60" s="2">
        <f t="shared" si="137"/>
        <v>1505.578</v>
      </c>
      <c r="CH60" s="2">
        <f t="shared" si="137"/>
        <v>0</v>
      </c>
      <c r="CI60" s="2">
        <f t="shared" si="137"/>
        <v>0</v>
      </c>
      <c r="CJ60" s="2">
        <f t="shared" si="138"/>
        <v>0</v>
      </c>
      <c r="CK60" s="2">
        <f t="shared" si="139"/>
        <v>0</v>
      </c>
      <c r="CL60" s="2">
        <f t="shared" si="140"/>
        <v>0</v>
      </c>
      <c r="CM60" s="2">
        <f t="shared" si="141"/>
        <v>0</v>
      </c>
      <c r="CN60" s="2">
        <f t="shared" si="142"/>
        <v>0</v>
      </c>
      <c r="CO60" s="92"/>
      <c r="CP60" s="348"/>
      <c r="CQ60" s="348"/>
      <c r="CR60" s="2">
        <f t="shared" si="143"/>
        <v>0</v>
      </c>
      <c r="CS60" s="2"/>
      <c r="CT60" s="262"/>
      <c r="CU60" s="2"/>
      <c r="CV60" s="323"/>
      <c r="CW60" s="2">
        <f t="shared" si="144"/>
        <v>0</v>
      </c>
      <c r="CX60" s="2"/>
      <c r="CY60" s="262"/>
      <c r="CZ60" s="2"/>
      <c r="DA60" s="323"/>
      <c r="DB60" s="2">
        <f t="shared" si="145"/>
        <v>0</v>
      </c>
      <c r="DC60" s="2">
        <f t="shared" ref="DC60:DF78" si="151">CS60-CX60</f>
        <v>0</v>
      </c>
      <c r="DD60" s="2">
        <f t="shared" si="151"/>
        <v>0</v>
      </c>
      <c r="DE60" s="2">
        <f t="shared" si="151"/>
        <v>0</v>
      </c>
      <c r="DF60" s="2">
        <f t="shared" si="151"/>
        <v>0</v>
      </c>
      <c r="DG60" s="2"/>
      <c r="DH60" s="2"/>
      <c r="DI60" s="2"/>
      <c r="DJ60" s="2">
        <f t="shared" si="146"/>
        <v>0</v>
      </c>
      <c r="DK60" s="58"/>
      <c r="DL60" s="2">
        <f t="shared" si="147"/>
        <v>1271.55546</v>
      </c>
      <c r="DM60" s="2">
        <f t="shared" si="148"/>
        <v>1271.55546</v>
      </c>
      <c r="DN60" s="58"/>
      <c r="DO60" s="2"/>
      <c r="DP60" s="2"/>
      <c r="DQ60" s="58"/>
      <c r="DR60" s="2"/>
      <c r="DS60" s="58"/>
      <c r="DT60" s="58"/>
      <c r="DU60" s="2">
        <f t="shared" si="3"/>
        <v>0</v>
      </c>
      <c r="DV60" s="2"/>
      <c r="DW60" s="620"/>
      <c r="DX60" s="2"/>
      <c r="DY60" s="328"/>
      <c r="DZ60" s="2">
        <f t="shared" si="4"/>
        <v>0</v>
      </c>
      <c r="EA60" s="2"/>
      <c r="EB60" s="2"/>
      <c r="EC60" s="2"/>
      <c r="ED60" s="172"/>
      <c r="EE60" s="445"/>
      <c r="EF60" s="445"/>
      <c r="EG60" s="445"/>
      <c r="EH60" s="553"/>
      <c r="EI60" s="553"/>
      <c r="EJ60" s="445"/>
      <c r="EK60" s="445"/>
      <c r="EL60" s="445"/>
      <c r="EM60" s="553"/>
      <c r="EN60" s="553"/>
      <c r="EO60" s="553"/>
      <c r="EP60" s="446"/>
      <c r="EQ60" s="445"/>
      <c r="ER60" s="427" t="e">
        <f t="shared" si="149"/>
        <v>#DIV/0!</v>
      </c>
      <c r="ES60" s="498">
        <f t="shared" si="9"/>
        <v>1284.4000000000001</v>
      </c>
      <c r="ET60" s="498">
        <f t="shared" ref="ET60:ET67" si="152">AS60</f>
        <v>1284.4000000000001</v>
      </c>
      <c r="EU60" s="498"/>
      <c r="EV60" s="541">
        <f t="shared" ref="EV60:EV78" si="153">ET60/ES60</f>
        <v>1</v>
      </c>
      <c r="EW60" s="541">
        <f t="shared" ref="EW60:EW78" si="154">EU60/ES60</f>
        <v>0</v>
      </c>
      <c r="EX60" s="498">
        <f t="shared" si="10"/>
        <v>0</v>
      </c>
      <c r="EY60" s="498">
        <f t="shared" ref="EY60:EY78" si="155">DW60</f>
        <v>0</v>
      </c>
      <c r="EZ60" s="498">
        <f t="shared" ref="EZ60:EZ78" si="156">EB60</f>
        <v>0</v>
      </c>
      <c r="FA60" s="541" t="e">
        <f t="shared" ref="FA60:FA78" si="157">EY60/EX60</f>
        <v>#DIV/0!</v>
      </c>
      <c r="FB60" s="541" t="e">
        <f t="shared" ref="FB60:FB78" si="158">EZ60/EX60</f>
        <v>#DIV/0!</v>
      </c>
      <c r="FC60" s="541"/>
      <c r="FD60" s="498">
        <f t="shared" ref="FD60:FD79" si="159">EX60*EV60</f>
        <v>0</v>
      </c>
      <c r="FE60" s="498">
        <f t="shared" si="11"/>
        <v>0</v>
      </c>
      <c r="FF60" s="445"/>
      <c r="FG60" s="445"/>
      <c r="FH60" s="445"/>
      <c r="FI60" s="553"/>
      <c r="FJ60" s="553"/>
      <c r="FK60" s="445"/>
      <c r="FL60" s="445"/>
      <c r="FM60" s="445"/>
      <c r="FN60" s="553"/>
      <c r="FO60" s="553"/>
      <c r="FP60" s="553"/>
      <c r="FQ60" s="446"/>
      <c r="FR60" s="445"/>
    </row>
    <row r="61" spans="2:174" s="48" customFormat="1" ht="15.75" customHeight="1" x14ac:dyDescent="0.25">
      <c r="B61" s="35"/>
      <c r="C61" s="36"/>
      <c r="D61" s="36">
        <v>1</v>
      </c>
      <c r="E61" s="113">
        <v>47</v>
      </c>
      <c r="F61" s="35"/>
      <c r="G61" s="36"/>
      <c r="H61" s="36"/>
      <c r="M61" s="639">
        <v>36</v>
      </c>
      <c r="N61" s="4" t="s">
        <v>205</v>
      </c>
      <c r="O61" s="408"/>
      <c r="P61" s="212">
        <v>1</v>
      </c>
      <c r="Q61" s="212"/>
      <c r="R61" s="2">
        <f t="shared" si="124"/>
        <v>1991.9</v>
      </c>
      <c r="S61" s="619"/>
      <c r="T61" s="620">
        <v>1991.9</v>
      </c>
      <c r="U61" s="619"/>
      <c r="V61" s="2">
        <f t="shared" si="125"/>
        <v>1991.9</v>
      </c>
      <c r="W61" s="2"/>
      <c r="X61" s="645">
        <v>1991.9</v>
      </c>
      <c r="Y61" s="2"/>
      <c r="Z61" s="185"/>
      <c r="AA61" s="172">
        <f t="shared" si="126"/>
        <v>0</v>
      </c>
      <c r="AB61" s="172"/>
      <c r="AC61" s="173"/>
      <c r="AD61" s="172"/>
      <c r="AE61" s="185"/>
      <c r="AF61" s="172">
        <f t="shared" si="127"/>
        <v>0</v>
      </c>
      <c r="AG61" s="172"/>
      <c r="AH61" s="173"/>
      <c r="AI61" s="172"/>
      <c r="AJ61" s="185"/>
      <c r="AK61" s="172">
        <f t="shared" si="128"/>
        <v>0</v>
      </c>
      <c r="AL61" s="172"/>
      <c r="AM61" s="173"/>
      <c r="AN61" s="172"/>
      <c r="AO61" s="176"/>
      <c r="AP61" s="602" t="s">
        <v>530</v>
      </c>
      <c r="AQ61" s="2">
        <f t="shared" si="52"/>
        <v>1991.9</v>
      </c>
      <c r="AR61" s="619"/>
      <c r="AS61" s="619">
        <v>1991.9</v>
      </c>
      <c r="AT61" s="619"/>
      <c r="AU61" s="2"/>
      <c r="AV61" s="2" t="e">
        <f t="shared" si="129"/>
        <v>#REF!</v>
      </c>
      <c r="AW61" s="2" t="e">
        <f>#REF!-AR61</f>
        <v>#REF!</v>
      </c>
      <c r="AX61" s="2" t="e">
        <f>#REF!-AS61</f>
        <v>#REF!</v>
      </c>
      <c r="AY61" s="2" t="e">
        <f>#REF!-AT61</f>
        <v>#REF!</v>
      </c>
      <c r="AZ61" s="2" t="e">
        <f>#REF!-AU61</f>
        <v>#REF!</v>
      </c>
      <c r="BA61" s="2">
        <f t="shared" si="130"/>
        <v>0</v>
      </c>
      <c r="BB61" s="2"/>
      <c r="BC61" s="2"/>
      <c r="BD61" s="2"/>
      <c r="BE61" s="2"/>
      <c r="BF61" s="2">
        <f t="shared" si="131"/>
        <v>0</v>
      </c>
      <c r="BG61" s="2"/>
      <c r="BH61" s="2"/>
      <c r="BI61" s="2"/>
      <c r="BJ61" s="2"/>
      <c r="BK61" s="2">
        <f t="shared" si="132"/>
        <v>1991.9</v>
      </c>
      <c r="BL61" s="2"/>
      <c r="BM61" s="619">
        <v>1991.9</v>
      </c>
      <c r="BN61" s="2"/>
      <c r="BO61" s="2"/>
      <c r="BP61" s="2">
        <f t="shared" si="150"/>
        <v>445.488</v>
      </c>
      <c r="BQ61" s="2"/>
      <c r="BR61" s="2">
        <v>445.488</v>
      </c>
      <c r="BS61" s="2"/>
      <c r="BT61" s="2">
        <f t="shared" si="133"/>
        <v>1991.9</v>
      </c>
      <c r="BU61" s="2"/>
      <c r="BV61" s="2">
        <v>1991.9</v>
      </c>
      <c r="BW61" s="2"/>
      <c r="BX61" s="172"/>
      <c r="BY61" s="2">
        <f t="shared" si="134"/>
        <v>445.488</v>
      </c>
      <c r="BZ61" s="2"/>
      <c r="CA61" s="2">
        <v>445.488</v>
      </c>
      <c r="CB61" s="2"/>
      <c r="CC61" s="2"/>
      <c r="CD61" s="25">
        <f t="shared" si="135"/>
        <v>2437.3879999999999</v>
      </c>
      <c r="CE61" s="2">
        <f t="shared" si="136"/>
        <v>2437.3879999999999</v>
      </c>
      <c r="CF61" s="2">
        <f t="shared" si="137"/>
        <v>0</v>
      </c>
      <c r="CG61" s="2">
        <f t="shared" si="137"/>
        <v>2437.3879999999999</v>
      </c>
      <c r="CH61" s="2">
        <f t="shared" si="137"/>
        <v>0</v>
      </c>
      <c r="CI61" s="2">
        <f t="shared" si="137"/>
        <v>0</v>
      </c>
      <c r="CJ61" s="2">
        <f t="shared" si="138"/>
        <v>0</v>
      </c>
      <c r="CK61" s="2">
        <f t="shared" si="139"/>
        <v>0</v>
      </c>
      <c r="CL61" s="2">
        <f t="shared" si="140"/>
        <v>0</v>
      </c>
      <c r="CM61" s="2">
        <f t="shared" si="141"/>
        <v>0</v>
      </c>
      <c r="CN61" s="2">
        <f t="shared" si="142"/>
        <v>0</v>
      </c>
      <c r="CO61" s="92"/>
      <c r="CP61" s="348"/>
      <c r="CQ61" s="348"/>
      <c r="CR61" s="2">
        <f t="shared" si="143"/>
        <v>0</v>
      </c>
      <c r="CS61" s="2"/>
      <c r="CT61" s="2"/>
      <c r="CU61" s="2"/>
      <c r="CV61" s="2"/>
      <c r="CW61" s="2">
        <f t="shared" si="144"/>
        <v>0</v>
      </c>
      <c r="CX61" s="2"/>
      <c r="CY61" s="2"/>
      <c r="CZ61" s="2"/>
      <c r="DA61" s="2"/>
      <c r="DB61" s="2">
        <f t="shared" si="145"/>
        <v>0</v>
      </c>
      <c r="DC61" s="2">
        <f t="shared" si="151"/>
        <v>0</v>
      </c>
      <c r="DD61" s="2">
        <f t="shared" si="151"/>
        <v>0</v>
      </c>
      <c r="DE61" s="2">
        <f t="shared" si="151"/>
        <v>0</v>
      </c>
      <c r="DF61" s="2">
        <f t="shared" si="151"/>
        <v>0</v>
      </c>
      <c r="DG61" s="2"/>
      <c r="DH61" s="2"/>
      <c r="DI61" s="2"/>
      <c r="DJ61" s="2">
        <f t="shared" si="146"/>
        <v>0</v>
      </c>
      <c r="DK61" s="58"/>
      <c r="DL61" s="2">
        <f t="shared" si="147"/>
        <v>1991.9</v>
      </c>
      <c r="DM61" s="2">
        <f t="shared" si="148"/>
        <v>1991.9</v>
      </c>
      <c r="DN61" s="58"/>
      <c r="DO61" s="2"/>
      <c r="DP61" s="2"/>
      <c r="DQ61" s="58"/>
      <c r="DR61" s="2"/>
      <c r="DS61" s="58"/>
      <c r="DT61" s="58"/>
      <c r="DU61" s="2">
        <f t="shared" si="3"/>
        <v>0</v>
      </c>
      <c r="DV61" s="2"/>
      <c r="DW61" s="2"/>
      <c r="DX61" s="2"/>
      <c r="DY61" s="2"/>
      <c r="DZ61" s="2">
        <f t="shared" si="4"/>
        <v>0</v>
      </c>
      <c r="EA61" s="2"/>
      <c r="EB61" s="2"/>
      <c r="EC61" s="2"/>
      <c r="ED61" s="172"/>
      <c r="EE61" s="445">
        <f>EF61+EG61</f>
        <v>0</v>
      </c>
      <c r="EF61" s="445">
        <f>AR61</f>
        <v>0</v>
      </c>
      <c r="EG61" s="445"/>
      <c r="EH61" s="553" t="e">
        <f>EF61/EE61</f>
        <v>#DIV/0!</v>
      </c>
      <c r="EI61" s="553" t="e">
        <f>EG61/EE61</f>
        <v>#DIV/0!</v>
      </c>
      <c r="EJ61" s="445">
        <f>EK61+EL61</f>
        <v>0</v>
      </c>
      <c r="EK61" s="445">
        <f>DV61</f>
        <v>0</v>
      </c>
      <c r="EL61" s="445">
        <f>EA61</f>
        <v>0</v>
      </c>
      <c r="EM61" s="553" t="e">
        <f>EK61/EJ61</f>
        <v>#DIV/0!</v>
      </c>
      <c r="EN61" s="553" t="e">
        <f>EL61/EJ61</f>
        <v>#DIV/0!</v>
      </c>
      <c r="EO61" s="553"/>
      <c r="EP61" s="446" t="e">
        <f>EM61/EK61</f>
        <v>#DIV/0!</v>
      </c>
      <c r="EQ61" s="445" t="e">
        <f>EP61-EM61</f>
        <v>#DIV/0!</v>
      </c>
      <c r="ER61" s="427" t="e">
        <f t="shared" si="149"/>
        <v>#DIV/0!</v>
      </c>
      <c r="ES61" s="498">
        <f t="shared" si="9"/>
        <v>1991.9</v>
      </c>
      <c r="ET61" s="498">
        <f t="shared" si="152"/>
        <v>1991.9</v>
      </c>
      <c r="EU61" s="498"/>
      <c r="EV61" s="541">
        <f t="shared" si="153"/>
        <v>1</v>
      </c>
      <c r="EW61" s="541">
        <f t="shared" si="154"/>
        <v>0</v>
      </c>
      <c r="EX61" s="498">
        <f t="shared" si="10"/>
        <v>0</v>
      </c>
      <c r="EY61" s="498">
        <f t="shared" si="155"/>
        <v>0</v>
      </c>
      <c r="EZ61" s="498">
        <f t="shared" si="156"/>
        <v>0</v>
      </c>
      <c r="FA61" s="541" t="e">
        <f t="shared" si="157"/>
        <v>#DIV/0!</v>
      </c>
      <c r="FB61" s="541" t="e">
        <f t="shared" si="158"/>
        <v>#DIV/0!</v>
      </c>
      <c r="FC61" s="541"/>
      <c r="FD61" s="498">
        <f t="shared" si="159"/>
        <v>0</v>
      </c>
      <c r="FE61" s="498">
        <f t="shared" si="11"/>
        <v>0</v>
      </c>
      <c r="FF61" s="445">
        <f>FG61+FH61</f>
        <v>0</v>
      </c>
      <c r="FG61" s="445">
        <f>AT61</f>
        <v>0</v>
      </c>
      <c r="FH61" s="445"/>
      <c r="FI61" s="553" t="e">
        <f>FG61/FF61</f>
        <v>#DIV/0!</v>
      </c>
      <c r="FJ61" s="553" t="e">
        <f>FH61/FF61</f>
        <v>#DIV/0!</v>
      </c>
      <c r="FK61" s="445">
        <f>FL61+FM61</f>
        <v>0</v>
      </c>
      <c r="FL61" s="445">
        <f>DX61</f>
        <v>0</v>
      </c>
      <c r="FM61" s="445">
        <f>EC61</f>
        <v>0</v>
      </c>
      <c r="FN61" s="553" t="e">
        <f>FL61/FK61</f>
        <v>#DIV/0!</v>
      </c>
      <c r="FO61" s="553" t="e">
        <f>FM61/FK61</f>
        <v>#DIV/0!</v>
      </c>
      <c r="FP61" s="553"/>
      <c r="FQ61" s="446" t="e">
        <f>FK61*FI61</f>
        <v>#DIV/0!</v>
      </c>
      <c r="FR61" s="445" t="e">
        <f>FL61-FQ61</f>
        <v>#DIV/0!</v>
      </c>
    </row>
    <row r="62" spans="2:174" s="49" customFormat="1" ht="15.75" customHeight="1" x14ac:dyDescent="0.25">
      <c r="B62" s="38"/>
      <c r="C62" s="39">
        <v>1</v>
      </c>
      <c r="D62" s="39"/>
      <c r="E62" s="40">
        <v>48</v>
      </c>
      <c r="F62" s="38"/>
      <c r="G62" s="39">
        <v>1</v>
      </c>
      <c r="H62" s="39">
        <v>1</v>
      </c>
      <c r="M62" s="40">
        <v>37</v>
      </c>
      <c r="N62" s="41" t="s">
        <v>29</v>
      </c>
      <c r="O62" s="41"/>
      <c r="P62" s="212">
        <v>3</v>
      </c>
      <c r="Q62" s="113">
        <v>4</v>
      </c>
      <c r="R62" s="29">
        <f t="shared" si="124"/>
        <v>96031.791200000007</v>
      </c>
      <c r="S62" s="621">
        <v>13650</v>
      </c>
      <c r="T62" s="618">
        <v>6710.6</v>
      </c>
      <c r="U62" s="621">
        <v>75671.191200000001</v>
      </c>
      <c r="V62" s="29">
        <f t="shared" si="125"/>
        <v>114779.65771</v>
      </c>
      <c r="W62" s="648">
        <f>39795.1054+57513.938</f>
        <v>97309.043399999995</v>
      </c>
      <c r="X62" s="646">
        <v>6710.6</v>
      </c>
      <c r="Y62" s="648">
        <v>10760.01431</v>
      </c>
      <c r="Z62" s="179"/>
      <c r="AA62" s="178">
        <f t="shared" si="126"/>
        <v>3820.3</v>
      </c>
      <c r="AB62" s="178"/>
      <c r="AC62" s="180">
        <v>3820.3</v>
      </c>
      <c r="AD62" s="178"/>
      <c r="AE62" s="179"/>
      <c r="AF62" s="178">
        <f t="shared" si="127"/>
        <v>3820.3</v>
      </c>
      <c r="AG62" s="178"/>
      <c r="AH62" s="180">
        <v>3820.3</v>
      </c>
      <c r="AI62" s="178"/>
      <c r="AJ62" s="179"/>
      <c r="AK62" s="178">
        <f t="shared" si="128"/>
        <v>1661</v>
      </c>
      <c r="AL62" s="178"/>
      <c r="AM62" s="180">
        <v>1661</v>
      </c>
      <c r="AN62" s="178"/>
      <c r="AO62" s="179"/>
      <c r="AP62" s="602" t="s">
        <v>587</v>
      </c>
      <c r="AQ62" s="29">
        <f t="shared" si="52"/>
        <v>96031.791200000007</v>
      </c>
      <c r="AR62" s="621">
        <v>13650</v>
      </c>
      <c r="AS62" s="618">
        <v>6710.6</v>
      </c>
      <c r="AT62" s="621">
        <v>75671.191200000001</v>
      </c>
      <c r="AU62" s="325"/>
      <c r="AV62" s="29" t="e">
        <f t="shared" si="129"/>
        <v>#REF!</v>
      </c>
      <c r="AW62" s="29" t="e">
        <f>#REF!-AR62</f>
        <v>#REF!</v>
      </c>
      <c r="AX62" s="29" t="e">
        <f>#REF!-AS62</f>
        <v>#REF!</v>
      </c>
      <c r="AY62" s="29" t="e">
        <f>#REF!-AT62</f>
        <v>#REF!</v>
      </c>
      <c r="AZ62" s="29" t="e">
        <f>#REF!-AU62</f>
        <v>#REF!</v>
      </c>
      <c r="BA62" s="29">
        <f t="shared" si="130"/>
        <v>4420.3</v>
      </c>
      <c r="BB62" s="29"/>
      <c r="BC62" s="322">
        <f>1661+2159.3+600</f>
        <v>4420.3</v>
      </c>
      <c r="BD62" s="29"/>
      <c r="BE62" s="325"/>
      <c r="BF62" s="29">
        <f t="shared" si="131"/>
        <v>0</v>
      </c>
      <c r="BG62" s="29"/>
      <c r="BH62" s="322"/>
      <c r="BI62" s="29"/>
      <c r="BJ62" s="325"/>
      <c r="BK62" s="29">
        <f t="shared" si="132"/>
        <v>69004.830710000009</v>
      </c>
      <c r="BL62" s="29"/>
      <c r="BM62" s="618">
        <v>6542.835</v>
      </c>
      <c r="BN62" s="29">
        <f>SUM(8046.80737,11193.36518,3847.18527,7461.40745,8764.12808,23149.10236)</f>
        <v>62461.995710000003</v>
      </c>
      <c r="BO62" s="343"/>
      <c r="BP62" s="2">
        <f t="shared" si="150"/>
        <v>9409.7698500000006</v>
      </c>
      <c r="BQ62" s="704"/>
      <c r="BR62" s="343">
        <v>892.22249999999997</v>
      </c>
      <c r="BS62" s="700">
        <f>SUM(1097.29223,1526.36842,524.61633,1017.46495,1195.10872,3156.6967)</f>
        <v>8517.5473500000007</v>
      </c>
      <c r="BT62" s="29">
        <f t="shared" si="133"/>
        <v>69004.830710000009</v>
      </c>
      <c r="BU62" s="29"/>
      <c r="BV62" s="29">
        <v>6542.835</v>
      </c>
      <c r="BW62" s="29">
        <f>SUM(8046.80737,11193.36518,3847.18527,23149.10236,8764.12808,7461.40745)</f>
        <v>62461.99571000001</v>
      </c>
      <c r="BX62" s="204"/>
      <c r="BY62" s="29">
        <f t="shared" si="134"/>
        <v>9409.7698499999988</v>
      </c>
      <c r="BZ62" s="29"/>
      <c r="CA62" s="29">
        <v>892.22249999999997</v>
      </c>
      <c r="CB62" s="29">
        <f>SUM(1097.29223,1526.36842,524.61633,3156.6967,1195.10872,1017.46495)</f>
        <v>8517.5473499999989</v>
      </c>
      <c r="CC62" s="29"/>
      <c r="CD62" s="31">
        <f t="shared" si="135"/>
        <v>78414.600560000006</v>
      </c>
      <c r="CE62" s="29">
        <f t="shared" si="136"/>
        <v>78414.600560000006</v>
      </c>
      <c r="CF62" s="29">
        <f t="shared" si="137"/>
        <v>0</v>
      </c>
      <c r="CG62" s="29">
        <f t="shared" si="137"/>
        <v>7435.0574999999999</v>
      </c>
      <c r="CH62" s="29">
        <f t="shared" si="137"/>
        <v>70979.543060000011</v>
      </c>
      <c r="CI62" s="29">
        <f t="shared" si="137"/>
        <v>0</v>
      </c>
      <c r="CJ62" s="29">
        <f t="shared" si="138"/>
        <v>0</v>
      </c>
      <c r="CK62" s="29">
        <f t="shared" si="139"/>
        <v>0</v>
      </c>
      <c r="CL62" s="29">
        <f t="shared" si="140"/>
        <v>0</v>
      </c>
      <c r="CM62" s="29">
        <f t="shared" si="141"/>
        <v>0</v>
      </c>
      <c r="CN62" s="29">
        <f t="shared" si="142"/>
        <v>0</v>
      </c>
      <c r="CO62" s="349"/>
      <c r="CP62" s="350">
        <f>BA62+BA63+BA66+BA69+BA72+BA74+BA75+BA76</f>
        <v>14901.1</v>
      </c>
      <c r="CQ62" s="350">
        <f>CP62+CR76-BF69-BF76</f>
        <v>14901.1</v>
      </c>
      <c r="CR62" s="29">
        <f t="shared" si="143"/>
        <v>0</v>
      </c>
      <c r="CS62" s="29"/>
      <c r="CT62" s="322"/>
      <c r="CU62" s="29"/>
      <c r="CV62" s="325"/>
      <c r="CW62" s="29">
        <f t="shared" si="144"/>
        <v>0</v>
      </c>
      <c r="CX62" s="29"/>
      <c r="CY62" s="322"/>
      <c r="CZ62" s="29"/>
      <c r="DA62" s="325"/>
      <c r="DB62" s="29">
        <f t="shared" si="145"/>
        <v>0</v>
      </c>
      <c r="DC62" s="2">
        <f t="shared" si="151"/>
        <v>0</v>
      </c>
      <c r="DD62" s="2">
        <f t="shared" si="151"/>
        <v>0</v>
      </c>
      <c r="DE62" s="2">
        <f t="shared" si="151"/>
        <v>0</v>
      </c>
      <c r="DF62" s="2">
        <f t="shared" si="151"/>
        <v>0</v>
      </c>
      <c r="DG62" s="29"/>
      <c r="DH62" s="29"/>
      <c r="DI62" s="29"/>
      <c r="DJ62" s="29">
        <f t="shared" si="146"/>
        <v>0</v>
      </c>
      <c r="DK62" s="93"/>
      <c r="DL62" s="29">
        <f t="shared" si="147"/>
        <v>69004.830710000009</v>
      </c>
      <c r="DM62" s="29">
        <f t="shared" si="148"/>
        <v>69004.830710000009</v>
      </c>
      <c r="DN62" s="93"/>
      <c r="DO62" s="106">
        <f>DM62+DM63+DM66+DM69+DM72+DM74+DM75+DM76</f>
        <v>134247.93117000003</v>
      </c>
      <c r="DP62" s="106">
        <f>DJ62+DJ63+DJ66+DJ69+DJ72+DJ74+DJ75+DJ76</f>
        <v>0</v>
      </c>
      <c r="DQ62" s="93"/>
      <c r="DR62" s="106">
        <f>CQ62-DO62</f>
        <v>-119346.83117000002</v>
      </c>
      <c r="DS62" s="107"/>
      <c r="DT62" s="107"/>
      <c r="DU62" s="2">
        <f t="shared" si="3"/>
        <v>0</v>
      </c>
      <c r="DV62" s="29"/>
      <c r="DW62" s="29"/>
      <c r="DX62" s="29"/>
      <c r="DY62" s="343"/>
      <c r="DZ62" s="2">
        <f t="shared" si="4"/>
        <v>0</v>
      </c>
      <c r="EA62" s="29"/>
      <c r="EB62" s="29"/>
      <c r="EC62" s="29"/>
      <c r="ED62" s="178"/>
      <c r="EE62" s="445">
        <f>EF62+EG62</f>
        <v>13650</v>
      </c>
      <c r="EF62" s="447">
        <f>AR62</f>
        <v>13650</v>
      </c>
      <c r="EG62" s="447"/>
      <c r="EH62" s="554">
        <f>EF62/EE62</f>
        <v>1</v>
      </c>
      <c r="EI62" s="554">
        <f>EG62/EE62</f>
        <v>0</v>
      </c>
      <c r="EJ62" s="445">
        <f>EK62+EL62</f>
        <v>0</v>
      </c>
      <c r="EK62" s="447">
        <f>DV62</f>
        <v>0</v>
      </c>
      <c r="EL62" s="447">
        <f>EA62</f>
        <v>0</v>
      </c>
      <c r="EM62" s="554" t="e">
        <f>EK62/EJ62</f>
        <v>#DIV/0!</v>
      </c>
      <c r="EN62" s="554" t="e">
        <f>EL62/EJ62</f>
        <v>#DIV/0!</v>
      </c>
      <c r="EO62" s="554"/>
      <c r="EP62" s="448">
        <f>EJ62*EH62</f>
        <v>0</v>
      </c>
      <c r="EQ62" s="447">
        <f>EK62-EP62</f>
        <v>0</v>
      </c>
      <c r="ER62" s="428" t="e">
        <f t="shared" si="149"/>
        <v>#DIV/0!</v>
      </c>
      <c r="ES62" s="498">
        <f t="shared" si="9"/>
        <v>6710.6</v>
      </c>
      <c r="ET62" s="499">
        <f t="shared" si="152"/>
        <v>6710.6</v>
      </c>
      <c r="EU62" s="499"/>
      <c r="EV62" s="544">
        <f t="shared" si="153"/>
        <v>1</v>
      </c>
      <c r="EW62" s="544">
        <f t="shared" si="154"/>
        <v>0</v>
      </c>
      <c r="EX62" s="498">
        <f t="shared" si="10"/>
        <v>0</v>
      </c>
      <c r="EY62" s="499">
        <f t="shared" si="155"/>
        <v>0</v>
      </c>
      <c r="EZ62" s="499">
        <f t="shared" si="156"/>
        <v>0</v>
      </c>
      <c r="FA62" s="544" t="e">
        <f t="shared" si="157"/>
        <v>#DIV/0!</v>
      </c>
      <c r="FB62" s="544" t="e">
        <f t="shared" si="158"/>
        <v>#DIV/0!</v>
      </c>
      <c r="FC62" s="544"/>
      <c r="FD62" s="499">
        <f t="shared" si="159"/>
        <v>0</v>
      </c>
      <c r="FE62" s="499">
        <f t="shared" si="11"/>
        <v>0</v>
      </c>
      <c r="FF62" s="445">
        <f>FG62+FH62</f>
        <v>75671.191200000001</v>
      </c>
      <c r="FG62" s="447">
        <f>AT62</f>
        <v>75671.191200000001</v>
      </c>
      <c r="FH62" s="447"/>
      <c r="FI62" s="554">
        <f>FG62/FF62</f>
        <v>1</v>
      </c>
      <c r="FJ62" s="554">
        <f>FH62/FF62</f>
        <v>0</v>
      </c>
      <c r="FK62" s="445">
        <f>FL62+FM62</f>
        <v>0</v>
      </c>
      <c r="FL62" s="447">
        <f>DX62</f>
        <v>0</v>
      </c>
      <c r="FM62" s="447">
        <f>EC62</f>
        <v>0</v>
      </c>
      <c r="FN62" s="554" t="e">
        <f>FL62/FK62</f>
        <v>#DIV/0!</v>
      </c>
      <c r="FO62" s="554" t="e">
        <f>FM62/FK62</f>
        <v>#DIV/0!</v>
      </c>
      <c r="FP62" s="554"/>
      <c r="FQ62" s="448">
        <f>FK62*FI62</f>
        <v>0</v>
      </c>
      <c r="FR62" s="447">
        <f>FL62-FQ62</f>
        <v>0</v>
      </c>
    </row>
    <row r="63" spans="2:174" s="49" customFormat="1" ht="15.6" customHeight="1" x14ac:dyDescent="0.25">
      <c r="B63" s="38"/>
      <c r="C63" s="39"/>
      <c r="D63" s="39">
        <v>1</v>
      </c>
      <c r="E63" s="40">
        <v>49</v>
      </c>
      <c r="F63" s="38"/>
      <c r="G63" s="39"/>
      <c r="H63" s="39">
        <v>1</v>
      </c>
      <c r="M63" s="40">
        <v>38</v>
      </c>
      <c r="N63" s="41" t="s">
        <v>38</v>
      </c>
      <c r="O63" s="41"/>
      <c r="P63" s="212">
        <v>2</v>
      </c>
      <c r="Q63" s="113">
        <v>1</v>
      </c>
      <c r="R63" s="29">
        <f t="shared" si="124"/>
        <v>19131.593149999997</v>
      </c>
      <c r="S63" s="621"/>
      <c r="T63" s="618">
        <v>1040.5999999999999</v>
      </c>
      <c r="U63" s="621">
        <v>18090.993149999998</v>
      </c>
      <c r="V63" s="29">
        <f t="shared" si="125"/>
        <v>1040.5999999999999</v>
      </c>
      <c r="W63" s="29"/>
      <c r="X63" s="646">
        <v>1040.5999999999999</v>
      </c>
      <c r="Y63" s="29"/>
      <c r="Z63" s="179"/>
      <c r="AA63" s="178">
        <f t="shared" si="126"/>
        <v>625.6</v>
      </c>
      <c r="AB63" s="178"/>
      <c r="AC63" s="180">
        <v>625.6</v>
      </c>
      <c r="AD63" s="178"/>
      <c r="AE63" s="179"/>
      <c r="AF63" s="178">
        <f t="shared" si="127"/>
        <v>625.6</v>
      </c>
      <c r="AG63" s="178"/>
      <c r="AH63" s="180">
        <v>625.6</v>
      </c>
      <c r="AI63" s="178"/>
      <c r="AJ63" s="179"/>
      <c r="AK63" s="178">
        <f t="shared" si="128"/>
        <v>272</v>
      </c>
      <c r="AL63" s="178"/>
      <c r="AM63" s="180">
        <v>272</v>
      </c>
      <c r="AN63" s="178"/>
      <c r="AO63" s="179"/>
      <c r="AP63" s="602" t="s">
        <v>577</v>
      </c>
      <c r="AQ63" s="29">
        <f t="shared" si="52"/>
        <v>19131.593089999998</v>
      </c>
      <c r="AR63" s="621"/>
      <c r="AS63" s="618">
        <v>1040.5999999999999</v>
      </c>
      <c r="AT63" s="621">
        <v>18090.99309</v>
      </c>
      <c r="AU63" s="325"/>
      <c r="AV63" s="29" t="e">
        <f t="shared" si="129"/>
        <v>#REF!</v>
      </c>
      <c r="AW63" s="29" t="e">
        <f>#REF!-AR63</f>
        <v>#REF!</v>
      </c>
      <c r="AX63" s="29" t="e">
        <f>#REF!-AS63</f>
        <v>#REF!</v>
      </c>
      <c r="AY63" s="29" t="e">
        <f>#REF!-AT63</f>
        <v>#REF!</v>
      </c>
      <c r="AZ63" s="29" t="e">
        <f>#REF!-AU63</f>
        <v>#REF!</v>
      </c>
      <c r="BA63" s="29">
        <f t="shared" si="130"/>
        <v>625.6</v>
      </c>
      <c r="BB63" s="29"/>
      <c r="BC63" s="322">
        <f>272+353.6</f>
        <v>625.6</v>
      </c>
      <c r="BD63" s="29"/>
      <c r="BE63" s="325"/>
      <c r="BF63" s="29">
        <f t="shared" si="131"/>
        <v>0</v>
      </c>
      <c r="BG63" s="29"/>
      <c r="BH63" s="29"/>
      <c r="BI63" s="29"/>
      <c r="BJ63" s="325"/>
      <c r="BK63" s="29">
        <f t="shared" si="132"/>
        <v>19080.437519999999</v>
      </c>
      <c r="BL63" s="29"/>
      <c r="BM63" s="618">
        <v>989.44443000000001</v>
      </c>
      <c r="BN63" s="29">
        <v>18090.99309</v>
      </c>
      <c r="BO63" s="343"/>
      <c r="BP63" s="2">
        <f t="shared" si="150"/>
        <v>2260.3890099999999</v>
      </c>
      <c r="BQ63" s="700"/>
      <c r="BR63" s="700">
        <v>687.25910999999996</v>
      </c>
      <c r="BS63" s="700">
        <v>1573.1298999999999</v>
      </c>
      <c r="BT63" s="29">
        <f t="shared" si="133"/>
        <v>19080.437519999999</v>
      </c>
      <c r="BU63" s="29"/>
      <c r="BV63" s="322">
        <v>989.44443000000001</v>
      </c>
      <c r="BW63" s="29">
        <v>18090.99309</v>
      </c>
      <c r="BX63" s="204"/>
      <c r="BY63" s="29">
        <f t="shared" si="134"/>
        <v>2260.3890099999999</v>
      </c>
      <c r="BZ63" s="29"/>
      <c r="CA63" s="29">
        <v>687.25910999999996</v>
      </c>
      <c r="CB63" s="29">
        <v>1573.1298999999999</v>
      </c>
      <c r="CC63" s="29"/>
      <c r="CD63" s="31">
        <f t="shared" si="135"/>
        <v>21340.826529999998</v>
      </c>
      <c r="CE63" s="29">
        <f t="shared" si="136"/>
        <v>21340.826529999998</v>
      </c>
      <c r="CF63" s="29">
        <f t="shared" si="137"/>
        <v>0</v>
      </c>
      <c r="CG63" s="29">
        <f t="shared" si="137"/>
        <v>1676.70354</v>
      </c>
      <c r="CH63" s="29">
        <f t="shared" si="137"/>
        <v>19664.12299</v>
      </c>
      <c r="CI63" s="29">
        <f t="shared" si="137"/>
        <v>0</v>
      </c>
      <c r="CJ63" s="29">
        <f t="shared" si="138"/>
        <v>0</v>
      </c>
      <c r="CK63" s="29">
        <f t="shared" si="139"/>
        <v>0</v>
      </c>
      <c r="CL63" s="29">
        <f t="shared" si="140"/>
        <v>0</v>
      </c>
      <c r="CM63" s="29">
        <f t="shared" si="141"/>
        <v>0</v>
      </c>
      <c r="CN63" s="29">
        <f t="shared" si="142"/>
        <v>0</v>
      </c>
      <c r="CO63" s="349"/>
      <c r="CP63" s="351">
        <f>BA57-CP58-CP62</f>
        <v>11342.445000000002</v>
      </c>
      <c r="CQ63" s="351">
        <f>CP63-BF60-BF73</f>
        <v>11342.445000000002</v>
      </c>
      <c r="CR63" s="29">
        <f t="shared" si="143"/>
        <v>0</v>
      </c>
      <c r="CS63" s="29"/>
      <c r="CT63" s="29"/>
      <c r="CU63" s="29"/>
      <c r="CV63" s="325"/>
      <c r="CW63" s="29">
        <f t="shared" si="144"/>
        <v>0</v>
      </c>
      <c r="CX63" s="29"/>
      <c r="CY63" s="29"/>
      <c r="CZ63" s="29"/>
      <c r="DA63" s="325"/>
      <c r="DB63" s="29">
        <f t="shared" si="145"/>
        <v>0</v>
      </c>
      <c r="DC63" s="2">
        <f t="shared" si="151"/>
        <v>0</v>
      </c>
      <c r="DD63" s="2">
        <f t="shared" si="151"/>
        <v>0</v>
      </c>
      <c r="DE63" s="2">
        <f t="shared" si="151"/>
        <v>0</v>
      </c>
      <c r="DF63" s="2">
        <f t="shared" si="151"/>
        <v>0</v>
      </c>
      <c r="DG63" s="29"/>
      <c r="DH63" s="29"/>
      <c r="DI63" s="29"/>
      <c r="DJ63" s="29">
        <f t="shared" si="146"/>
        <v>0</v>
      </c>
      <c r="DK63" s="93"/>
      <c r="DL63" s="29">
        <f t="shared" si="147"/>
        <v>19080.437519999999</v>
      </c>
      <c r="DM63" s="29">
        <f t="shared" si="148"/>
        <v>19080.437519999999</v>
      </c>
      <c r="DN63" s="93"/>
      <c r="DO63" s="2">
        <f>DM60+DM61+DM64+DM65+DM67+DM68+DM70+DM71+DM73+DM77+DM78</f>
        <v>21500.520429999997</v>
      </c>
      <c r="DP63" s="2">
        <f>DJ60+DJ61+DJ64+DJ65+DJ67+DJ68+DJ70+DJ71+DJ73+DJ77+DJ78</f>
        <v>0</v>
      </c>
      <c r="DQ63" s="58"/>
      <c r="DR63" s="2">
        <f>CQ63-DO63</f>
        <v>-10158.075429999995</v>
      </c>
      <c r="DS63" s="93"/>
      <c r="DT63" s="93"/>
      <c r="DU63" s="2">
        <f t="shared" si="3"/>
        <v>0</v>
      </c>
      <c r="DV63" s="29"/>
      <c r="DW63" s="322"/>
      <c r="DX63" s="29"/>
      <c r="DY63" s="343"/>
      <c r="DZ63" s="2">
        <f t="shared" si="4"/>
        <v>0</v>
      </c>
      <c r="EA63" s="29"/>
      <c r="EB63" s="29"/>
      <c r="EC63" s="29"/>
      <c r="ED63" s="178"/>
      <c r="EE63" s="445"/>
      <c r="EF63" s="447"/>
      <c r="EG63" s="447"/>
      <c r="EH63" s="554"/>
      <c r="EI63" s="554"/>
      <c r="EJ63" s="445"/>
      <c r="EK63" s="447"/>
      <c r="EL63" s="447"/>
      <c r="EM63" s="554"/>
      <c r="EN63" s="554"/>
      <c r="EO63" s="554"/>
      <c r="EP63" s="448"/>
      <c r="EQ63" s="447"/>
      <c r="ER63" s="428" t="e">
        <f t="shared" si="149"/>
        <v>#DIV/0!</v>
      </c>
      <c r="ES63" s="498">
        <f t="shared" si="9"/>
        <v>1040.5999999999999</v>
      </c>
      <c r="ET63" s="499">
        <f t="shared" si="152"/>
        <v>1040.5999999999999</v>
      </c>
      <c r="EU63" s="499"/>
      <c r="EV63" s="544">
        <f t="shared" si="153"/>
        <v>1</v>
      </c>
      <c r="EW63" s="544">
        <f t="shared" si="154"/>
        <v>0</v>
      </c>
      <c r="EX63" s="498">
        <f t="shared" si="10"/>
        <v>0</v>
      </c>
      <c r="EY63" s="499">
        <f t="shared" si="155"/>
        <v>0</v>
      </c>
      <c r="EZ63" s="499">
        <f t="shared" si="156"/>
        <v>0</v>
      </c>
      <c r="FA63" s="544" t="e">
        <f t="shared" si="157"/>
        <v>#DIV/0!</v>
      </c>
      <c r="FB63" s="544" t="e">
        <f t="shared" si="158"/>
        <v>#DIV/0!</v>
      </c>
      <c r="FC63" s="544"/>
      <c r="FD63" s="499">
        <f t="shared" si="159"/>
        <v>0</v>
      </c>
      <c r="FE63" s="508">
        <f t="shared" si="11"/>
        <v>0</v>
      </c>
      <c r="FF63" s="445"/>
      <c r="FG63" s="447"/>
      <c r="FH63" s="447"/>
      <c r="FI63" s="554"/>
      <c r="FJ63" s="554"/>
      <c r="FK63" s="445"/>
      <c r="FL63" s="447"/>
      <c r="FM63" s="447"/>
      <c r="FN63" s="554"/>
      <c r="FO63" s="554"/>
      <c r="FP63" s="554"/>
      <c r="FQ63" s="448"/>
      <c r="FR63" s="447"/>
    </row>
    <row r="64" spans="2:174" s="49" customFormat="1" ht="15.6" customHeight="1" x14ac:dyDescent="0.25">
      <c r="B64" s="38"/>
      <c r="C64" s="39"/>
      <c r="D64" s="39">
        <v>1</v>
      </c>
      <c r="E64" s="40">
        <v>50</v>
      </c>
      <c r="F64" s="38"/>
      <c r="G64" s="39"/>
      <c r="H64" s="39">
        <v>1</v>
      </c>
      <c r="M64" s="40">
        <v>39</v>
      </c>
      <c r="N64" s="41" t="s">
        <v>323</v>
      </c>
      <c r="O64" s="41"/>
      <c r="P64" s="320">
        <v>1</v>
      </c>
      <c r="Q64" s="40"/>
      <c r="R64" s="29">
        <f t="shared" si="124"/>
        <v>1480.2</v>
      </c>
      <c r="S64" s="621"/>
      <c r="T64" s="618">
        <v>1480.2</v>
      </c>
      <c r="U64" s="621"/>
      <c r="V64" s="29">
        <f t="shared" si="125"/>
        <v>1480.2</v>
      </c>
      <c r="W64" s="29"/>
      <c r="X64" s="646">
        <v>1480.2</v>
      </c>
      <c r="Y64" s="29"/>
      <c r="Z64" s="179"/>
      <c r="AA64" s="178">
        <f t="shared" si="126"/>
        <v>664.7</v>
      </c>
      <c r="AB64" s="178"/>
      <c r="AC64" s="180">
        <v>664.7</v>
      </c>
      <c r="AD64" s="178"/>
      <c r="AE64" s="179"/>
      <c r="AF64" s="178">
        <f t="shared" si="127"/>
        <v>664.7</v>
      </c>
      <c r="AG64" s="178"/>
      <c r="AH64" s="180">
        <v>664.7</v>
      </c>
      <c r="AI64" s="178"/>
      <c r="AJ64" s="179"/>
      <c r="AK64" s="178">
        <f t="shared" si="128"/>
        <v>289</v>
      </c>
      <c r="AL64" s="178"/>
      <c r="AM64" s="180">
        <v>289</v>
      </c>
      <c r="AN64" s="178"/>
      <c r="AO64" s="179"/>
      <c r="AP64" s="602" t="s">
        <v>407</v>
      </c>
      <c r="AQ64" s="29">
        <f t="shared" si="52"/>
        <v>1480.2</v>
      </c>
      <c r="AR64" s="621"/>
      <c r="AS64" s="618">
        <v>1480.2</v>
      </c>
      <c r="AT64" s="621"/>
      <c r="AU64" s="29"/>
      <c r="AV64" s="29" t="e">
        <f t="shared" si="129"/>
        <v>#REF!</v>
      </c>
      <c r="AW64" s="29" t="e">
        <f>#REF!-AR64</f>
        <v>#REF!</v>
      </c>
      <c r="AX64" s="29" t="e">
        <f>#REF!-AS64</f>
        <v>#REF!</v>
      </c>
      <c r="AY64" s="29" t="e">
        <f>#REF!-AT64</f>
        <v>#REF!</v>
      </c>
      <c r="AZ64" s="29" t="e">
        <f>#REF!-AU64</f>
        <v>#REF!</v>
      </c>
      <c r="BA64" s="29">
        <f t="shared" si="130"/>
        <v>0</v>
      </c>
      <c r="BB64" s="29"/>
      <c r="BC64" s="29"/>
      <c r="BD64" s="29"/>
      <c r="BE64" s="29"/>
      <c r="BF64" s="29">
        <f t="shared" si="131"/>
        <v>0</v>
      </c>
      <c r="BG64" s="29"/>
      <c r="BH64" s="29"/>
      <c r="BI64" s="29"/>
      <c r="BJ64" s="29"/>
      <c r="BK64" s="29">
        <f t="shared" si="132"/>
        <v>1465.21245</v>
      </c>
      <c r="BL64" s="29"/>
      <c r="BM64" s="618">
        <v>1465.21245</v>
      </c>
      <c r="BN64" s="29"/>
      <c r="BO64" s="29"/>
      <c r="BP64" s="2">
        <f t="shared" si="150"/>
        <v>3101.6405500000001</v>
      </c>
      <c r="BQ64" s="29"/>
      <c r="BR64" s="29">
        <v>3101.6405500000001</v>
      </c>
      <c r="BS64" s="29"/>
      <c r="BT64" s="29">
        <f t="shared" si="133"/>
        <v>1465.21245</v>
      </c>
      <c r="BU64" s="29"/>
      <c r="BV64" s="618">
        <v>1465.21245</v>
      </c>
      <c r="BW64" s="29"/>
      <c r="BX64" s="178"/>
      <c r="BY64" s="29">
        <f t="shared" si="134"/>
        <v>3101.6405500000001</v>
      </c>
      <c r="BZ64" s="29"/>
      <c r="CA64" s="29">
        <v>3101.6405500000001</v>
      </c>
      <c r="CB64" s="29"/>
      <c r="CC64" s="29"/>
      <c r="CD64" s="31">
        <f t="shared" si="135"/>
        <v>4566.8530000000001</v>
      </c>
      <c r="CE64" s="29">
        <f t="shared" si="136"/>
        <v>4566.8530000000001</v>
      </c>
      <c r="CF64" s="29">
        <f t="shared" si="137"/>
        <v>0</v>
      </c>
      <c r="CG64" s="29">
        <f t="shared" si="137"/>
        <v>4566.8530000000001</v>
      </c>
      <c r="CH64" s="29">
        <f t="shared" si="137"/>
        <v>0</v>
      </c>
      <c r="CI64" s="29">
        <f t="shared" si="137"/>
        <v>0</v>
      </c>
      <c r="CJ64" s="29">
        <f t="shared" si="138"/>
        <v>0</v>
      </c>
      <c r="CK64" s="29">
        <f t="shared" si="139"/>
        <v>0</v>
      </c>
      <c r="CL64" s="29">
        <f t="shared" si="140"/>
        <v>0</v>
      </c>
      <c r="CM64" s="29">
        <f t="shared" si="141"/>
        <v>0</v>
      </c>
      <c r="CN64" s="29">
        <f t="shared" si="142"/>
        <v>0</v>
      </c>
      <c r="CO64" s="349"/>
      <c r="CP64" s="351"/>
      <c r="CQ64" s="351"/>
      <c r="CR64" s="29">
        <f t="shared" si="143"/>
        <v>0</v>
      </c>
      <c r="CS64" s="29"/>
      <c r="CT64" s="29"/>
      <c r="CU64" s="29"/>
      <c r="CV64" s="29"/>
      <c r="CW64" s="29">
        <f t="shared" si="144"/>
        <v>0</v>
      </c>
      <c r="CX64" s="29"/>
      <c r="CY64" s="29"/>
      <c r="CZ64" s="29"/>
      <c r="DA64" s="29"/>
      <c r="DB64" s="29">
        <f t="shared" si="145"/>
        <v>0</v>
      </c>
      <c r="DC64" s="29">
        <f t="shared" si="151"/>
        <v>0</v>
      </c>
      <c r="DD64" s="29">
        <f t="shared" si="151"/>
        <v>0</v>
      </c>
      <c r="DE64" s="29">
        <f t="shared" si="151"/>
        <v>0</v>
      </c>
      <c r="DF64" s="29">
        <f t="shared" si="151"/>
        <v>0</v>
      </c>
      <c r="DG64" s="29"/>
      <c r="DH64" s="29"/>
      <c r="DI64" s="29"/>
      <c r="DJ64" s="29">
        <f t="shared" si="146"/>
        <v>0</v>
      </c>
      <c r="DK64" s="93"/>
      <c r="DL64" s="29">
        <f t="shared" si="147"/>
        <v>1465.21245</v>
      </c>
      <c r="DM64" s="29">
        <f t="shared" si="148"/>
        <v>1465.21245</v>
      </c>
      <c r="DN64" s="93"/>
      <c r="DO64" s="29"/>
      <c r="DP64" s="29"/>
      <c r="DQ64" s="93"/>
      <c r="DR64" s="29"/>
      <c r="DS64" s="93"/>
      <c r="DT64" s="93"/>
      <c r="DU64" s="29">
        <f t="shared" si="3"/>
        <v>0</v>
      </c>
      <c r="DV64" s="29"/>
      <c r="DW64" s="618"/>
      <c r="DX64" s="29"/>
      <c r="DY64" s="29"/>
      <c r="DZ64" s="29">
        <f t="shared" si="4"/>
        <v>0</v>
      </c>
      <c r="EA64" s="29"/>
      <c r="EB64" s="29"/>
      <c r="EC64" s="29"/>
      <c r="ED64" s="178"/>
      <c r="EE64" s="447"/>
      <c r="EF64" s="447"/>
      <c r="EG64" s="447"/>
      <c r="EH64" s="554"/>
      <c r="EI64" s="554"/>
      <c r="EJ64" s="447"/>
      <c r="EK64" s="447"/>
      <c r="EL64" s="447"/>
      <c r="EM64" s="554"/>
      <c r="EN64" s="554"/>
      <c r="EO64" s="554"/>
      <c r="EP64" s="448"/>
      <c r="EQ64" s="447"/>
      <c r="ER64" s="428" t="e">
        <f t="shared" si="149"/>
        <v>#DIV/0!</v>
      </c>
      <c r="ES64" s="499">
        <f t="shared" si="9"/>
        <v>1480.2</v>
      </c>
      <c r="ET64" s="499">
        <f t="shared" si="152"/>
        <v>1480.2</v>
      </c>
      <c r="EU64" s="499"/>
      <c r="EV64" s="544">
        <f t="shared" si="153"/>
        <v>1</v>
      </c>
      <c r="EW64" s="544">
        <f t="shared" si="154"/>
        <v>0</v>
      </c>
      <c r="EX64" s="499">
        <f t="shared" si="10"/>
        <v>0</v>
      </c>
      <c r="EY64" s="499">
        <f t="shared" si="155"/>
        <v>0</v>
      </c>
      <c r="EZ64" s="499">
        <f t="shared" si="156"/>
        <v>0</v>
      </c>
      <c r="FA64" s="544" t="e">
        <f t="shared" si="157"/>
        <v>#DIV/0!</v>
      </c>
      <c r="FB64" s="544" t="e">
        <f t="shared" si="158"/>
        <v>#DIV/0!</v>
      </c>
      <c r="FC64" s="544"/>
      <c r="FD64" s="499">
        <f t="shared" si="159"/>
        <v>0</v>
      </c>
      <c r="FE64" s="508">
        <f t="shared" si="11"/>
        <v>0</v>
      </c>
      <c r="FF64" s="447"/>
      <c r="FG64" s="447"/>
      <c r="FH64" s="447"/>
      <c r="FI64" s="554"/>
      <c r="FJ64" s="554"/>
      <c r="FK64" s="447"/>
      <c r="FL64" s="447"/>
      <c r="FM64" s="447"/>
      <c r="FN64" s="554"/>
      <c r="FO64" s="554"/>
      <c r="FP64" s="554"/>
      <c r="FQ64" s="448"/>
      <c r="FR64" s="447"/>
    </row>
    <row r="65" spans="2:174" s="48" customFormat="1" ht="15.75" customHeight="1" x14ac:dyDescent="0.25">
      <c r="B65" s="35"/>
      <c r="C65" s="36"/>
      <c r="D65" s="36">
        <v>1</v>
      </c>
      <c r="E65" s="113">
        <v>51</v>
      </c>
      <c r="F65" s="35"/>
      <c r="G65" s="36"/>
      <c r="H65" s="36">
        <v>1</v>
      </c>
      <c r="M65" s="639">
        <v>40</v>
      </c>
      <c r="N65" s="4" t="s">
        <v>169</v>
      </c>
      <c r="O65" s="408"/>
      <c r="P65" s="212">
        <v>1</v>
      </c>
      <c r="Q65" s="113"/>
      <c r="R65" s="2">
        <f t="shared" si="124"/>
        <v>4361.5</v>
      </c>
      <c r="S65" s="619"/>
      <c r="T65" s="620">
        <v>4361.5</v>
      </c>
      <c r="U65" s="619"/>
      <c r="V65" s="2">
        <f t="shared" si="125"/>
        <v>4361.5</v>
      </c>
      <c r="W65" s="2"/>
      <c r="X65" s="645">
        <v>4361.5</v>
      </c>
      <c r="Y65" s="2"/>
      <c r="Z65" s="174"/>
      <c r="AA65" s="172">
        <f t="shared" si="126"/>
        <v>8836.7999999999993</v>
      </c>
      <c r="AB65" s="172"/>
      <c r="AC65" s="173">
        <v>2336.8000000000002</v>
      </c>
      <c r="AD65" s="172">
        <v>6500</v>
      </c>
      <c r="AE65" s="174"/>
      <c r="AF65" s="172">
        <f t="shared" si="127"/>
        <v>2336.8000000000002</v>
      </c>
      <c r="AG65" s="172"/>
      <c r="AH65" s="173">
        <v>2336.8000000000002</v>
      </c>
      <c r="AI65" s="172"/>
      <c r="AJ65" s="174"/>
      <c r="AK65" s="172">
        <f t="shared" si="128"/>
        <v>1016</v>
      </c>
      <c r="AL65" s="172"/>
      <c r="AM65" s="173">
        <v>1016</v>
      </c>
      <c r="AN65" s="172"/>
      <c r="AO65" s="174"/>
      <c r="AP65" s="602" t="s">
        <v>536</v>
      </c>
      <c r="AQ65" s="2">
        <f t="shared" si="52"/>
        <v>4361.5</v>
      </c>
      <c r="AR65" s="619"/>
      <c r="AS65" s="620">
        <v>4361.5</v>
      </c>
      <c r="AT65" s="619"/>
      <c r="AU65" s="323"/>
      <c r="AV65" s="2" t="e">
        <f t="shared" si="129"/>
        <v>#REF!</v>
      </c>
      <c r="AW65" s="2" t="e">
        <f>#REF!-AR65</f>
        <v>#REF!</v>
      </c>
      <c r="AX65" s="2" t="e">
        <f>#REF!-AS65</f>
        <v>#REF!</v>
      </c>
      <c r="AY65" s="2" t="e">
        <f>#REF!-AT65</f>
        <v>#REF!</v>
      </c>
      <c r="AZ65" s="2" t="e">
        <f>#REF!-AU65</f>
        <v>#REF!</v>
      </c>
      <c r="BA65" s="2">
        <f t="shared" si="130"/>
        <v>8836.7999999999993</v>
      </c>
      <c r="BB65" s="2"/>
      <c r="BC65" s="262">
        <f>1016+1320.8</f>
        <v>2336.8000000000002</v>
      </c>
      <c r="BD65" s="2">
        <v>6500</v>
      </c>
      <c r="BE65" s="323"/>
      <c r="BF65" s="2">
        <f t="shared" si="131"/>
        <v>0</v>
      </c>
      <c r="BG65" s="2"/>
      <c r="BH65" s="262"/>
      <c r="BI65" s="2"/>
      <c r="BJ65" s="323"/>
      <c r="BK65" s="2">
        <f t="shared" si="132"/>
        <v>3467.3906299999999</v>
      </c>
      <c r="BL65" s="2"/>
      <c r="BM65" s="620">
        <v>3467.3906299999999</v>
      </c>
      <c r="BN65" s="2"/>
      <c r="BO65" s="328"/>
      <c r="BP65" s="2">
        <f t="shared" si="150"/>
        <v>1205.01901</v>
      </c>
      <c r="BQ65" s="327"/>
      <c r="BR65" s="327">
        <v>1205.01901</v>
      </c>
      <c r="BS65" s="327"/>
      <c r="BT65" s="2">
        <f t="shared" si="133"/>
        <v>3467.3906299999999</v>
      </c>
      <c r="BU65" s="2"/>
      <c r="BV65" s="262">
        <v>3467.3906299999999</v>
      </c>
      <c r="BW65" s="2"/>
      <c r="BX65" s="205"/>
      <c r="BY65" s="2">
        <f t="shared" si="134"/>
        <v>1205.01901</v>
      </c>
      <c r="BZ65" s="2"/>
      <c r="CA65" s="2">
        <v>1205.01901</v>
      </c>
      <c r="CB65" s="2"/>
      <c r="CC65" s="2"/>
      <c r="CD65" s="25">
        <f t="shared" si="135"/>
        <v>4672.4096399999999</v>
      </c>
      <c r="CE65" s="2">
        <f t="shared" si="136"/>
        <v>4672.4096399999999</v>
      </c>
      <c r="CF65" s="2">
        <f t="shared" si="137"/>
        <v>0</v>
      </c>
      <c r="CG65" s="2">
        <f t="shared" si="137"/>
        <v>4672.4096399999999</v>
      </c>
      <c r="CH65" s="2">
        <f t="shared" si="137"/>
        <v>0</v>
      </c>
      <c r="CI65" s="2">
        <f t="shared" si="137"/>
        <v>0</v>
      </c>
      <c r="CJ65" s="2">
        <f t="shared" si="138"/>
        <v>0</v>
      </c>
      <c r="CK65" s="2">
        <f t="shared" si="139"/>
        <v>0</v>
      </c>
      <c r="CL65" s="2">
        <f t="shared" si="140"/>
        <v>0</v>
      </c>
      <c r="CM65" s="2">
        <f t="shared" si="141"/>
        <v>0</v>
      </c>
      <c r="CN65" s="2">
        <f t="shared" si="142"/>
        <v>0</v>
      </c>
      <c r="CO65" s="92"/>
      <c r="CP65" s="348"/>
      <c r="CQ65" s="348"/>
      <c r="CR65" s="2">
        <f t="shared" si="143"/>
        <v>0</v>
      </c>
      <c r="CS65" s="2"/>
      <c r="CT65" s="262"/>
      <c r="CU65" s="2"/>
      <c r="CV65" s="323"/>
      <c r="CW65" s="2">
        <f t="shared" si="144"/>
        <v>0</v>
      </c>
      <c r="CX65" s="2"/>
      <c r="CY65" s="262"/>
      <c r="CZ65" s="2"/>
      <c r="DA65" s="323"/>
      <c r="DB65" s="2">
        <f t="shared" si="145"/>
        <v>0</v>
      </c>
      <c r="DC65" s="2">
        <f t="shared" si="151"/>
        <v>0</v>
      </c>
      <c r="DD65" s="2">
        <f t="shared" si="151"/>
        <v>0</v>
      </c>
      <c r="DE65" s="2">
        <f t="shared" si="151"/>
        <v>0</v>
      </c>
      <c r="DF65" s="2">
        <f t="shared" si="151"/>
        <v>0</v>
      </c>
      <c r="DG65" s="2"/>
      <c r="DH65" s="2"/>
      <c r="DI65" s="2"/>
      <c r="DJ65" s="2">
        <f t="shared" si="146"/>
        <v>0</v>
      </c>
      <c r="DK65" s="58"/>
      <c r="DL65" s="2">
        <f t="shared" si="147"/>
        <v>3467.3906299999999</v>
      </c>
      <c r="DM65" s="2">
        <f t="shared" si="148"/>
        <v>3467.3906299999999</v>
      </c>
      <c r="DN65" s="58"/>
      <c r="DO65" s="2"/>
      <c r="DP65" s="2"/>
      <c r="DQ65" s="58"/>
      <c r="DR65" s="2"/>
      <c r="DS65" s="58"/>
      <c r="DT65" s="58"/>
      <c r="DU65" s="2">
        <f t="shared" si="3"/>
        <v>0</v>
      </c>
      <c r="DV65" s="2"/>
      <c r="DW65" s="262"/>
      <c r="DX65" s="2"/>
      <c r="DY65" s="328"/>
      <c r="DZ65" s="2">
        <f t="shared" si="4"/>
        <v>0</v>
      </c>
      <c r="EA65" s="2"/>
      <c r="EB65" s="2"/>
      <c r="EC65" s="2"/>
      <c r="ED65" s="172"/>
      <c r="EE65" s="445"/>
      <c r="EF65" s="445"/>
      <c r="EG65" s="445"/>
      <c r="EH65" s="553"/>
      <c r="EI65" s="553"/>
      <c r="EJ65" s="445"/>
      <c r="EK65" s="445"/>
      <c r="EL65" s="445"/>
      <c r="EM65" s="553"/>
      <c r="EN65" s="553"/>
      <c r="EO65" s="553"/>
      <c r="EP65" s="446"/>
      <c r="EQ65" s="445"/>
      <c r="ER65" s="427" t="e">
        <f t="shared" si="149"/>
        <v>#DIV/0!</v>
      </c>
      <c r="ES65" s="498">
        <f t="shared" si="9"/>
        <v>4361.5</v>
      </c>
      <c r="ET65" s="498">
        <f t="shared" si="152"/>
        <v>4361.5</v>
      </c>
      <c r="EU65" s="498"/>
      <c r="EV65" s="541">
        <f t="shared" si="153"/>
        <v>1</v>
      </c>
      <c r="EW65" s="541">
        <f t="shared" si="154"/>
        <v>0</v>
      </c>
      <c r="EX65" s="498">
        <f t="shared" si="10"/>
        <v>0</v>
      </c>
      <c r="EY65" s="498">
        <f t="shared" si="155"/>
        <v>0</v>
      </c>
      <c r="EZ65" s="498">
        <f t="shared" si="156"/>
        <v>0</v>
      </c>
      <c r="FA65" s="541" t="e">
        <f t="shared" si="157"/>
        <v>#DIV/0!</v>
      </c>
      <c r="FB65" s="541" t="e">
        <f t="shared" si="158"/>
        <v>#DIV/0!</v>
      </c>
      <c r="FC65" s="541"/>
      <c r="FD65" s="498">
        <f t="shared" si="159"/>
        <v>0</v>
      </c>
      <c r="FE65" s="498">
        <f t="shared" si="11"/>
        <v>0</v>
      </c>
      <c r="FF65" s="445"/>
      <c r="FG65" s="445"/>
      <c r="FH65" s="445"/>
      <c r="FI65" s="553"/>
      <c r="FJ65" s="553"/>
      <c r="FK65" s="445"/>
      <c r="FL65" s="445"/>
      <c r="FM65" s="445"/>
      <c r="FN65" s="553"/>
      <c r="FO65" s="553"/>
      <c r="FP65" s="553"/>
      <c r="FQ65" s="446"/>
      <c r="FR65" s="445"/>
    </row>
    <row r="66" spans="2:174" s="49" customFormat="1" ht="15.6" customHeight="1" x14ac:dyDescent="0.25">
      <c r="B66" s="38"/>
      <c r="C66" s="39">
        <v>1</v>
      </c>
      <c r="D66" s="39"/>
      <c r="E66" s="40">
        <v>52</v>
      </c>
      <c r="F66" s="38"/>
      <c r="G66" s="39">
        <v>1</v>
      </c>
      <c r="H66" s="39">
        <v>1</v>
      </c>
      <c r="M66" s="40">
        <v>41</v>
      </c>
      <c r="N66" s="41" t="s">
        <v>39</v>
      </c>
      <c r="O66" s="41"/>
      <c r="P66" s="212">
        <v>2</v>
      </c>
      <c r="Q66" s="113"/>
      <c r="R66" s="29">
        <f t="shared" si="124"/>
        <v>4151.2134900000001</v>
      </c>
      <c r="S66" s="621"/>
      <c r="T66" s="618">
        <v>628.5</v>
      </c>
      <c r="U66" s="621">
        <v>3522.7134900000001</v>
      </c>
      <c r="V66" s="29">
        <f t="shared" si="125"/>
        <v>4151.2134900000001</v>
      </c>
      <c r="W66" s="29"/>
      <c r="X66" s="646">
        <v>628.5</v>
      </c>
      <c r="Y66" s="648">
        <v>3522.7134900000001</v>
      </c>
      <c r="Z66" s="179"/>
      <c r="AA66" s="178">
        <f t="shared" si="126"/>
        <v>82.8</v>
      </c>
      <c r="AB66" s="178"/>
      <c r="AC66" s="180">
        <v>82.8</v>
      </c>
      <c r="AD66" s="178"/>
      <c r="AE66" s="179"/>
      <c r="AF66" s="178">
        <f t="shared" si="127"/>
        <v>82.8</v>
      </c>
      <c r="AG66" s="178"/>
      <c r="AH66" s="180">
        <v>82.8</v>
      </c>
      <c r="AI66" s="178"/>
      <c r="AJ66" s="179"/>
      <c r="AK66" s="178">
        <f t="shared" si="128"/>
        <v>36</v>
      </c>
      <c r="AL66" s="178"/>
      <c r="AM66" s="180">
        <v>36</v>
      </c>
      <c r="AN66" s="178"/>
      <c r="AO66" s="179"/>
      <c r="AP66" s="602" t="s">
        <v>408</v>
      </c>
      <c r="AQ66" s="29">
        <f t="shared" si="52"/>
        <v>4151.2134900000001</v>
      </c>
      <c r="AR66" s="621"/>
      <c r="AS66" s="618">
        <v>628.5</v>
      </c>
      <c r="AT66" s="621">
        <v>3522.7134900000001</v>
      </c>
      <c r="AU66" s="325"/>
      <c r="AV66" s="29" t="e">
        <f t="shared" si="129"/>
        <v>#REF!</v>
      </c>
      <c r="AW66" s="29" t="e">
        <f>#REF!-AR66</f>
        <v>#REF!</v>
      </c>
      <c r="AX66" s="29" t="e">
        <f>#REF!-AS66</f>
        <v>#REF!</v>
      </c>
      <c r="AY66" s="29" t="e">
        <f>#REF!-AT66</f>
        <v>#REF!</v>
      </c>
      <c r="AZ66" s="29" t="e">
        <f>#REF!-AU66</f>
        <v>#REF!</v>
      </c>
      <c r="BA66" s="29">
        <f t="shared" si="130"/>
        <v>382.8</v>
      </c>
      <c r="BB66" s="29"/>
      <c r="BC66" s="322">
        <f>36+46.8+300</f>
        <v>382.8</v>
      </c>
      <c r="BD66" s="29"/>
      <c r="BE66" s="325"/>
      <c r="BF66" s="29">
        <f t="shared" si="131"/>
        <v>0</v>
      </c>
      <c r="BG66" s="29"/>
      <c r="BH66" s="322"/>
      <c r="BI66" s="29"/>
      <c r="BJ66" s="325"/>
      <c r="BK66" s="29">
        <f t="shared" si="132"/>
        <v>4151.1829699999998</v>
      </c>
      <c r="BL66" s="29"/>
      <c r="BM66" s="618">
        <v>628.49297000000001</v>
      </c>
      <c r="BN66" s="29">
        <v>3522.69</v>
      </c>
      <c r="BO66" s="343"/>
      <c r="BP66" s="2">
        <f t="shared" si="150"/>
        <v>1020.25703</v>
      </c>
      <c r="BQ66" s="700"/>
      <c r="BR66" s="700">
        <v>193.94703000000001</v>
      </c>
      <c r="BS66" s="700">
        <v>826.31</v>
      </c>
      <c r="BT66" s="29">
        <f t="shared" si="133"/>
        <v>4151.1829699999998</v>
      </c>
      <c r="BU66" s="29"/>
      <c r="BV66" s="322">
        <v>628.49297000000001</v>
      </c>
      <c r="BW66" s="29">
        <v>3522.69</v>
      </c>
      <c r="BX66" s="204"/>
      <c r="BY66" s="29">
        <f t="shared" si="134"/>
        <v>1020.25703</v>
      </c>
      <c r="BZ66" s="29"/>
      <c r="CA66" s="29">
        <v>193.94703000000001</v>
      </c>
      <c r="CB66" s="29">
        <v>826.31</v>
      </c>
      <c r="CC66" s="29"/>
      <c r="CD66" s="31">
        <f t="shared" si="135"/>
        <v>5171.4400000000005</v>
      </c>
      <c r="CE66" s="29">
        <f t="shared" si="136"/>
        <v>5171.4400000000005</v>
      </c>
      <c r="CF66" s="29">
        <f t="shared" si="137"/>
        <v>0</v>
      </c>
      <c r="CG66" s="29">
        <f t="shared" si="137"/>
        <v>822.44</v>
      </c>
      <c r="CH66" s="29">
        <f t="shared" si="137"/>
        <v>4349</v>
      </c>
      <c r="CI66" s="29">
        <f t="shared" si="137"/>
        <v>0</v>
      </c>
      <c r="CJ66" s="29">
        <f t="shared" si="138"/>
        <v>0</v>
      </c>
      <c r="CK66" s="29">
        <f t="shared" si="139"/>
        <v>0</v>
      </c>
      <c r="CL66" s="29">
        <f t="shared" si="140"/>
        <v>0</v>
      </c>
      <c r="CM66" s="29">
        <f t="shared" si="141"/>
        <v>0</v>
      </c>
      <c r="CN66" s="29">
        <f t="shared" si="142"/>
        <v>0</v>
      </c>
      <c r="CO66" s="349"/>
      <c r="CP66" s="351"/>
      <c r="CQ66" s="351"/>
      <c r="CR66" s="29">
        <f t="shared" si="143"/>
        <v>0</v>
      </c>
      <c r="CS66" s="29"/>
      <c r="CT66" s="322"/>
      <c r="CU66" s="29"/>
      <c r="CV66" s="325"/>
      <c r="CW66" s="29">
        <f t="shared" si="144"/>
        <v>0</v>
      </c>
      <c r="CX66" s="29"/>
      <c r="CY66" s="322"/>
      <c r="CZ66" s="29"/>
      <c r="DA66" s="325"/>
      <c r="DB66" s="29">
        <f t="shared" si="145"/>
        <v>0</v>
      </c>
      <c r="DC66" s="2">
        <f t="shared" si="151"/>
        <v>0</v>
      </c>
      <c r="DD66" s="2">
        <f t="shared" si="151"/>
        <v>0</v>
      </c>
      <c r="DE66" s="2">
        <f t="shared" si="151"/>
        <v>0</v>
      </c>
      <c r="DF66" s="2">
        <f t="shared" si="151"/>
        <v>0</v>
      </c>
      <c r="DG66" s="29"/>
      <c r="DH66" s="29"/>
      <c r="DI66" s="29"/>
      <c r="DJ66" s="29">
        <f t="shared" si="146"/>
        <v>0</v>
      </c>
      <c r="DK66" s="93"/>
      <c r="DL66" s="29">
        <f t="shared" si="147"/>
        <v>4151.1829699999998</v>
      </c>
      <c r="DM66" s="29">
        <f t="shared" si="148"/>
        <v>4151.1829699999998</v>
      </c>
      <c r="DN66" s="93"/>
      <c r="DO66" s="29"/>
      <c r="DP66" s="29"/>
      <c r="DQ66" s="93"/>
      <c r="DR66" s="29"/>
      <c r="DS66" s="93"/>
      <c r="DT66" s="93"/>
      <c r="DU66" s="2">
        <f t="shared" si="3"/>
        <v>0</v>
      </c>
      <c r="DV66" s="29"/>
      <c r="DW66" s="322"/>
      <c r="DX66" s="29"/>
      <c r="DY66" s="343"/>
      <c r="DZ66" s="2">
        <f t="shared" si="4"/>
        <v>0</v>
      </c>
      <c r="EA66" s="29"/>
      <c r="EB66" s="29"/>
      <c r="EC66" s="29"/>
      <c r="ED66" s="178"/>
      <c r="EE66" s="445"/>
      <c r="EF66" s="447"/>
      <c r="EG66" s="447"/>
      <c r="EH66" s="554"/>
      <c r="EI66" s="554"/>
      <c r="EJ66" s="445"/>
      <c r="EK66" s="447"/>
      <c r="EL66" s="447"/>
      <c r="EM66" s="554"/>
      <c r="EN66" s="554"/>
      <c r="EO66" s="554"/>
      <c r="EP66" s="448"/>
      <c r="EQ66" s="447"/>
      <c r="ER66" s="428" t="e">
        <f t="shared" si="149"/>
        <v>#DIV/0!</v>
      </c>
      <c r="ES66" s="498">
        <f t="shared" si="9"/>
        <v>628.5</v>
      </c>
      <c r="ET66" s="499">
        <f t="shared" si="152"/>
        <v>628.5</v>
      </c>
      <c r="EU66" s="499"/>
      <c r="EV66" s="544">
        <f t="shared" si="153"/>
        <v>1</v>
      </c>
      <c r="EW66" s="544">
        <f t="shared" si="154"/>
        <v>0</v>
      </c>
      <c r="EX66" s="498">
        <f t="shared" si="10"/>
        <v>0</v>
      </c>
      <c r="EY66" s="499">
        <f t="shared" si="155"/>
        <v>0</v>
      </c>
      <c r="EZ66" s="499">
        <f t="shared" si="156"/>
        <v>0</v>
      </c>
      <c r="FA66" s="544" t="e">
        <f t="shared" si="157"/>
        <v>#DIV/0!</v>
      </c>
      <c r="FB66" s="544" t="e">
        <f t="shared" si="158"/>
        <v>#DIV/0!</v>
      </c>
      <c r="FC66" s="544"/>
      <c r="FD66" s="499">
        <f t="shared" si="159"/>
        <v>0</v>
      </c>
      <c r="FE66" s="499">
        <f t="shared" si="11"/>
        <v>0</v>
      </c>
      <c r="FF66" s="445">
        <f>FG66+FH66</f>
        <v>3522.7134900000001</v>
      </c>
      <c r="FG66" s="447">
        <f>AT66</f>
        <v>3522.7134900000001</v>
      </c>
      <c r="FH66" s="447"/>
      <c r="FI66" s="554">
        <f>FG66/FF66</f>
        <v>1</v>
      </c>
      <c r="FJ66" s="554">
        <f>FH66/FF66</f>
        <v>0</v>
      </c>
      <c r="FK66" s="445">
        <f>FL66+FM66</f>
        <v>0</v>
      </c>
      <c r="FL66" s="447">
        <f>DX66</f>
        <v>0</v>
      </c>
      <c r="FM66" s="447">
        <f>EC66</f>
        <v>0</v>
      </c>
      <c r="FN66" s="554" t="e">
        <f>FL66/FK66</f>
        <v>#DIV/0!</v>
      </c>
      <c r="FO66" s="554" t="e">
        <f>FM66/FK66</f>
        <v>#DIV/0!</v>
      </c>
      <c r="FP66" s="554"/>
      <c r="FQ66" s="448">
        <f>FK66*FI66</f>
        <v>0</v>
      </c>
      <c r="FR66" s="447">
        <f>FL66-FQ66</f>
        <v>0</v>
      </c>
    </row>
    <row r="67" spans="2:174" s="48" customFormat="1" ht="15.75" customHeight="1" x14ac:dyDescent="0.25">
      <c r="B67" s="35"/>
      <c r="C67" s="36"/>
      <c r="D67" s="36">
        <v>1</v>
      </c>
      <c r="E67" s="113">
        <v>53</v>
      </c>
      <c r="F67" s="35"/>
      <c r="G67" s="36"/>
      <c r="H67" s="36">
        <v>1</v>
      </c>
      <c r="M67" s="636">
        <v>42</v>
      </c>
      <c r="N67" s="4" t="s">
        <v>206</v>
      </c>
      <c r="O67" s="408"/>
      <c r="P67" s="212">
        <v>1</v>
      </c>
      <c r="Q67" s="113"/>
      <c r="R67" s="2">
        <f t="shared" si="124"/>
        <v>2448</v>
      </c>
      <c r="S67" s="619"/>
      <c r="T67" s="620">
        <v>2448</v>
      </c>
      <c r="U67" s="619"/>
      <c r="V67" s="2">
        <f t="shared" si="125"/>
        <v>2472.6999999999998</v>
      </c>
      <c r="W67" s="2"/>
      <c r="X67" s="645">
        <v>2472.6999999999998</v>
      </c>
      <c r="Y67" s="2"/>
      <c r="Z67" s="185"/>
      <c r="AA67" s="172">
        <f t="shared" si="126"/>
        <v>0</v>
      </c>
      <c r="AB67" s="172"/>
      <c r="AC67" s="173">
        <v>0</v>
      </c>
      <c r="AD67" s="172"/>
      <c r="AE67" s="185"/>
      <c r="AF67" s="172">
        <f t="shared" si="127"/>
        <v>0</v>
      </c>
      <c r="AG67" s="172"/>
      <c r="AH67" s="173">
        <v>0</v>
      </c>
      <c r="AI67" s="172"/>
      <c r="AJ67" s="185"/>
      <c r="AK67" s="172">
        <f t="shared" si="128"/>
        <v>0</v>
      </c>
      <c r="AL67" s="172"/>
      <c r="AM67" s="173">
        <v>0</v>
      </c>
      <c r="AN67" s="172"/>
      <c r="AO67" s="185"/>
      <c r="AP67" s="602" t="s">
        <v>409</v>
      </c>
      <c r="AQ67" s="2">
        <f t="shared" si="52"/>
        <v>2448</v>
      </c>
      <c r="AR67" s="619"/>
      <c r="AS67" s="619">
        <v>2448</v>
      </c>
      <c r="AT67" s="619"/>
      <c r="AU67" s="2"/>
      <c r="AV67" s="2" t="e">
        <f t="shared" si="129"/>
        <v>#REF!</v>
      </c>
      <c r="AW67" s="2" t="e">
        <f>#REF!-AR67</f>
        <v>#REF!</v>
      </c>
      <c r="AX67" s="2" t="e">
        <f>#REF!-AS67</f>
        <v>#REF!</v>
      </c>
      <c r="AY67" s="2" t="e">
        <f>#REF!-AT67</f>
        <v>#REF!</v>
      </c>
      <c r="AZ67" s="2" t="e">
        <f>#REF!-AU67</f>
        <v>#REF!</v>
      </c>
      <c r="BA67" s="2">
        <f t="shared" si="130"/>
        <v>0</v>
      </c>
      <c r="BB67" s="2"/>
      <c r="BC67" s="2"/>
      <c r="BD67" s="2"/>
      <c r="BE67" s="2"/>
      <c r="BF67" s="2">
        <f t="shared" si="131"/>
        <v>0</v>
      </c>
      <c r="BG67" s="2"/>
      <c r="BH67" s="2"/>
      <c r="BI67" s="2"/>
      <c r="BJ67" s="2"/>
      <c r="BK67" s="2">
        <f t="shared" si="132"/>
        <v>2435.7600000000002</v>
      </c>
      <c r="BL67" s="2"/>
      <c r="BM67" s="619">
        <v>2435.7600000000002</v>
      </c>
      <c r="BN67" s="2"/>
      <c r="BO67" s="2"/>
      <c r="BP67" s="2">
        <f t="shared" si="150"/>
        <v>270.64</v>
      </c>
      <c r="BQ67" s="2"/>
      <c r="BR67" s="2">
        <v>270.64</v>
      </c>
      <c r="BS67" s="2"/>
      <c r="BT67" s="2">
        <f t="shared" si="133"/>
        <v>2435.7600000000002</v>
      </c>
      <c r="BU67" s="2"/>
      <c r="BV67" s="2">
        <v>2435.7600000000002</v>
      </c>
      <c r="BW67" s="2"/>
      <c r="BX67" s="172"/>
      <c r="BY67" s="2">
        <f t="shared" si="134"/>
        <v>270.64</v>
      </c>
      <c r="BZ67" s="2"/>
      <c r="CA67" s="2">
        <v>270.64</v>
      </c>
      <c r="CB67" s="2"/>
      <c r="CC67" s="2"/>
      <c r="CD67" s="25">
        <f t="shared" si="135"/>
        <v>2706.4</v>
      </c>
      <c r="CE67" s="2">
        <f t="shared" si="136"/>
        <v>2706.4</v>
      </c>
      <c r="CF67" s="2">
        <f t="shared" si="137"/>
        <v>0</v>
      </c>
      <c r="CG67" s="2">
        <f t="shared" si="137"/>
        <v>2706.4</v>
      </c>
      <c r="CH67" s="2">
        <f t="shared" si="137"/>
        <v>0</v>
      </c>
      <c r="CI67" s="2">
        <f t="shared" si="137"/>
        <v>0</v>
      </c>
      <c r="CJ67" s="2">
        <f t="shared" si="138"/>
        <v>0</v>
      </c>
      <c r="CK67" s="2">
        <f t="shared" si="139"/>
        <v>0</v>
      </c>
      <c r="CL67" s="2">
        <f t="shared" si="140"/>
        <v>0</v>
      </c>
      <c r="CM67" s="2">
        <f t="shared" si="141"/>
        <v>0</v>
      </c>
      <c r="CN67" s="2">
        <f t="shared" si="142"/>
        <v>0</v>
      </c>
      <c r="CO67" s="92"/>
      <c r="CP67" s="348"/>
      <c r="CQ67" s="348"/>
      <c r="CR67" s="2">
        <f t="shared" si="143"/>
        <v>0</v>
      </c>
      <c r="CS67" s="2"/>
      <c r="CT67" s="2"/>
      <c r="CU67" s="2"/>
      <c r="CV67" s="2"/>
      <c r="CW67" s="2">
        <f t="shared" si="144"/>
        <v>0</v>
      </c>
      <c r="CX67" s="2"/>
      <c r="CY67" s="2"/>
      <c r="CZ67" s="2"/>
      <c r="DA67" s="2"/>
      <c r="DB67" s="2">
        <f t="shared" si="145"/>
        <v>0</v>
      </c>
      <c r="DC67" s="2">
        <f t="shared" si="151"/>
        <v>0</v>
      </c>
      <c r="DD67" s="2">
        <f t="shared" si="151"/>
        <v>0</v>
      </c>
      <c r="DE67" s="2">
        <f t="shared" si="151"/>
        <v>0</v>
      </c>
      <c r="DF67" s="2">
        <f t="shared" si="151"/>
        <v>0</v>
      </c>
      <c r="DG67" s="2"/>
      <c r="DH67" s="2"/>
      <c r="DI67" s="2"/>
      <c r="DJ67" s="2">
        <f t="shared" si="146"/>
        <v>0</v>
      </c>
      <c r="DK67" s="58"/>
      <c r="DL67" s="2">
        <f t="shared" si="147"/>
        <v>2435.7600000000002</v>
      </c>
      <c r="DM67" s="2">
        <f t="shared" si="148"/>
        <v>2435.7600000000002</v>
      </c>
      <c r="DN67" s="58"/>
      <c r="DO67" s="2"/>
      <c r="DP67" s="2"/>
      <c r="DQ67" s="58"/>
      <c r="DR67" s="2"/>
      <c r="DS67" s="58"/>
      <c r="DT67" s="58"/>
      <c r="DU67" s="2">
        <f t="shared" si="3"/>
        <v>0</v>
      </c>
      <c r="DV67" s="2"/>
      <c r="DW67" s="2"/>
      <c r="DX67" s="2"/>
      <c r="DY67" s="2"/>
      <c r="DZ67" s="2">
        <f t="shared" si="4"/>
        <v>0</v>
      </c>
      <c r="EA67" s="2"/>
      <c r="EB67" s="2"/>
      <c r="EC67" s="2"/>
      <c r="ED67" s="172"/>
      <c r="EE67" s="445"/>
      <c r="EF67" s="445"/>
      <c r="EG67" s="445"/>
      <c r="EH67" s="553"/>
      <c r="EI67" s="553"/>
      <c r="EJ67" s="445"/>
      <c r="EK67" s="445"/>
      <c r="EL67" s="445"/>
      <c r="EM67" s="553"/>
      <c r="EN67" s="553"/>
      <c r="EO67" s="553"/>
      <c r="EP67" s="446"/>
      <c r="EQ67" s="445"/>
      <c r="ER67" s="427" t="e">
        <f t="shared" si="149"/>
        <v>#DIV/0!</v>
      </c>
      <c r="ES67" s="498">
        <f t="shared" si="9"/>
        <v>2448</v>
      </c>
      <c r="ET67" s="498">
        <f t="shared" si="152"/>
        <v>2448</v>
      </c>
      <c r="EU67" s="498"/>
      <c r="EV67" s="541">
        <f t="shared" si="153"/>
        <v>1</v>
      </c>
      <c r="EW67" s="541">
        <f t="shared" si="154"/>
        <v>0</v>
      </c>
      <c r="EX67" s="498"/>
      <c r="EY67" s="498"/>
      <c r="EZ67" s="498"/>
      <c r="FA67" s="541"/>
      <c r="FB67" s="541"/>
      <c r="FC67" s="541"/>
      <c r="FD67" s="498"/>
      <c r="FE67" s="498">
        <f t="shared" si="11"/>
        <v>0</v>
      </c>
      <c r="FF67" s="445"/>
      <c r="FG67" s="445"/>
      <c r="FH67" s="445"/>
      <c r="FI67" s="553"/>
      <c r="FJ67" s="553"/>
      <c r="FK67" s="445"/>
      <c r="FL67" s="445"/>
      <c r="FM67" s="445"/>
      <c r="FN67" s="553"/>
      <c r="FO67" s="553"/>
      <c r="FP67" s="553"/>
      <c r="FQ67" s="446"/>
      <c r="FR67" s="445"/>
    </row>
    <row r="68" spans="2:174" s="48" customFormat="1" ht="15.6" customHeight="1" x14ac:dyDescent="0.25">
      <c r="B68" s="35"/>
      <c r="C68" s="36"/>
      <c r="D68" s="36">
        <v>1</v>
      </c>
      <c r="E68" s="113">
        <v>54</v>
      </c>
      <c r="F68" s="35"/>
      <c r="G68" s="36"/>
      <c r="H68" s="36"/>
      <c r="M68" s="639">
        <v>43</v>
      </c>
      <c r="N68" s="4" t="s">
        <v>207</v>
      </c>
      <c r="O68" s="408"/>
      <c r="P68" s="212">
        <v>1</v>
      </c>
      <c r="Q68" s="113"/>
      <c r="R68" s="2">
        <f t="shared" si="124"/>
        <v>1229.5</v>
      </c>
      <c r="S68" s="619"/>
      <c r="T68" s="620">
        <v>1229.5</v>
      </c>
      <c r="U68" s="619"/>
      <c r="V68" s="2">
        <f t="shared" si="125"/>
        <v>1229.5</v>
      </c>
      <c r="W68" s="2"/>
      <c r="X68" s="645">
        <v>1229.5</v>
      </c>
      <c r="Y68" s="2"/>
      <c r="Z68" s="185"/>
      <c r="AA68" s="172">
        <f t="shared" si="126"/>
        <v>740.6</v>
      </c>
      <c r="AB68" s="172"/>
      <c r="AC68" s="173">
        <v>740.6</v>
      </c>
      <c r="AD68" s="172"/>
      <c r="AE68" s="185"/>
      <c r="AF68" s="172">
        <f t="shared" si="127"/>
        <v>740.6</v>
      </c>
      <c r="AG68" s="172"/>
      <c r="AH68" s="173">
        <v>740.6</v>
      </c>
      <c r="AI68" s="172"/>
      <c r="AJ68" s="185"/>
      <c r="AK68" s="172">
        <f t="shared" si="128"/>
        <v>322</v>
      </c>
      <c r="AL68" s="172"/>
      <c r="AM68" s="173">
        <v>322</v>
      </c>
      <c r="AN68" s="172"/>
      <c r="AO68" s="185"/>
      <c r="AP68" s="602" t="s">
        <v>410</v>
      </c>
      <c r="AQ68" s="2">
        <f t="shared" si="52"/>
        <v>1229.5</v>
      </c>
      <c r="AR68" s="619"/>
      <c r="AS68" s="620">
        <v>1229.5</v>
      </c>
      <c r="AT68" s="619"/>
      <c r="AU68" s="2"/>
      <c r="AV68" s="2" t="e">
        <f t="shared" si="129"/>
        <v>#REF!</v>
      </c>
      <c r="AW68" s="2" t="e">
        <f>#REF!-AR68</f>
        <v>#REF!</v>
      </c>
      <c r="AX68" s="2" t="e">
        <f>#REF!-AS68</f>
        <v>#REF!</v>
      </c>
      <c r="AY68" s="2" t="e">
        <f>#REF!-AT68</f>
        <v>#REF!</v>
      </c>
      <c r="AZ68" s="2" t="e">
        <f>#REF!-AU68</f>
        <v>#REF!</v>
      </c>
      <c r="BA68" s="2">
        <f t="shared" si="130"/>
        <v>0</v>
      </c>
      <c r="BB68" s="2"/>
      <c r="BC68" s="2"/>
      <c r="BD68" s="2"/>
      <c r="BE68" s="2"/>
      <c r="BF68" s="2">
        <f t="shared" si="131"/>
        <v>0</v>
      </c>
      <c r="BG68" s="2"/>
      <c r="BH68" s="2"/>
      <c r="BI68" s="2"/>
      <c r="BJ68" s="2"/>
      <c r="BK68" s="2">
        <f t="shared" si="132"/>
        <v>968.67523000000006</v>
      </c>
      <c r="BL68" s="2"/>
      <c r="BM68" s="619">
        <v>968.67523000000006</v>
      </c>
      <c r="BN68" s="2"/>
      <c r="BO68" s="2"/>
      <c r="BP68" s="2">
        <f t="shared" si="150"/>
        <v>95.803120000000007</v>
      </c>
      <c r="BQ68" s="2"/>
      <c r="BR68" s="2">
        <v>95.803120000000007</v>
      </c>
      <c r="BS68" s="2"/>
      <c r="BT68" s="2">
        <f t="shared" si="133"/>
        <v>968.67523000000006</v>
      </c>
      <c r="BU68" s="2"/>
      <c r="BV68" s="2">
        <v>968.67523000000006</v>
      </c>
      <c r="BW68" s="2"/>
      <c r="BX68" s="172"/>
      <c r="BY68" s="2">
        <f t="shared" si="134"/>
        <v>95.803120000000007</v>
      </c>
      <c r="BZ68" s="2"/>
      <c r="CA68" s="2">
        <v>95.803120000000007</v>
      </c>
      <c r="CB68" s="2"/>
      <c r="CC68" s="2"/>
      <c r="CD68" s="25">
        <f t="shared" si="135"/>
        <v>1064.4783500000001</v>
      </c>
      <c r="CE68" s="2">
        <f t="shared" si="136"/>
        <v>1064.4783500000001</v>
      </c>
      <c r="CF68" s="2">
        <f t="shared" si="137"/>
        <v>0</v>
      </c>
      <c r="CG68" s="2">
        <f t="shared" si="137"/>
        <v>1064.4783500000001</v>
      </c>
      <c r="CH68" s="2">
        <f t="shared" si="137"/>
        <v>0</v>
      </c>
      <c r="CI68" s="2">
        <f t="shared" si="137"/>
        <v>0</v>
      </c>
      <c r="CJ68" s="2">
        <f t="shared" si="138"/>
        <v>0</v>
      </c>
      <c r="CK68" s="2">
        <f t="shared" si="139"/>
        <v>0</v>
      </c>
      <c r="CL68" s="2">
        <f t="shared" si="140"/>
        <v>0</v>
      </c>
      <c r="CM68" s="2">
        <f t="shared" si="141"/>
        <v>0</v>
      </c>
      <c r="CN68" s="2">
        <f t="shared" si="142"/>
        <v>0</v>
      </c>
      <c r="CO68" s="92"/>
      <c r="CP68" s="348"/>
      <c r="CQ68" s="348"/>
      <c r="CR68" s="2">
        <f t="shared" si="143"/>
        <v>0</v>
      </c>
      <c r="CS68" s="2"/>
      <c r="CT68" s="2"/>
      <c r="CU68" s="2"/>
      <c r="CV68" s="2"/>
      <c r="CW68" s="2">
        <f t="shared" si="144"/>
        <v>0</v>
      </c>
      <c r="CX68" s="2"/>
      <c r="CY68" s="2"/>
      <c r="CZ68" s="2"/>
      <c r="DA68" s="2"/>
      <c r="DB68" s="2">
        <f t="shared" si="145"/>
        <v>0</v>
      </c>
      <c r="DC68" s="2">
        <f t="shared" si="151"/>
        <v>0</v>
      </c>
      <c r="DD68" s="2">
        <f t="shared" si="151"/>
        <v>0</v>
      </c>
      <c r="DE68" s="2">
        <f t="shared" si="151"/>
        <v>0</v>
      </c>
      <c r="DF68" s="2">
        <f t="shared" si="151"/>
        <v>0</v>
      </c>
      <c r="DG68" s="2"/>
      <c r="DH68" s="2"/>
      <c r="DI68" s="2"/>
      <c r="DJ68" s="2">
        <f t="shared" si="146"/>
        <v>0</v>
      </c>
      <c r="DK68" s="58"/>
      <c r="DL68" s="2">
        <f t="shared" si="147"/>
        <v>968.67523000000006</v>
      </c>
      <c r="DM68" s="2">
        <f t="shared" si="148"/>
        <v>968.67523000000006</v>
      </c>
      <c r="DN68" s="58"/>
      <c r="DO68" s="2"/>
      <c r="DP68" s="2"/>
      <c r="DQ68" s="58"/>
      <c r="DR68" s="2"/>
      <c r="DS68" s="58"/>
      <c r="DT68" s="58"/>
      <c r="DU68" s="2">
        <f t="shared" si="3"/>
        <v>0</v>
      </c>
      <c r="DV68" s="2"/>
      <c r="DW68" s="2"/>
      <c r="DX68" s="2"/>
      <c r="DY68" s="2"/>
      <c r="DZ68" s="2">
        <f t="shared" si="4"/>
        <v>0</v>
      </c>
      <c r="EA68" s="2"/>
      <c r="EB68" s="2"/>
      <c r="EC68" s="2"/>
      <c r="ED68" s="172"/>
      <c r="EE68" s="445"/>
      <c r="EF68" s="445"/>
      <c r="EG68" s="445"/>
      <c r="EH68" s="553"/>
      <c r="EI68" s="553"/>
      <c r="EJ68" s="445"/>
      <c r="EK68" s="445"/>
      <c r="EL68" s="445"/>
      <c r="EM68" s="553"/>
      <c r="EN68" s="553"/>
      <c r="EO68" s="553"/>
      <c r="EP68" s="446"/>
      <c r="EQ68" s="445"/>
      <c r="ER68" s="427" t="e">
        <f t="shared" si="149"/>
        <v>#DIV/0!</v>
      </c>
      <c r="ES68" s="498"/>
      <c r="ET68" s="498"/>
      <c r="EU68" s="498"/>
      <c r="EV68" s="541"/>
      <c r="EW68" s="541"/>
      <c r="EX68" s="498"/>
      <c r="EY68" s="498"/>
      <c r="EZ68" s="498"/>
      <c r="FA68" s="541"/>
      <c r="FB68" s="541"/>
      <c r="FC68" s="541"/>
      <c r="FD68" s="498"/>
      <c r="FE68" s="498">
        <f t="shared" si="11"/>
        <v>0</v>
      </c>
      <c r="FF68" s="445"/>
      <c r="FG68" s="445"/>
      <c r="FH68" s="445"/>
      <c r="FI68" s="553"/>
      <c r="FJ68" s="553"/>
      <c r="FK68" s="445"/>
      <c r="FL68" s="445"/>
      <c r="FM68" s="445"/>
      <c r="FN68" s="553"/>
      <c r="FO68" s="553"/>
      <c r="FP68" s="553"/>
      <c r="FQ68" s="446"/>
      <c r="FR68" s="445"/>
    </row>
    <row r="69" spans="2:174" s="49" customFormat="1" ht="15.6" customHeight="1" x14ac:dyDescent="0.25">
      <c r="B69" s="38"/>
      <c r="C69" s="39">
        <v>1</v>
      </c>
      <c r="D69" s="39"/>
      <c r="E69" s="40">
        <v>55</v>
      </c>
      <c r="F69" s="38"/>
      <c r="G69" s="39">
        <v>1</v>
      </c>
      <c r="H69" s="39">
        <v>1</v>
      </c>
      <c r="I69" s="40"/>
      <c r="J69" s="41"/>
      <c r="K69" s="41"/>
      <c r="L69" s="85"/>
      <c r="M69" s="40">
        <v>44</v>
      </c>
      <c r="N69" s="41" t="s">
        <v>179</v>
      </c>
      <c r="O69" s="41"/>
      <c r="P69" s="212">
        <v>2</v>
      </c>
      <c r="Q69" s="113">
        <v>3</v>
      </c>
      <c r="R69" s="29">
        <f t="shared" si="124"/>
        <v>40743.014289999999</v>
      </c>
      <c r="S69" s="621">
        <v>39695.514289999999</v>
      </c>
      <c r="T69" s="618">
        <v>1047.5</v>
      </c>
      <c r="U69" s="621"/>
      <c r="V69" s="29">
        <f t="shared" si="125"/>
        <v>31304.247619999998</v>
      </c>
      <c r="W69" s="648">
        <v>30256.747619999998</v>
      </c>
      <c r="X69" s="646">
        <v>1047.5</v>
      </c>
      <c r="Y69" s="29"/>
      <c r="Z69" s="179"/>
      <c r="AA69" s="178">
        <f t="shared" si="126"/>
        <v>542.79999999999995</v>
      </c>
      <c r="AB69" s="178"/>
      <c r="AC69" s="180">
        <v>542.79999999999995</v>
      </c>
      <c r="AD69" s="178"/>
      <c r="AE69" s="179"/>
      <c r="AF69" s="178">
        <f t="shared" si="127"/>
        <v>542.79999999999995</v>
      </c>
      <c r="AG69" s="178"/>
      <c r="AH69" s="180">
        <v>542.79999999999995</v>
      </c>
      <c r="AI69" s="178"/>
      <c r="AJ69" s="179"/>
      <c r="AK69" s="178">
        <f t="shared" si="128"/>
        <v>236</v>
      </c>
      <c r="AL69" s="178"/>
      <c r="AM69" s="180">
        <v>236</v>
      </c>
      <c r="AN69" s="178"/>
      <c r="AO69" s="179"/>
      <c r="AP69" s="602" t="s">
        <v>588</v>
      </c>
      <c r="AQ69" s="29">
        <f t="shared" si="52"/>
        <v>40743.014289999999</v>
      </c>
      <c r="AR69" s="621">
        <v>39695.514289999999</v>
      </c>
      <c r="AS69" s="618">
        <v>1047.5</v>
      </c>
      <c r="AT69" s="621"/>
      <c r="AU69" s="325"/>
      <c r="AV69" s="29" t="e">
        <f t="shared" si="129"/>
        <v>#REF!</v>
      </c>
      <c r="AW69" s="29" t="e">
        <f>#REF!-AR69</f>
        <v>#REF!</v>
      </c>
      <c r="AX69" s="29" t="e">
        <f>#REF!-AS69</f>
        <v>#REF!</v>
      </c>
      <c r="AY69" s="29" t="e">
        <f>#REF!-AT69</f>
        <v>#REF!</v>
      </c>
      <c r="AZ69" s="29" t="e">
        <f>#REF!-AU69</f>
        <v>#REF!</v>
      </c>
      <c r="BA69" s="29">
        <f t="shared" si="130"/>
        <v>542.79999999999995</v>
      </c>
      <c r="BB69" s="29"/>
      <c r="BC69" s="322">
        <v>542.79999999999995</v>
      </c>
      <c r="BD69" s="29"/>
      <c r="BE69" s="325"/>
      <c r="BF69" s="29">
        <f t="shared" si="131"/>
        <v>0</v>
      </c>
      <c r="BG69" s="29"/>
      <c r="BH69" s="322"/>
      <c r="BI69" s="29"/>
      <c r="BJ69" s="325"/>
      <c r="BK69" s="29">
        <f t="shared" si="132"/>
        <v>830.64589999999998</v>
      </c>
      <c r="BL69" s="29"/>
      <c r="BM69" s="621">
        <v>830.64589999999998</v>
      </c>
      <c r="BN69" s="29"/>
      <c r="BO69" s="343"/>
      <c r="BP69" s="2">
        <f t="shared" si="150"/>
        <v>72.954099999999997</v>
      </c>
      <c r="BQ69" s="700"/>
      <c r="BR69" s="700">
        <v>72.954099999999997</v>
      </c>
      <c r="BS69" s="700"/>
      <c r="BT69" s="29">
        <f t="shared" si="133"/>
        <v>830.64589999999998</v>
      </c>
      <c r="BU69" s="29"/>
      <c r="BV69" s="29">
        <v>830.64589999999998</v>
      </c>
      <c r="BW69" s="29"/>
      <c r="BX69" s="204"/>
      <c r="BY69" s="29">
        <f t="shared" si="134"/>
        <v>72.954099999999997</v>
      </c>
      <c r="BZ69" s="29"/>
      <c r="CA69" s="29">
        <v>72.954099999999997</v>
      </c>
      <c r="CB69" s="29"/>
      <c r="CC69" s="29"/>
      <c r="CD69" s="31">
        <f t="shared" si="135"/>
        <v>903.6</v>
      </c>
      <c r="CE69" s="29">
        <f t="shared" si="136"/>
        <v>903.6</v>
      </c>
      <c r="CF69" s="29">
        <f t="shared" si="137"/>
        <v>0</v>
      </c>
      <c r="CG69" s="29">
        <f t="shared" si="137"/>
        <v>903.6</v>
      </c>
      <c r="CH69" s="29">
        <f t="shared" si="137"/>
        <v>0</v>
      </c>
      <c r="CI69" s="29">
        <f t="shared" si="137"/>
        <v>0</v>
      </c>
      <c r="CJ69" s="29">
        <f t="shared" si="138"/>
        <v>0</v>
      </c>
      <c r="CK69" s="29">
        <f t="shared" si="139"/>
        <v>0</v>
      </c>
      <c r="CL69" s="29">
        <f t="shared" si="140"/>
        <v>0</v>
      </c>
      <c r="CM69" s="29">
        <f t="shared" si="141"/>
        <v>0</v>
      </c>
      <c r="CN69" s="29">
        <f t="shared" si="142"/>
        <v>0</v>
      </c>
      <c r="CO69" s="349"/>
      <c r="CP69" s="351"/>
      <c r="CQ69" s="351"/>
      <c r="CR69" s="29">
        <f t="shared" si="143"/>
        <v>0</v>
      </c>
      <c r="CS69" s="29"/>
      <c r="CT69" s="322"/>
      <c r="CU69" s="29"/>
      <c r="CV69" s="325"/>
      <c r="CW69" s="29">
        <f t="shared" si="144"/>
        <v>0</v>
      </c>
      <c r="CX69" s="29"/>
      <c r="CY69" s="322"/>
      <c r="CZ69" s="29"/>
      <c r="DA69" s="325"/>
      <c r="DB69" s="29">
        <f t="shared" si="145"/>
        <v>0</v>
      </c>
      <c r="DC69" s="2">
        <f t="shared" si="151"/>
        <v>0</v>
      </c>
      <c r="DD69" s="2">
        <f t="shared" si="151"/>
        <v>0</v>
      </c>
      <c r="DE69" s="2">
        <f t="shared" si="151"/>
        <v>0</v>
      </c>
      <c r="DF69" s="2">
        <f t="shared" si="151"/>
        <v>0</v>
      </c>
      <c r="DG69" s="29"/>
      <c r="DH69" s="29"/>
      <c r="DI69" s="29"/>
      <c r="DJ69" s="29">
        <f t="shared" si="146"/>
        <v>0</v>
      </c>
      <c r="DK69" s="93"/>
      <c r="DL69" s="29">
        <f t="shared" si="147"/>
        <v>830.64589999999998</v>
      </c>
      <c r="DM69" s="29">
        <f t="shared" si="148"/>
        <v>830.64589999999998</v>
      </c>
      <c r="DN69" s="93"/>
      <c r="DO69" s="29"/>
      <c r="DP69" s="29"/>
      <c r="DQ69" s="93"/>
      <c r="DR69" s="29"/>
      <c r="DS69" s="93"/>
      <c r="DT69" s="93"/>
      <c r="DU69" s="2">
        <f t="shared" si="3"/>
        <v>0</v>
      </c>
      <c r="DV69" s="29"/>
      <c r="DW69" s="29"/>
      <c r="DX69" s="29"/>
      <c r="DY69" s="343"/>
      <c r="DZ69" s="2">
        <f t="shared" si="4"/>
        <v>0</v>
      </c>
      <c r="EA69" s="29"/>
      <c r="EB69" s="29"/>
      <c r="EC69" s="29"/>
      <c r="ED69" s="178"/>
      <c r="EE69" s="445">
        <f>EF69+EG69</f>
        <v>39695.514289999999</v>
      </c>
      <c r="EF69" s="447">
        <f>AR69</f>
        <v>39695.514289999999</v>
      </c>
      <c r="EG69" s="447"/>
      <c r="EH69" s="554">
        <f>EF69/EE69</f>
        <v>1</v>
      </c>
      <c r="EI69" s="554">
        <f>EG69/EE69</f>
        <v>0</v>
      </c>
      <c r="EJ69" s="445">
        <f>EK69+EL69</f>
        <v>0</v>
      </c>
      <c r="EK69" s="447">
        <f>DV69</f>
        <v>0</v>
      </c>
      <c r="EL69" s="447">
        <f>EA69</f>
        <v>0</v>
      </c>
      <c r="EM69" s="554" t="e">
        <f>EK69/EJ69</f>
        <v>#DIV/0!</v>
      </c>
      <c r="EN69" s="554" t="e">
        <f>EL69/EJ69</f>
        <v>#DIV/0!</v>
      </c>
      <c r="EO69" s="554"/>
      <c r="EP69" s="448">
        <f>EJ69*EH69</f>
        <v>0</v>
      </c>
      <c r="EQ69" s="447">
        <f>EK69-EP69</f>
        <v>0</v>
      </c>
      <c r="ER69" s="428" t="e">
        <f t="shared" si="149"/>
        <v>#DIV/0!</v>
      </c>
      <c r="ES69" s="498">
        <f t="shared" si="9"/>
        <v>1047.5</v>
      </c>
      <c r="ET69" s="499">
        <f t="shared" ref="ET69:ET79" si="160">AS69</f>
        <v>1047.5</v>
      </c>
      <c r="EU69" s="499"/>
      <c r="EV69" s="544">
        <f t="shared" si="153"/>
        <v>1</v>
      </c>
      <c r="EW69" s="544">
        <f t="shared" si="154"/>
        <v>0</v>
      </c>
      <c r="EX69" s="498">
        <f t="shared" si="10"/>
        <v>0</v>
      </c>
      <c r="EY69" s="499">
        <f t="shared" si="155"/>
        <v>0</v>
      </c>
      <c r="EZ69" s="499">
        <f t="shared" si="156"/>
        <v>0</v>
      </c>
      <c r="FA69" s="544" t="e">
        <f t="shared" si="157"/>
        <v>#DIV/0!</v>
      </c>
      <c r="FB69" s="544" t="e">
        <f t="shared" si="158"/>
        <v>#DIV/0!</v>
      </c>
      <c r="FC69" s="544"/>
      <c r="FD69" s="499">
        <f t="shared" si="159"/>
        <v>0</v>
      </c>
      <c r="FE69" s="499">
        <f t="shared" si="11"/>
        <v>0</v>
      </c>
      <c r="FF69" s="445"/>
      <c r="FG69" s="447"/>
      <c r="FH69" s="447"/>
      <c r="FI69" s="554"/>
      <c r="FJ69" s="554"/>
      <c r="FK69" s="445"/>
      <c r="FL69" s="447"/>
      <c r="FM69" s="447"/>
      <c r="FN69" s="554"/>
      <c r="FO69" s="554"/>
      <c r="FP69" s="554"/>
      <c r="FQ69" s="448"/>
      <c r="FR69" s="447"/>
    </row>
    <row r="70" spans="2:174" s="49" customFormat="1" ht="15.6" customHeight="1" x14ac:dyDescent="0.25">
      <c r="B70" s="38"/>
      <c r="C70" s="39"/>
      <c r="D70" s="39">
        <v>1</v>
      </c>
      <c r="E70" s="40">
        <v>56</v>
      </c>
      <c r="F70" s="38"/>
      <c r="G70" s="39"/>
      <c r="H70" s="39"/>
      <c r="M70" s="40">
        <v>45</v>
      </c>
      <c r="N70" s="41" t="s">
        <v>368</v>
      </c>
      <c r="O70" s="41"/>
      <c r="P70" s="320">
        <v>1</v>
      </c>
      <c r="Q70" s="40"/>
      <c r="R70" s="29">
        <f t="shared" si="124"/>
        <v>507.02924999999999</v>
      </c>
      <c r="S70" s="621"/>
      <c r="T70" s="618">
        <v>507.02924999999999</v>
      </c>
      <c r="U70" s="621"/>
      <c r="V70" s="29">
        <f t="shared" si="125"/>
        <v>508.3</v>
      </c>
      <c r="W70" s="29"/>
      <c r="X70" s="646">
        <v>508.3</v>
      </c>
      <c r="Y70" s="29"/>
      <c r="Z70" s="188"/>
      <c r="AA70" s="178">
        <f t="shared" si="126"/>
        <v>239.2</v>
      </c>
      <c r="AB70" s="178"/>
      <c r="AC70" s="180">
        <v>239.2</v>
      </c>
      <c r="AD70" s="178"/>
      <c r="AE70" s="188"/>
      <c r="AF70" s="178">
        <f t="shared" si="127"/>
        <v>239.2</v>
      </c>
      <c r="AG70" s="178"/>
      <c r="AH70" s="180">
        <v>239.2</v>
      </c>
      <c r="AI70" s="178"/>
      <c r="AJ70" s="188"/>
      <c r="AK70" s="178">
        <f t="shared" si="128"/>
        <v>104</v>
      </c>
      <c r="AL70" s="178"/>
      <c r="AM70" s="180">
        <v>104</v>
      </c>
      <c r="AN70" s="178"/>
      <c r="AO70" s="188"/>
      <c r="AP70" s="602" t="s">
        <v>411</v>
      </c>
      <c r="AQ70" s="29">
        <f t="shared" si="52"/>
        <v>507.02924999999999</v>
      </c>
      <c r="AR70" s="621"/>
      <c r="AS70" s="618">
        <v>507.02924999999999</v>
      </c>
      <c r="AT70" s="621"/>
      <c r="AU70" s="29"/>
      <c r="AV70" s="29" t="e">
        <f t="shared" si="129"/>
        <v>#REF!</v>
      </c>
      <c r="AW70" s="29" t="e">
        <f>#REF!-AR70</f>
        <v>#REF!</v>
      </c>
      <c r="AX70" s="29" t="e">
        <f>#REF!-AS70</f>
        <v>#REF!</v>
      </c>
      <c r="AY70" s="29" t="e">
        <f>#REF!-AT70</f>
        <v>#REF!</v>
      </c>
      <c r="AZ70" s="29" t="e">
        <f>#REF!-AU70</f>
        <v>#REF!</v>
      </c>
      <c r="BA70" s="29">
        <f t="shared" si="130"/>
        <v>0</v>
      </c>
      <c r="BB70" s="29"/>
      <c r="BC70" s="29"/>
      <c r="BD70" s="29"/>
      <c r="BE70" s="29"/>
      <c r="BF70" s="29">
        <f t="shared" si="131"/>
        <v>0</v>
      </c>
      <c r="BG70" s="29"/>
      <c r="BH70" s="29"/>
      <c r="BI70" s="29"/>
      <c r="BJ70" s="29"/>
      <c r="BK70" s="29">
        <f t="shared" si="132"/>
        <v>0</v>
      </c>
      <c r="BL70" s="29"/>
      <c r="BM70" s="621"/>
      <c r="BN70" s="29"/>
      <c r="BO70" s="29"/>
      <c r="BP70" s="2">
        <f t="shared" si="150"/>
        <v>0</v>
      </c>
      <c r="BQ70" s="29"/>
      <c r="BR70" s="29"/>
      <c r="BS70" s="29"/>
      <c r="BT70" s="29">
        <f t="shared" si="133"/>
        <v>0</v>
      </c>
      <c r="BU70" s="29"/>
      <c r="BV70" s="29"/>
      <c r="BW70" s="29"/>
      <c r="BX70" s="178"/>
      <c r="BY70" s="29">
        <f t="shared" si="134"/>
        <v>0</v>
      </c>
      <c r="BZ70" s="29"/>
      <c r="CA70" s="29"/>
      <c r="CB70" s="29"/>
      <c r="CC70" s="29"/>
      <c r="CD70" s="31">
        <f t="shared" si="135"/>
        <v>0</v>
      </c>
      <c r="CE70" s="29">
        <f t="shared" si="136"/>
        <v>0</v>
      </c>
      <c r="CF70" s="29">
        <f t="shared" si="137"/>
        <v>0</v>
      </c>
      <c r="CG70" s="29">
        <f t="shared" si="137"/>
        <v>0</v>
      </c>
      <c r="CH70" s="29">
        <f t="shared" si="137"/>
        <v>0</v>
      </c>
      <c r="CI70" s="29">
        <f t="shared" si="137"/>
        <v>0</v>
      </c>
      <c r="CJ70" s="29">
        <f t="shared" si="138"/>
        <v>0</v>
      </c>
      <c r="CK70" s="29">
        <f t="shared" si="139"/>
        <v>0</v>
      </c>
      <c r="CL70" s="29">
        <f t="shared" si="140"/>
        <v>0</v>
      </c>
      <c r="CM70" s="29">
        <f t="shared" si="141"/>
        <v>0</v>
      </c>
      <c r="CN70" s="29">
        <f t="shared" si="142"/>
        <v>0</v>
      </c>
      <c r="CO70" s="349"/>
      <c r="CP70" s="351"/>
      <c r="CQ70" s="351"/>
      <c r="CR70" s="29">
        <f t="shared" si="143"/>
        <v>0</v>
      </c>
      <c r="CS70" s="29"/>
      <c r="CT70" s="29"/>
      <c r="CU70" s="29"/>
      <c r="CV70" s="29"/>
      <c r="CW70" s="29">
        <f t="shared" si="144"/>
        <v>0</v>
      </c>
      <c r="CX70" s="29"/>
      <c r="CY70" s="29"/>
      <c r="CZ70" s="29"/>
      <c r="DA70" s="29"/>
      <c r="DB70" s="29">
        <f t="shared" si="145"/>
        <v>0</v>
      </c>
      <c r="DC70" s="29">
        <f t="shared" si="151"/>
        <v>0</v>
      </c>
      <c r="DD70" s="29">
        <f t="shared" si="151"/>
        <v>0</v>
      </c>
      <c r="DE70" s="29">
        <f t="shared" si="151"/>
        <v>0</v>
      </c>
      <c r="DF70" s="29">
        <f t="shared" si="151"/>
        <v>0</v>
      </c>
      <c r="DG70" s="29"/>
      <c r="DH70" s="29"/>
      <c r="DI70" s="29"/>
      <c r="DJ70" s="29">
        <f t="shared" si="146"/>
        <v>0</v>
      </c>
      <c r="DK70" s="93"/>
      <c r="DL70" s="29">
        <f t="shared" si="147"/>
        <v>0</v>
      </c>
      <c r="DM70" s="29">
        <f t="shared" si="148"/>
        <v>0</v>
      </c>
      <c r="DN70" s="93"/>
      <c r="DO70" s="29"/>
      <c r="DP70" s="29"/>
      <c r="DQ70" s="93"/>
      <c r="DR70" s="29"/>
      <c r="DS70" s="93"/>
      <c r="DT70" s="93"/>
      <c r="DU70" s="29">
        <f t="shared" ref="DU70:DU133" si="161">DV70+DW70+DX70</f>
        <v>0</v>
      </c>
      <c r="DV70" s="29"/>
      <c r="DW70" s="29"/>
      <c r="DX70" s="29"/>
      <c r="DY70" s="29"/>
      <c r="DZ70" s="29">
        <f t="shared" ref="DZ70:DZ133" si="162">EA70+EB70+EC70</f>
        <v>0</v>
      </c>
      <c r="EA70" s="29"/>
      <c r="EB70" s="29"/>
      <c r="EC70" s="29"/>
      <c r="ED70" s="178"/>
      <c r="EE70" s="447"/>
      <c r="EF70" s="447"/>
      <c r="EG70" s="447"/>
      <c r="EH70" s="554"/>
      <c r="EI70" s="554"/>
      <c r="EJ70" s="447"/>
      <c r="EK70" s="447"/>
      <c r="EL70" s="447"/>
      <c r="EM70" s="554"/>
      <c r="EN70" s="554"/>
      <c r="EO70" s="554"/>
      <c r="EP70" s="448"/>
      <c r="EQ70" s="447"/>
      <c r="ER70" s="428" t="e">
        <f t="shared" si="149"/>
        <v>#DIV/0!</v>
      </c>
      <c r="ES70" s="499">
        <f>ET70+EU70</f>
        <v>507.02924999999999</v>
      </c>
      <c r="ET70" s="499">
        <f t="shared" si="160"/>
        <v>507.02924999999999</v>
      </c>
      <c r="EU70" s="499"/>
      <c r="EV70" s="544">
        <f>ET70/ES70</f>
        <v>1</v>
      </c>
      <c r="EW70" s="544">
        <f>EU70/ES70</f>
        <v>0</v>
      </c>
      <c r="EX70" s="499">
        <f>EY70+EZ70</f>
        <v>0</v>
      </c>
      <c r="EY70" s="499">
        <f>DW70</f>
        <v>0</v>
      </c>
      <c r="EZ70" s="499">
        <f>EB70</f>
        <v>0</v>
      </c>
      <c r="FA70" s="544" t="e">
        <f>EY70/EX70</f>
        <v>#DIV/0!</v>
      </c>
      <c r="FB70" s="544" t="e">
        <f>EZ70/EX70</f>
        <v>#DIV/0!</v>
      </c>
      <c r="FC70" s="544"/>
      <c r="FD70" s="499">
        <f>EX70*EV70</f>
        <v>0</v>
      </c>
      <c r="FE70" s="499">
        <f t="shared" si="11"/>
        <v>0</v>
      </c>
      <c r="FF70" s="447"/>
      <c r="FG70" s="447"/>
      <c r="FH70" s="447"/>
      <c r="FI70" s="554"/>
      <c r="FJ70" s="554"/>
      <c r="FK70" s="447"/>
      <c r="FL70" s="447"/>
      <c r="FM70" s="447"/>
      <c r="FN70" s="554"/>
      <c r="FO70" s="554"/>
      <c r="FP70" s="554"/>
      <c r="FQ70" s="448"/>
      <c r="FR70" s="447"/>
    </row>
    <row r="71" spans="2:174" s="48" customFormat="1" ht="15.6" customHeight="1" x14ac:dyDescent="0.25">
      <c r="B71" s="35"/>
      <c r="C71" s="36"/>
      <c r="D71" s="36">
        <v>1</v>
      </c>
      <c r="E71" s="113">
        <v>57</v>
      </c>
      <c r="F71" s="35"/>
      <c r="G71" s="36"/>
      <c r="H71" s="36"/>
      <c r="M71" s="639">
        <v>46</v>
      </c>
      <c r="N71" s="4" t="s">
        <v>208</v>
      </c>
      <c r="O71" s="408"/>
      <c r="P71" s="212">
        <v>1</v>
      </c>
      <c r="Q71" s="113"/>
      <c r="R71" s="2">
        <f t="shared" si="124"/>
        <v>288.5</v>
      </c>
      <c r="S71" s="619"/>
      <c r="T71" s="620">
        <v>288.5</v>
      </c>
      <c r="U71" s="619"/>
      <c r="V71" s="2">
        <f t="shared" si="125"/>
        <v>288.5</v>
      </c>
      <c r="W71" s="2"/>
      <c r="X71" s="645">
        <v>288.5</v>
      </c>
      <c r="Y71" s="2"/>
      <c r="Z71" s="185"/>
      <c r="AA71" s="172">
        <f t="shared" si="126"/>
        <v>6.9</v>
      </c>
      <c r="AB71" s="172"/>
      <c r="AC71" s="173">
        <v>6.9</v>
      </c>
      <c r="AD71" s="172"/>
      <c r="AE71" s="185"/>
      <c r="AF71" s="172">
        <f t="shared" si="127"/>
        <v>6.9</v>
      </c>
      <c r="AG71" s="172"/>
      <c r="AH71" s="173">
        <v>6.9</v>
      </c>
      <c r="AI71" s="172"/>
      <c r="AJ71" s="185"/>
      <c r="AK71" s="172">
        <f t="shared" si="128"/>
        <v>3</v>
      </c>
      <c r="AL71" s="172"/>
      <c r="AM71" s="173">
        <v>3</v>
      </c>
      <c r="AN71" s="172"/>
      <c r="AO71" s="185"/>
      <c r="AP71" s="602" t="s">
        <v>412</v>
      </c>
      <c r="AQ71" s="2">
        <f t="shared" si="52"/>
        <v>288.5</v>
      </c>
      <c r="AR71" s="619"/>
      <c r="AS71" s="620">
        <v>288.5</v>
      </c>
      <c r="AT71" s="619"/>
      <c r="AU71" s="2"/>
      <c r="AV71" s="2" t="e">
        <f t="shared" si="129"/>
        <v>#REF!</v>
      </c>
      <c r="AW71" s="2" t="e">
        <f>#REF!-AR71</f>
        <v>#REF!</v>
      </c>
      <c r="AX71" s="2" t="e">
        <f>#REF!-AS71</f>
        <v>#REF!</v>
      </c>
      <c r="AY71" s="2" t="e">
        <f>#REF!-AT71</f>
        <v>#REF!</v>
      </c>
      <c r="AZ71" s="2" t="e">
        <f>#REF!-AU71</f>
        <v>#REF!</v>
      </c>
      <c r="BA71" s="2">
        <f t="shared" si="130"/>
        <v>0</v>
      </c>
      <c r="BB71" s="2"/>
      <c r="BC71" s="2"/>
      <c r="BD71" s="2"/>
      <c r="BE71" s="2"/>
      <c r="BF71" s="2">
        <f t="shared" si="131"/>
        <v>0</v>
      </c>
      <c r="BG71" s="2"/>
      <c r="BH71" s="2"/>
      <c r="BI71" s="2"/>
      <c r="BJ71" s="2"/>
      <c r="BK71" s="2">
        <f t="shared" si="132"/>
        <v>288.5</v>
      </c>
      <c r="BL71" s="2"/>
      <c r="BM71" s="620">
        <v>288.5</v>
      </c>
      <c r="BN71" s="2"/>
      <c r="BO71" s="2"/>
      <c r="BP71" s="2">
        <f t="shared" si="150"/>
        <v>32.29</v>
      </c>
      <c r="BQ71" s="2"/>
      <c r="BR71" s="2">
        <v>32.29</v>
      </c>
      <c r="BS71" s="2"/>
      <c r="BT71" s="2">
        <f t="shared" si="133"/>
        <v>288.5</v>
      </c>
      <c r="BU71" s="2"/>
      <c r="BV71" s="620">
        <v>288.5</v>
      </c>
      <c r="BW71" s="2"/>
      <c r="BX71" s="172"/>
      <c r="BY71" s="2">
        <f t="shared" si="134"/>
        <v>32.29</v>
      </c>
      <c r="BZ71" s="2"/>
      <c r="CA71" s="2">
        <v>32.29</v>
      </c>
      <c r="CB71" s="2"/>
      <c r="CC71" s="2"/>
      <c r="CD71" s="25">
        <f t="shared" si="135"/>
        <v>320.79000000000002</v>
      </c>
      <c r="CE71" s="2">
        <f t="shared" si="136"/>
        <v>320.79000000000002</v>
      </c>
      <c r="CF71" s="2">
        <f t="shared" si="137"/>
        <v>0</v>
      </c>
      <c r="CG71" s="2">
        <f t="shared" si="137"/>
        <v>320.79000000000002</v>
      </c>
      <c r="CH71" s="2">
        <f t="shared" si="137"/>
        <v>0</v>
      </c>
      <c r="CI71" s="2">
        <f t="shared" si="137"/>
        <v>0</v>
      </c>
      <c r="CJ71" s="2">
        <f t="shared" si="138"/>
        <v>0</v>
      </c>
      <c r="CK71" s="2">
        <f t="shared" si="139"/>
        <v>0</v>
      </c>
      <c r="CL71" s="2">
        <f t="shared" si="140"/>
        <v>0</v>
      </c>
      <c r="CM71" s="2">
        <f t="shared" si="141"/>
        <v>0</v>
      </c>
      <c r="CN71" s="2">
        <f t="shared" si="142"/>
        <v>0</v>
      </c>
      <c r="CO71" s="92"/>
      <c r="CP71" s="348"/>
      <c r="CQ71" s="348"/>
      <c r="CR71" s="2">
        <f t="shared" si="143"/>
        <v>0</v>
      </c>
      <c r="CS71" s="2"/>
      <c r="CT71" s="2"/>
      <c r="CU71" s="2"/>
      <c r="CV71" s="2"/>
      <c r="CW71" s="2">
        <f t="shared" si="144"/>
        <v>0</v>
      </c>
      <c r="CX71" s="2"/>
      <c r="CY71" s="2"/>
      <c r="CZ71" s="2"/>
      <c r="DA71" s="2"/>
      <c r="DB71" s="2">
        <f t="shared" si="145"/>
        <v>0</v>
      </c>
      <c r="DC71" s="2">
        <f t="shared" si="151"/>
        <v>0</v>
      </c>
      <c r="DD71" s="2">
        <f t="shared" si="151"/>
        <v>0</v>
      </c>
      <c r="DE71" s="2">
        <f t="shared" si="151"/>
        <v>0</v>
      </c>
      <c r="DF71" s="2">
        <f t="shared" si="151"/>
        <v>0</v>
      </c>
      <c r="DG71" s="2"/>
      <c r="DH71" s="2"/>
      <c r="DI71" s="2"/>
      <c r="DJ71" s="2">
        <f t="shared" si="146"/>
        <v>0</v>
      </c>
      <c r="DK71" s="58"/>
      <c r="DL71" s="2">
        <f t="shared" si="147"/>
        <v>288.5</v>
      </c>
      <c r="DM71" s="2">
        <f t="shared" si="148"/>
        <v>288.5</v>
      </c>
      <c r="DN71" s="58"/>
      <c r="DO71" s="2"/>
      <c r="DP71" s="2"/>
      <c r="DQ71" s="58"/>
      <c r="DR71" s="2"/>
      <c r="DS71" s="58"/>
      <c r="DT71" s="58"/>
      <c r="DU71" s="2">
        <f t="shared" si="161"/>
        <v>0</v>
      </c>
      <c r="DV71" s="2"/>
      <c r="DW71" s="262"/>
      <c r="DX71" s="2"/>
      <c r="DY71" s="2"/>
      <c r="DZ71" s="2">
        <f t="shared" si="162"/>
        <v>0</v>
      </c>
      <c r="EA71" s="2"/>
      <c r="EB71" s="2"/>
      <c r="EC71" s="2"/>
      <c r="ED71" s="172"/>
      <c r="EE71" s="445"/>
      <c r="EF71" s="445"/>
      <c r="EG71" s="445"/>
      <c r="EH71" s="553"/>
      <c r="EI71" s="553"/>
      <c r="EJ71" s="445"/>
      <c r="EK71" s="445"/>
      <c r="EL71" s="445"/>
      <c r="EM71" s="553"/>
      <c r="EN71" s="553"/>
      <c r="EO71" s="553"/>
      <c r="EP71" s="446"/>
      <c r="EQ71" s="445"/>
      <c r="ER71" s="427" t="e">
        <f t="shared" si="149"/>
        <v>#DIV/0!</v>
      </c>
      <c r="ES71" s="498">
        <f t="shared" si="9"/>
        <v>288.5</v>
      </c>
      <c r="ET71" s="498">
        <f t="shared" si="160"/>
        <v>288.5</v>
      </c>
      <c r="EU71" s="498"/>
      <c r="EV71" s="541">
        <f t="shared" si="153"/>
        <v>1</v>
      </c>
      <c r="EW71" s="541">
        <f t="shared" si="154"/>
        <v>0</v>
      </c>
      <c r="EX71" s="498">
        <f t="shared" si="10"/>
        <v>0</v>
      </c>
      <c r="EY71" s="498">
        <f t="shared" si="155"/>
        <v>0</v>
      </c>
      <c r="EZ71" s="498">
        <f t="shared" si="156"/>
        <v>0</v>
      </c>
      <c r="FA71" s="541" t="e">
        <f t="shared" si="157"/>
        <v>#DIV/0!</v>
      </c>
      <c r="FB71" s="541" t="e">
        <f t="shared" si="158"/>
        <v>#DIV/0!</v>
      </c>
      <c r="FC71" s="541"/>
      <c r="FD71" s="498">
        <f t="shared" si="159"/>
        <v>0</v>
      </c>
      <c r="FE71" s="498">
        <f t="shared" si="11"/>
        <v>0</v>
      </c>
      <c r="FF71" s="445"/>
      <c r="FG71" s="445"/>
      <c r="FH71" s="445"/>
      <c r="FI71" s="553"/>
      <c r="FJ71" s="553"/>
      <c r="FK71" s="445"/>
      <c r="FL71" s="445"/>
      <c r="FM71" s="445"/>
      <c r="FN71" s="553"/>
      <c r="FO71" s="553"/>
      <c r="FP71" s="553"/>
      <c r="FQ71" s="446"/>
      <c r="FR71" s="445"/>
    </row>
    <row r="72" spans="2:174" s="49" customFormat="1" ht="15.75" customHeight="1" x14ac:dyDescent="0.25">
      <c r="B72" s="38"/>
      <c r="C72" s="39">
        <v>1</v>
      </c>
      <c r="D72" s="39"/>
      <c r="E72" s="40">
        <v>58</v>
      </c>
      <c r="F72" s="38"/>
      <c r="G72" s="39">
        <v>1</v>
      </c>
      <c r="H72" s="39"/>
      <c r="M72" s="40">
        <v>47</v>
      </c>
      <c r="N72" s="41" t="s">
        <v>40</v>
      </c>
      <c r="O72" s="41"/>
      <c r="P72" s="212">
        <v>1</v>
      </c>
      <c r="Q72" s="113"/>
      <c r="R72" s="29">
        <f t="shared" si="124"/>
        <v>968.5</v>
      </c>
      <c r="S72" s="621"/>
      <c r="T72" s="618">
        <v>968.5</v>
      </c>
      <c r="U72" s="621"/>
      <c r="V72" s="29">
        <f t="shared" si="125"/>
        <v>968.5</v>
      </c>
      <c r="W72" s="29"/>
      <c r="X72" s="646">
        <v>968.5</v>
      </c>
      <c r="Y72" s="29"/>
      <c r="Z72" s="188"/>
      <c r="AA72" s="178">
        <f t="shared" si="126"/>
        <v>547.4</v>
      </c>
      <c r="AB72" s="178"/>
      <c r="AC72" s="180">
        <v>547.4</v>
      </c>
      <c r="AD72" s="178"/>
      <c r="AE72" s="188"/>
      <c r="AF72" s="178">
        <f t="shared" si="127"/>
        <v>547.4</v>
      </c>
      <c r="AG72" s="178"/>
      <c r="AH72" s="180">
        <v>547.4</v>
      </c>
      <c r="AI72" s="178"/>
      <c r="AJ72" s="188"/>
      <c r="AK72" s="178">
        <f t="shared" si="128"/>
        <v>238</v>
      </c>
      <c r="AL72" s="178"/>
      <c r="AM72" s="180">
        <v>238</v>
      </c>
      <c r="AN72" s="178"/>
      <c r="AO72" s="188"/>
      <c r="AP72" s="602" t="s">
        <v>413</v>
      </c>
      <c r="AQ72" s="29">
        <f t="shared" si="52"/>
        <v>968.5</v>
      </c>
      <c r="AR72" s="621"/>
      <c r="AS72" s="618">
        <v>968.5</v>
      </c>
      <c r="AT72" s="621"/>
      <c r="AU72" s="29"/>
      <c r="AV72" s="29" t="e">
        <f t="shared" si="129"/>
        <v>#REF!</v>
      </c>
      <c r="AW72" s="29" t="e">
        <f>#REF!-AR72</f>
        <v>#REF!</v>
      </c>
      <c r="AX72" s="29" t="e">
        <f>#REF!-AS72</f>
        <v>#REF!</v>
      </c>
      <c r="AY72" s="29" t="e">
        <f>#REF!-AT72</f>
        <v>#REF!</v>
      </c>
      <c r="AZ72" s="29" t="e">
        <f>#REF!-AU72</f>
        <v>#REF!</v>
      </c>
      <c r="BA72" s="29">
        <f t="shared" si="130"/>
        <v>547.4</v>
      </c>
      <c r="BB72" s="29"/>
      <c r="BC72" s="322">
        <v>547.4</v>
      </c>
      <c r="BD72" s="29"/>
      <c r="BE72" s="29"/>
      <c r="BF72" s="29">
        <f t="shared" si="131"/>
        <v>0</v>
      </c>
      <c r="BG72" s="29"/>
      <c r="BH72" s="29"/>
      <c r="BI72" s="29"/>
      <c r="BJ72" s="29"/>
      <c r="BK72" s="29">
        <f t="shared" si="132"/>
        <v>968.5</v>
      </c>
      <c r="BL72" s="29"/>
      <c r="BM72" s="618">
        <v>968.5</v>
      </c>
      <c r="BN72" s="29"/>
      <c r="BO72" s="29"/>
      <c r="BP72" s="2">
        <f t="shared" si="150"/>
        <v>940.21135000000004</v>
      </c>
      <c r="BQ72" s="29"/>
      <c r="BR72" s="29">
        <v>940.21135000000004</v>
      </c>
      <c r="BS72" s="29"/>
      <c r="BT72" s="29">
        <f t="shared" si="133"/>
        <v>968.5</v>
      </c>
      <c r="BU72" s="29"/>
      <c r="BV72" s="618">
        <v>968.5</v>
      </c>
      <c r="BW72" s="29"/>
      <c r="BX72" s="178"/>
      <c r="BY72" s="29">
        <f t="shared" si="134"/>
        <v>940.21135000000004</v>
      </c>
      <c r="BZ72" s="29"/>
      <c r="CA72" s="29">
        <v>940.21135000000004</v>
      </c>
      <c r="CB72" s="29"/>
      <c r="CC72" s="29"/>
      <c r="CD72" s="31">
        <f t="shared" si="135"/>
        <v>1908.71135</v>
      </c>
      <c r="CE72" s="29">
        <f t="shared" si="136"/>
        <v>1908.71135</v>
      </c>
      <c r="CF72" s="29">
        <f t="shared" si="137"/>
        <v>0</v>
      </c>
      <c r="CG72" s="29">
        <f t="shared" si="137"/>
        <v>1908.71135</v>
      </c>
      <c r="CH72" s="29">
        <f t="shared" si="137"/>
        <v>0</v>
      </c>
      <c r="CI72" s="29">
        <f t="shared" si="137"/>
        <v>0</v>
      </c>
      <c r="CJ72" s="29">
        <f t="shared" si="138"/>
        <v>0</v>
      </c>
      <c r="CK72" s="29">
        <f t="shared" si="139"/>
        <v>0</v>
      </c>
      <c r="CL72" s="29">
        <f t="shared" si="140"/>
        <v>0</v>
      </c>
      <c r="CM72" s="29">
        <f t="shared" si="141"/>
        <v>0</v>
      </c>
      <c r="CN72" s="29">
        <f t="shared" si="142"/>
        <v>0</v>
      </c>
      <c r="CO72" s="349"/>
      <c r="CP72" s="351"/>
      <c r="CQ72" s="351"/>
      <c r="CR72" s="29">
        <f t="shared" si="143"/>
        <v>0</v>
      </c>
      <c r="CS72" s="29"/>
      <c r="CT72" s="29"/>
      <c r="CU72" s="29"/>
      <c r="CV72" s="29"/>
      <c r="CW72" s="29">
        <f t="shared" si="144"/>
        <v>0</v>
      </c>
      <c r="CX72" s="29"/>
      <c r="CY72" s="29"/>
      <c r="CZ72" s="29"/>
      <c r="DA72" s="29"/>
      <c r="DB72" s="29">
        <f t="shared" si="145"/>
        <v>0</v>
      </c>
      <c r="DC72" s="2">
        <f t="shared" si="151"/>
        <v>0</v>
      </c>
      <c r="DD72" s="2">
        <f t="shared" si="151"/>
        <v>0</v>
      </c>
      <c r="DE72" s="2">
        <f t="shared" si="151"/>
        <v>0</v>
      </c>
      <c r="DF72" s="2">
        <f t="shared" si="151"/>
        <v>0</v>
      </c>
      <c r="DG72" s="29"/>
      <c r="DH72" s="29"/>
      <c r="DI72" s="29"/>
      <c r="DJ72" s="29">
        <f t="shared" si="146"/>
        <v>0</v>
      </c>
      <c r="DK72" s="93"/>
      <c r="DL72" s="29">
        <f t="shared" si="147"/>
        <v>968.5</v>
      </c>
      <c r="DM72" s="29">
        <f t="shared" si="148"/>
        <v>968.5</v>
      </c>
      <c r="DN72" s="93"/>
      <c r="DO72" s="29"/>
      <c r="DP72" s="29"/>
      <c r="DQ72" s="93"/>
      <c r="DR72" s="29"/>
      <c r="DS72" s="93"/>
      <c r="DT72" s="93"/>
      <c r="DU72" s="2">
        <f t="shared" si="161"/>
        <v>0</v>
      </c>
      <c r="DV72" s="29"/>
      <c r="DW72" s="618"/>
      <c r="DX72" s="29"/>
      <c r="DY72" s="29"/>
      <c r="DZ72" s="2">
        <f t="shared" si="162"/>
        <v>0</v>
      </c>
      <c r="EA72" s="29"/>
      <c r="EB72" s="29"/>
      <c r="EC72" s="29"/>
      <c r="ED72" s="178"/>
      <c r="EE72" s="445"/>
      <c r="EF72" s="447"/>
      <c r="EG72" s="447"/>
      <c r="EH72" s="554"/>
      <c r="EI72" s="554"/>
      <c r="EJ72" s="445"/>
      <c r="EK72" s="447"/>
      <c r="EL72" s="447"/>
      <c r="EM72" s="554"/>
      <c r="EN72" s="554"/>
      <c r="EO72" s="554"/>
      <c r="EP72" s="448"/>
      <c r="EQ72" s="447"/>
      <c r="ER72" s="428" t="e">
        <f t="shared" si="149"/>
        <v>#DIV/0!</v>
      </c>
      <c r="ES72" s="498">
        <f t="shared" ref="ES72:ES135" si="163">ET72+EU72</f>
        <v>968.5</v>
      </c>
      <c r="ET72" s="499">
        <f t="shared" si="160"/>
        <v>968.5</v>
      </c>
      <c r="EU72" s="499"/>
      <c r="EV72" s="544">
        <f t="shared" si="153"/>
        <v>1</v>
      </c>
      <c r="EW72" s="544">
        <f t="shared" si="154"/>
        <v>0</v>
      </c>
      <c r="EX72" s="498">
        <f t="shared" ref="EX72:EX135" si="164">EY72+EZ72</f>
        <v>0</v>
      </c>
      <c r="EY72" s="499">
        <f t="shared" si="155"/>
        <v>0</v>
      </c>
      <c r="EZ72" s="499">
        <f t="shared" si="156"/>
        <v>0</v>
      </c>
      <c r="FA72" s="544" t="e">
        <f t="shared" si="157"/>
        <v>#DIV/0!</v>
      </c>
      <c r="FB72" s="544" t="e">
        <f t="shared" si="158"/>
        <v>#DIV/0!</v>
      </c>
      <c r="FC72" s="544"/>
      <c r="FD72" s="499">
        <f t="shared" si="159"/>
        <v>0</v>
      </c>
      <c r="FE72" s="499">
        <f t="shared" ref="FE72:FE135" si="165">EY72-FD72</f>
        <v>0</v>
      </c>
      <c r="FF72" s="445"/>
      <c r="FG72" s="447"/>
      <c r="FH72" s="447"/>
      <c r="FI72" s="554"/>
      <c r="FJ72" s="554"/>
      <c r="FK72" s="445"/>
      <c r="FL72" s="447"/>
      <c r="FM72" s="447"/>
      <c r="FN72" s="554"/>
      <c r="FO72" s="554"/>
      <c r="FP72" s="554"/>
      <c r="FQ72" s="448"/>
      <c r="FR72" s="447"/>
    </row>
    <row r="73" spans="2:174" s="48" customFormat="1" ht="15.6" customHeight="1" x14ac:dyDescent="0.25">
      <c r="B73" s="35"/>
      <c r="C73" s="36"/>
      <c r="D73" s="36">
        <v>1</v>
      </c>
      <c r="E73" s="113">
        <v>59</v>
      </c>
      <c r="F73" s="35"/>
      <c r="G73" s="36"/>
      <c r="H73" s="36">
        <v>1</v>
      </c>
      <c r="I73" s="113"/>
      <c r="J73" s="4"/>
      <c r="K73" s="4"/>
      <c r="L73" s="66"/>
      <c r="M73" s="639">
        <v>48</v>
      </c>
      <c r="N73" s="4" t="s">
        <v>95</v>
      </c>
      <c r="O73" s="408"/>
      <c r="P73" s="212">
        <v>2</v>
      </c>
      <c r="Q73" s="113"/>
      <c r="R73" s="2">
        <f t="shared" si="124"/>
        <v>8116.6682799999999</v>
      </c>
      <c r="S73" s="619"/>
      <c r="T73" s="620">
        <v>1356.5</v>
      </c>
      <c r="U73" s="619">
        <v>6760.1682799999999</v>
      </c>
      <c r="V73" s="2">
        <f t="shared" si="125"/>
        <v>1356.5</v>
      </c>
      <c r="W73" s="2"/>
      <c r="X73" s="645">
        <v>1356.5</v>
      </c>
      <c r="Y73" s="2"/>
      <c r="Z73" s="174"/>
      <c r="AA73" s="172">
        <f t="shared" si="126"/>
        <v>816.5</v>
      </c>
      <c r="AB73" s="172"/>
      <c r="AC73" s="173">
        <v>816.5</v>
      </c>
      <c r="AD73" s="172"/>
      <c r="AE73" s="174"/>
      <c r="AF73" s="172">
        <f t="shared" si="127"/>
        <v>816.5</v>
      </c>
      <c r="AG73" s="172"/>
      <c r="AH73" s="173">
        <v>816.5</v>
      </c>
      <c r="AI73" s="172"/>
      <c r="AJ73" s="174"/>
      <c r="AK73" s="172">
        <f t="shared" si="128"/>
        <v>355</v>
      </c>
      <c r="AL73" s="172"/>
      <c r="AM73" s="173">
        <v>355</v>
      </c>
      <c r="AN73" s="172"/>
      <c r="AO73" s="174"/>
      <c r="AP73" s="602" t="s">
        <v>589</v>
      </c>
      <c r="AQ73" s="2">
        <f t="shared" si="52"/>
        <v>8116.6682799999999</v>
      </c>
      <c r="AR73" s="619"/>
      <c r="AS73" s="620">
        <v>1356.5</v>
      </c>
      <c r="AT73" s="619">
        <v>6760.1682799999999</v>
      </c>
      <c r="AU73" s="323"/>
      <c r="AV73" s="2" t="e">
        <f t="shared" si="129"/>
        <v>#REF!</v>
      </c>
      <c r="AW73" s="2" t="e">
        <f>#REF!-AR73</f>
        <v>#REF!</v>
      </c>
      <c r="AX73" s="2" t="e">
        <f>#REF!-AS73</f>
        <v>#REF!</v>
      </c>
      <c r="AY73" s="2" t="e">
        <f>#REF!-AT73</f>
        <v>#REF!</v>
      </c>
      <c r="AZ73" s="2" t="e">
        <f>#REF!-AU73</f>
        <v>#REF!</v>
      </c>
      <c r="BA73" s="2">
        <f t="shared" si="130"/>
        <v>1213.2449999999999</v>
      </c>
      <c r="BB73" s="2"/>
      <c r="BC73" s="262">
        <f>355+461.5+396.745</f>
        <v>1213.2449999999999</v>
      </c>
      <c r="BD73" s="2"/>
      <c r="BE73" s="323"/>
      <c r="BF73" s="2">
        <f t="shared" si="131"/>
        <v>0</v>
      </c>
      <c r="BG73" s="2"/>
      <c r="BH73" s="359"/>
      <c r="BI73" s="2"/>
      <c r="BJ73" s="323"/>
      <c r="BK73" s="2">
        <f t="shared" si="132"/>
        <v>7675.0812999999998</v>
      </c>
      <c r="BL73" s="2"/>
      <c r="BM73" s="620">
        <v>914.91301999999996</v>
      </c>
      <c r="BN73" s="2">
        <f>SUM(3263.93184,3496.23644)</f>
        <v>6760.1682799999999</v>
      </c>
      <c r="BO73" s="328"/>
      <c r="BP73" s="2">
        <f t="shared" si="150"/>
        <v>667.42769999999996</v>
      </c>
      <c r="BQ73" s="327"/>
      <c r="BR73" s="327">
        <v>79.586979999999997</v>
      </c>
      <c r="BS73" s="327">
        <f>SUM(283.82016,304.02056)</f>
        <v>587.84071999999992</v>
      </c>
      <c r="BT73" s="2">
        <f t="shared" si="133"/>
        <v>7675.0812999999998</v>
      </c>
      <c r="BU73" s="2"/>
      <c r="BV73" s="262">
        <v>914.91301999999996</v>
      </c>
      <c r="BW73" s="2">
        <f>SUM(3263.93184,3496.23644)</f>
        <v>6760.1682799999999</v>
      </c>
      <c r="BX73" s="205"/>
      <c r="BY73" s="2">
        <f t="shared" si="134"/>
        <v>667.42769999999996</v>
      </c>
      <c r="BZ73" s="2"/>
      <c r="CA73" s="2">
        <v>79.586979999999997</v>
      </c>
      <c r="CB73" s="2">
        <f>SUM(283.82016,304.02056)</f>
        <v>587.84071999999992</v>
      </c>
      <c r="CC73" s="2"/>
      <c r="CD73" s="25">
        <f t="shared" si="135"/>
        <v>8342.509</v>
      </c>
      <c r="CE73" s="2">
        <f t="shared" si="136"/>
        <v>8342.509</v>
      </c>
      <c r="CF73" s="2">
        <f t="shared" si="137"/>
        <v>0</v>
      </c>
      <c r="CG73" s="2">
        <f t="shared" si="137"/>
        <v>994.5</v>
      </c>
      <c r="CH73" s="2">
        <f t="shared" si="137"/>
        <v>7348.009</v>
      </c>
      <c r="CI73" s="2">
        <f t="shared" si="137"/>
        <v>0</v>
      </c>
      <c r="CJ73" s="2">
        <f t="shared" si="138"/>
        <v>0</v>
      </c>
      <c r="CK73" s="2">
        <f t="shared" si="139"/>
        <v>0</v>
      </c>
      <c r="CL73" s="2">
        <f t="shared" si="140"/>
        <v>0</v>
      </c>
      <c r="CM73" s="2">
        <f t="shared" si="141"/>
        <v>0</v>
      </c>
      <c r="CN73" s="2">
        <f t="shared" si="142"/>
        <v>0</v>
      </c>
      <c r="CO73" s="92"/>
      <c r="CP73" s="348"/>
      <c r="CQ73" s="348"/>
      <c r="CR73" s="2">
        <f t="shared" si="143"/>
        <v>0</v>
      </c>
      <c r="CS73" s="2"/>
      <c r="CT73" s="359"/>
      <c r="CU73" s="2"/>
      <c r="CV73" s="323"/>
      <c r="CW73" s="2">
        <f t="shared" si="144"/>
        <v>0</v>
      </c>
      <c r="CX73" s="2"/>
      <c r="CY73" s="359"/>
      <c r="CZ73" s="2"/>
      <c r="DA73" s="323"/>
      <c r="DB73" s="2">
        <f t="shared" si="145"/>
        <v>0</v>
      </c>
      <c r="DC73" s="2">
        <f t="shared" si="151"/>
        <v>0</v>
      </c>
      <c r="DD73" s="2">
        <f t="shared" si="151"/>
        <v>0</v>
      </c>
      <c r="DE73" s="2">
        <f t="shared" si="151"/>
        <v>0</v>
      </c>
      <c r="DF73" s="2">
        <f t="shared" si="151"/>
        <v>0</v>
      </c>
      <c r="DG73" s="2"/>
      <c r="DH73" s="2"/>
      <c r="DI73" s="2"/>
      <c r="DJ73" s="2">
        <f t="shared" si="146"/>
        <v>0</v>
      </c>
      <c r="DK73" s="58"/>
      <c r="DL73" s="2">
        <f t="shared" si="147"/>
        <v>7675.0812999999998</v>
      </c>
      <c r="DM73" s="2">
        <f t="shared" si="148"/>
        <v>7675.0812999999998</v>
      </c>
      <c r="DN73" s="58"/>
      <c r="DO73" s="2"/>
      <c r="DP73" s="2"/>
      <c r="DQ73" s="58"/>
      <c r="DR73" s="2"/>
      <c r="DS73" s="58"/>
      <c r="DT73" s="58"/>
      <c r="DU73" s="2">
        <f t="shared" si="161"/>
        <v>0</v>
      </c>
      <c r="DV73" s="2"/>
      <c r="DW73" s="262"/>
      <c r="DX73" s="2"/>
      <c r="DY73" s="328"/>
      <c r="DZ73" s="2">
        <f t="shared" si="162"/>
        <v>0</v>
      </c>
      <c r="EA73" s="2"/>
      <c r="EB73" s="2"/>
      <c r="EC73" s="2"/>
      <c r="ED73" s="172"/>
      <c r="EE73" s="445"/>
      <c r="EF73" s="445"/>
      <c r="EG73" s="445"/>
      <c r="EH73" s="553"/>
      <c r="EI73" s="553"/>
      <c r="EJ73" s="445"/>
      <c r="EK73" s="445"/>
      <c r="EL73" s="445"/>
      <c r="EM73" s="553"/>
      <c r="EN73" s="553"/>
      <c r="EO73" s="553"/>
      <c r="EP73" s="446"/>
      <c r="EQ73" s="445"/>
      <c r="ER73" s="427" t="e">
        <f t="shared" si="149"/>
        <v>#DIV/0!</v>
      </c>
      <c r="ES73" s="498">
        <f t="shared" si="163"/>
        <v>1356.5</v>
      </c>
      <c r="ET73" s="498">
        <f t="shared" si="160"/>
        <v>1356.5</v>
      </c>
      <c r="EU73" s="498"/>
      <c r="EV73" s="541">
        <f t="shared" si="153"/>
        <v>1</v>
      </c>
      <c r="EW73" s="541">
        <f t="shared" si="154"/>
        <v>0</v>
      </c>
      <c r="EX73" s="498">
        <f t="shared" si="164"/>
        <v>0</v>
      </c>
      <c r="EY73" s="498">
        <f t="shared" si="155"/>
        <v>0</v>
      </c>
      <c r="EZ73" s="498">
        <f t="shared" si="156"/>
        <v>0</v>
      </c>
      <c r="FA73" s="541" t="e">
        <f t="shared" si="157"/>
        <v>#DIV/0!</v>
      </c>
      <c r="FB73" s="541" t="e">
        <f t="shared" si="158"/>
        <v>#DIV/0!</v>
      </c>
      <c r="FC73" s="541"/>
      <c r="FD73" s="498">
        <f t="shared" si="159"/>
        <v>0</v>
      </c>
      <c r="FE73" s="498">
        <f t="shared" si="165"/>
        <v>0</v>
      </c>
      <c r="FF73" s="445">
        <f>FG73+FH73</f>
        <v>6760.1682799999999</v>
      </c>
      <c r="FG73" s="445">
        <f>AT73</f>
        <v>6760.1682799999999</v>
      </c>
      <c r="FH73" s="445"/>
      <c r="FI73" s="553">
        <f>FG73/FF73</f>
        <v>1</v>
      </c>
      <c r="FJ73" s="553">
        <f>FH73/FF73</f>
        <v>0</v>
      </c>
      <c r="FK73" s="445">
        <f>FL73+FM73</f>
        <v>0</v>
      </c>
      <c r="FL73" s="445">
        <f>DX73</f>
        <v>0</v>
      </c>
      <c r="FM73" s="445">
        <f>EC73</f>
        <v>0</v>
      </c>
      <c r="FN73" s="553" t="e">
        <f>FL73/FK73</f>
        <v>#DIV/0!</v>
      </c>
      <c r="FO73" s="553" t="e">
        <f>FM73/FK73</f>
        <v>#DIV/0!</v>
      </c>
      <c r="FP73" s="553"/>
      <c r="FQ73" s="446">
        <f>FK73*FI73</f>
        <v>0</v>
      </c>
      <c r="FR73" s="445">
        <f>FL73-FQ73</f>
        <v>0</v>
      </c>
    </row>
    <row r="74" spans="2:174" s="49" customFormat="1" ht="16.149999999999999" customHeight="1" x14ac:dyDescent="0.25">
      <c r="B74" s="38"/>
      <c r="C74" s="39">
        <v>1</v>
      </c>
      <c r="D74" s="39"/>
      <c r="E74" s="40">
        <v>60</v>
      </c>
      <c r="F74" s="38"/>
      <c r="G74" s="39">
        <v>1</v>
      </c>
      <c r="H74" s="39">
        <v>1</v>
      </c>
      <c r="I74" s="40"/>
      <c r="J74" s="41"/>
      <c r="K74" s="41"/>
      <c r="L74" s="85"/>
      <c r="M74" s="40">
        <v>49</v>
      </c>
      <c r="N74" s="41" t="s">
        <v>41</v>
      </c>
      <c r="O74" s="41"/>
      <c r="P74" s="212">
        <v>1</v>
      </c>
      <c r="Q74" s="113"/>
      <c r="R74" s="29">
        <f t="shared" si="124"/>
        <v>2671.9</v>
      </c>
      <c r="S74" s="621"/>
      <c r="T74" s="618">
        <v>2671.9</v>
      </c>
      <c r="U74" s="621"/>
      <c r="V74" s="29">
        <f t="shared" si="125"/>
        <v>2671.9</v>
      </c>
      <c r="W74" s="29"/>
      <c r="X74" s="646">
        <v>2671.9</v>
      </c>
      <c r="Y74" s="29"/>
      <c r="Z74" s="179"/>
      <c r="AA74" s="178">
        <f t="shared" si="126"/>
        <v>1446.7</v>
      </c>
      <c r="AB74" s="178"/>
      <c r="AC74" s="180">
        <v>1446.7</v>
      </c>
      <c r="AD74" s="178"/>
      <c r="AE74" s="179"/>
      <c r="AF74" s="178">
        <f t="shared" si="127"/>
        <v>1446.7</v>
      </c>
      <c r="AG74" s="178"/>
      <c r="AH74" s="180">
        <v>1446.7</v>
      </c>
      <c r="AI74" s="178"/>
      <c r="AJ74" s="179"/>
      <c r="AK74" s="178">
        <f t="shared" si="128"/>
        <v>629</v>
      </c>
      <c r="AL74" s="178"/>
      <c r="AM74" s="180">
        <v>629</v>
      </c>
      <c r="AN74" s="178"/>
      <c r="AO74" s="179"/>
      <c r="AP74" s="602" t="s">
        <v>537</v>
      </c>
      <c r="AQ74" s="29">
        <f t="shared" si="52"/>
        <v>2671.9</v>
      </c>
      <c r="AR74" s="621"/>
      <c r="AS74" s="618">
        <v>2671.9</v>
      </c>
      <c r="AT74" s="621"/>
      <c r="AU74" s="325"/>
      <c r="AV74" s="29" t="e">
        <f t="shared" si="129"/>
        <v>#REF!</v>
      </c>
      <c r="AW74" s="29" t="e">
        <f>#REF!-AR74</f>
        <v>#REF!</v>
      </c>
      <c r="AX74" s="29" t="e">
        <f>#REF!-AS74</f>
        <v>#REF!</v>
      </c>
      <c r="AY74" s="29" t="e">
        <f>#REF!-AT74</f>
        <v>#REF!</v>
      </c>
      <c r="AZ74" s="29" t="e">
        <f>#REF!-AU74</f>
        <v>#REF!</v>
      </c>
      <c r="BA74" s="29">
        <f t="shared" si="130"/>
        <v>2126.6999999999998</v>
      </c>
      <c r="BB74" s="29"/>
      <c r="BC74" s="322">
        <f>629+817.7</f>
        <v>1446.7</v>
      </c>
      <c r="BD74" s="29">
        <v>680</v>
      </c>
      <c r="BE74" s="325"/>
      <c r="BF74" s="29">
        <f t="shared" si="131"/>
        <v>0</v>
      </c>
      <c r="BG74" s="29"/>
      <c r="BH74" s="322"/>
      <c r="BI74" s="29"/>
      <c r="BJ74" s="325"/>
      <c r="BK74" s="29">
        <f t="shared" si="132"/>
        <v>2671.9</v>
      </c>
      <c r="BL74" s="29"/>
      <c r="BM74" s="618">
        <v>2671.9</v>
      </c>
      <c r="BN74" s="29"/>
      <c r="BO74" s="343"/>
      <c r="BP74" s="2">
        <f t="shared" si="150"/>
        <v>1733.8291999999999</v>
      </c>
      <c r="BQ74" s="700"/>
      <c r="BR74" s="700">
        <v>1733.8291999999999</v>
      </c>
      <c r="BS74" s="700"/>
      <c r="BT74" s="29">
        <f t="shared" si="133"/>
        <v>2671.9</v>
      </c>
      <c r="BU74" s="29"/>
      <c r="BV74" s="618">
        <v>2671.9</v>
      </c>
      <c r="BW74" s="29"/>
      <c r="BX74" s="204"/>
      <c r="BY74" s="29">
        <f t="shared" si="134"/>
        <v>1733.8291999999999</v>
      </c>
      <c r="BZ74" s="29"/>
      <c r="CA74" s="322">
        <v>1733.8291999999999</v>
      </c>
      <c r="CB74" s="29"/>
      <c r="CC74" s="29"/>
      <c r="CD74" s="31">
        <f t="shared" si="135"/>
        <v>4405.7291999999998</v>
      </c>
      <c r="CE74" s="29">
        <f t="shared" si="136"/>
        <v>4405.7291999999998</v>
      </c>
      <c r="CF74" s="29">
        <f t="shared" si="137"/>
        <v>0</v>
      </c>
      <c r="CG74" s="29">
        <f t="shared" si="137"/>
        <v>4405.7291999999998</v>
      </c>
      <c r="CH74" s="29">
        <f t="shared" si="137"/>
        <v>0</v>
      </c>
      <c r="CI74" s="29">
        <f t="shared" si="137"/>
        <v>0</v>
      </c>
      <c r="CJ74" s="29">
        <f t="shared" si="138"/>
        <v>0</v>
      </c>
      <c r="CK74" s="29">
        <f t="shared" si="139"/>
        <v>0</v>
      </c>
      <c r="CL74" s="29">
        <f t="shared" si="140"/>
        <v>0</v>
      </c>
      <c r="CM74" s="29">
        <f t="shared" si="141"/>
        <v>0</v>
      </c>
      <c r="CN74" s="29">
        <f t="shared" si="142"/>
        <v>0</v>
      </c>
      <c r="CO74" s="349"/>
      <c r="CP74" s="351"/>
      <c r="CQ74" s="351"/>
      <c r="CR74" s="29">
        <f t="shared" si="143"/>
        <v>0</v>
      </c>
      <c r="CS74" s="29"/>
      <c r="CT74" s="322"/>
      <c r="CU74" s="29"/>
      <c r="CV74" s="325"/>
      <c r="CW74" s="29">
        <f t="shared" si="144"/>
        <v>0</v>
      </c>
      <c r="CX74" s="29"/>
      <c r="CY74" s="322"/>
      <c r="CZ74" s="29"/>
      <c r="DA74" s="325"/>
      <c r="DB74" s="29">
        <f t="shared" si="145"/>
        <v>0</v>
      </c>
      <c r="DC74" s="2">
        <f t="shared" si="151"/>
        <v>0</v>
      </c>
      <c r="DD74" s="2">
        <f t="shared" si="151"/>
        <v>0</v>
      </c>
      <c r="DE74" s="2">
        <f t="shared" si="151"/>
        <v>0</v>
      </c>
      <c r="DF74" s="2">
        <f t="shared" si="151"/>
        <v>0</v>
      </c>
      <c r="DG74" s="29"/>
      <c r="DH74" s="29"/>
      <c r="DI74" s="29"/>
      <c r="DJ74" s="29">
        <f t="shared" si="146"/>
        <v>0</v>
      </c>
      <c r="DK74" s="93"/>
      <c r="DL74" s="29">
        <f t="shared" si="147"/>
        <v>2671.9</v>
      </c>
      <c r="DM74" s="29">
        <f t="shared" si="148"/>
        <v>2671.9</v>
      </c>
      <c r="DN74" s="93"/>
      <c r="DO74" s="29"/>
      <c r="DP74" s="29"/>
      <c r="DQ74" s="93"/>
      <c r="DR74" s="29"/>
      <c r="DS74" s="93"/>
      <c r="DT74" s="93"/>
      <c r="DU74" s="2">
        <f t="shared" si="161"/>
        <v>0</v>
      </c>
      <c r="DV74" s="29"/>
      <c r="DW74" s="322"/>
      <c r="DX74" s="29"/>
      <c r="DY74" s="343"/>
      <c r="DZ74" s="2">
        <f t="shared" si="162"/>
        <v>0</v>
      </c>
      <c r="EA74" s="29"/>
      <c r="EB74" s="322"/>
      <c r="EC74" s="29"/>
      <c r="ED74" s="178"/>
      <c r="EE74" s="445"/>
      <c r="EF74" s="447"/>
      <c r="EG74" s="455"/>
      <c r="EH74" s="554"/>
      <c r="EI74" s="554"/>
      <c r="EJ74" s="445"/>
      <c r="EK74" s="447"/>
      <c r="EL74" s="455"/>
      <c r="EM74" s="554"/>
      <c r="EN74" s="554"/>
      <c r="EO74" s="554"/>
      <c r="EP74" s="448"/>
      <c r="EQ74" s="447"/>
      <c r="ER74" s="428" t="e">
        <f t="shared" si="149"/>
        <v>#DIV/0!</v>
      </c>
      <c r="ES74" s="498">
        <f t="shared" si="163"/>
        <v>2671.9</v>
      </c>
      <c r="ET74" s="499">
        <f t="shared" si="160"/>
        <v>2671.9</v>
      </c>
      <c r="EU74" s="505"/>
      <c r="EV74" s="544">
        <f t="shared" si="153"/>
        <v>1</v>
      </c>
      <c r="EW74" s="544">
        <f t="shared" si="154"/>
        <v>0</v>
      </c>
      <c r="EX74" s="498">
        <f t="shared" si="164"/>
        <v>0</v>
      </c>
      <c r="EY74" s="499">
        <f t="shared" si="155"/>
        <v>0</v>
      </c>
      <c r="EZ74" s="505">
        <f t="shared" si="156"/>
        <v>0</v>
      </c>
      <c r="FA74" s="544" t="e">
        <f t="shared" si="157"/>
        <v>#DIV/0!</v>
      </c>
      <c r="FB74" s="544" t="e">
        <f t="shared" si="158"/>
        <v>#DIV/0!</v>
      </c>
      <c r="FC74" s="544"/>
      <c r="FD74" s="499">
        <f t="shared" si="159"/>
        <v>0</v>
      </c>
      <c r="FE74" s="499">
        <f t="shared" si="165"/>
        <v>0</v>
      </c>
      <c r="FF74" s="445"/>
      <c r="FG74" s="447"/>
      <c r="FH74" s="455"/>
      <c r="FI74" s="554"/>
      <c r="FJ74" s="554"/>
      <c r="FK74" s="445"/>
      <c r="FL74" s="447"/>
      <c r="FM74" s="455"/>
      <c r="FN74" s="554"/>
      <c r="FO74" s="554"/>
      <c r="FP74" s="554"/>
      <c r="FQ74" s="448"/>
      <c r="FR74" s="447"/>
    </row>
    <row r="75" spans="2:174" s="49" customFormat="1" ht="15.6" customHeight="1" x14ac:dyDescent="0.25">
      <c r="B75" s="38"/>
      <c r="C75" s="39">
        <v>1</v>
      </c>
      <c r="D75" s="39"/>
      <c r="E75" s="40">
        <v>61</v>
      </c>
      <c r="F75" s="38"/>
      <c r="G75" s="39">
        <v>1</v>
      </c>
      <c r="H75" s="39">
        <v>1</v>
      </c>
      <c r="I75" s="904"/>
      <c r="J75" s="905"/>
      <c r="K75" s="905"/>
      <c r="L75" s="905"/>
      <c r="M75" s="40">
        <v>50</v>
      </c>
      <c r="N75" s="41" t="s">
        <v>30</v>
      </c>
      <c r="O75" s="41"/>
      <c r="P75" s="212">
        <v>1</v>
      </c>
      <c r="Q75" s="113">
        <v>3</v>
      </c>
      <c r="R75" s="29">
        <f t="shared" si="124"/>
        <v>37401.245670000004</v>
      </c>
      <c r="S75" s="621">
        <v>36164.945670000001</v>
      </c>
      <c r="T75" s="618">
        <v>1236.3</v>
      </c>
      <c r="U75" s="621"/>
      <c r="V75" s="29">
        <f t="shared" si="125"/>
        <v>44927.751980000001</v>
      </c>
      <c r="W75" s="648">
        <f>23266.95198+20424.5</f>
        <v>43691.451979999998</v>
      </c>
      <c r="X75" s="646">
        <v>1236.3</v>
      </c>
      <c r="Y75" s="29"/>
      <c r="Z75" s="179"/>
      <c r="AA75" s="178">
        <f t="shared" si="126"/>
        <v>742.9</v>
      </c>
      <c r="AB75" s="178"/>
      <c r="AC75" s="180">
        <v>742.9</v>
      </c>
      <c r="AD75" s="178"/>
      <c r="AE75" s="179"/>
      <c r="AF75" s="178">
        <f t="shared" si="127"/>
        <v>742.9</v>
      </c>
      <c r="AG75" s="178"/>
      <c r="AH75" s="180">
        <v>742.9</v>
      </c>
      <c r="AI75" s="178"/>
      <c r="AJ75" s="179"/>
      <c r="AK75" s="178">
        <f t="shared" si="128"/>
        <v>323</v>
      </c>
      <c r="AL75" s="178"/>
      <c r="AM75" s="180">
        <v>323</v>
      </c>
      <c r="AN75" s="178"/>
      <c r="AO75" s="179"/>
      <c r="AP75" s="602" t="s">
        <v>574</v>
      </c>
      <c r="AQ75" s="29">
        <f t="shared" si="52"/>
        <v>37401.245670000004</v>
      </c>
      <c r="AR75" s="621">
        <v>36164.945670000001</v>
      </c>
      <c r="AS75" s="618">
        <v>1236.3</v>
      </c>
      <c r="AT75" s="621"/>
      <c r="AU75" s="325"/>
      <c r="AV75" s="29" t="e">
        <f t="shared" si="129"/>
        <v>#REF!</v>
      </c>
      <c r="AW75" s="29" t="e">
        <f>#REF!-AR75</f>
        <v>#REF!</v>
      </c>
      <c r="AX75" s="29" t="e">
        <f>#REF!-AS75</f>
        <v>#REF!</v>
      </c>
      <c r="AY75" s="29" t="e">
        <f>#REF!-AT75</f>
        <v>#REF!</v>
      </c>
      <c r="AZ75" s="29" t="e">
        <f>#REF!-AU75</f>
        <v>#REF!</v>
      </c>
      <c r="BA75" s="29">
        <f t="shared" si="130"/>
        <v>742.9</v>
      </c>
      <c r="BB75" s="29"/>
      <c r="BC75" s="322">
        <f>323+419.9</f>
        <v>742.9</v>
      </c>
      <c r="BD75" s="29"/>
      <c r="BE75" s="325"/>
      <c r="BF75" s="29">
        <f t="shared" si="131"/>
        <v>0</v>
      </c>
      <c r="BG75" s="29"/>
      <c r="BH75" s="322"/>
      <c r="BI75" s="29"/>
      <c r="BJ75" s="325"/>
      <c r="BK75" s="29">
        <f t="shared" si="132"/>
        <v>35890.069399999993</v>
      </c>
      <c r="BL75" s="29">
        <f>SUM(2214.51542,5638.021,4202.3622,2558.91191,1080.11539,1690.66236,17278.98012)</f>
        <v>34663.568399999996</v>
      </c>
      <c r="BM75" s="618">
        <v>1226.501</v>
      </c>
      <c r="BN75" s="29"/>
      <c r="BO75" s="343"/>
      <c r="BP75" s="2">
        <f t="shared" si="150"/>
        <v>3442.4738299999999</v>
      </c>
      <c r="BQ75" s="700">
        <f>SUM(166.68396,424.36718,316.30684,192.60628,81.29901,127.25416,1300.5684)</f>
        <v>2609.08583</v>
      </c>
      <c r="BR75" s="700">
        <v>833.38800000000003</v>
      </c>
      <c r="BS75" s="700"/>
      <c r="BT75" s="29">
        <f t="shared" si="133"/>
        <v>35890.069399999993</v>
      </c>
      <c r="BU75" s="29">
        <f>SUM(2214.51542,5638.021,4202.3622,2558.91191,1080.11539,1690.66236,17278.98012)</f>
        <v>34663.568399999996</v>
      </c>
      <c r="BV75" s="322">
        <v>1226.501</v>
      </c>
      <c r="BW75" s="29"/>
      <c r="BX75" s="204"/>
      <c r="BY75" s="29">
        <f t="shared" si="134"/>
        <v>3442.4738299999999</v>
      </c>
      <c r="BZ75" s="29">
        <f>SUM(166.68396,424.36718,316.30684,192.60628,81.29901,127.25416,1300.5684)</f>
        <v>2609.08583</v>
      </c>
      <c r="CA75" s="29">
        <v>833.38800000000003</v>
      </c>
      <c r="CB75" s="29"/>
      <c r="CC75" s="29"/>
      <c r="CD75" s="31">
        <f t="shared" si="135"/>
        <v>39332.543230000003</v>
      </c>
      <c r="CE75" s="29">
        <f t="shared" si="136"/>
        <v>39332.543230000003</v>
      </c>
      <c r="CF75" s="29">
        <f t="shared" si="137"/>
        <v>37272.65423</v>
      </c>
      <c r="CG75" s="29">
        <f t="shared" si="137"/>
        <v>2059.8890000000001</v>
      </c>
      <c r="CH75" s="29">
        <f t="shared" si="137"/>
        <v>0</v>
      </c>
      <c r="CI75" s="29">
        <f t="shared" si="137"/>
        <v>0</v>
      </c>
      <c r="CJ75" s="29">
        <f t="shared" si="138"/>
        <v>0</v>
      </c>
      <c r="CK75" s="29">
        <f t="shared" si="139"/>
        <v>0</v>
      </c>
      <c r="CL75" s="29">
        <f t="shared" si="140"/>
        <v>0</v>
      </c>
      <c r="CM75" s="29">
        <f t="shared" si="141"/>
        <v>0</v>
      </c>
      <c r="CN75" s="29">
        <f t="shared" si="142"/>
        <v>0</v>
      </c>
      <c r="CO75" s="349"/>
      <c r="CP75" s="351"/>
      <c r="CQ75" s="351"/>
      <c r="CR75" s="29">
        <f t="shared" si="143"/>
        <v>0</v>
      </c>
      <c r="CS75" s="29"/>
      <c r="CT75" s="322"/>
      <c r="CU75" s="29"/>
      <c r="CV75" s="325"/>
      <c r="CW75" s="29">
        <f t="shared" si="144"/>
        <v>0</v>
      </c>
      <c r="CX75" s="29"/>
      <c r="CY75" s="322"/>
      <c r="CZ75" s="29"/>
      <c r="DA75" s="325"/>
      <c r="DB75" s="29">
        <f t="shared" si="145"/>
        <v>0</v>
      </c>
      <c r="DC75" s="2">
        <f t="shared" si="151"/>
        <v>0</v>
      </c>
      <c r="DD75" s="2">
        <f t="shared" si="151"/>
        <v>0</v>
      </c>
      <c r="DE75" s="2">
        <f t="shared" si="151"/>
        <v>0</v>
      </c>
      <c r="DF75" s="2">
        <f t="shared" si="151"/>
        <v>0</v>
      </c>
      <c r="DG75" s="29"/>
      <c r="DH75" s="29"/>
      <c r="DI75" s="29"/>
      <c r="DJ75" s="29">
        <f t="shared" si="146"/>
        <v>0</v>
      </c>
      <c r="DK75" s="93"/>
      <c r="DL75" s="29">
        <f t="shared" si="147"/>
        <v>35890.069399999993</v>
      </c>
      <c r="DM75" s="29">
        <f t="shared" si="148"/>
        <v>35890.069399999993</v>
      </c>
      <c r="DN75" s="93"/>
      <c r="DO75" s="29"/>
      <c r="DP75" s="29"/>
      <c r="DQ75" s="93"/>
      <c r="DR75" s="29"/>
      <c r="DS75" s="93"/>
      <c r="DT75" s="93"/>
      <c r="DU75" s="2">
        <f t="shared" si="161"/>
        <v>7852.5364200000004</v>
      </c>
      <c r="DV75" s="29">
        <f>SUM(2214.51542,5638.021)</f>
        <v>7852.5364200000004</v>
      </c>
      <c r="DW75" s="322"/>
      <c r="DX75" s="29"/>
      <c r="DY75" s="343"/>
      <c r="DZ75" s="2">
        <f t="shared" si="162"/>
        <v>591.05114000000003</v>
      </c>
      <c r="EA75" s="29">
        <f>SUM(166.68396,424.36718)</f>
        <v>591.05114000000003</v>
      </c>
      <c r="EB75" s="29"/>
      <c r="EC75" s="29"/>
      <c r="ED75" s="178"/>
      <c r="EE75" s="445"/>
      <c r="EF75" s="447"/>
      <c r="EG75" s="447"/>
      <c r="EH75" s="554"/>
      <c r="EI75" s="554"/>
      <c r="EJ75" s="445"/>
      <c r="EK75" s="447"/>
      <c r="EL75" s="447"/>
      <c r="EM75" s="554"/>
      <c r="EN75" s="554"/>
      <c r="EO75" s="554"/>
      <c r="EP75" s="448"/>
      <c r="EQ75" s="447"/>
      <c r="ER75" s="428" t="e">
        <f t="shared" si="149"/>
        <v>#DIV/0!</v>
      </c>
      <c r="ES75" s="498">
        <f t="shared" si="163"/>
        <v>1236.3</v>
      </c>
      <c r="ET75" s="499">
        <f t="shared" si="160"/>
        <v>1236.3</v>
      </c>
      <c r="EU75" s="499"/>
      <c r="EV75" s="544">
        <f t="shared" si="153"/>
        <v>1</v>
      </c>
      <c r="EW75" s="544">
        <f t="shared" si="154"/>
        <v>0</v>
      </c>
      <c r="EX75" s="498">
        <f t="shared" si="164"/>
        <v>0</v>
      </c>
      <c r="EY75" s="499">
        <f t="shared" si="155"/>
        <v>0</v>
      </c>
      <c r="EZ75" s="499">
        <f t="shared" si="156"/>
        <v>0</v>
      </c>
      <c r="FA75" s="544" t="e">
        <f t="shared" si="157"/>
        <v>#DIV/0!</v>
      </c>
      <c r="FB75" s="544" t="e">
        <f t="shared" si="158"/>
        <v>#DIV/0!</v>
      </c>
      <c r="FC75" s="544"/>
      <c r="FD75" s="499">
        <f t="shared" si="159"/>
        <v>0</v>
      </c>
      <c r="FE75" s="499">
        <f t="shared" si="165"/>
        <v>0</v>
      </c>
      <c r="FF75" s="445"/>
      <c r="FG75" s="447"/>
      <c r="FH75" s="447"/>
      <c r="FI75" s="554"/>
      <c r="FJ75" s="554"/>
      <c r="FK75" s="445"/>
      <c r="FL75" s="447"/>
      <c r="FM75" s="447"/>
      <c r="FN75" s="554"/>
      <c r="FO75" s="554"/>
      <c r="FP75" s="554"/>
      <c r="FQ75" s="448"/>
      <c r="FR75" s="447"/>
    </row>
    <row r="76" spans="2:174" s="49" customFormat="1" ht="15.75" customHeight="1" x14ac:dyDescent="0.25">
      <c r="B76" s="38"/>
      <c r="C76" s="39">
        <v>1</v>
      </c>
      <c r="D76" s="39"/>
      <c r="E76" s="40">
        <v>62</v>
      </c>
      <c r="F76" s="38"/>
      <c r="G76" s="39"/>
      <c r="H76" s="39">
        <v>1</v>
      </c>
      <c r="I76" s="906"/>
      <c r="J76" s="908"/>
      <c r="K76" s="41"/>
      <c r="L76" s="85"/>
      <c r="M76" s="636">
        <v>51</v>
      </c>
      <c r="N76" s="41" t="s">
        <v>42</v>
      </c>
      <c r="O76" s="41"/>
      <c r="P76" s="212">
        <v>1</v>
      </c>
      <c r="Q76" s="113"/>
      <c r="R76" s="29">
        <f t="shared" si="124"/>
        <v>2067.4</v>
      </c>
      <c r="S76" s="621"/>
      <c r="T76" s="618">
        <v>2067.4</v>
      </c>
      <c r="U76" s="621"/>
      <c r="V76" s="29">
        <f t="shared" si="125"/>
        <v>2067.4</v>
      </c>
      <c r="W76" s="29"/>
      <c r="X76" s="646">
        <v>2067.4</v>
      </c>
      <c r="Y76" s="29"/>
      <c r="Z76" s="179"/>
      <c r="AA76" s="178">
        <f t="shared" si="126"/>
        <v>5512.6</v>
      </c>
      <c r="AB76" s="178"/>
      <c r="AC76" s="180">
        <v>1499.6</v>
      </c>
      <c r="AD76" s="178">
        <v>4013</v>
      </c>
      <c r="AE76" s="179"/>
      <c r="AF76" s="178">
        <f t="shared" si="127"/>
        <v>1499.6</v>
      </c>
      <c r="AG76" s="178"/>
      <c r="AH76" s="180">
        <v>1499.6</v>
      </c>
      <c r="AI76" s="178"/>
      <c r="AJ76" s="179"/>
      <c r="AK76" s="178">
        <f t="shared" si="128"/>
        <v>652</v>
      </c>
      <c r="AL76" s="178"/>
      <c r="AM76" s="180">
        <v>652</v>
      </c>
      <c r="AN76" s="178"/>
      <c r="AO76" s="179"/>
      <c r="AP76" s="602" t="s">
        <v>414</v>
      </c>
      <c r="AQ76" s="29">
        <f t="shared" si="52"/>
        <v>2067.4</v>
      </c>
      <c r="AR76" s="621"/>
      <c r="AS76" s="618">
        <v>2067.4</v>
      </c>
      <c r="AT76" s="621"/>
      <c r="AU76" s="325"/>
      <c r="AV76" s="29" t="e">
        <f t="shared" si="129"/>
        <v>#REF!</v>
      </c>
      <c r="AW76" s="29" t="e">
        <f>#REF!-AR76</f>
        <v>#REF!</v>
      </c>
      <c r="AX76" s="29" t="e">
        <f>#REF!-AS76</f>
        <v>#REF!</v>
      </c>
      <c r="AY76" s="29" t="e">
        <f>#REF!-AT76</f>
        <v>#REF!</v>
      </c>
      <c r="AZ76" s="29" t="e">
        <f>#REF!-AU76</f>
        <v>#REF!</v>
      </c>
      <c r="BA76" s="29">
        <f t="shared" si="130"/>
        <v>5512.6</v>
      </c>
      <c r="BB76" s="29"/>
      <c r="BC76" s="322">
        <v>1499.6</v>
      </c>
      <c r="BD76" s="29">
        <v>4013</v>
      </c>
      <c r="BE76" s="325"/>
      <c r="BF76" s="29">
        <f t="shared" si="131"/>
        <v>0</v>
      </c>
      <c r="BG76" s="29"/>
      <c r="BH76" s="29"/>
      <c r="BI76" s="29"/>
      <c r="BJ76" s="325"/>
      <c r="BK76" s="29">
        <f t="shared" si="132"/>
        <v>1650.3646699999999</v>
      </c>
      <c r="BL76" s="29"/>
      <c r="BM76" s="618">
        <v>1650.3646699999999</v>
      </c>
      <c r="BN76" s="29"/>
      <c r="BO76" s="343"/>
      <c r="BP76" s="2">
        <f t="shared" si="150"/>
        <v>695.77790000000005</v>
      </c>
      <c r="BQ76" s="700"/>
      <c r="BR76" s="700">
        <v>695.77790000000005</v>
      </c>
      <c r="BS76" s="700"/>
      <c r="BT76" s="29">
        <f t="shared" si="133"/>
        <v>1650.3646699999999</v>
      </c>
      <c r="BU76" s="29"/>
      <c r="BV76" s="29">
        <v>1650.3646699999999</v>
      </c>
      <c r="BW76" s="29"/>
      <c r="BX76" s="204"/>
      <c r="BY76" s="29">
        <f t="shared" si="134"/>
        <v>695.77790000000005</v>
      </c>
      <c r="BZ76" s="29"/>
      <c r="CA76" s="29">
        <v>695.77790000000005</v>
      </c>
      <c r="CB76" s="29"/>
      <c r="CC76" s="29"/>
      <c r="CD76" s="31">
        <f t="shared" si="135"/>
        <v>2346.14257</v>
      </c>
      <c r="CE76" s="29">
        <f t="shared" si="136"/>
        <v>2346.14257</v>
      </c>
      <c r="CF76" s="29">
        <f t="shared" si="137"/>
        <v>0</v>
      </c>
      <c r="CG76" s="29">
        <f t="shared" si="137"/>
        <v>2346.14257</v>
      </c>
      <c r="CH76" s="29">
        <f t="shared" si="137"/>
        <v>0</v>
      </c>
      <c r="CI76" s="29">
        <f t="shared" si="137"/>
        <v>0</v>
      </c>
      <c r="CJ76" s="29">
        <f t="shared" si="138"/>
        <v>0</v>
      </c>
      <c r="CK76" s="29">
        <f t="shared" si="139"/>
        <v>0</v>
      </c>
      <c r="CL76" s="29">
        <f t="shared" si="140"/>
        <v>0</v>
      </c>
      <c r="CM76" s="29">
        <f t="shared" si="141"/>
        <v>0</v>
      </c>
      <c r="CN76" s="29">
        <f t="shared" si="142"/>
        <v>0</v>
      </c>
      <c r="CO76" s="349"/>
      <c r="CP76" s="351"/>
      <c r="CQ76" s="351"/>
      <c r="CR76" s="29">
        <f t="shared" si="143"/>
        <v>0</v>
      </c>
      <c r="CS76" s="29"/>
      <c r="CT76" s="29"/>
      <c r="CU76" s="29"/>
      <c r="CV76" s="325"/>
      <c r="CW76" s="29">
        <f t="shared" si="144"/>
        <v>0</v>
      </c>
      <c r="CX76" s="29"/>
      <c r="CY76" s="29"/>
      <c r="CZ76" s="29"/>
      <c r="DA76" s="325"/>
      <c r="DB76" s="29">
        <f t="shared" si="145"/>
        <v>0</v>
      </c>
      <c r="DC76" s="2">
        <f t="shared" si="151"/>
        <v>0</v>
      </c>
      <c r="DD76" s="2">
        <f t="shared" si="151"/>
        <v>0</v>
      </c>
      <c r="DE76" s="2">
        <f t="shared" si="151"/>
        <v>0</v>
      </c>
      <c r="DF76" s="2">
        <f t="shared" si="151"/>
        <v>0</v>
      </c>
      <c r="DG76" s="29"/>
      <c r="DH76" s="29"/>
      <c r="DI76" s="29"/>
      <c r="DJ76" s="29">
        <f t="shared" si="146"/>
        <v>0</v>
      </c>
      <c r="DK76" s="93"/>
      <c r="DL76" s="29">
        <f t="shared" si="147"/>
        <v>1650.3646699999999</v>
      </c>
      <c r="DM76" s="29">
        <f t="shared" si="148"/>
        <v>1650.3646699999999</v>
      </c>
      <c r="DN76" s="93"/>
      <c r="DO76" s="29"/>
      <c r="DP76" s="29"/>
      <c r="DQ76" s="93"/>
      <c r="DR76" s="29"/>
      <c r="DS76" s="93"/>
      <c r="DT76" s="93"/>
      <c r="DU76" s="2">
        <f t="shared" si="161"/>
        <v>0</v>
      </c>
      <c r="DV76" s="29"/>
      <c r="DW76" s="322"/>
      <c r="DX76" s="29"/>
      <c r="DY76" s="343"/>
      <c r="DZ76" s="2">
        <f t="shared" si="162"/>
        <v>0</v>
      </c>
      <c r="EA76" s="29"/>
      <c r="EB76" s="29"/>
      <c r="EC76" s="29"/>
      <c r="ED76" s="178"/>
      <c r="EE76" s="445"/>
      <c r="EF76" s="447"/>
      <c r="EG76" s="447"/>
      <c r="EH76" s="554"/>
      <c r="EI76" s="554"/>
      <c r="EJ76" s="445"/>
      <c r="EK76" s="447"/>
      <c r="EL76" s="447"/>
      <c r="EM76" s="554"/>
      <c r="EN76" s="554"/>
      <c r="EO76" s="554"/>
      <c r="EP76" s="448"/>
      <c r="EQ76" s="447"/>
      <c r="ER76" s="428" t="e">
        <f t="shared" si="149"/>
        <v>#DIV/0!</v>
      </c>
      <c r="ES76" s="498">
        <f t="shared" si="163"/>
        <v>2067.4</v>
      </c>
      <c r="ET76" s="499">
        <f t="shared" si="160"/>
        <v>2067.4</v>
      </c>
      <c r="EU76" s="499"/>
      <c r="EV76" s="544">
        <f t="shared" si="153"/>
        <v>1</v>
      </c>
      <c r="EW76" s="544">
        <f t="shared" si="154"/>
        <v>0</v>
      </c>
      <c r="EX76" s="498">
        <f t="shared" si="164"/>
        <v>0</v>
      </c>
      <c r="EY76" s="499">
        <f t="shared" si="155"/>
        <v>0</v>
      </c>
      <c r="EZ76" s="499">
        <f t="shared" si="156"/>
        <v>0</v>
      </c>
      <c r="FA76" s="544" t="e">
        <f t="shared" si="157"/>
        <v>#DIV/0!</v>
      </c>
      <c r="FB76" s="544" t="e">
        <f t="shared" si="158"/>
        <v>#DIV/0!</v>
      </c>
      <c r="FC76" s="544"/>
      <c r="FD76" s="499">
        <f t="shared" si="159"/>
        <v>0</v>
      </c>
      <c r="FE76" s="499">
        <f t="shared" si="165"/>
        <v>0</v>
      </c>
      <c r="FF76" s="445">
        <f>FG76+FH76</f>
        <v>0</v>
      </c>
      <c r="FG76" s="447">
        <f>AT76</f>
        <v>0</v>
      </c>
      <c r="FH76" s="447"/>
      <c r="FI76" s="554" t="e">
        <f>FG76/FF76</f>
        <v>#DIV/0!</v>
      </c>
      <c r="FJ76" s="554" t="e">
        <f>FH76/FF76</f>
        <v>#DIV/0!</v>
      </c>
      <c r="FK76" s="445">
        <f>FL76+FM76</f>
        <v>0</v>
      </c>
      <c r="FL76" s="447">
        <f>DX76</f>
        <v>0</v>
      </c>
      <c r="FM76" s="447">
        <f>EC76</f>
        <v>0</v>
      </c>
      <c r="FN76" s="554" t="e">
        <f>FL76/FK76</f>
        <v>#DIV/0!</v>
      </c>
      <c r="FO76" s="554" t="e">
        <f>FM76/FK76</f>
        <v>#DIV/0!</v>
      </c>
      <c r="FP76" s="554"/>
      <c r="FQ76" s="448" t="e">
        <f>FK76*FI76</f>
        <v>#DIV/0!</v>
      </c>
      <c r="FR76" s="447" t="e">
        <f>FL76-FQ76</f>
        <v>#DIV/0!</v>
      </c>
    </row>
    <row r="77" spans="2:174" s="48" customFormat="1" ht="15.6" customHeight="1" x14ac:dyDescent="0.25">
      <c r="B77" s="35"/>
      <c r="C77" s="36"/>
      <c r="D77" s="36">
        <v>1</v>
      </c>
      <c r="E77" s="113">
        <v>63</v>
      </c>
      <c r="F77" s="35"/>
      <c r="G77" s="36"/>
      <c r="H77" s="36">
        <v>1</v>
      </c>
      <c r="I77" s="907"/>
      <c r="J77" s="909"/>
      <c r="K77" s="4"/>
      <c r="L77" s="66"/>
      <c r="M77" s="636">
        <v>52</v>
      </c>
      <c r="N77" s="4" t="s">
        <v>96</v>
      </c>
      <c r="O77" s="408"/>
      <c r="P77" s="212">
        <v>1</v>
      </c>
      <c r="Q77" s="113"/>
      <c r="R77" s="2">
        <f t="shared" si="124"/>
        <v>690.3</v>
      </c>
      <c r="S77" s="619"/>
      <c r="T77" s="620">
        <v>690.3</v>
      </c>
      <c r="U77" s="619"/>
      <c r="V77" s="2">
        <f t="shared" si="125"/>
        <v>690.3</v>
      </c>
      <c r="W77" s="2"/>
      <c r="X77" s="645">
        <v>690.3</v>
      </c>
      <c r="Y77" s="2"/>
      <c r="Z77" s="174"/>
      <c r="AA77" s="172">
        <f t="shared" si="126"/>
        <v>416.3</v>
      </c>
      <c r="AB77" s="172"/>
      <c r="AC77" s="173">
        <v>416.3</v>
      </c>
      <c r="AD77" s="172"/>
      <c r="AE77" s="174"/>
      <c r="AF77" s="172">
        <f t="shared" si="127"/>
        <v>416.3</v>
      </c>
      <c r="AG77" s="172"/>
      <c r="AH77" s="173">
        <v>416.3</v>
      </c>
      <c r="AI77" s="172"/>
      <c r="AJ77" s="174"/>
      <c r="AK77" s="172">
        <f t="shared" si="128"/>
        <v>181</v>
      </c>
      <c r="AL77" s="172"/>
      <c r="AM77" s="173">
        <v>181</v>
      </c>
      <c r="AN77" s="172"/>
      <c r="AO77" s="174"/>
      <c r="AP77" s="602" t="s">
        <v>415</v>
      </c>
      <c r="AQ77" s="2">
        <f t="shared" si="52"/>
        <v>690.3</v>
      </c>
      <c r="AR77" s="619"/>
      <c r="AS77" s="620">
        <v>690.3</v>
      </c>
      <c r="AT77" s="619"/>
      <c r="AU77" s="2"/>
      <c r="AV77" s="2" t="e">
        <f t="shared" si="129"/>
        <v>#REF!</v>
      </c>
      <c r="AW77" s="2" t="e">
        <f>#REF!-AR77</f>
        <v>#REF!</v>
      </c>
      <c r="AX77" s="2" t="e">
        <f>#REF!-AS77</f>
        <v>#REF!</v>
      </c>
      <c r="AY77" s="2" t="e">
        <f>#REF!-AT77</f>
        <v>#REF!</v>
      </c>
      <c r="AZ77" s="2" t="e">
        <f>#REF!-AU77</f>
        <v>#REF!</v>
      </c>
      <c r="BA77" s="2">
        <f t="shared" si="130"/>
        <v>416.3</v>
      </c>
      <c r="BB77" s="2"/>
      <c r="BC77" s="262">
        <v>416.3</v>
      </c>
      <c r="BD77" s="2"/>
      <c r="BE77" s="2"/>
      <c r="BF77" s="2">
        <f t="shared" si="131"/>
        <v>0</v>
      </c>
      <c r="BG77" s="2"/>
      <c r="BH77" s="2"/>
      <c r="BI77" s="2"/>
      <c r="BJ77" s="2"/>
      <c r="BK77" s="2">
        <f t="shared" si="132"/>
        <v>528.34536000000003</v>
      </c>
      <c r="BL77" s="2"/>
      <c r="BM77" s="620">
        <f>SUM(235.98356,81.43142,210.93038)</f>
        <v>528.34536000000003</v>
      </c>
      <c r="BN77" s="2"/>
      <c r="BO77" s="2"/>
      <c r="BP77" s="2">
        <f t="shared" si="150"/>
        <v>1471.8899500000002</v>
      </c>
      <c r="BQ77" s="2"/>
      <c r="BR77" s="2">
        <f>SUM(657.41434,226.85558,587.62003)</f>
        <v>1471.8899500000002</v>
      </c>
      <c r="BS77" s="2"/>
      <c r="BT77" s="2">
        <f t="shared" si="133"/>
        <v>528.34536000000003</v>
      </c>
      <c r="BU77" s="2"/>
      <c r="BV77" s="620">
        <f>SUM(210.93038,81.43142,235.98356)</f>
        <v>528.34536000000003</v>
      </c>
      <c r="BW77" s="2"/>
      <c r="BX77" s="172"/>
      <c r="BY77" s="2">
        <f t="shared" si="134"/>
        <v>1471.8899500000002</v>
      </c>
      <c r="BZ77" s="2"/>
      <c r="CA77" s="2">
        <f>SUM(587.62003,226.85558,657.41434)</f>
        <v>1471.8899500000002</v>
      </c>
      <c r="CB77" s="2"/>
      <c r="CC77" s="2"/>
      <c r="CD77" s="25">
        <f t="shared" si="135"/>
        <v>2000.2353100000003</v>
      </c>
      <c r="CE77" s="2">
        <f t="shared" si="136"/>
        <v>2000.2353100000003</v>
      </c>
      <c r="CF77" s="2">
        <f t="shared" si="137"/>
        <v>0</v>
      </c>
      <c r="CG77" s="2">
        <f t="shared" si="137"/>
        <v>2000.2353100000003</v>
      </c>
      <c r="CH77" s="2">
        <f t="shared" si="137"/>
        <v>0</v>
      </c>
      <c r="CI77" s="2">
        <f t="shared" si="137"/>
        <v>0</v>
      </c>
      <c r="CJ77" s="2">
        <f t="shared" si="138"/>
        <v>0</v>
      </c>
      <c r="CK77" s="2">
        <f t="shared" si="139"/>
        <v>0</v>
      </c>
      <c r="CL77" s="2">
        <f t="shared" si="140"/>
        <v>0</v>
      </c>
      <c r="CM77" s="2">
        <f t="shared" si="141"/>
        <v>0</v>
      </c>
      <c r="CN77" s="2">
        <f t="shared" si="142"/>
        <v>0</v>
      </c>
      <c r="CO77" s="92"/>
      <c r="CP77" s="348"/>
      <c r="CQ77" s="348"/>
      <c r="CR77" s="2">
        <f t="shared" si="143"/>
        <v>0</v>
      </c>
      <c r="CS77" s="2"/>
      <c r="CT77" s="2"/>
      <c r="CU77" s="2"/>
      <c r="CV77" s="2"/>
      <c r="CW77" s="2">
        <f t="shared" si="144"/>
        <v>0</v>
      </c>
      <c r="CX77" s="2"/>
      <c r="CY77" s="2"/>
      <c r="CZ77" s="2"/>
      <c r="DA77" s="2"/>
      <c r="DB77" s="2">
        <f t="shared" si="145"/>
        <v>0</v>
      </c>
      <c r="DC77" s="2">
        <f t="shared" si="151"/>
        <v>0</v>
      </c>
      <c r="DD77" s="2">
        <f t="shared" si="151"/>
        <v>0</v>
      </c>
      <c r="DE77" s="2">
        <f t="shared" si="151"/>
        <v>0</v>
      </c>
      <c r="DF77" s="2">
        <f t="shared" si="151"/>
        <v>0</v>
      </c>
      <c r="DG77" s="2"/>
      <c r="DH77" s="2"/>
      <c r="DI77" s="2"/>
      <c r="DJ77" s="2">
        <f t="shared" si="146"/>
        <v>0</v>
      </c>
      <c r="DK77" s="58"/>
      <c r="DL77" s="2">
        <f t="shared" si="147"/>
        <v>528.34536000000003</v>
      </c>
      <c r="DM77" s="2">
        <f t="shared" si="148"/>
        <v>528.34536000000003</v>
      </c>
      <c r="DN77" s="58"/>
      <c r="DO77" s="2"/>
      <c r="DP77" s="2"/>
      <c r="DQ77" s="58"/>
      <c r="DR77" s="2"/>
      <c r="DS77" s="58"/>
      <c r="DT77" s="58"/>
      <c r="DU77" s="2">
        <f t="shared" si="161"/>
        <v>0</v>
      </c>
      <c r="DV77" s="2"/>
      <c r="DW77" s="620"/>
      <c r="DX77" s="2"/>
      <c r="DY77" s="2"/>
      <c r="DZ77" s="2">
        <f t="shared" si="162"/>
        <v>0</v>
      </c>
      <c r="EA77" s="2"/>
      <c r="EB77" s="2"/>
      <c r="EC77" s="2"/>
      <c r="ED77" s="172"/>
      <c r="EE77" s="445"/>
      <c r="EF77" s="445"/>
      <c r="EG77" s="445"/>
      <c r="EH77" s="553"/>
      <c r="EI77" s="553"/>
      <c r="EJ77" s="445"/>
      <c r="EK77" s="445"/>
      <c r="EL77" s="445"/>
      <c r="EM77" s="553"/>
      <c r="EN77" s="553"/>
      <c r="EO77" s="553"/>
      <c r="EP77" s="446"/>
      <c r="EQ77" s="445"/>
      <c r="ER77" s="427" t="e">
        <f t="shared" si="149"/>
        <v>#DIV/0!</v>
      </c>
      <c r="ES77" s="498">
        <f t="shared" si="163"/>
        <v>690.3</v>
      </c>
      <c r="ET77" s="498">
        <f t="shared" si="160"/>
        <v>690.3</v>
      </c>
      <c r="EU77" s="498"/>
      <c r="EV77" s="541">
        <f t="shared" si="153"/>
        <v>1</v>
      </c>
      <c r="EW77" s="541">
        <f t="shared" si="154"/>
        <v>0</v>
      </c>
      <c r="EX77" s="498">
        <f t="shared" si="164"/>
        <v>0</v>
      </c>
      <c r="EY77" s="498">
        <f t="shared" si="155"/>
        <v>0</v>
      </c>
      <c r="EZ77" s="498">
        <f t="shared" si="156"/>
        <v>0</v>
      </c>
      <c r="FA77" s="541" t="e">
        <f t="shared" si="157"/>
        <v>#DIV/0!</v>
      </c>
      <c r="FB77" s="541" t="e">
        <f t="shared" si="158"/>
        <v>#DIV/0!</v>
      </c>
      <c r="FC77" s="541"/>
      <c r="FD77" s="498">
        <f t="shared" si="159"/>
        <v>0</v>
      </c>
      <c r="FE77" s="498">
        <f t="shared" si="165"/>
        <v>0</v>
      </c>
      <c r="FF77" s="445">
        <f>FG77+FH77</f>
        <v>0</v>
      </c>
      <c r="FG77" s="445">
        <f>AT77</f>
        <v>0</v>
      </c>
      <c r="FH77" s="445"/>
      <c r="FI77" s="553" t="e">
        <f>FG77/FF77</f>
        <v>#DIV/0!</v>
      </c>
      <c r="FJ77" s="553" t="e">
        <f>FH77/FF77</f>
        <v>#DIV/0!</v>
      </c>
      <c r="FK77" s="445">
        <f>FL77+FM77</f>
        <v>0</v>
      </c>
      <c r="FL77" s="445">
        <f>DX77</f>
        <v>0</v>
      </c>
      <c r="FM77" s="445">
        <f>EC77</f>
        <v>0</v>
      </c>
      <c r="FN77" s="553" t="e">
        <f>FL77/FK77</f>
        <v>#DIV/0!</v>
      </c>
      <c r="FO77" s="553" t="e">
        <f>FM77/FK77</f>
        <v>#DIV/0!</v>
      </c>
      <c r="FP77" s="553"/>
      <c r="FQ77" s="446" t="e">
        <f>FK77*FI77</f>
        <v>#DIV/0!</v>
      </c>
      <c r="FR77" s="445" t="e">
        <f>FL77-FQ77</f>
        <v>#DIV/0!</v>
      </c>
    </row>
    <row r="78" spans="2:174" s="48" customFormat="1" ht="15.75" customHeight="1" x14ac:dyDescent="0.25">
      <c r="B78" s="35"/>
      <c r="C78" s="36"/>
      <c r="D78" s="36">
        <v>1</v>
      </c>
      <c r="E78" s="113">
        <v>64</v>
      </c>
      <c r="F78" s="35"/>
      <c r="G78" s="36"/>
      <c r="H78" s="36"/>
      <c r="I78" s="902"/>
      <c r="J78" s="903"/>
      <c r="K78" s="903"/>
      <c r="L78" s="68"/>
      <c r="M78" s="113">
        <v>53</v>
      </c>
      <c r="N78" s="4" t="s">
        <v>209</v>
      </c>
      <c r="O78" s="408"/>
      <c r="P78" s="212">
        <v>1</v>
      </c>
      <c r="Q78" s="157"/>
      <c r="R78" s="2">
        <f t="shared" si="124"/>
        <v>1408.1</v>
      </c>
      <c r="S78" s="619"/>
      <c r="T78" s="620">
        <v>1408.1</v>
      </c>
      <c r="U78" s="619"/>
      <c r="V78" s="2">
        <f t="shared" si="125"/>
        <v>1408.1</v>
      </c>
      <c r="W78" s="2"/>
      <c r="X78" s="645">
        <v>1408.1</v>
      </c>
      <c r="Y78" s="2"/>
      <c r="Z78" s="175"/>
      <c r="AA78" s="172">
        <f t="shared" si="126"/>
        <v>618.70000000000005</v>
      </c>
      <c r="AB78" s="172"/>
      <c r="AC78" s="173">
        <v>618.70000000000005</v>
      </c>
      <c r="AD78" s="172"/>
      <c r="AE78" s="175"/>
      <c r="AF78" s="172">
        <f t="shared" si="127"/>
        <v>618.70000000000005</v>
      </c>
      <c r="AG78" s="172"/>
      <c r="AH78" s="173">
        <v>618.70000000000005</v>
      </c>
      <c r="AI78" s="172"/>
      <c r="AJ78" s="175"/>
      <c r="AK78" s="172">
        <f t="shared" si="128"/>
        <v>269</v>
      </c>
      <c r="AL78" s="172"/>
      <c r="AM78" s="173">
        <v>269</v>
      </c>
      <c r="AN78" s="172"/>
      <c r="AO78" s="172"/>
      <c r="AP78" s="602" t="s">
        <v>416</v>
      </c>
      <c r="AQ78" s="2">
        <f t="shared" si="52"/>
        <v>1408.1</v>
      </c>
      <c r="AR78" s="619"/>
      <c r="AS78" s="619">
        <v>1408.1</v>
      </c>
      <c r="AT78" s="619"/>
      <c r="AU78" s="2"/>
      <c r="AV78" s="2" t="e">
        <f t="shared" si="129"/>
        <v>#REF!</v>
      </c>
      <c r="AW78" s="2" t="e">
        <f>#REF!-AR78</f>
        <v>#REF!</v>
      </c>
      <c r="AX78" s="2" t="e">
        <f>#REF!-AS78</f>
        <v>#REF!</v>
      </c>
      <c r="AY78" s="2" t="e">
        <f>#REF!-AT78</f>
        <v>#REF!</v>
      </c>
      <c r="AZ78" s="2" t="e">
        <f>#REF!-AU78</f>
        <v>#REF!</v>
      </c>
      <c r="BA78" s="2">
        <f t="shared" si="130"/>
        <v>0</v>
      </c>
      <c r="BB78" s="2"/>
      <c r="BC78" s="2"/>
      <c r="BD78" s="2"/>
      <c r="BE78" s="2"/>
      <c r="BF78" s="2">
        <f t="shared" si="131"/>
        <v>0</v>
      </c>
      <c r="BG78" s="2"/>
      <c r="BH78" s="2"/>
      <c r="BI78" s="2"/>
      <c r="BJ78" s="2"/>
      <c r="BK78" s="2">
        <f t="shared" si="132"/>
        <v>1408.1</v>
      </c>
      <c r="BL78" s="2"/>
      <c r="BM78" s="619">
        <v>1408.1</v>
      </c>
      <c r="BN78" s="2"/>
      <c r="BO78" s="2"/>
      <c r="BP78" s="2">
        <f t="shared" si="150"/>
        <v>210.40575000000001</v>
      </c>
      <c r="BQ78" s="2"/>
      <c r="BR78" s="2">
        <v>210.40575000000001</v>
      </c>
      <c r="BS78" s="2"/>
      <c r="BT78" s="2">
        <f t="shared" si="133"/>
        <v>1408.1</v>
      </c>
      <c r="BU78" s="2"/>
      <c r="BV78" s="2">
        <v>1408.1</v>
      </c>
      <c r="BW78" s="2"/>
      <c r="BX78" s="172"/>
      <c r="BY78" s="2">
        <f t="shared" si="134"/>
        <v>210.40575000000001</v>
      </c>
      <c r="BZ78" s="2"/>
      <c r="CA78" s="2">
        <v>210.40575000000001</v>
      </c>
      <c r="CB78" s="2"/>
      <c r="CC78" s="2"/>
      <c r="CD78" s="25">
        <f t="shared" si="135"/>
        <v>1618.5057499999998</v>
      </c>
      <c r="CE78" s="2">
        <f t="shared" si="136"/>
        <v>1618.5057499999998</v>
      </c>
      <c r="CF78" s="2">
        <f t="shared" si="137"/>
        <v>0</v>
      </c>
      <c r="CG78" s="2">
        <f t="shared" si="137"/>
        <v>1618.5057499999998</v>
      </c>
      <c r="CH78" s="2">
        <f t="shared" si="137"/>
        <v>0</v>
      </c>
      <c r="CI78" s="2">
        <f t="shared" si="137"/>
        <v>0</v>
      </c>
      <c r="CJ78" s="2">
        <f t="shared" si="138"/>
        <v>0</v>
      </c>
      <c r="CK78" s="2">
        <f t="shared" si="139"/>
        <v>0</v>
      </c>
      <c r="CL78" s="2">
        <f t="shared" si="140"/>
        <v>0</v>
      </c>
      <c r="CM78" s="2">
        <f t="shared" si="141"/>
        <v>0</v>
      </c>
      <c r="CN78" s="2">
        <f t="shared" si="142"/>
        <v>0</v>
      </c>
      <c r="CO78" s="92"/>
      <c r="CP78" s="348"/>
      <c r="CQ78" s="348"/>
      <c r="CR78" s="2">
        <f t="shared" si="143"/>
        <v>0</v>
      </c>
      <c r="CS78" s="2"/>
      <c r="CT78" s="2"/>
      <c r="CU78" s="2"/>
      <c r="CV78" s="2"/>
      <c r="CW78" s="2">
        <f t="shared" si="144"/>
        <v>0</v>
      </c>
      <c r="CX78" s="2"/>
      <c r="CY78" s="2"/>
      <c r="CZ78" s="2"/>
      <c r="DA78" s="2"/>
      <c r="DB78" s="2">
        <f t="shared" si="145"/>
        <v>0</v>
      </c>
      <c r="DC78" s="2">
        <f t="shared" si="151"/>
        <v>0</v>
      </c>
      <c r="DD78" s="2">
        <f t="shared" si="151"/>
        <v>0</v>
      </c>
      <c r="DE78" s="2">
        <f t="shared" si="151"/>
        <v>0</v>
      </c>
      <c r="DF78" s="2">
        <f t="shared" si="151"/>
        <v>0</v>
      </c>
      <c r="DG78" s="2"/>
      <c r="DH78" s="2"/>
      <c r="DI78" s="2"/>
      <c r="DJ78" s="2">
        <f t="shared" si="146"/>
        <v>0</v>
      </c>
      <c r="DK78" s="58"/>
      <c r="DL78" s="2">
        <f t="shared" si="147"/>
        <v>1408.1</v>
      </c>
      <c r="DM78" s="2">
        <f t="shared" si="148"/>
        <v>1408.1</v>
      </c>
      <c r="DN78" s="58"/>
      <c r="DO78" s="2"/>
      <c r="DP78" s="2"/>
      <c r="DQ78" s="58"/>
      <c r="DR78" s="2"/>
      <c r="DS78" s="58"/>
      <c r="DT78" s="58"/>
      <c r="DU78" s="2">
        <f t="shared" si="161"/>
        <v>0</v>
      </c>
      <c r="DV78" s="2"/>
      <c r="DW78" s="2"/>
      <c r="DX78" s="2"/>
      <c r="DY78" s="2"/>
      <c r="DZ78" s="2">
        <f t="shared" si="162"/>
        <v>0</v>
      </c>
      <c r="EA78" s="2"/>
      <c r="EB78" s="2"/>
      <c r="EC78" s="2"/>
      <c r="ED78" s="172"/>
      <c r="EE78" s="445"/>
      <c r="EF78" s="445"/>
      <c r="EG78" s="445"/>
      <c r="EH78" s="553"/>
      <c r="EI78" s="553"/>
      <c r="EJ78" s="445"/>
      <c r="EK78" s="445"/>
      <c r="EL78" s="445"/>
      <c r="EM78" s="553"/>
      <c r="EN78" s="553"/>
      <c r="EO78" s="553"/>
      <c r="EP78" s="446"/>
      <c r="EQ78" s="445"/>
      <c r="ER78" s="427" t="e">
        <f t="shared" si="149"/>
        <v>#DIV/0!</v>
      </c>
      <c r="ES78" s="498">
        <f t="shared" si="163"/>
        <v>1408.1</v>
      </c>
      <c r="ET78" s="498">
        <f t="shared" si="160"/>
        <v>1408.1</v>
      </c>
      <c r="EU78" s="498"/>
      <c r="EV78" s="541">
        <f t="shared" si="153"/>
        <v>1</v>
      </c>
      <c r="EW78" s="541">
        <f t="shared" si="154"/>
        <v>0</v>
      </c>
      <c r="EX78" s="498">
        <f t="shared" si="164"/>
        <v>0</v>
      </c>
      <c r="EY78" s="498">
        <f t="shared" si="155"/>
        <v>0</v>
      </c>
      <c r="EZ78" s="498">
        <f t="shared" si="156"/>
        <v>0</v>
      </c>
      <c r="FA78" s="541" t="e">
        <f t="shared" si="157"/>
        <v>#DIV/0!</v>
      </c>
      <c r="FB78" s="541" t="e">
        <f t="shared" si="158"/>
        <v>#DIV/0!</v>
      </c>
      <c r="FC78" s="541"/>
      <c r="FD78" s="498">
        <f t="shared" si="159"/>
        <v>0</v>
      </c>
      <c r="FE78" s="498">
        <f t="shared" si="165"/>
        <v>0</v>
      </c>
      <c r="FF78" s="445"/>
      <c r="FG78" s="445"/>
      <c r="FH78" s="445"/>
      <c r="FI78" s="553"/>
      <c r="FJ78" s="553"/>
      <c r="FK78" s="445"/>
      <c r="FL78" s="445"/>
      <c r="FM78" s="445"/>
      <c r="FN78" s="553"/>
      <c r="FO78" s="553"/>
      <c r="FP78" s="553"/>
      <c r="FQ78" s="446"/>
      <c r="FR78" s="445"/>
    </row>
    <row r="79" spans="2:174" s="142" customFormat="1" ht="15.75" customHeight="1" x14ac:dyDescent="0.25">
      <c r="B79" s="136"/>
      <c r="C79" s="137"/>
      <c r="D79" s="137"/>
      <c r="E79" s="138"/>
      <c r="F79" s="136"/>
      <c r="G79" s="137"/>
      <c r="H79" s="137"/>
      <c r="I79" s="138"/>
      <c r="J79" s="139"/>
      <c r="K79" s="139"/>
      <c r="L79" s="140"/>
      <c r="M79" s="138"/>
      <c r="N79" s="141" t="s">
        <v>3</v>
      </c>
      <c r="O79" s="141"/>
      <c r="P79" s="214">
        <f>P80+P81+P82+P83+P84+P85+P86+P87+P88+P89+P90+P91+P92+P93</f>
        <v>13</v>
      </c>
      <c r="Q79" s="214">
        <f>Q80+Q81+Q82+Q83+Q84+Q85+Q86+Q87+Q88+Q89+Q90+Q91+Q92+Q93</f>
        <v>4</v>
      </c>
      <c r="R79" s="70">
        <f t="shared" ref="R79:AO79" si="166">SUM(R80:R93)-R81</f>
        <v>142312.35563999999</v>
      </c>
      <c r="S79" s="70">
        <f t="shared" si="166"/>
        <v>0</v>
      </c>
      <c r="T79" s="70">
        <f t="shared" si="166"/>
        <v>42449.097870000005</v>
      </c>
      <c r="U79" s="70">
        <f t="shared" si="166"/>
        <v>99863.257769999997</v>
      </c>
      <c r="V79" s="70">
        <f t="shared" si="166"/>
        <v>74443.191469999991</v>
      </c>
      <c r="W79" s="70">
        <f t="shared" si="166"/>
        <v>0</v>
      </c>
      <c r="X79" s="70">
        <f t="shared" si="166"/>
        <v>43787.000000000007</v>
      </c>
      <c r="Y79" s="70">
        <f t="shared" si="166"/>
        <v>30656.191469999998</v>
      </c>
      <c r="Z79" s="170">
        <f t="shared" si="166"/>
        <v>0</v>
      </c>
      <c r="AA79" s="170">
        <f t="shared" si="166"/>
        <v>101053.3</v>
      </c>
      <c r="AB79" s="170">
        <f t="shared" si="166"/>
        <v>0</v>
      </c>
      <c r="AC79" s="170">
        <f t="shared" si="166"/>
        <v>24817.000000000004</v>
      </c>
      <c r="AD79" s="170">
        <f t="shared" si="166"/>
        <v>76236.3</v>
      </c>
      <c r="AE79" s="170">
        <f t="shared" si="166"/>
        <v>0</v>
      </c>
      <c r="AF79" s="170">
        <f t="shared" si="166"/>
        <v>68616.999999999985</v>
      </c>
      <c r="AG79" s="170">
        <f t="shared" si="166"/>
        <v>0</v>
      </c>
      <c r="AH79" s="170">
        <f t="shared" si="166"/>
        <v>24817.000000000004</v>
      </c>
      <c r="AI79" s="170">
        <f t="shared" si="166"/>
        <v>43800</v>
      </c>
      <c r="AJ79" s="170">
        <f t="shared" si="166"/>
        <v>0</v>
      </c>
      <c r="AK79" s="171">
        <f t="shared" si="166"/>
        <v>54590</v>
      </c>
      <c r="AL79" s="170">
        <f t="shared" si="166"/>
        <v>0</v>
      </c>
      <c r="AM79" s="170">
        <f t="shared" si="166"/>
        <v>10790</v>
      </c>
      <c r="AN79" s="170">
        <f t="shared" si="166"/>
        <v>43800</v>
      </c>
      <c r="AO79" s="170">
        <f t="shared" si="166"/>
        <v>0</v>
      </c>
      <c r="AP79" s="577"/>
      <c r="AQ79" s="70">
        <f>SUM(AQ80:AQ93)-AQ81</f>
        <v>142312.35562999998</v>
      </c>
      <c r="AR79" s="70">
        <f>SUM(AR80:AR93)-AR81</f>
        <v>0</v>
      </c>
      <c r="AS79" s="70">
        <f>SUM(AS80:AS93)-AS81</f>
        <v>42449.097870000005</v>
      </c>
      <c r="AT79" s="70">
        <f>SUM(AT80:AT93)-AT81</f>
        <v>99863.257759999993</v>
      </c>
      <c r="AU79" s="70">
        <f>SUM(AU80:AU93)-AU81</f>
        <v>0</v>
      </c>
      <c r="AV79" s="70" t="e">
        <f t="shared" ref="AV79:BE79" si="167">SUM(AV80:AV93)-AV81</f>
        <v>#REF!</v>
      </c>
      <c r="AW79" s="70" t="e">
        <f t="shared" si="167"/>
        <v>#REF!</v>
      </c>
      <c r="AX79" s="70" t="e">
        <f t="shared" si="167"/>
        <v>#REF!</v>
      </c>
      <c r="AY79" s="70" t="e">
        <f t="shared" si="167"/>
        <v>#REF!</v>
      </c>
      <c r="AZ79" s="70" t="e">
        <f t="shared" si="167"/>
        <v>#REF!</v>
      </c>
      <c r="BA79" s="70">
        <f t="shared" si="167"/>
        <v>99284.5</v>
      </c>
      <c r="BB79" s="70">
        <f t="shared" si="167"/>
        <v>0</v>
      </c>
      <c r="BC79" s="70">
        <f t="shared" si="167"/>
        <v>24288.2</v>
      </c>
      <c r="BD79" s="70">
        <f t="shared" si="167"/>
        <v>74996.3</v>
      </c>
      <c r="BE79" s="70">
        <f t="shared" si="167"/>
        <v>0</v>
      </c>
      <c r="BF79" s="70">
        <f t="shared" ref="BF79:CN79" si="168">SUM(BF80:BF93)-BF81</f>
        <v>0</v>
      </c>
      <c r="BG79" s="70">
        <f t="shared" si="168"/>
        <v>0</v>
      </c>
      <c r="BH79" s="70">
        <f t="shared" si="168"/>
        <v>0</v>
      </c>
      <c r="BI79" s="70">
        <f t="shared" si="168"/>
        <v>0</v>
      </c>
      <c r="BJ79" s="70">
        <f t="shared" si="168"/>
        <v>0</v>
      </c>
      <c r="BK79" s="70">
        <f t="shared" si="168"/>
        <v>127390.26786999997</v>
      </c>
      <c r="BL79" s="70">
        <f t="shared" si="168"/>
        <v>0</v>
      </c>
      <c r="BM79" s="70">
        <f t="shared" si="168"/>
        <v>41544.891140000007</v>
      </c>
      <c r="BN79" s="70">
        <f t="shared" si="168"/>
        <v>85845.376730000004</v>
      </c>
      <c r="BO79" s="70">
        <f t="shared" si="168"/>
        <v>0</v>
      </c>
      <c r="BP79" s="70">
        <f>SUM(BP80:BP93)</f>
        <v>17774.722622999998</v>
      </c>
      <c r="BQ79" s="70">
        <f>SUM(BQ80:BQ93)</f>
        <v>0</v>
      </c>
      <c r="BR79" s="70">
        <f>SUM(BR80:BR93)</f>
        <v>6907.0568330000006</v>
      </c>
      <c r="BS79" s="70">
        <f>SUM(BS80:BS93)</f>
        <v>10867.665789999999</v>
      </c>
      <c r="BT79" s="70">
        <f t="shared" si="168"/>
        <v>127390.26786999997</v>
      </c>
      <c r="BU79" s="70">
        <f t="shared" si="168"/>
        <v>0</v>
      </c>
      <c r="BV79" s="70">
        <f t="shared" si="168"/>
        <v>41544.891140000007</v>
      </c>
      <c r="BW79" s="70">
        <f t="shared" si="168"/>
        <v>85845.376730000004</v>
      </c>
      <c r="BX79" s="170">
        <f t="shared" si="168"/>
        <v>0</v>
      </c>
      <c r="BY79" s="310">
        <f t="shared" si="168"/>
        <v>17774.722619999997</v>
      </c>
      <c r="BZ79" s="70">
        <f t="shared" si="168"/>
        <v>0</v>
      </c>
      <c r="CA79" s="70">
        <f t="shared" si="168"/>
        <v>6907.0568299999995</v>
      </c>
      <c r="CB79" s="70">
        <f t="shared" si="168"/>
        <v>10867.665789999999</v>
      </c>
      <c r="CC79" s="70">
        <f t="shared" si="168"/>
        <v>0</v>
      </c>
      <c r="CD79" s="70">
        <f t="shared" si="168"/>
        <v>145164.99049000005</v>
      </c>
      <c r="CE79" s="70">
        <f t="shared" si="168"/>
        <v>145164.99049000005</v>
      </c>
      <c r="CF79" s="70">
        <f t="shared" si="168"/>
        <v>0</v>
      </c>
      <c r="CG79" s="70">
        <f t="shared" si="168"/>
        <v>48451.947970000001</v>
      </c>
      <c r="CH79" s="70">
        <f t="shared" si="168"/>
        <v>96713.042520000003</v>
      </c>
      <c r="CI79" s="70">
        <f t="shared" si="168"/>
        <v>0</v>
      </c>
      <c r="CJ79" s="70">
        <f t="shared" si="168"/>
        <v>0</v>
      </c>
      <c r="CK79" s="70">
        <f t="shared" si="168"/>
        <v>0</v>
      </c>
      <c r="CL79" s="70">
        <f t="shared" si="168"/>
        <v>0</v>
      </c>
      <c r="CM79" s="70">
        <f t="shared" si="168"/>
        <v>0</v>
      </c>
      <c r="CN79" s="70">
        <f t="shared" si="168"/>
        <v>0</v>
      </c>
      <c r="CO79" s="312">
        <f>CP79+CR79-BF79</f>
        <v>99284.499999999985</v>
      </c>
      <c r="CP79" s="313">
        <f t="shared" ref="CP79:DJ79" si="169">SUM(CP80:CP93)-CP81</f>
        <v>99284.499999999985</v>
      </c>
      <c r="CQ79" s="313">
        <f t="shared" si="169"/>
        <v>87391.799999999988</v>
      </c>
      <c r="CR79" s="70">
        <f t="shared" si="169"/>
        <v>0</v>
      </c>
      <c r="CS79" s="70">
        <f t="shared" si="169"/>
        <v>0</v>
      </c>
      <c r="CT79" s="70">
        <f t="shared" si="169"/>
        <v>0</v>
      </c>
      <c r="CU79" s="70">
        <f t="shared" si="169"/>
        <v>0</v>
      </c>
      <c r="CV79" s="70">
        <f t="shared" si="169"/>
        <v>0</v>
      </c>
      <c r="CW79" s="70">
        <f t="shared" si="169"/>
        <v>0</v>
      </c>
      <c r="CX79" s="70">
        <f t="shared" si="169"/>
        <v>0</v>
      </c>
      <c r="CY79" s="70">
        <f t="shared" si="169"/>
        <v>0</v>
      </c>
      <c r="CZ79" s="70">
        <f t="shared" si="169"/>
        <v>0</v>
      </c>
      <c r="DA79" s="70">
        <f t="shared" si="169"/>
        <v>0</v>
      </c>
      <c r="DB79" s="70">
        <f t="shared" si="169"/>
        <v>0</v>
      </c>
      <c r="DC79" s="70">
        <f t="shared" si="169"/>
        <v>0</v>
      </c>
      <c r="DD79" s="70">
        <f t="shared" si="169"/>
        <v>0</v>
      </c>
      <c r="DE79" s="70">
        <f t="shared" si="169"/>
        <v>0</v>
      </c>
      <c r="DF79" s="70">
        <f t="shared" si="169"/>
        <v>0</v>
      </c>
      <c r="DG79" s="70">
        <f t="shared" si="169"/>
        <v>0</v>
      </c>
      <c r="DH79" s="70">
        <f t="shared" si="169"/>
        <v>0</v>
      </c>
      <c r="DI79" s="70">
        <f t="shared" si="169"/>
        <v>0</v>
      </c>
      <c r="DJ79" s="70">
        <f t="shared" si="169"/>
        <v>0</v>
      </c>
      <c r="DK79" s="154"/>
      <c r="DL79" s="70">
        <f>SUM(DL80:DL93)-DL81</f>
        <v>127390.26786999997</v>
      </c>
      <c r="DM79" s="70">
        <f>SUM(DM80:DM93)-DM81</f>
        <v>127390.26786999997</v>
      </c>
      <c r="DN79" s="154"/>
      <c r="DO79" s="70">
        <f>SUM(DO80:DO93)-DO81</f>
        <v>127390.26786999998</v>
      </c>
      <c r="DP79" s="70">
        <f>SUM(DP80:DP93)-DP81</f>
        <v>0</v>
      </c>
      <c r="DQ79" s="154"/>
      <c r="DR79" s="70">
        <f>SUM(DR80:DR93)-DR81</f>
        <v>-39998.467869999993</v>
      </c>
      <c r="DS79" s="143">
        <f>DJ79-DR79</f>
        <v>39998.467869999993</v>
      </c>
      <c r="DT79" s="143"/>
      <c r="DU79" s="70">
        <f t="shared" si="161"/>
        <v>0</v>
      </c>
      <c r="DV79" s="70">
        <f>SUM(DV80:DV93)-DV81</f>
        <v>0</v>
      </c>
      <c r="DW79" s="70">
        <f>SUM(DW80:DW93)-DW81</f>
        <v>0</v>
      </c>
      <c r="DX79" s="70">
        <f>SUM(DX80:DX93)-DX81</f>
        <v>0</v>
      </c>
      <c r="DY79" s="70">
        <f>SUM(DY80:DY93)-DY81</f>
        <v>0</v>
      </c>
      <c r="DZ79" s="70">
        <f t="shared" si="162"/>
        <v>0</v>
      </c>
      <c r="EA79" s="70">
        <f>SUM(EA80:EA93)-EA81</f>
        <v>0</v>
      </c>
      <c r="EB79" s="70">
        <f>SUM(EB80:EB93)-EB81</f>
        <v>0</v>
      </c>
      <c r="EC79" s="70">
        <f>SUM(EC80:EC93)-EC81</f>
        <v>0</v>
      </c>
      <c r="ED79" s="170">
        <f>SUM(ED80:ED93)-ED81</f>
        <v>0</v>
      </c>
      <c r="EE79" s="70">
        <f>EF79+EG79+EH79</f>
        <v>0</v>
      </c>
      <c r="EF79" s="70">
        <f>AR79</f>
        <v>0</v>
      </c>
      <c r="EG79" s="70">
        <f>SUM(EG80:EG93)-EG81</f>
        <v>0</v>
      </c>
      <c r="EH79" s="543"/>
      <c r="EI79" s="543"/>
      <c r="EJ79" s="70">
        <f>EK79+EL79</f>
        <v>0</v>
      </c>
      <c r="EK79" s="70">
        <f>SUM(EK80:EK93)</f>
        <v>0</v>
      </c>
      <c r="EL79" s="70">
        <f>SUM(EL80:EL93)</f>
        <v>0</v>
      </c>
      <c r="EM79" s="543"/>
      <c r="EN79" s="543"/>
      <c r="EO79" s="543"/>
      <c r="EP79" s="439" t="e">
        <f>SUM(EP80:EP93)</f>
        <v>#DIV/0!</v>
      </c>
      <c r="EQ79" s="70" t="e">
        <f>EP79-EM79</f>
        <v>#DIV/0!</v>
      </c>
      <c r="ER79" s="426"/>
      <c r="ES79" s="70">
        <f t="shared" si="163"/>
        <v>42449.097870000005</v>
      </c>
      <c r="ET79" s="70">
        <f t="shared" si="160"/>
        <v>42449.097870000005</v>
      </c>
      <c r="EU79" s="70">
        <f>SUM(EU80:EU93)-EU81</f>
        <v>0</v>
      </c>
      <c r="EV79" s="543"/>
      <c r="EW79" s="543"/>
      <c r="EX79" s="70">
        <f t="shared" si="164"/>
        <v>0</v>
      </c>
      <c r="EY79" s="70">
        <f>SUM(EY80:EY93)</f>
        <v>0</v>
      </c>
      <c r="EZ79" s="70">
        <f>SUM(EZ80:EZ93)</f>
        <v>0</v>
      </c>
      <c r="FA79" s="543"/>
      <c r="FB79" s="543"/>
      <c r="FC79" s="543"/>
      <c r="FD79" s="70">
        <f t="shared" si="159"/>
        <v>0</v>
      </c>
      <c r="FE79" s="70">
        <f t="shared" si="165"/>
        <v>0</v>
      </c>
      <c r="FF79" s="70">
        <f>FG79+FH79+FI79</f>
        <v>99863.257759999993</v>
      </c>
      <c r="FG79" s="70">
        <f>AT79</f>
        <v>99863.257759999993</v>
      </c>
      <c r="FH79" s="70">
        <f>SUM(FH80:FH93)-FH81</f>
        <v>0</v>
      </c>
      <c r="FI79" s="543"/>
      <c r="FJ79" s="543"/>
      <c r="FK79" s="70">
        <f>FL79+FM79</f>
        <v>0</v>
      </c>
      <c r="FL79" s="70">
        <f>DX79</f>
        <v>0</v>
      </c>
      <c r="FM79" s="70">
        <f>EC79</f>
        <v>0</v>
      </c>
      <c r="FN79" s="543"/>
      <c r="FO79" s="543"/>
      <c r="FP79" s="543"/>
      <c r="FQ79" s="439">
        <f>FK79*FI79</f>
        <v>0</v>
      </c>
      <c r="FR79" s="70">
        <f>FL79-FQ79</f>
        <v>0</v>
      </c>
    </row>
    <row r="80" spans="2:174" s="48" customFormat="1" ht="15.6" customHeight="1" x14ac:dyDescent="0.25">
      <c r="B80" s="35">
        <v>1</v>
      </c>
      <c r="C80" s="36"/>
      <c r="D80" s="36"/>
      <c r="E80" s="113">
        <v>65</v>
      </c>
      <c r="F80" s="35">
        <v>1</v>
      </c>
      <c r="G80" s="36"/>
      <c r="H80" s="36"/>
      <c r="I80" s="886"/>
      <c r="J80" s="887"/>
      <c r="K80" s="887"/>
      <c r="L80" s="202"/>
      <c r="M80" s="223">
        <v>54</v>
      </c>
      <c r="N80" s="4" t="s">
        <v>210</v>
      </c>
      <c r="O80" s="157"/>
      <c r="P80" s="157"/>
      <c r="Q80" s="157"/>
      <c r="R80" s="2">
        <f t="shared" ref="R80:R93" si="170">S80+T80+U80</f>
        <v>0</v>
      </c>
      <c r="S80" s="619"/>
      <c r="T80" s="619">
        <v>0</v>
      </c>
      <c r="U80" s="619"/>
      <c r="V80" s="2">
        <f t="shared" ref="V80:V93" si="171">W80+X80+Y80+Z80</f>
        <v>319.39999999999998</v>
      </c>
      <c r="W80" s="2"/>
      <c r="X80" s="664">
        <v>319.39999999999998</v>
      </c>
      <c r="Y80" s="2"/>
      <c r="Z80" s="175"/>
      <c r="AA80" s="172">
        <f t="shared" ref="AA80:AA93" si="172">AB80+AC80+AD80+AE80</f>
        <v>0</v>
      </c>
      <c r="AB80" s="172"/>
      <c r="AC80" s="172">
        <v>0</v>
      </c>
      <c r="AD80" s="172"/>
      <c r="AE80" s="175"/>
      <c r="AF80" s="172">
        <f t="shared" ref="AF80:AF93" si="173">AG80+AH80+AI80+AJ80</f>
        <v>0</v>
      </c>
      <c r="AG80" s="172"/>
      <c r="AH80" s="172">
        <v>0</v>
      </c>
      <c r="AI80" s="172"/>
      <c r="AJ80" s="175"/>
      <c r="AK80" s="172">
        <f t="shared" ref="AK80:AK93" si="174">AL80+AM80+AN80+AO80</f>
        <v>10</v>
      </c>
      <c r="AL80" s="172"/>
      <c r="AM80" s="172">
        <v>10</v>
      </c>
      <c r="AN80" s="172"/>
      <c r="AO80" s="172"/>
      <c r="AP80" s="579"/>
      <c r="AQ80" s="2">
        <f t="shared" si="52"/>
        <v>0</v>
      </c>
      <c r="AR80" s="619"/>
      <c r="AS80" s="619"/>
      <c r="AT80" s="619"/>
      <c r="AU80" s="2"/>
      <c r="AV80" s="2" t="e">
        <f t="shared" ref="AV80:AV93" si="175">AW80+AX80+AY80+AZ80</f>
        <v>#REF!</v>
      </c>
      <c r="AW80" s="2" t="e">
        <f>#REF!-AR80</f>
        <v>#REF!</v>
      </c>
      <c r="AX80" s="2" t="e">
        <f>#REF!-AS80</f>
        <v>#REF!</v>
      </c>
      <c r="AY80" s="2" t="e">
        <f>#REF!-AT80</f>
        <v>#REF!</v>
      </c>
      <c r="AZ80" s="2" t="e">
        <f>#REF!-AU80</f>
        <v>#REF!</v>
      </c>
      <c r="BA80" s="2">
        <f t="shared" ref="BA80:BA93" si="176">BB80+BC80+BD80+BE80</f>
        <v>0</v>
      </c>
      <c r="BB80" s="2"/>
      <c r="BC80" s="2"/>
      <c r="BD80" s="2"/>
      <c r="BE80" s="2"/>
      <c r="BF80" s="2">
        <f t="shared" ref="BF80:BF93" si="177">BG80+BH80+BI80+BJ80</f>
        <v>0</v>
      </c>
      <c r="BG80" s="2"/>
      <c r="BH80" s="2"/>
      <c r="BI80" s="2"/>
      <c r="BJ80" s="2"/>
      <c r="BK80" s="2">
        <f t="shared" ref="BK80:BK93" si="178">BL80+BM80+BN80+BO80</f>
        <v>0</v>
      </c>
      <c r="BL80" s="2"/>
      <c r="BM80" s="2"/>
      <c r="BN80" s="2"/>
      <c r="BO80" s="2"/>
      <c r="BP80" s="2">
        <f>SUM(BQ80:BS80)</f>
        <v>0</v>
      </c>
      <c r="BQ80" s="2"/>
      <c r="BR80" s="2"/>
      <c r="BS80" s="2"/>
      <c r="BT80" s="2">
        <f t="shared" ref="BT80:BT93" si="179">BU80+BV80+BW80+BX80</f>
        <v>0</v>
      </c>
      <c r="BU80" s="2"/>
      <c r="BV80" s="2"/>
      <c r="BW80" s="2"/>
      <c r="BX80" s="172"/>
      <c r="BY80" s="2">
        <f t="shared" ref="BY80:BY93" si="180">BZ80+CA80+CB80+CC80</f>
        <v>0</v>
      </c>
      <c r="BZ80" s="2"/>
      <c r="CA80" s="2"/>
      <c r="CB80" s="2"/>
      <c r="CC80" s="2"/>
      <c r="CD80" s="25">
        <f t="shared" ref="CD80:CD93" si="181">CE80</f>
        <v>0</v>
      </c>
      <c r="CE80" s="2">
        <f t="shared" ref="CE80:CE93" si="182">CF80+CG80+CH80+CI80</f>
        <v>0</v>
      </c>
      <c r="CF80" s="2">
        <f t="shared" ref="CF80:CI93" si="183">BU80+BZ80</f>
        <v>0</v>
      </c>
      <c r="CG80" s="2">
        <f t="shared" si="183"/>
        <v>0</v>
      </c>
      <c r="CH80" s="2">
        <f t="shared" si="183"/>
        <v>0</v>
      </c>
      <c r="CI80" s="2">
        <f t="shared" si="183"/>
        <v>0</v>
      </c>
      <c r="CJ80" s="2">
        <f t="shared" ref="CJ80:CJ93" si="184">CK80+CL80+CM80+CN80</f>
        <v>0</v>
      </c>
      <c r="CK80" s="2">
        <f t="shared" ref="CK80:CK93" si="185">BL80-BU80</f>
        <v>0</v>
      </c>
      <c r="CL80" s="2">
        <f t="shared" ref="CL80:CL93" si="186">BM80-BV80</f>
        <v>0</v>
      </c>
      <c r="CM80" s="2">
        <f t="shared" ref="CM80:CM93" si="187">BN80-BW80</f>
        <v>0</v>
      </c>
      <c r="CN80" s="2">
        <f t="shared" ref="CN80:CN93" si="188">BO80-BX80</f>
        <v>0</v>
      </c>
      <c r="CO80" s="92"/>
      <c r="CP80" s="348"/>
      <c r="CQ80" s="348">
        <f>CR80</f>
        <v>0</v>
      </c>
      <c r="CR80" s="2">
        <f t="shared" ref="CR80:CR93" si="189">CS80+CT80+CU80+CV80</f>
        <v>0</v>
      </c>
      <c r="CS80" s="2"/>
      <c r="CT80" s="2"/>
      <c r="CU80" s="2"/>
      <c r="CV80" s="2"/>
      <c r="CW80" s="2">
        <f t="shared" ref="CW80:CW93" si="190">CX80+CY80+CZ80+DA80</f>
        <v>0</v>
      </c>
      <c r="CX80" s="2"/>
      <c r="CY80" s="2"/>
      <c r="CZ80" s="2"/>
      <c r="DA80" s="2"/>
      <c r="DB80" s="2">
        <f t="shared" ref="DB80:DB93" si="191">DC80+DD80+DE80+DF80</f>
        <v>0</v>
      </c>
      <c r="DC80" s="2">
        <f t="shared" ref="DC80:DF93" si="192">CS80-CX80</f>
        <v>0</v>
      </c>
      <c r="DD80" s="2">
        <f t="shared" si="192"/>
        <v>0</v>
      </c>
      <c r="DE80" s="2">
        <f t="shared" si="192"/>
        <v>0</v>
      </c>
      <c r="DF80" s="2">
        <f t="shared" si="192"/>
        <v>0</v>
      </c>
      <c r="DG80" s="2"/>
      <c r="DH80" s="2"/>
      <c r="DI80" s="2"/>
      <c r="DJ80" s="2">
        <f t="shared" ref="DJ80:DJ93" si="193">CJ80+DB80+DI80</f>
        <v>0</v>
      </c>
      <c r="DK80" s="58"/>
      <c r="DL80" s="2">
        <f t="shared" ref="DL80:DL93" si="194">BK80+CR80+DG80</f>
        <v>0</v>
      </c>
      <c r="DM80" s="2">
        <f t="shared" ref="DM80:DM93" si="195">BT80+CW80+DH80</f>
        <v>0</v>
      </c>
      <c r="DN80" s="58"/>
      <c r="DO80" s="2">
        <f>DM80</f>
        <v>0</v>
      </c>
      <c r="DP80" s="2">
        <f>DJ80</f>
        <v>0</v>
      </c>
      <c r="DQ80" s="58"/>
      <c r="DR80" s="2">
        <f>CQ80-DO80</f>
        <v>0</v>
      </c>
      <c r="DS80" s="58"/>
      <c r="DT80" s="58"/>
      <c r="DU80" s="2">
        <f t="shared" si="161"/>
        <v>0</v>
      </c>
      <c r="DV80" s="2"/>
      <c r="DW80" s="2"/>
      <c r="DX80" s="2"/>
      <c r="DY80" s="2"/>
      <c r="DZ80" s="2">
        <f t="shared" si="162"/>
        <v>0</v>
      </c>
      <c r="EA80" s="2"/>
      <c r="EB80" s="2"/>
      <c r="EC80" s="2"/>
      <c r="ED80" s="172"/>
      <c r="EE80" s="445"/>
      <c r="EF80" s="445"/>
      <c r="EG80" s="445"/>
      <c r="EH80" s="553"/>
      <c r="EI80" s="553"/>
      <c r="EJ80" s="445"/>
      <c r="EK80" s="445"/>
      <c r="EL80" s="445"/>
      <c r="EM80" s="553"/>
      <c r="EN80" s="553"/>
      <c r="EO80" s="553"/>
      <c r="EP80" s="446"/>
      <c r="EQ80" s="445"/>
      <c r="ER80" s="427" t="e">
        <f t="shared" ref="ER80:ER93" si="196">EP80/EM80</f>
        <v>#DIV/0!</v>
      </c>
      <c r="ES80" s="498"/>
      <c r="ET80" s="498"/>
      <c r="EU80" s="498"/>
      <c r="EV80" s="541"/>
      <c r="EW80" s="541"/>
      <c r="EX80" s="498"/>
      <c r="EY80" s="498"/>
      <c r="EZ80" s="498"/>
      <c r="FA80" s="541"/>
      <c r="FB80" s="541"/>
      <c r="FC80" s="541"/>
      <c r="FD80" s="498"/>
      <c r="FE80" s="498">
        <f t="shared" si="165"/>
        <v>0</v>
      </c>
      <c r="FF80" s="445"/>
      <c r="FG80" s="445"/>
      <c r="FH80" s="445"/>
      <c r="FI80" s="553"/>
      <c r="FJ80" s="553"/>
      <c r="FK80" s="445"/>
      <c r="FL80" s="445"/>
      <c r="FM80" s="445"/>
      <c r="FN80" s="553"/>
      <c r="FO80" s="553"/>
      <c r="FP80" s="553"/>
      <c r="FQ80" s="446"/>
      <c r="FR80" s="445"/>
    </row>
    <row r="81" spans="2:174" s="48" customFormat="1" ht="15.6" customHeight="1" x14ac:dyDescent="0.2">
      <c r="B81" s="35"/>
      <c r="C81" s="36"/>
      <c r="D81" s="36"/>
      <c r="E81" s="113"/>
      <c r="F81" s="35"/>
      <c r="G81" s="36"/>
      <c r="H81" s="36"/>
      <c r="I81" s="892"/>
      <c r="J81" s="893"/>
      <c r="K81" s="893"/>
      <c r="L81" s="893"/>
      <c r="M81" s="40"/>
      <c r="N81" s="19" t="s">
        <v>251</v>
      </c>
      <c r="O81" s="158"/>
      <c r="P81" s="158"/>
      <c r="Q81" s="158"/>
      <c r="R81" s="2">
        <f t="shared" si="170"/>
        <v>0</v>
      </c>
      <c r="S81" s="619"/>
      <c r="T81" s="619"/>
      <c r="U81" s="619"/>
      <c r="V81" s="2">
        <f t="shared" si="171"/>
        <v>0</v>
      </c>
      <c r="W81" s="2"/>
      <c r="X81" s="2"/>
      <c r="Y81" s="2"/>
      <c r="Z81" s="175"/>
      <c r="AA81" s="172">
        <f t="shared" si="172"/>
        <v>0</v>
      </c>
      <c r="AB81" s="172"/>
      <c r="AC81" s="172"/>
      <c r="AD81" s="172"/>
      <c r="AE81" s="175"/>
      <c r="AF81" s="172">
        <f t="shared" si="173"/>
        <v>0</v>
      </c>
      <c r="AG81" s="172"/>
      <c r="AH81" s="172"/>
      <c r="AI81" s="172"/>
      <c r="AJ81" s="175"/>
      <c r="AK81" s="172">
        <f t="shared" si="174"/>
        <v>0</v>
      </c>
      <c r="AL81" s="172"/>
      <c r="AM81" s="172"/>
      <c r="AN81" s="172"/>
      <c r="AO81" s="172"/>
      <c r="AP81" s="579"/>
      <c r="AQ81" s="2">
        <f t="shared" si="52"/>
        <v>0</v>
      </c>
      <c r="AR81" s="619"/>
      <c r="AS81" s="619"/>
      <c r="AT81" s="619"/>
      <c r="AU81" s="2"/>
      <c r="AV81" s="2" t="e">
        <f t="shared" si="175"/>
        <v>#REF!</v>
      </c>
      <c r="AW81" s="2" t="e">
        <f>#REF!-AR81</f>
        <v>#REF!</v>
      </c>
      <c r="AX81" s="2" t="e">
        <f>#REF!-AS81</f>
        <v>#REF!</v>
      </c>
      <c r="AY81" s="2" t="e">
        <f>#REF!-AT81</f>
        <v>#REF!</v>
      </c>
      <c r="AZ81" s="2" t="e">
        <f>#REF!-AU81</f>
        <v>#REF!</v>
      </c>
      <c r="BA81" s="2">
        <f t="shared" si="176"/>
        <v>0</v>
      </c>
      <c r="BB81" s="2"/>
      <c r="BC81" s="2"/>
      <c r="BD81" s="2"/>
      <c r="BE81" s="2"/>
      <c r="BF81" s="2">
        <f t="shared" si="177"/>
        <v>0</v>
      </c>
      <c r="BG81" s="2"/>
      <c r="BH81" s="2"/>
      <c r="BI81" s="2"/>
      <c r="BJ81" s="2"/>
      <c r="BK81" s="2">
        <f t="shared" si="178"/>
        <v>0</v>
      </c>
      <c r="BL81" s="2"/>
      <c r="BM81" s="2"/>
      <c r="BN81" s="2"/>
      <c r="BO81" s="2"/>
      <c r="BP81" s="2">
        <f t="shared" ref="BP81:BP93" si="197">SUM(BQ81:BS81)</f>
        <v>0</v>
      </c>
      <c r="BQ81" s="2"/>
      <c r="BR81" s="2"/>
      <c r="BS81" s="2"/>
      <c r="BT81" s="2">
        <f t="shared" si="179"/>
        <v>0</v>
      </c>
      <c r="BU81" s="2"/>
      <c r="BV81" s="2"/>
      <c r="BW81" s="2"/>
      <c r="BX81" s="172"/>
      <c r="BY81" s="2">
        <f t="shared" si="180"/>
        <v>0</v>
      </c>
      <c r="BZ81" s="2"/>
      <c r="CA81" s="2"/>
      <c r="CB81" s="2"/>
      <c r="CC81" s="2"/>
      <c r="CD81" s="25">
        <f t="shared" si="181"/>
        <v>0</v>
      </c>
      <c r="CE81" s="2">
        <f t="shared" si="182"/>
        <v>0</v>
      </c>
      <c r="CF81" s="2">
        <f t="shared" si="183"/>
        <v>0</v>
      </c>
      <c r="CG81" s="2">
        <f t="shared" si="183"/>
        <v>0</v>
      </c>
      <c r="CH81" s="2">
        <f t="shared" si="183"/>
        <v>0</v>
      </c>
      <c r="CI81" s="2">
        <f t="shared" si="183"/>
        <v>0</v>
      </c>
      <c r="CJ81" s="2">
        <f t="shared" si="184"/>
        <v>0</v>
      </c>
      <c r="CK81" s="2">
        <f t="shared" si="185"/>
        <v>0</v>
      </c>
      <c r="CL81" s="2">
        <f t="shared" si="186"/>
        <v>0</v>
      </c>
      <c r="CM81" s="2">
        <f t="shared" si="187"/>
        <v>0</v>
      </c>
      <c r="CN81" s="2">
        <f t="shared" si="188"/>
        <v>0</v>
      </c>
      <c r="CO81" s="92"/>
      <c r="CP81" s="348"/>
      <c r="CQ81" s="348"/>
      <c r="CR81" s="2">
        <f t="shared" si="189"/>
        <v>0</v>
      </c>
      <c r="CS81" s="2"/>
      <c r="CT81" s="2"/>
      <c r="CU81" s="2"/>
      <c r="CV81" s="2"/>
      <c r="CW81" s="2">
        <f t="shared" si="190"/>
        <v>0</v>
      </c>
      <c r="CX81" s="2"/>
      <c r="CY81" s="2"/>
      <c r="CZ81" s="2"/>
      <c r="DA81" s="2"/>
      <c r="DB81" s="2">
        <f t="shared" si="191"/>
        <v>0</v>
      </c>
      <c r="DC81" s="2">
        <f t="shared" si="192"/>
        <v>0</v>
      </c>
      <c r="DD81" s="2">
        <f t="shared" si="192"/>
        <v>0</v>
      </c>
      <c r="DE81" s="2">
        <f t="shared" si="192"/>
        <v>0</v>
      </c>
      <c r="DF81" s="2">
        <f t="shared" si="192"/>
        <v>0</v>
      </c>
      <c r="DG81" s="2"/>
      <c r="DH81" s="2"/>
      <c r="DI81" s="2"/>
      <c r="DJ81" s="2">
        <f t="shared" si="193"/>
        <v>0</v>
      </c>
      <c r="DK81" s="58"/>
      <c r="DL81" s="2">
        <f t="shared" si="194"/>
        <v>0</v>
      </c>
      <c r="DM81" s="2">
        <f t="shared" si="195"/>
        <v>0</v>
      </c>
      <c r="DN81" s="58"/>
      <c r="DO81" s="2">
        <f>DM81</f>
        <v>0</v>
      </c>
      <c r="DP81" s="2">
        <f>DJ81</f>
        <v>0</v>
      </c>
      <c r="DQ81" s="58"/>
      <c r="DR81" s="2"/>
      <c r="DS81" s="58"/>
      <c r="DT81" s="58"/>
      <c r="DU81" s="2">
        <f t="shared" si="161"/>
        <v>0</v>
      </c>
      <c r="DV81" s="2"/>
      <c r="DW81" s="2"/>
      <c r="DX81" s="2"/>
      <c r="DY81" s="2"/>
      <c r="DZ81" s="2">
        <f t="shared" si="162"/>
        <v>0</v>
      </c>
      <c r="EA81" s="2"/>
      <c r="EB81" s="2"/>
      <c r="EC81" s="2"/>
      <c r="ED81" s="172"/>
      <c r="EE81" s="445"/>
      <c r="EF81" s="445"/>
      <c r="EG81" s="445"/>
      <c r="EH81" s="553"/>
      <c r="EI81" s="553"/>
      <c r="EJ81" s="445"/>
      <c r="EK81" s="445"/>
      <c r="EL81" s="445"/>
      <c r="EM81" s="553"/>
      <c r="EN81" s="553"/>
      <c r="EO81" s="553"/>
      <c r="EP81" s="446"/>
      <c r="EQ81" s="445"/>
      <c r="ER81" s="427" t="e">
        <f t="shared" si="196"/>
        <v>#DIV/0!</v>
      </c>
      <c r="ES81" s="498"/>
      <c r="ET81" s="498"/>
      <c r="EU81" s="498"/>
      <c r="EV81" s="541"/>
      <c r="EW81" s="541"/>
      <c r="EX81" s="498"/>
      <c r="EY81" s="498"/>
      <c r="EZ81" s="498"/>
      <c r="FA81" s="541"/>
      <c r="FB81" s="541"/>
      <c r="FC81" s="541"/>
      <c r="FD81" s="498"/>
      <c r="FE81" s="498">
        <f t="shared" si="165"/>
        <v>0</v>
      </c>
      <c r="FF81" s="445"/>
      <c r="FG81" s="445"/>
      <c r="FH81" s="445"/>
      <c r="FI81" s="553"/>
      <c r="FJ81" s="553"/>
      <c r="FK81" s="445"/>
      <c r="FL81" s="445"/>
      <c r="FM81" s="445"/>
      <c r="FN81" s="553"/>
      <c r="FO81" s="553"/>
      <c r="FP81" s="553"/>
      <c r="FQ81" s="446"/>
      <c r="FR81" s="445"/>
    </row>
    <row r="82" spans="2:174" s="49" customFormat="1" ht="15.6" customHeight="1" x14ac:dyDescent="0.25">
      <c r="B82" s="38"/>
      <c r="C82" s="39">
        <v>1</v>
      </c>
      <c r="D82" s="39"/>
      <c r="E82" s="40">
        <v>66</v>
      </c>
      <c r="F82" s="38"/>
      <c r="G82" s="39">
        <v>1</v>
      </c>
      <c r="H82" s="39">
        <v>1</v>
      </c>
      <c r="I82" s="40"/>
      <c r="J82" s="41"/>
      <c r="K82" s="269"/>
      <c r="L82" s="85"/>
      <c r="M82" s="40">
        <v>55</v>
      </c>
      <c r="N82" s="41" t="s">
        <v>31</v>
      </c>
      <c r="O82" s="41"/>
      <c r="P82" s="212">
        <v>2</v>
      </c>
      <c r="Q82" s="113">
        <v>4</v>
      </c>
      <c r="R82" s="29">
        <f t="shared" si="170"/>
        <v>98512.065950000004</v>
      </c>
      <c r="S82" s="621"/>
      <c r="T82" s="618">
        <v>5220.1000000000004</v>
      </c>
      <c r="U82" s="621">
        <v>93291.965949999998</v>
      </c>
      <c r="V82" s="29">
        <f t="shared" si="171"/>
        <v>29304.999649999998</v>
      </c>
      <c r="W82" s="29"/>
      <c r="X82" s="646">
        <v>5220.1000000000004</v>
      </c>
      <c r="Y82" s="648">
        <v>24084.899649999999</v>
      </c>
      <c r="Z82" s="179"/>
      <c r="AA82" s="178">
        <f t="shared" si="172"/>
        <v>39489.300000000003</v>
      </c>
      <c r="AB82" s="178"/>
      <c r="AC82" s="180">
        <v>2279.3000000000002</v>
      </c>
      <c r="AD82" s="178">
        <v>37210</v>
      </c>
      <c r="AE82" s="179"/>
      <c r="AF82" s="178">
        <f t="shared" si="173"/>
        <v>23879.3</v>
      </c>
      <c r="AG82" s="178"/>
      <c r="AH82" s="180">
        <v>2279.3000000000002</v>
      </c>
      <c r="AI82" s="178">
        <v>21600</v>
      </c>
      <c r="AJ82" s="179"/>
      <c r="AK82" s="178">
        <f t="shared" si="174"/>
        <v>22581</v>
      </c>
      <c r="AL82" s="178"/>
      <c r="AM82" s="180">
        <v>981</v>
      </c>
      <c r="AN82" s="178">
        <v>21600</v>
      </c>
      <c r="AO82" s="179"/>
      <c r="AP82" s="603" t="s">
        <v>590</v>
      </c>
      <c r="AQ82" s="29">
        <f t="shared" si="52"/>
        <v>98512.06594</v>
      </c>
      <c r="AR82" s="621"/>
      <c r="AS82" s="618">
        <v>5220.1000000000004</v>
      </c>
      <c r="AT82" s="621">
        <v>93291.965939999995</v>
      </c>
      <c r="AU82" s="325"/>
      <c r="AV82" s="29" t="e">
        <f t="shared" si="175"/>
        <v>#REF!</v>
      </c>
      <c r="AW82" s="29" t="e">
        <f>#REF!-AR82</f>
        <v>#REF!</v>
      </c>
      <c r="AX82" s="29" t="e">
        <f>#REF!-AS82</f>
        <v>#REF!</v>
      </c>
      <c r="AY82" s="29" t="e">
        <f>#REF!-AT82</f>
        <v>#REF!</v>
      </c>
      <c r="AZ82" s="29" t="e">
        <f>#REF!-AU82</f>
        <v>#REF!</v>
      </c>
      <c r="BA82" s="29">
        <f t="shared" si="176"/>
        <v>39489.300000000003</v>
      </c>
      <c r="BB82" s="29"/>
      <c r="BC82" s="322">
        <f>981+1298.3</f>
        <v>2279.3000000000002</v>
      </c>
      <c r="BD82" s="29">
        <f>21600+15610</f>
        <v>37210</v>
      </c>
      <c r="BE82" s="325"/>
      <c r="BF82" s="29">
        <f t="shared" si="177"/>
        <v>0</v>
      </c>
      <c r="BG82" s="29"/>
      <c r="BH82" s="325"/>
      <c r="BI82" s="29"/>
      <c r="BJ82" s="325"/>
      <c r="BK82" s="29">
        <f t="shared" si="178"/>
        <v>84493.678820000001</v>
      </c>
      <c r="BL82" s="29"/>
      <c r="BM82" s="322">
        <f>SUM(728.41863,4491.17528)</f>
        <v>5219.5939100000005</v>
      </c>
      <c r="BN82" s="621">
        <f>SUM(4887.96366,3607.16199,4183.54201,1939.30288,9466.57934,10584.27071,5063.40669,1797.50808,3517.2978,12307.53677,4063.79653,12893.36414,4962.35431)</f>
        <v>79274.084910000005</v>
      </c>
      <c r="BO82" s="343"/>
      <c r="BP82" s="2">
        <f t="shared" si="197"/>
        <v>10838.616179999999</v>
      </c>
      <c r="BQ82" s="700"/>
      <c r="BR82" s="700">
        <f>SUM(145.23391,895.46166)</f>
        <v>1040.6955700000001</v>
      </c>
      <c r="BS82" s="700">
        <f>SUM(604.13034,445.82901,517.06699,239.68912,1170.02666,1308.16829,625.81431,222.16392,434.7222,1521.15623,502.26699,1593.56186,613.32469)</f>
        <v>9797.9206099999992</v>
      </c>
      <c r="BT82" s="29">
        <f t="shared" si="179"/>
        <v>84493.678820000001</v>
      </c>
      <c r="BU82" s="29"/>
      <c r="BV82" s="322">
        <f>SUM( 728.41863,4491.17528)</f>
        <v>5219.5939100000005</v>
      </c>
      <c r="BW82" s="29">
        <f>SUM(9466.57934,1939.30288,4183.54201,3607.16199,4887.96366,10584.27071,5063.40669,1797.50808,3517.2978,12307.53677,4063.79653,12893.36414,4962.35431)</f>
        <v>79274.084910000005</v>
      </c>
      <c r="BX82" s="179"/>
      <c r="BY82" s="29">
        <f t="shared" si="180"/>
        <v>10838.616179999999</v>
      </c>
      <c r="BZ82" s="29"/>
      <c r="CA82" s="29">
        <f>SUM(145.23391,895.46166)</f>
        <v>1040.6955700000001</v>
      </c>
      <c r="CB82" s="29">
        <f>SUM(1170.02666,239.68912,517.06699,445.82901,604.13034,1308.16829,625.81431,222.16392,434.7222,1521.15623,502.26699,1593.56186,613.32469)</f>
        <v>9797.9206099999992</v>
      </c>
      <c r="CC82" s="29"/>
      <c r="CD82" s="31">
        <f t="shared" si="181"/>
        <v>95332.295000000013</v>
      </c>
      <c r="CE82" s="29">
        <f t="shared" si="182"/>
        <v>95332.295000000013</v>
      </c>
      <c r="CF82" s="29">
        <f t="shared" si="183"/>
        <v>0</v>
      </c>
      <c r="CG82" s="29">
        <f t="shared" si="183"/>
        <v>6260.2894800000004</v>
      </c>
      <c r="CH82" s="29">
        <f t="shared" si="183"/>
        <v>89072.005520000006</v>
      </c>
      <c r="CI82" s="29">
        <f t="shared" si="183"/>
        <v>0</v>
      </c>
      <c r="CJ82" s="29">
        <f t="shared" si="184"/>
        <v>0</v>
      </c>
      <c r="CK82" s="29">
        <f t="shared" si="185"/>
        <v>0</v>
      </c>
      <c r="CL82" s="29">
        <f t="shared" si="186"/>
        <v>0</v>
      </c>
      <c r="CM82" s="29">
        <f t="shared" si="187"/>
        <v>0</v>
      </c>
      <c r="CN82" s="29">
        <f t="shared" si="188"/>
        <v>0</v>
      </c>
      <c r="CO82" s="349"/>
      <c r="CP82" s="350">
        <f>BA82+BA83+BA85+BA89+BA90+BA91+BA93</f>
        <v>87391.799999999988</v>
      </c>
      <c r="CQ82" s="350">
        <f>CP82+CR82+CR85+CR89-BF79</f>
        <v>87391.799999999988</v>
      </c>
      <c r="CR82" s="29">
        <f t="shared" si="189"/>
        <v>0</v>
      </c>
      <c r="CS82" s="29"/>
      <c r="CT82" s="325"/>
      <c r="CU82" s="29"/>
      <c r="CV82" s="325"/>
      <c r="CW82" s="29">
        <f t="shared" si="190"/>
        <v>0</v>
      </c>
      <c r="CX82" s="29"/>
      <c r="CY82" s="325"/>
      <c r="CZ82" s="29"/>
      <c r="DA82" s="325"/>
      <c r="DB82" s="29">
        <f t="shared" si="191"/>
        <v>0</v>
      </c>
      <c r="DC82" s="2">
        <f t="shared" si="192"/>
        <v>0</v>
      </c>
      <c r="DD82" s="2">
        <f t="shared" si="192"/>
        <v>0</v>
      </c>
      <c r="DE82" s="2">
        <f t="shared" si="192"/>
        <v>0</v>
      </c>
      <c r="DF82" s="2">
        <f t="shared" si="192"/>
        <v>0</v>
      </c>
      <c r="DG82" s="29"/>
      <c r="DH82" s="29"/>
      <c r="DI82" s="29"/>
      <c r="DJ82" s="29">
        <f t="shared" si="193"/>
        <v>0</v>
      </c>
      <c r="DK82" s="93"/>
      <c r="DL82" s="29">
        <f t="shared" si="194"/>
        <v>84493.678820000001</v>
      </c>
      <c r="DM82" s="29">
        <f t="shared" si="195"/>
        <v>84493.678820000001</v>
      </c>
      <c r="DN82" s="93"/>
      <c r="DO82" s="106">
        <f>DM82+DM83+DM85+DM89+DM90+DM91+DM93</f>
        <v>114496.35378999998</v>
      </c>
      <c r="DP82" s="106">
        <f>DJ82+DJ83+DJ85+DJ89+DJ90+DJ91+DJ93</f>
        <v>0</v>
      </c>
      <c r="DQ82" s="93"/>
      <c r="DR82" s="2">
        <f>CQ82-DO82</f>
        <v>-27104.553789999991</v>
      </c>
      <c r="DS82" s="93"/>
      <c r="DT82" s="93"/>
      <c r="DU82" s="2">
        <f t="shared" si="161"/>
        <v>0</v>
      </c>
      <c r="DV82" s="29"/>
      <c r="DW82" s="322"/>
      <c r="DX82" s="29"/>
      <c r="DY82" s="325"/>
      <c r="DZ82" s="2">
        <f t="shared" si="162"/>
        <v>0</v>
      </c>
      <c r="EA82" s="29"/>
      <c r="EB82" s="29"/>
      <c r="EC82" s="29"/>
      <c r="ED82" s="178"/>
      <c r="EE82" s="445">
        <f>EF82+EG82</f>
        <v>0</v>
      </c>
      <c r="EF82" s="447">
        <f>AR82</f>
        <v>0</v>
      </c>
      <c r="EG82" s="447"/>
      <c r="EH82" s="554" t="e">
        <f>EF82/EE82</f>
        <v>#DIV/0!</v>
      </c>
      <c r="EI82" s="554" t="e">
        <f>EG82/EE82</f>
        <v>#DIV/0!</v>
      </c>
      <c r="EJ82" s="445">
        <f>EK82+EL82</f>
        <v>0</v>
      </c>
      <c r="EK82" s="447">
        <f>DV82</f>
        <v>0</v>
      </c>
      <c r="EL82" s="447">
        <f>EA82</f>
        <v>0</v>
      </c>
      <c r="EM82" s="554" t="e">
        <f>EK82/EJ82</f>
        <v>#DIV/0!</v>
      </c>
      <c r="EN82" s="554" t="e">
        <f>EL82/EJ82</f>
        <v>#DIV/0!</v>
      </c>
      <c r="EO82" s="554"/>
      <c r="EP82" s="448" t="e">
        <f>EJ82*EH82</f>
        <v>#DIV/0!</v>
      </c>
      <c r="EQ82" s="447" t="e">
        <f>EK82-EP82</f>
        <v>#DIV/0!</v>
      </c>
      <c r="ER82" s="428" t="e">
        <f t="shared" si="196"/>
        <v>#DIV/0!</v>
      </c>
      <c r="ES82" s="498">
        <f t="shared" si="163"/>
        <v>5220.1000000000004</v>
      </c>
      <c r="ET82" s="499">
        <f>AS82</f>
        <v>5220.1000000000004</v>
      </c>
      <c r="EU82" s="499"/>
      <c r="EV82" s="544">
        <f t="shared" ref="EV82:EV93" si="198">ET82/ES82</f>
        <v>1</v>
      </c>
      <c r="EW82" s="544">
        <f t="shared" ref="EW82:EW93" si="199">EU82/ES82</f>
        <v>0</v>
      </c>
      <c r="EX82" s="498">
        <f t="shared" si="164"/>
        <v>0</v>
      </c>
      <c r="EY82" s="499">
        <f t="shared" ref="EY82:EY93" si="200">DW82</f>
        <v>0</v>
      </c>
      <c r="EZ82" s="499">
        <f t="shared" ref="EZ82:EZ93" si="201">EB82</f>
        <v>0</v>
      </c>
      <c r="FA82" s="544" t="e">
        <f t="shared" ref="FA82:FA93" si="202">EY82/EX82</f>
        <v>#DIV/0!</v>
      </c>
      <c r="FB82" s="544" t="e">
        <f t="shared" ref="FB82:FB93" si="203">EZ82/EX82</f>
        <v>#DIV/0!</v>
      </c>
      <c r="FC82" s="544"/>
      <c r="FD82" s="499">
        <f t="shared" ref="FD82:FD94" si="204">EX82*EV82</f>
        <v>0</v>
      </c>
      <c r="FE82" s="499">
        <f t="shared" si="165"/>
        <v>0</v>
      </c>
      <c r="FF82" s="445">
        <f>FG82+FH82</f>
        <v>93291.965939999995</v>
      </c>
      <c r="FG82" s="447">
        <f>AT82</f>
        <v>93291.965939999995</v>
      </c>
      <c r="FH82" s="447"/>
      <c r="FI82" s="554">
        <f>FG82/FF82</f>
        <v>1</v>
      </c>
      <c r="FJ82" s="554">
        <f>FH82/FF82</f>
        <v>0</v>
      </c>
      <c r="FK82" s="445">
        <f>FL82+FM82</f>
        <v>0</v>
      </c>
      <c r="FL82" s="447">
        <f>DX82</f>
        <v>0</v>
      </c>
      <c r="FM82" s="447">
        <f>EC82</f>
        <v>0</v>
      </c>
      <c r="FN82" s="554" t="e">
        <f>FL82/FK82</f>
        <v>#DIV/0!</v>
      </c>
      <c r="FO82" s="554" t="e">
        <f>FM82/FK82</f>
        <v>#DIV/0!</v>
      </c>
      <c r="FP82" s="554"/>
      <c r="FQ82" s="448">
        <f>FK82*FI82</f>
        <v>0</v>
      </c>
      <c r="FR82" s="447">
        <f>FL82-FQ82</f>
        <v>0</v>
      </c>
    </row>
    <row r="83" spans="2:174" s="49" customFormat="1" ht="15.6" customHeight="1" x14ac:dyDescent="0.25">
      <c r="B83" s="38"/>
      <c r="C83" s="39">
        <v>1</v>
      </c>
      <c r="D83" s="39"/>
      <c r="E83" s="40">
        <v>67</v>
      </c>
      <c r="F83" s="38"/>
      <c r="G83" s="39"/>
      <c r="H83" s="39"/>
      <c r="I83" s="890"/>
      <c r="J83" s="891"/>
      <c r="K83" s="891"/>
      <c r="L83" s="203"/>
      <c r="M83" s="40">
        <v>56</v>
      </c>
      <c r="N83" s="41" t="s">
        <v>211</v>
      </c>
      <c r="O83" s="41"/>
      <c r="P83" s="212"/>
      <c r="Q83" s="113"/>
      <c r="R83" s="29">
        <f t="shared" si="170"/>
        <v>0</v>
      </c>
      <c r="S83" s="621"/>
      <c r="T83" s="618">
        <v>0</v>
      </c>
      <c r="U83" s="621"/>
      <c r="V83" s="29">
        <f t="shared" si="171"/>
        <v>443</v>
      </c>
      <c r="W83" s="29"/>
      <c r="X83" s="665">
        <v>443</v>
      </c>
      <c r="Y83" s="29"/>
      <c r="Z83" s="188"/>
      <c r="AA83" s="178">
        <f t="shared" si="172"/>
        <v>340.4</v>
      </c>
      <c r="AB83" s="178"/>
      <c r="AC83" s="180">
        <v>340.4</v>
      </c>
      <c r="AD83" s="178"/>
      <c r="AE83" s="188"/>
      <c r="AF83" s="178">
        <f t="shared" si="173"/>
        <v>340.4</v>
      </c>
      <c r="AG83" s="178"/>
      <c r="AH83" s="180">
        <v>340.4</v>
      </c>
      <c r="AI83" s="178"/>
      <c r="AJ83" s="188"/>
      <c r="AK83" s="178">
        <f t="shared" si="174"/>
        <v>148</v>
      </c>
      <c r="AL83" s="178"/>
      <c r="AM83" s="180">
        <v>148</v>
      </c>
      <c r="AN83" s="178"/>
      <c r="AO83" s="182"/>
      <c r="AP83" s="584"/>
      <c r="AQ83" s="29">
        <f t="shared" si="52"/>
        <v>0</v>
      </c>
      <c r="AR83" s="621"/>
      <c r="AS83" s="621"/>
      <c r="AT83" s="621"/>
      <c r="AU83" s="29"/>
      <c r="AV83" s="29" t="e">
        <f t="shared" si="175"/>
        <v>#REF!</v>
      </c>
      <c r="AW83" s="29" t="e">
        <f>#REF!-AR83</f>
        <v>#REF!</v>
      </c>
      <c r="AX83" s="29" t="e">
        <f>#REF!-AS83</f>
        <v>#REF!</v>
      </c>
      <c r="AY83" s="29" t="e">
        <f>#REF!-AT83</f>
        <v>#REF!</v>
      </c>
      <c r="AZ83" s="29" t="e">
        <f>#REF!-AU83</f>
        <v>#REF!</v>
      </c>
      <c r="BA83" s="29">
        <f t="shared" si="176"/>
        <v>0</v>
      </c>
      <c r="BB83" s="29"/>
      <c r="BC83" s="29"/>
      <c r="BD83" s="29"/>
      <c r="BE83" s="29"/>
      <c r="BF83" s="29">
        <f t="shared" si="177"/>
        <v>0</v>
      </c>
      <c r="BG83" s="29"/>
      <c r="BH83" s="29"/>
      <c r="BI83" s="29"/>
      <c r="BJ83" s="29"/>
      <c r="BK83" s="29">
        <f t="shared" si="178"/>
        <v>0</v>
      </c>
      <c r="BL83" s="29"/>
      <c r="BM83" s="621"/>
      <c r="BN83" s="29"/>
      <c r="BO83" s="29"/>
      <c r="BP83" s="2">
        <f t="shared" si="197"/>
        <v>0</v>
      </c>
      <c r="BQ83" s="29"/>
      <c r="BR83" s="29"/>
      <c r="BS83" s="29"/>
      <c r="BT83" s="29">
        <f t="shared" si="179"/>
        <v>0</v>
      </c>
      <c r="BU83" s="29"/>
      <c r="BV83" s="29"/>
      <c r="BW83" s="29"/>
      <c r="BX83" s="178"/>
      <c r="BY83" s="29">
        <f t="shared" si="180"/>
        <v>0</v>
      </c>
      <c r="BZ83" s="29"/>
      <c r="CA83" s="29"/>
      <c r="CB83" s="29"/>
      <c r="CC83" s="29"/>
      <c r="CD83" s="31">
        <f t="shared" si="181"/>
        <v>0</v>
      </c>
      <c r="CE83" s="29">
        <f t="shared" si="182"/>
        <v>0</v>
      </c>
      <c r="CF83" s="29">
        <f t="shared" si="183"/>
        <v>0</v>
      </c>
      <c r="CG83" s="29">
        <f t="shared" si="183"/>
        <v>0</v>
      </c>
      <c r="CH83" s="29">
        <f t="shared" si="183"/>
        <v>0</v>
      </c>
      <c r="CI83" s="29">
        <f t="shared" si="183"/>
        <v>0</v>
      </c>
      <c r="CJ83" s="29">
        <f t="shared" si="184"/>
        <v>0</v>
      </c>
      <c r="CK83" s="29">
        <f t="shared" si="185"/>
        <v>0</v>
      </c>
      <c r="CL83" s="29">
        <f t="shared" si="186"/>
        <v>0</v>
      </c>
      <c r="CM83" s="29">
        <f t="shared" si="187"/>
        <v>0</v>
      </c>
      <c r="CN83" s="29">
        <f t="shared" si="188"/>
        <v>0</v>
      </c>
      <c r="CO83" s="349"/>
      <c r="CP83" s="351"/>
      <c r="CQ83" s="351"/>
      <c r="CR83" s="29">
        <f t="shared" si="189"/>
        <v>0</v>
      </c>
      <c r="CS83" s="29"/>
      <c r="CT83" s="29"/>
      <c r="CU83" s="29"/>
      <c r="CV83" s="29"/>
      <c r="CW83" s="29">
        <f t="shared" si="190"/>
        <v>0</v>
      </c>
      <c r="CX83" s="29"/>
      <c r="CY83" s="29"/>
      <c r="CZ83" s="29"/>
      <c r="DA83" s="29"/>
      <c r="DB83" s="29">
        <f t="shared" si="191"/>
        <v>0</v>
      </c>
      <c r="DC83" s="2">
        <f t="shared" si="192"/>
        <v>0</v>
      </c>
      <c r="DD83" s="2">
        <f t="shared" si="192"/>
        <v>0</v>
      </c>
      <c r="DE83" s="2">
        <f t="shared" si="192"/>
        <v>0</v>
      </c>
      <c r="DF83" s="2">
        <f t="shared" si="192"/>
        <v>0</v>
      </c>
      <c r="DG83" s="29"/>
      <c r="DH83" s="29"/>
      <c r="DI83" s="29"/>
      <c r="DJ83" s="29">
        <f t="shared" si="193"/>
        <v>0</v>
      </c>
      <c r="DK83" s="93"/>
      <c r="DL83" s="29">
        <f t="shared" si="194"/>
        <v>0</v>
      </c>
      <c r="DM83" s="29">
        <f t="shared" si="195"/>
        <v>0</v>
      </c>
      <c r="DN83" s="93"/>
      <c r="DO83" s="29"/>
      <c r="DP83" s="29"/>
      <c r="DQ83" s="93"/>
      <c r="DR83" s="29"/>
      <c r="DS83" s="93"/>
      <c r="DT83" s="93"/>
      <c r="DU83" s="2">
        <f t="shared" si="161"/>
        <v>0</v>
      </c>
      <c r="DV83" s="29"/>
      <c r="DW83" s="29"/>
      <c r="DX83" s="29"/>
      <c r="DY83" s="29"/>
      <c r="DZ83" s="2">
        <f t="shared" si="162"/>
        <v>0</v>
      </c>
      <c r="EA83" s="29"/>
      <c r="EB83" s="29"/>
      <c r="EC83" s="29"/>
      <c r="ED83" s="178"/>
      <c r="EE83" s="445"/>
      <c r="EF83" s="447"/>
      <c r="EG83" s="447"/>
      <c r="EH83" s="554"/>
      <c r="EI83" s="554"/>
      <c r="EJ83" s="445"/>
      <c r="EK83" s="447"/>
      <c r="EL83" s="447"/>
      <c r="EM83" s="554"/>
      <c r="EN83" s="554"/>
      <c r="EO83" s="554"/>
      <c r="EP83" s="448"/>
      <c r="EQ83" s="447"/>
      <c r="ER83" s="428" t="e">
        <f t="shared" si="196"/>
        <v>#DIV/0!</v>
      </c>
      <c r="ES83" s="498"/>
      <c r="ET83" s="499"/>
      <c r="EU83" s="499"/>
      <c r="EV83" s="544"/>
      <c r="EW83" s="544"/>
      <c r="EX83" s="498"/>
      <c r="EY83" s="499"/>
      <c r="EZ83" s="499"/>
      <c r="FA83" s="544"/>
      <c r="FB83" s="544"/>
      <c r="FC83" s="544"/>
      <c r="FD83" s="499"/>
      <c r="FE83" s="499">
        <f t="shared" si="165"/>
        <v>0</v>
      </c>
      <c r="FF83" s="445"/>
      <c r="FG83" s="447"/>
      <c r="FH83" s="447"/>
      <c r="FI83" s="554"/>
      <c r="FJ83" s="554"/>
      <c r="FK83" s="445"/>
      <c r="FL83" s="447"/>
      <c r="FM83" s="447"/>
      <c r="FN83" s="554"/>
      <c r="FO83" s="554"/>
      <c r="FP83" s="554"/>
      <c r="FQ83" s="448"/>
      <c r="FR83" s="447"/>
    </row>
    <row r="84" spans="2:174" s="48" customFormat="1" ht="15.6" customHeight="1" x14ac:dyDescent="0.25">
      <c r="B84" s="35"/>
      <c r="C84" s="36"/>
      <c r="D84" s="36">
        <v>1</v>
      </c>
      <c r="E84" s="113">
        <v>68</v>
      </c>
      <c r="F84" s="35"/>
      <c r="G84" s="36"/>
      <c r="H84" s="36">
        <v>1</v>
      </c>
      <c r="I84" s="910" t="s">
        <v>272</v>
      </c>
      <c r="J84" s="911"/>
      <c r="K84" s="911"/>
      <c r="L84" s="911"/>
      <c r="M84" s="113">
        <v>57</v>
      </c>
      <c r="N84" s="4" t="s">
        <v>97</v>
      </c>
      <c r="O84" s="408"/>
      <c r="P84" s="212">
        <v>1</v>
      </c>
      <c r="Q84" s="113"/>
      <c r="R84" s="2">
        <f t="shared" si="170"/>
        <v>2874.5</v>
      </c>
      <c r="S84" s="619"/>
      <c r="T84" s="620">
        <v>2874.5</v>
      </c>
      <c r="U84" s="619"/>
      <c r="V84" s="2">
        <f t="shared" si="171"/>
        <v>2874.5</v>
      </c>
      <c r="W84" s="2"/>
      <c r="X84" s="645">
        <v>2874.5</v>
      </c>
      <c r="Y84" s="2"/>
      <c r="Z84" s="174"/>
      <c r="AA84" s="172">
        <f t="shared" si="172"/>
        <v>1729.6</v>
      </c>
      <c r="AB84" s="172"/>
      <c r="AC84" s="173">
        <v>1729.6</v>
      </c>
      <c r="AD84" s="172"/>
      <c r="AE84" s="174"/>
      <c r="AF84" s="172">
        <f t="shared" si="173"/>
        <v>1729.6</v>
      </c>
      <c r="AG84" s="172"/>
      <c r="AH84" s="173">
        <v>1729.6</v>
      </c>
      <c r="AI84" s="172"/>
      <c r="AJ84" s="174"/>
      <c r="AK84" s="172">
        <f t="shared" si="174"/>
        <v>752</v>
      </c>
      <c r="AL84" s="172"/>
      <c r="AM84" s="173">
        <v>752</v>
      </c>
      <c r="AN84" s="172"/>
      <c r="AO84" s="174"/>
      <c r="AP84" s="603" t="s">
        <v>417</v>
      </c>
      <c r="AQ84" s="2">
        <f t="shared" si="52"/>
        <v>2874.5</v>
      </c>
      <c r="AR84" s="619"/>
      <c r="AS84" s="620">
        <v>2874.5</v>
      </c>
      <c r="AT84" s="619"/>
      <c r="AU84" s="323"/>
      <c r="AV84" s="2" t="e">
        <f t="shared" si="175"/>
        <v>#REF!</v>
      </c>
      <c r="AW84" s="2" t="e">
        <f>#REF!-AR84</f>
        <v>#REF!</v>
      </c>
      <c r="AX84" s="2" t="e">
        <f>#REF!-AS84</f>
        <v>#REF!</v>
      </c>
      <c r="AY84" s="2" t="e">
        <f>#REF!-AT84</f>
        <v>#REF!</v>
      </c>
      <c r="AZ84" s="2" t="e">
        <f>#REF!-AU84</f>
        <v>#REF!</v>
      </c>
      <c r="BA84" s="2">
        <f t="shared" si="176"/>
        <v>1729.6</v>
      </c>
      <c r="BB84" s="2"/>
      <c r="BC84" s="262">
        <f>752+977.6</f>
        <v>1729.6</v>
      </c>
      <c r="BD84" s="2"/>
      <c r="BE84" s="323"/>
      <c r="BF84" s="2">
        <f t="shared" si="177"/>
        <v>0</v>
      </c>
      <c r="BG84" s="2"/>
      <c r="BH84" s="262"/>
      <c r="BI84" s="2"/>
      <c r="BJ84" s="323"/>
      <c r="BK84" s="2">
        <f t="shared" si="178"/>
        <v>2866.5</v>
      </c>
      <c r="BL84" s="2"/>
      <c r="BM84" s="620">
        <v>2866.5</v>
      </c>
      <c r="BN84" s="2"/>
      <c r="BO84" s="328"/>
      <c r="BP84" s="2">
        <f t="shared" si="197"/>
        <v>283.5</v>
      </c>
      <c r="BQ84" s="327"/>
      <c r="BR84" s="327">
        <v>283.5</v>
      </c>
      <c r="BS84" s="327"/>
      <c r="BT84" s="2">
        <f t="shared" si="179"/>
        <v>2866.5</v>
      </c>
      <c r="BU84" s="2"/>
      <c r="BV84" s="262">
        <v>2866.5</v>
      </c>
      <c r="BW84" s="2"/>
      <c r="BX84" s="174"/>
      <c r="BY84" s="2">
        <f t="shared" si="180"/>
        <v>283.5</v>
      </c>
      <c r="BZ84" s="2"/>
      <c r="CA84" s="328">
        <v>283.5</v>
      </c>
      <c r="CB84" s="29"/>
      <c r="CC84" s="2"/>
      <c r="CD84" s="25">
        <f t="shared" si="181"/>
        <v>3150</v>
      </c>
      <c r="CE84" s="2">
        <f t="shared" si="182"/>
        <v>3150</v>
      </c>
      <c r="CF84" s="2">
        <f t="shared" si="183"/>
        <v>0</v>
      </c>
      <c r="CG84" s="2">
        <f t="shared" si="183"/>
        <v>3150</v>
      </c>
      <c r="CH84" s="2">
        <f t="shared" si="183"/>
        <v>0</v>
      </c>
      <c r="CI84" s="2">
        <f t="shared" si="183"/>
        <v>0</v>
      </c>
      <c r="CJ84" s="2">
        <f t="shared" si="184"/>
        <v>0</v>
      </c>
      <c r="CK84" s="2">
        <f t="shared" si="185"/>
        <v>0</v>
      </c>
      <c r="CL84" s="2">
        <f t="shared" si="186"/>
        <v>0</v>
      </c>
      <c r="CM84" s="2">
        <f t="shared" si="187"/>
        <v>0</v>
      </c>
      <c r="CN84" s="2">
        <f t="shared" si="188"/>
        <v>0</v>
      </c>
      <c r="CO84" s="92"/>
      <c r="CP84" s="348">
        <f>BA84+BA86+BA87+BA88+BA92</f>
        <v>11892.699999999999</v>
      </c>
      <c r="CQ84" s="348"/>
      <c r="CR84" s="2">
        <f t="shared" si="189"/>
        <v>0</v>
      </c>
      <c r="CS84" s="2"/>
      <c r="CT84" s="262"/>
      <c r="CU84" s="2"/>
      <c r="CV84" s="323"/>
      <c r="CW84" s="2">
        <f t="shared" si="190"/>
        <v>0</v>
      </c>
      <c r="CX84" s="2"/>
      <c r="CY84" s="262"/>
      <c r="CZ84" s="2"/>
      <c r="DA84" s="323"/>
      <c r="DB84" s="2">
        <f t="shared" si="191"/>
        <v>0</v>
      </c>
      <c r="DC84" s="2">
        <f t="shared" si="192"/>
        <v>0</v>
      </c>
      <c r="DD84" s="2">
        <f t="shared" si="192"/>
        <v>0</v>
      </c>
      <c r="DE84" s="2">
        <f t="shared" si="192"/>
        <v>0</v>
      </c>
      <c r="DF84" s="2">
        <f t="shared" si="192"/>
        <v>0</v>
      </c>
      <c r="DG84" s="2"/>
      <c r="DH84" s="2"/>
      <c r="DI84" s="2"/>
      <c r="DJ84" s="2">
        <f t="shared" si="193"/>
        <v>0</v>
      </c>
      <c r="DK84" s="58"/>
      <c r="DL84" s="2">
        <f t="shared" si="194"/>
        <v>2866.5</v>
      </c>
      <c r="DM84" s="2">
        <f t="shared" si="195"/>
        <v>2866.5</v>
      </c>
      <c r="DN84" s="58"/>
      <c r="DO84" s="2">
        <f>DM84+DM86+DM87+DM88+DM92</f>
        <v>12893.914079999999</v>
      </c>
      <c r="DP84" s="2">
        <f>DJ84+DJ86+DJ87+DJ88+DJ92</f>
        <v>0</v>
      </c>
      <c r="DQ84" s="58"/>
      <c r="DR84" s="2">
        <f>CQ83-DO84</f>
        <v>-12893.914079999999</v>
      </c>
      <c r="DS84" s="58"/>
      <c r="DT84" s="58"/>
      <c r="DU84" s="2">
        <f t="shared" si="161"/>
        <v>0</v>
      </c>
      <c r="DV84" s="2"/>
      <c r="DW84" s="262"/>
      <c r="DX84" s="2"/>
      <c r="DY84" s="323"/>
      <c r="DZ84" s="2">
        <f t="shared" si="162"/>
        <v>0</v>
      </c>
      <c r="EA84" s="2"/>
      <c r="EB84" s="328"/>
      <c r="EC84" s="29"/>
      <c r="ED84" s="172"/>
      <c r="EE84" s="445"/>
      <c r="EF84" s="445"/>
      <c r="EG84" s="449"/>
      <c r="EH84" s="553"/>
      <c r="EI84" s="553"/>
      <c r="EJ84" s="445"/>
      <c r="EK84" s="445"/>
      <c r="EL84" s="449"/>
      <c r="EM84" s="553"/>
      <c r="EN84" s="553"/>
      <c r="EO84" s="553"/>
      <c r="EP84" s="446"/>
      <c r="EQ84" s="445"/>
      <c r="ER84" s="427" t="e">
        <f t="shared" si="196"/>
        <v>#DIV/0!</v>
      </c>
      <c r="ES84" s="498">
        <f t="shared" si="163"/>
        <v>2874.5</v>
      </c>
      <c r="ET84" s="498">
        <f t="shared" ref="ET84:ET95" si="205">AS84</f>
        <v>2874.5</v>
      </c>
      <c r="EU84" s="500"/>
      <c r="EV84" s="541">
        <f t="shared" si="198"/>
        <v>1</v>
      </c>
      <c r="EW84" s="541">
        <f t="shared" si="199"/>
        <v>0</v>
      </c>
      <c r="EX84" s="498">
        <f t="shared" si="164"/>
        <v>0</v>
      </c>
      <c r="EY84" s="498">
        <f t="shared" si="200"/>
        <v>0</v>
      </c>
      <c r="EZ84" s="500">
        <f t="shared" si="201"/>
        <v>0</v>
      </c>
      <c r="FA84" s="541" t="e">
        <f t="shared" si="202"/>
        <v>#DIV/0!</v>
      </c>
      <c r="FB84" s="541" t="e">
        <f t="shared" si="203"/>
        <v>#DIV/0!</v>
      </c>
      <c r="FC84" s="541"/>
      <c r="FD84" s="498">
        <f t="shared" si="204"/>
        <v>0</v>
      </c>
      <c r="FE84" s="498">
        <f t="shared" si="165"/>
        <v>0</v>
      </c>
      <c r="FF84" s="445">
        <f>FG84+FH84</f>
        <v>0</v>
      </c>
      <c r="FG84" s="445">
        <f>AT84</f>
        <v>0</v>
      </c>
      <c r="FH84" s="449"/>
      <c r="FI84" s="553" t="e">
        <f>FG84/FF84</f>
        <v>#DIV/0!</v>
      </c>
      <c r="FJ84" s="553" t="e">
        <f>FH84/FF84</f>
        <v>#DIV/0!</v>
      </c>
      <c r="FK84" s="445">
        <f>FL84+FM84</f>
        <v>0</v>
      </c>
      <c r="FL84" s="445">
        <f>DX84</f>
        <v>0</v>
      </c>
      <c r="FM84" s="449">
        <f>EC84</f>
        <v>0</v>
      </c>
      <c r="FN84" s="553" t="e">
        <f>FL84/FK84</f>
        <v>#DIV/0!</v>
      </c>
      <c r="FO84" s="553" t="e">
        <f>FM84/FK84</f>
        <v>#DIV/0!</v>
      </c>
      <c r="FP84" s="553"/>
      <c r="FQ84" s="446" t="e">
        <f>FK84*FI84</f>
        <v>#DIV/0!</v>
      </c>
      <c r="FR84" s="445" t="e">
        <f>FL84-FQ84</f>
        <v>#DIV/0!</v>
      </c>
    </row>
    <row r="85" spans="2:174" s="49" customFormat="1" ht="15.75" customHeight="1" x14ac:dyDescent="0.25">
      <c r="B85" s="38"/>
      <c r="C85" s="39">
        <v>1</v>
      </c>
      <c r="D85" s="39"/>
      <c r="E85" s="40">
        <v>69</v>
      </c>
      <c r="F85" s="38"/>
      <c r="G85" s="39">
        <v>1</v>
      </c>
      <c r="H85" s="39">
        <v>1</v>
      </c>
      <c r="I85" s="87"/>
      <c r="J85" s="270"/>
      <c r="K85" s="271"/>
      <c r="L85" s="272"/>
      <c r="M85" s="40">
        <v>58</v>
      </c>
      <c r="N85" s="41" t="s">
        <v>43</v>
      </c>
      <c r="O85" s="41"/>
      <c r="P85" s="212">
        <v>1</v>
      </c>
      <c r="Q85" s="113"/>
      <c r="R85" s="29">
        <f t="shared" si="170"/>
        <v>8173.0116099999996</v>
      </c>
      <c r="S85" s="621"/>
      <c r="T85" s="618">
        <v>8173.0116099999996</v>
      </c>
      <c r="U85" s="621"/>
      <c r="V85" s="29">
        <f t="shared" si="171"/>
        <v>8520.4</v>
      </c>
      <c r="W85" s="29"/>
      <c r="X85" s="646">
        <v>8520.4</v>
      </c>
      <c r="Y85" s="29"/>
      <c r="Z85" s="179"/>
      <c r="AA85" s="178">
        <f t="shared" si="172"/>
        <v>4733.3999999999996</v>
      </c>
      <c r="AB85" s="178"/>
      <c r="AC85" s="180">
        <v>4733.3999999999996</v>
      </c>
      <c r="AD85" s="178"/>
      <c r="AE85" s="179"/>
      <c r="AF85" s="178">
        <f t="shared" si="173"/>
        <v>4733.3999999999996</v>
      </c>
      <c r="AG85" s="178"/>
      <c r="AH85" s="180">
        <v>4733.3999999999996</v>
      </c>
      <c r="AI85" s="178"/>
      <c r="AJ85" s="179"/>
      <c r="AK85" s="178">
        <f t="shared" si="174"/>
        <v>2058</v>
      </c>
      <c r="AL85" s="178"/>
      <c r="AM85" s="180">
        <v>2058</v>
      </c>
      <c r="AN85" s="178"/>
      <c r="AO85" s="179"/>
      <c r="AP85" s="603" t="s">
        <v>418</v>
      </c>
      <c r="AQ85" s="29">
        <f t="shared" ref="AQ85:AQ93" si="206">AR85+AS85+AT85+AU85</f>
        <v>8173.0116099999996</v>
      </c>
      <c r="AR85" s="621"/>
      <c r="AS85" s="618">
        <v>8173.0116099999996</v>
      </c>
      <c r="AT85" s="621"/>
      <c r="AU85" s="325"/>
      <c r="AV85" s="29" t="e">
        <f t="shared" si="175"/>
        <v>#REF!</v>
      </c>
      <c r="AW85" s="29" t="e">
        <f>#REF!-AR85</f>
        <v>#REF!</v>
      </c>
      <c r="AX85" s="29" t="e">
        <f>#REF!-AS85</f>
        <v>#REF!</v>
      </c>
      <c r="AY85" s="29" t="e">
        <f>#REF!-AT85</f>
        <v>#REF!</v>
      </c>
      <c r="AZ85" s="29" t="e">
        <f>#REF!-AU85</f>
        <v>#REF!</v>
      </c>
      <c r="BA85" s="29">
        <f t="shared" si="176"/>
        <v>4733.3999999999996</v>
      </c>
      <c r="BB85" s="29"/>
      <c r="BC85" s="322">
        <f>1363.205+2425.669+944.526</f>
        <v>4733.3999999999996</v>
      </c>
      <c r="BD85" s="29"/>
      <c r="BE85" s="325"/>
      <c r="BF85" s="29">
        <f t="shared" si="177"/>
        <v>0</v>
      </c>
      <c r="BG85" s="29"/>
      <c r="BH85" s="29"/>
      <c r="BI85" s="29"/>
      <c r="BJ85" s="325"/>
      <c r="BK85" s="29">
        <f t="shared" si="178"/>
        <v>7433.6635000000006</v>
      </c>
      <c r="BL85" s="29"/>
      <c r="BM85" s="618">
        <f>SUM(1979.88262,5453.78088)</f>
        <v>7433.6635000000006</v>
      </c>
      <c r="BN85" s="29"/>
      <c r="BO85" s="343"/>
      <c r="BP85" s="2">
        <f t="shared" si="197"/>
        <v>1013.6813999999999</v>
      </c>
      <c r="BQ85" s="700"/>
      <c r="BR85" s="700">
        <f>SUM(269.984,743.6974)</f>
        <v>1013.6813999999999</v>
      </c>
      <c r="BS85" s="700"/>
      <c r="BT85" s="29">
        <f t="shared" si="179"/>
        <v>7433.6635000000006</v>
      </c>
      <c r="BU85" s="29"/>
      <c r="BV85" s="322">
        <f>SUM(1979.88262,5453.78088)</f>
        <v>7433.6635000000006</v>
      </c>
      <c r="BW85" s="29"/>
      <c r="BX85" s="179"/>
      <c r="BY85" s="29">
        <f t="shared" si="180"/>
        <v>1013.6813999999999</v>
      </c>
      <c r="BZ85" s="29"/>
      <c r="CA85" s="29">
        <f>SUM(269.984,743.6974)</f>
        <v>1013.6813999999999</v>
      </c>
      <c r="CB85" s="29"/>
      <c r="CC85" s="29"/>
      <c r="CD85" s="31">
        <f t="shared" si="181"/>
        <v>8447.3449000000001</v>
      </c>
      <c r="CE85" s="29">
        <f t="shared" si="182"/>
        <v>8447.3449000000001</v>
      </c>
      <c r="CF85" s="29">
        <f t="shared" si="183"/>
        <v>0</v>
      </c>
      <c r="CG85" s="29">
        <f t="shared" si="183"/>
        <v>8447.3449000000001</v>
      </c>
      <c r="CH85" s="29">
        <f t="shared" si="183"/>
        <v>0</v>
      </c>
      <c r="CI85" s="29">
        <f t="shared" si="183"/>
        <v>0</v>
      </c>
      <c r="CJ85" s="29">
        <f t="shared" si="184"/>
        <v>0</v>
      </c>
      <c r="CK85" s="29">
        <f t="shared" si="185"/>
        <v>0</v>
      </c>
      <c r="CL85" s="29">
        <f t="shared" si="186"/>
        <v>0</v>
      </c>
      <c r="CM85" s="29">
        <f t="shared" si="187"/>
        <v>0</v>
      </c>
      <c r="CN85" s="29">
        <f t="shared" si="188"/>
        <v>0</v>
      </c>
      <c r="CO85" s="349"/>
      <c r="CP85" s="351"/>
      <c r="CQ85" s="351"/>
      <c r="CR85" s="29">
        <f t="shared" si="189"/>
        <v>0</v>
      </c>
      <c r="CS85" s="29"/>
      <c r="CT85" s="29"/>
      <c r="CU85" s="29"/>
      <c r="CV85" s="325"/>
      <c r="CW85" s="29">
        <f t="shared" si="190"/>
        <v>0</v>
      </c>
      <c r="CX85" s="29"/>
      <c r="CY85" s="29"/>
      <c r="CZ85" s="29"/>
      <c r="DA85" s="325"/>
      <c r="DB85" s="29">
        <f t="shared" si="191"/>
        <v>0</v>
      </c>
      <c r="DC85" s="2">
        <f t="shared" si="192"/>
        <v>0</v>
      </c>
      <c r="DD85" s="2">
        <f t="shared" si="192"/>
        <v>0</v>
      </c>
      <c r="DE85" s="2">
        <f t="shared" si="192"/>
        <v>0</v>
      </c>
      <c r="DF85" s="2">
        <f t="shared" si="192"/>
        <v>0</v>
      </c>
      <c r="DG85" s="29"/>
      <c r="DH85" s="29"/>
      <c r="DI85" s="29"/>
      <c r="DJ85" s="29">
        <f t="shared" si="193"/>
        <v>0</v>
      </c>
      <c r="DK85" s="93"/>
      <c r="DL85" s="29">
        <f t="shared" si="194"/>
        <v>7433.6635000000006</v>
      </c>
      <c r="DM85" s="29">
        <f t="shared" si="195"/>
        <v>7433.6635000000006</v>
      </c>
      <c r="DN85" s="93"/>
      <c r="DO85" s="29"/>
      <c r="DP85" s="29"/>
      <c r="DQ85" s="93"/>
      <c r="DR85" s="29"/>
      <c r="DS85" s="93"/>
      <c r="DT85" s="93"/>
      <c r="DU85" s="2">
        <f t="shared" si="161"/>
        <v>0</v>
      </c>
      <c r="DV85" s="29"/>
      <c r="DW85" s="322"/>
      <c r="DX85" s="2"/>
      <c r="DY85" s="325"/>
      <c r="DZ85" s="2">
        <f t="shared" si="162"/>
        <v>0</v>
      </c>
      <c r="EA85" s="29"/>
      <c r="EB85" s="29"/>
      <c r="EC85" s="29"/>
      <c r="ED85" s="178"/>
      <c r="EE85" s="445"/>
      <c r="EF85" s="447"/>
      <c r="EG85" s="447"/>
      <c r="EH85" s="554"/>
      <c r="EI85" s="554"/>
      <c r="EJ85" s="445"/>
      <c r="EK85" s="447"/>
      <c r="EL85" s="447"/>
      <c r="EM85" s="554"/>
      <c r="EN85" s="554"/>
      <c r="EO85" s="554"/>
      <c r="EP85" s="448"/>
      <c r="EQ85" s="447"/>
      <c r="ER85" s="428" t="e">
        <f t="shared" si="196"/>
        <v>#DIV/0!</v>
      </c>
      <c r="ES85" s="498">
        <f t="shared" si="163"/>
        <v>8173.0116099999996</v>
      </c>
      <c r="ET85" s="499">
        <f t="shared" si="205"/>
        <v>8173.0116099999996</v>
      </c>
      <c r="EU85" s="499"/>
      <c r="EV85" s="544">
        <f t="shared" si="198"/>
        <v>1</v>
      </c>
      <c r="EW85" s="544">
        <f t="shared" si="199"/>
        <v>0</v>
      </c>
      <c r="EX85" s="498">
        <f t="shared" si="164"/>
        <v>0</v>
      </c>
      <c r="EY85" s="499">
        <f t="shared" si="200"/>
        <v>0</v>
      </c>
      <c r="EZ85" s="499">
        <f t="shared" si="201"/>
        <v>0</v>
      </c>
      <c r="FA85" s="544" t="e">
        <f t="shared" si="202"/>
        <v>#DIV/0!</v>
      </c>
      <c r="FB85" s="544" t="e">
        <f t="shared" si="203"/>
        <v>#DIV/0!</v>
      </c>
      <c r="FC85" s="544"/>
      <c r="FD85" s="499">
        <f t="shared" si="204"/>
        <v>0</v>
      </c>
      <c r="FE85" s="499">
        <f t="shared" si="165"/>
        <v>0</v>
      </c>
      <c r="FF85" s="445"/>
      <c r="FG85" s="447"/>
      <c r="FH85" s="447"/>
      <c r="FI85" s="554"/>
      <c r="FJ85" s="554"/>
      <c r="FK85" s="445"/>
      <c r="FL85" s="447"/>
      <c r="FM85" s="447"/>
      <c r="FN85" s="554"/>
      <c r="FO85" s="554"/>
      <c r="FP85" s="554"/>
      <c r="FQ85" s="448"/>
      <c r="FR85" s="447"/>
    </row>
    <row r="86" spans="2:174" s="48" customFormat="1" ht="15.6" customHeight="1" x14ac:dyDescent="0.25">
      <c r="B86" s="35"/>
      <c r="C86" s="36"/>
      <c r="D86" s="36">
        <v>1</v>
      </c>
      <c r="E86" s="113">
        <v>70</v>
      </c>
      <c r="F86" s="35"/>
      <c r="G86" s="36"/>
      <c r="H86" s="36"/>
      <c r="I86" s="912"/>
      <c r="J86" s="913"/>
      <c r="K86" s="913"/>
      <c r="L86" s="273"/>
      <c r="M86" s="40">
        <v>59</v>
      </c>
      <c r="N86" s="4" t="s">
        <v>98</v>
      </c>
      <c r="O86" s="408"/>
      <c r="P86" s="212">
        <v>1</v>
      </c>
      <c r="Q86" s="113"/>
      <c r="R86" s="2">
        <f t="shared" si="170"/>
        <v>2215.1</v>
      </c>
      <c r="S86" s="619"/>
      <c r="T86" s="619">
        <v>2215.1</v>
      </c>
      <c r="U86" s="619"/>
      <c r="V86" s="2">
        <f t="shared" si="171"/>
        <v>2215.1</v>
      </c>
      <c r="W86" s="2"/>
      <c r="X86" s="649">
        <v>2215.1</v>
      </c>
      <c r="Y86" s="2"/>
      <c r="Z86" s="185"/>
      <c r="AA86" s="172">
        <f t="shared" si="172"/>
        <v>4824.8</v>
      </c>
      <c r="AB86" s="172"/>
      <c r="AC86" s="172">
        <v>1324.8</v>
      </c>
      <c r="AD86" s="172">
        <v>3500</v>
      </c>
      <c r="AE86" s="185"/>
      <c r="AF86" s="172">
        <f t="shared" si="173"/>
        <v>1324.8</v>
      </c>
      <c r="AG86" s="172"/>
      <c r="AH86" s="172">
        <v>1324.8</v>
      </c>
      <c r="AI86" s="172"/>
      <c r="AJ86" s="185"/>
      <c r="AK86" s="172">
        <f t="shared" si="174"/>
        <v>576</v>
      </c>
      <c r="AL86" s="172"/>
      <c r="AM86" s="172">
        <v>576</v>
      </c>
      <c r="AN86" s="172"/>
      <c r="AO86" s="176"/>
      <c r="AP86" s="603" t="s">
        <v>419</v>
      </c>
      <c r="AQ86" s="2">
        <f t="shared" si="206"/>
        <v>2215.1</v>
      </c>
      <c r="AR86" s="619"/>
      <c r="AS86" s="619">
        <v>2215.1</v>
      </c>
      <c r="AT86" s="619"/>
      <c r="AU86" s="2"/>
      <c r="AV86" s="2" t="e">
        <f t="shared" si="175"/>
        <v>#REF!</v>
      </c>
      <c r="AW86" s="2" t="e">
        <f>#REF!-AR86</f>
        <v>#REF!</v>
      </c>
      <c r="AX86" s="2" t="e">
        <f>#REF!-AS86</f>
        <v>#REF!</v>
      </c>
      <c r="AY86" s="2" t="e">
        <f>#REF!-AT86</f>
        <v>#REF!</v>
      </c>
      <c r="AZ86" s="2" t="e">
        <f>#REF!-AU86</f>
        <v>#REF!</v>
      </c>
      <c r="BA86" s="2">
        <f t="shared" si="176"/>
        <v>4824.8</v>
      </c>
      <c r="BB86" s="2"/>
      <c r="BC86" s="2">
        <v>1324.8</v>
      </c>
      <c r="BD86" s="2">
        <v>3500</v>
      </c>
      <c r="BE86" s="2"/>
      <c r="BF86" s="2">
        <f t="shared" si="177"/>
        <v>0</v>
      </c>
      <c r="BG86" s="2"/>
      <c r="BH86" s="2"/>
      <c r="BI86" s="2"/>
      <c r="BJ86" s="2"/>
      <c r="BK86" s="2">
        <f t="shared" si="178"/>
        <v>2192.9490099999998</v>
      </c>
      <c r="BL86" s="2"/>
      <c r="BM86" s="619">
        <v>2192.9490099999998</v>
      </c>
      <c r="BN86" s="2"/>
      <c r="BO86" s="2"/>
      <c r="BP86" s="2">
        <f t="shared" si="197"/>
        <v>243.98446999999999</v>
      </c>
      <c r="BQ86" s="2"/>
      <c r="BR86" s="2">
        <v>243.98446999999999</v>
      </c>
      <c r="BS86" s="2"/>
      <c r="BT86" s="2">
        <f t="shared" si="179"/>
        <v>2192.9490099999998</v>
      </c>
      <c r="BU86" s="2"/>
      <c r="BV86" s="2">
        <v>2192.9490099999998</v>
      </c>
      <c r="BW86" s="2"/>
      <c r="BX86" s="172"/>
      <c r="BY86" s="2">
        <f t="shared" si="180"/>
        <v>243.98446999999999</v>
      </c>
      <c r="BZ86" s="2"/>
      <c r="CA86" s="2">
        <v>243.98446999999999</v>
      </c>
      <c r="CB86" s="2"/>
      <c r="CC86" s="2"/>
      <c r="CD86" s="25">
        <f t="shared" si="181"/>
        <v>2436.9334799999997</v>
      </c>
      <c r="CE86" s="2">
        <f t="shared" si="182"/>
        <v>2436.9334799999997</v>
      </c>
      <c r="CF86" s="2">
        <f t="shared" si="183"/>
        <v>0</v>
      </c>
      <c r="CG86" s="2">
        <f t="shared" si="183"/>
        <v>2436.9334799999997</v>
      </c>
      <c r="CH86" s="2">
        <f t="shared" si="183"/>
        <v>0</v>
      </c>
      <c r="CI86" s="2">
        <f t="shared" si="183"/>
        <v>0</v>
      </c>
      <c r="CJ86" s="2">
        <f t="shared" si="184"/>
        <v>0</v>
      </c>
      <c r="CK86" s="2">
        <f t="shared" si="185"/>
        <v>0</v>
      </c>
      <c r="CL86" s="2">
        <f t="shared" si="186"/>
        <v>0</v>
      </c>
      <c r="CM86" s="2">
        <f t="shared" si="187"/>
        <v>0</v>
      </c>
      <c r="CN86" s="2">
        <f t="shared" si="188"/>
        <v>0</v>
      </c>
      <c r="CO86" s="92"/>
      <c r="CP86" s="348"/>
      <c r="CQ86" s="348"/>
      <c r="CR86" s="2">
        <f t="shared" si="189"/>
        <v>0</v>
      </c>
      <c r="CS86" s="2"/>
      <c r="CT86" s="2"/>
      <c r="CU86" s="2"/>
      <c r="CV86" s="2"/>
      <c r="CW86" s="2">
        <f t="shared" si="190"/>
        <v>0</v>
      </c>
      <c r="CX86" s="2"/>
      <c r="CY86" s="2"/>
      <c r="CZ86" s="2"/>
      <c r="DA86" s="2"/>
      <c r="DB86" s="2">
        <f t="shared" si="191"/>
        <v>0</v>
      </c>
      <c r="DC86" s="2">
        <f t="shared" si="192"/>
        <v>0</v>
      </c>
      <c r="DD86" s="2">
        <f t="shared" si="192"/>
        <v>0</v>
      </c>
      <c r="DE86" s="2">
        <f t="shared" si="192"/>
        <v>0</v>
      </c>
      <c r="DF86" s="2">
        <f t="shared" si="192"/>
        <v>0</v>
      </c>
      <c r="DG86" s="2"/>
      <c r="DH86" s="2"/>
      <c r="DI86" s="2"/>
      <c r="DJ86" s="2">
        <f t="shared" si="193"/>
        <v>0</v>
      </c>
      <c r="DK86" s="58"/>
      <c r="DL86" s="2">
        <f t="shared" si="194"/>
        <v>2192.9490099999998</v>
      </c>
      <c r="DM86" s="2">
        <f t="shared" si="195"/>
        <v>2192.9490099999998</v>
      </c>
      <c r="DN86" s="58"/>
      <c r="DO86" s="2"/>
      <c r="DP86" s="2"/>
      <c r="DQ86" s="58"/>
      <c r="DR86" s="2"/>
      <c r="DS86" s="58"/>
      <c r="DT86" s="58"/>
      <c r="DU86" s="2">
        <f t="shared" si="161"/>
        <v>0</v>
      </c>
      <c r="DV86" s="2"/>
      <c r="DW86" s="2"/>
      <c r="DX86" s="2"/>
      <c r="DY86" s="2"/>
      <c r="DZ86" s="2">
        <f t="shared" si="162"/>
        <v>0</v>
      </c>
      <c r="EA86" s="2"/>
      <c r="EB86" s="2"/>
      <c r="EC86" s="2"/>
      <c r="ED86" s="172"/>
      <c r="EE86" s="445"/>
      <c r="EF86" s="445"/>
      <c r="EG86" s="445"/>
      <c r="EH86" s="553"/>
      <c r="EI86" s="553"/>
      <c r="EJ86" s="445"/>
      <c r="EK86" s="445"/>
      <c r="EL86" s="445"/>
      <c r="EM86" s="553"/>
      <c r="EN86" s="553"/>
      <c r="EO86" s="553"/>
      <c r="EP86" s="446"/>
      <c r="EQ86" s="445"/>
      <c r="ER86" s="427" t="e">
        <f t="shared" si="196"/>
        <v>#DIV/0!</v>
      </c>
      <c r="ES86" s="498">
        <f t="shared" si="163"/>
        <v>2215.1</v>
      </c>
      <c r="ET86" s="498">
        <f t="shared" si="205"/>
        <v>2215.1</v>
      </c>
      <c r="EU86" s="498"/>
      <c r="EV86" s="541">
        <f t="shared" si="198"/>
        <v>1</v>
      </c>
      <c r="EW86" s="541">
        <f t="shared" si="199"/>
        <v>0</v>
      </c>
      <c r="EX86" s="498">
        <f t="shared" si="164"/>
        <v>0</v>
      </c>
      <c r="EY86" s="498">
        <f t="shared" si="200"/>
        <v>0</v>
      </c>
      <c r="EZ86" s="498">
        <f t="shared" si="201"/>
        <v>0</v>
      </c>
      <c r="FA86" s="541" t="e">
        <f t="shared" si="202"/>
        <v>#DIV/0!</v>
      </c>
      <c r="FB86" s="541" t="e">
        <f t="shared" si="203"/>
        <v>#DIV/0!</v>
      </c>
      <c r="FC86" s="541"/>
      <c r="FD86" s="498">
        <f t="shared" si="204"/>
        <v>0</v>
      </c>
      <c r="FE86" s="498">
        <f t="shared" si="165"/>
        <v>0</v>
      </c>
      <c r="FF86" s="445">
        <f>FG86+FH86</f>
        <v>0</v>
      </c>
      <c r="FG86" s="445">
        <f>AT86</f>
        <v>0</v>
      </c>
      <c r="FH86" s="445"/>
      <c r="FI86" s="553" t="e">
        <f>FG86/FF86</f>
        <v>#DIV/0!</v>
      </c>
      <c r="FJ86" s="553" t="e">
        <f>FH86/FF86</f>
        <v>#DIV/0!</v>
      </c>
      <c r="FK86" s="445">
        <f>FL86+FM86</f>
        <v>0</v>
      </c>
      <c r="FL86" s="445">
        <f>DX86</f>
        <v>0</v>
      </c>
      <c r="FM86" s="445">
        <f>EC86</f>
        <v>0</v>
      </c>
      <c r="FN86" s="553" t="e">
        <f>FL86/FK86</f>
        <v>#DIV/0!</v>
      </c>
      <c r="FO86" s="553" t="e">
        <f>FM86/FK86</f>
        <v>#DIV/0!</v>
      </c>
      <c r="FP86" s="553"/>
      <c r="FQ86" s="446" t="e">
        <f>FK86*FI86</f>
        <v>#DIV/0!</v>
      </c>
      <c r="FR86" s="445" t="e">
        <f>FL86-FQ86</f>
        <v>#DIV/0!</v>
      </c>
    </row>
    <row r="87" spans="2:174" s="48" customFormat="1" ht="15.6" customHeight="1" x14ac:dyDescent="0.25">
      <c r="B87" s="35"/>
      <c r="C87" s="36"/>
      <c r="D87" s="36">
        <v>1</v>
      </c>
      <c r="E87" s="113">
        <v>71</v>
      </c>
      <c r="F87" s="35"/>
      <c r="G87" s="36"/>
      <c r="H87" s="36">
        <v>1</v>
      </c>
      <c r="M87" s="113">
        <v>60</v>
      </c>
      <c r="N87" s="4" t="s">
        <v>99</v>
      </c>
      <c r="O87" s="408"/>
      <c r="P87" s="212">
        <v>1</v>
      </c>
      <c r="Q87" s="113"/>
      <c r="R87" s="2">
        <f t="shared" si="170"/>
        <v>2847</v>
      </c>
      <c r="S87" s="619"/>
      <c r="T87" s="620">
        <v>2847</v>
      </c>
      <c r="U87" s="619"/>
      <c r="V87" s="2">
        <f t="shared" si="171"/>
        <v>2847</v>
      </c>
      <c r="W87" s="2"/>
      <c r="X87" s="645">
        <v>2847</v>
      </c>
      <c r="Y87" s="2"/>
      <c r="Z87" s="174"/>
      <c r="AA87" s="172">
        <f t="shared" si="172"/>
        <v>1750.3</v>
      </c>
      <c r="AB87" s="172"/>
      <c r="AC87" s="173">
        <v>1750.3</v>
      </c>
      <c r="AD87" s="172"/>
      <c r="AE87" s="174"/>
      <c r="AF87" s="172">
        <f t="shared" si="173"/>
        <v>1750.3</v>
      </c>
      <c r="AG87" s="172"/>
      <c r="AH87" s="173">
        <v>1750.3</v>
      </c>
      <c r="AI87" s="172"/>
      <c r="AJ87" s="174"/>
      <c r="AK87" s="172">
        <f t="shared" si="174"/>
        <v>761</v>
      </c>
      <c r="AL87" s="172"/>
      <c r="AM87" s="173">
        <v>761</v>
      </c>
      <c r="AN87" s="172"/>
      <c r="AO87" s="174"/>
      <c r="AP87" s="578" t="s">
        <v>420</v>
      </c>
      <c r="AQ87" s="2">
        <f t="shared" si="206"/>
        <v>2847</v>
      </c>
      <c r="AR87" s="619"/>
      <c r="AS87" s="620">
        <v>2847</v>
      </c>
      <c r="AT87" s="619"/>
      <c r="AU87" s="2"/>
      <c r="AV87" s="2" t="e">
        <f t="shared" si="175"/>
        <v>#REF!</v>
      </c>
      <c r="AW87" s="2" t="e">
        <f>#REF!-AR87</f>
        <v>#REF!</v>
      </c>
      <c r="AX87" s="2" t="e">
        <f>#REF!-AS87</f>
        <v>#REF!</v>
      </c>
      <c r="AY87" s="2" t="e">
        <f>#REF!-AT87</f>
        <v>#REF!</v>
      </c>
      <c r="AZ87" s="2" t="e">
        <f>#REF!-AU87</f>
        <v>#REF!</v>
      </c>
      <c r="BA87" s="2">
        <f t="shared" si="176"/>
        <v>1750.3</v>
      </c>
      <c r="BB87" s="2"/>
      <c r="BC87" s="262">
        <f>761+989.3</f>
        <v>1750.3</v>
      </c>
      <c r="BD87" s="2"/>
      <c r="BE87" s="2"/>
      <c r="BF87" s="2">
        <f t="shared" si="177"/>
        <v>0</v>
      </c>
      <c r="BG87" s="2"/>
      <c r="BH87" s="262"/>
      <c r="BI87" s="2"/>
      <c r="BJ87" s="2"/>
      <c r="BK87" s="2">
        <f t="shared" si="178"/>
        <v>2724.2650699999999</v>
      </c>
      <c r="BL87" s="2"/>
      <c r="BM87" s="620">
        <v>2724.2650699999999</v>
      </c>
      <c r="BN87" s="2"/>
      <c r="BO87" s="2"/>
      <c r="BP87" s="2">
        <f t="shared" si="197"/>
        <v>795.68993</v>
      </c>
      <c r="BQ87" s="2"/>
      <c r="BR87" s="2">
        <v>795.68993</v>
      </c>
      <c r="BS87" s="2"/>
      <c r="BT87" s="2">
        <f t="shared" si="179"/>
        <v>2724.2650699999999</v>
      </c>
      <c r="BU87" s="2"/>
      <c r="BV87" s="262">
        <v>2724.2650699999999</v>
      </c>
      <c r="BW87" s="2"/>
      <c r="BX87" s="172"/>
      <c r="BY87" s="2">
        <f t="shared" si="180"/>
        <v>795.68993</v>
      </c>
      <c r="BZ87" s="2"/>
      <c r="CA87" s="2">
        <v>795.68993</v>
      </c>
      <c r="CB87" s="2"/>
      <c r="CC87" s="2"/>
      <c r="CD87" s="25">
        <f t="shared" si="181"/>
        <v>3519.9549999999999</v>
      </c>
      <c r="CE87" s="2">
        <f t="shared" si="182"/>
        <v>3519.9549999999999</v>
      </c>
      <c r="CF87" s="2">
        <f t="shared" si="183"/>
        <v>0</v>
      </c>
      <c r="CG87" s="2">
        <f t="shared" si="183"/>
        <v>3519.9549999999999</v>
      </c>
      <c r="CH87" s="2">
        <f t="shared" si="183"/>
        <v>0</v>
      </c>
      <c r="CI87" s="2">
        <f t="shared" si="183"/>
        <v>0</v>
      </c>
      <c r="CJ87" s="2">
        <f t="shared" si="184"/>
        <v>0</v>
      </c>
      <c r="CK87" s="2">
        <f t="shared" si="185"/>
        <v>0</v>
      </c>
      <c r="CL87" s="2">
        <f t="shared" si="186"/>
        <v>0</v>
      </c>
      <c r="CM87" s="2">
        <f t="shared" si="187"/>
        <v>0</v>
      </c>
      <c r="CN87" s="2">
        <f t="shared" si="188"/>
        <v>0</v>
      </c>
      <c r="CO87" s="92"/>
      <c r="CP87" s="348"/>
      <c r="CQ87" s="348"/>
      <c r="CR87" s="2">
        <f t="shared" si="189"/>
        <v>0</v>
      </c>
      <c r="CS87" s="2"/>
      <c r="CT87" s="262"/>
      <c r="CU87" s="2"/>
      <c r="CV87" s="2"/>
      <c r="CW87" s="2">
        <f t="shared" si="190"/>
        <v>0</v>
      </c>
      <c r="CX87" s="2"/>
      <c r="CY87" s="262"/>
      <c r="CZ87" s="2"/>
      <c r="DA87" s="2"/>
      <c r="DB87" s="2">
        <f t="shared" si="191"/>
        <v>0</v>
      </c>
      <c r="DC87" s="2">
        <f t="shared" si="192"/>
        <v>0</v>
      </c>
      <c r="DD87" s="2">
        <f t="shared" si="192"/>
        <v>0</v>
      </c>
      <c r="DE87" s="2">
        <f t="shared" si="192"/>
        <v>0</v>
      </c>
      <c r="DF87" s="2">
        <f t="shared" si="192"/>
        <v>0</v>
      </c>
      <c r="DG87" s="2"/>
      <c r="DH87" s="2"/>
      <c r="DI87" s="2"/>
      <c r="DJ87" s="2">
        <f t="shared" si="193"/>
        <v>0</v>
      </c>
      <c r="DK87" s="58"/>
      <c r="DL87" s="2">
        <f t="shared" si="194"/>
        <v>2724.2650699999999</v>
      </c>
      <c r="DM87" s="2">
        <f t="shared" si="195"/>
        <v>2724.2650699999999</v>
      </c>
      <c r="DN87" s="58"/>
      <c r="DO87" s="2"/>
      <c r="DP87" s="2"/>
      <c r="DQ87" s="58"/>
      <c r="DR87" s="2"/>
      <c r="DS87" s="58"/>
      <c r="DT87" s="58"/>
      <c r="DU87" s="2">
        <f t="shared" si="161"/>
        <v>0</v>
      </c>
      <c r="DV87" s="2"/>
      <c r="DW87" s="262"/>
      <c r="DX87" s="2"/>
      <c r="DY87" s="2"/>
      <c r="DZ87" s="2">
        <f t="shared" si="162"/>
        <v>0</v>
      </c>
      <c r="EA87" s="2"/>
      <c r="EB87" s="2"/>
      <c r="EC87" s="2"/>
      <c r="ED87" s="172"/>
      <c r="EE87" s="445"/>
      <c r="EF87" s="445"/>
      <c r="EG87" s="445"/>
      <c r="EH87" s="553"/>
      <c r="EI87" s="553"/>
      <c r="EJ87" s="445"/>
      <c r="EK87" s="445"/>
      <c r="EL87" s="445"/>
      <c r="EM87" s="553"/>
      <c r="EN87" s="553"/>
      <c r="EO87" s="553"/>
      <c r="EP87" s="446"/>
      <c r="EQ87" s="445"/>
      <c r="ER87" s="427" t="e">
        <f t="shared" si="196"/>
        <v>#DIV/0!</v>
      </c>
      <c r="ES87" s="498">
        <f t="shared" si="163"/>
        <v>2847</v>
      </c>
      <c r="ET87" s="498">
        <f t="shared" si="205"/>
        <v>2847</v>
      </c>
      <c r="EU87" s="498"/>
      <c r="EV87" s="541">
        <f t="shared" si="198"/>
        <v>1</v>
      </c>
      <c r="EW87" s="541">
        <f t="shared" si="199"/>
        <v>0</v>
      </c>
      <c r="EX87" s="498">
        <f t="shared" si="164"/>
        <v>0</v>
      </c>
      <c r="EY87" s="498">
        <f t="shared" si="200"/>
        <v>0</v>
      </c>
      <c r="EZ87" s="498">
        <f t="shared" si="201"/>
        <v>0</v>
      </c>
      <c r="FA87" s="541" t="e">
        <f t="shared" si="202"/>
        <v>#DIV/0!</v>
      </c>
      <c r="FB87" s="541" t="e">
        <f t="shared" si="203"/>
        <v>#DIV/0!</v>
      </c>
      <c r="FC87" s="541"/>
      <c r="FD87" s="498">
        <f t="shared" si="204"/>
        <v>0</v>
      </c>
      <c r="FE87" s="498">
        <f t="shared" si="165"/>
        <v>0</v>
      </c>
      <c r="FF87" s="445"/>
      <c r="FG87" s="445"/>
      <c r="FH87" s="445"/>
      <c r="FI87" s="553"/>
      <c r="FJ87" s="553"/>
      <c r="FK87" s="445"/>
      <c r="FL87" s="445"/>
      <c r="FM87" s="445"/>
      <c r="FN87" s="553"/>
      <c r="FO87" s="553"/>
      <c r="FP87" s="553"/>
      <c r="FQ87" s="446"/>
      <c r="FR87" s="445"/>
    </row>
    <row r="88" spans="2:174" s="48" customFormat="1" ht="15.6" customHeight="1" x14ac:dyDescent="0.25">
      <c r="B88" s="35"/>
      <c r="C88" s="36"/>
      <c r="D88" s="36">
        <v>1</v>
      </c>
      <c r="E88" s="113">
        <v>72</v>
      </c>
      <c r="F88" s="35"/>
      <c r="G88" s="36"/>
      <c r="H88" s="36">
        <v>1</v>
      </c>
      <c r="M88" s="113">
        <v>61</v>
      </c>
      <c r="N88" s="4" t="s">
        <v>100</v>
      </c>
      <c r="O88" s="408"/>
      <c r="P88" s="212">
        <v>1</v>
      </c>
      <c r="Q88" s="113"/>
      <c r="R88" s="2">
        <f t="shared" si="170"/>
        <v>3142.4</v>
      </c>
      <c r="S88" s="619"/>
      <c r="T88" s="620">
        <v>3142.4</v>
      </c>
      <c r="U88" s="619"/>
      <c r="V88" s="2">
        <f t="shared" si="171"/>
        <v>3142.4</v>
      </c>
      <c r="W88" s="2"/>
      <c r="X88" s="645">
        <v>3142.4</v>
      </c>
      <c r="Y88" s="2"/>
      <c r="Z88" s="174"/>
      <c r="AA88" s="172">
        <f t="shared" si="172"/>
        <v>2403.5</v>
      </c>
      <c r="AB88" s="172"/>
      <c r="AC88" s="173">
        <v>2403.5</v>
      </c>
      <c r="AD88" s="172"/>
      <c r="AE88" s="174"/>
      <c r="AF88" s="172">
        <f t="shared" si="173"/>
        <v>2403.5</v>
      </c>
      <c r="AG88" s="172"/>
      <c r="AH88" s="173">
        <v>2403.5</v>
      </c>
      <c r="AI88" s="172"/>
      <c r="AJ88" s="174"/>
      <c r="AK88" s="172">
        <f t="shared" si="174"/>
        <v>1045</v>
      </c>
      <c r="AL88" s="172"/>
      <c r="AM88" s="173">
        <v>1045</v>
      </c>
      <c r="AN88" s="172"/>
      <c r="AO88" s="174"/>
      <c r="AP88" s="578" t="s">
        <v>421</v>
      </c>
      <c r="AQ88" s="2">
        <f t="shared" si="206"/>
        <v>3142.4</v>
      </c>
      <c r="AR88" s="619"/>
      <c r="AS88" s="620">
        <v>3142.4</v>
      </c>
      <c r="AT88" s="619"/>
      <c r="AU88" s="323"/>
      <c r="AV88" s="2" t="e">
        <f t="shared" si="175"/>
        <v>#REF!</v>
      </c>
      <c r="AW88" s="2" t="e">
        <f>#REF!-AR88</f>
        <v>#REF!</v>
      </c>
      <c r="AX88" s="2" t="e">
        <f>#REF!-AS88</f>
        <v>#REF!</v>
      </c>
      <c r="AY88" s="2" t="e">
        <f>#REF!-AT88</f>
        <v>#REF!</v>
      </c>
      <c r="AZ88" s="2" t="e">
        <f>#REF!-AU88</f>
        <v>#REF!</v>
      </c>
      <c r="BA88" s="2">
        <f t="shared" si="176"/>
        <v>2403.5</v>
      </c>
      <c r="BB88" s="2"/>
      <c r="BC88" s="262">
        <f>1045+1358.5</f>
        <v>2403.5</v>
      </c>
      <c r="BD88" s="2"/>
      <c r="BE88" s="323"/>
      <c r="BF88" s="2">
        <f t="shared" si="177"/>
        <v>0</v>
      </c>
      <c r="BG88" s="2"/>
      <c r="BH88" s="262"/>
      <c r="BI88" s="2"/>
      <c r="BJ88" s="323"/>
      <c r="BK88" s="2">
        <f t="shared" si="178"/>
        <v>3142.4</v>
      </c>
      <c r="BL88" s="2"/>
      <c r="BM88" s="620">
        <f>SUM(1575.74406,1566.65594)</f>
        <v>3142.4</v>
      </c>
      <c r="BN88" s="2"/>
      <c r="BO88" s="328"/>
      <c r="BP88" s="2">
        <f t="shared" si="197"/>
        <v>1137.540403</v>
      </c>
      <c r="BQ88" s="327"/>
      <c r="BR88" s="327">
        <f>SUM(570.415143,567.12526)</f>
        <v>1137.540403</v>
      </c>
      <c r="BS88" s="327"/>
      <c r="BT88" s="2">
        <f t="shared" si="179"/>
        <v>3142.4</v>
      </c>
      <c r="BU88" s="2"/>
      <c r="BV88" s="262">
        <f>SUM(1575.74406,1566.65594)</f>
        <v>3142.4</v>
      </c>
      <c r="BW88" s="2"/>
      <c r="BX88" s="174"/>
      <c r="BY88" s="2">
        <f t="shared" si="180"/>
        <v>1137.5403999999999</v>
      </c>
      <c r="BZ88" s="2"/>
      <c r="CA88" s="2">
        <f>SUM(570.41514,567.12526)</f>
        <v>1137.5403999999999</v>
      </c>
      <c r="CB88" s="2"/>
      <c r="CC88" s="2"/>
      <c r="CD88" s="25">
        <f t="shared" si="181"/>
        <v>4279.9403999999995</v>
      </c>
      <c r="CE88" s="2">
        <f t="shared" si="182"/>
        <v>4279.9403999999995</v>
      </c>
      <c r="CF88" s="2">
        <f t="shared" si="183"/>
        <v>0</v>
      </c>
      <c r="CG88" s="2">
        <f t="shared" si="183"/>
        <v>4279.9403999999995</v>
      </c>
      <c r="CH88" s="2">
        <f t="shared" si="183"/>
        <v>0</v>
      </c>
      <c r="CI88" s="2">
        <f t="shared" si="183"/>
        <v>0</v>
      </c>
      <c r="CJ88" s="2">
        <f t="shared" si="184"/>
        <v>0</v>
      </c>
      <c r="CK88" s="2">
        <f t="shared" si="185"/>
        <v>0</v>
      </c>
      <c r="CL88" s="2">
        <f t="shared" si="186"/>
        <v>0</v>
      </c>
      <c r="CM88" s="2">
        <f t="shared" si="187"/>
        <v>0</v>
      </c>
      <c r="CN88" s="2">
        <f t="shared" si="188"/>
        <v>0</v>
      </c>
      <c r="CO88" s="92"/>
      <c r="CP88" s="348"/>
      <c r="CQ88" s="348"/>
      <c r="CR88" s="2">
        <f t="shared" si="189"/>
        <v>0</v>
      </c>
      <c r="CS88" s="2"/>
      <c r="CT88" s="262"/>
      <c r="CU88" s="2"/>
      <c r="CV88" s="323"/>
      <c r="CW88" s="2">
        <f t="shared" si="190"/>
        <v>0</v>
      </c>
      <c r="CX88" s="2"/>
      <c r="CY88" s="262"/>
      <c r="CZ88" s="2"/>
      <c r="DA88" s="323"/>
      <c r="DB88" s="2">
        <f t="shared" si="191"/>
        <v>0</v>
      </c>
      <c r="DC88" s="2">
        <f t="shared" si="192"/>
        <v>0</v>
      </c>
      <c r="DD88" s="2">
        <f t="shared" si="192"/>
        <v>0</v>
      </c>
      <c r="DE88" s="2">
        <f t="shared" si="192"/>
        <v>0</v>
      </c>
      <c r="DF88" s="2">
        <f t="shared" si="192"/>
        <v>0</v>
      </c>
      <c r="DG88" s="2"/>
      <c r="DH88" s="2"/>
      <c r="DI88" s="2"/>
      <c r="DJ88" s="2">
        <f t="shared" si="193"/>
        <v>0</v>
      </c>
      <c r="DK88" s="58"/>
      <c r="DL88" s="2">
        <f t="shared" si="194"/>
        <v>3142.4</v>
      </c>
      <c r="DM88" s="2">
        <f t="shared" si="195"/>
        <v>3142.4</v>
      </c>
      <c r="DN88" s="58"/>
      <c r="DO88" s="2"/>
      <c r="DP88" s="2"/>
      <c r="DQ88" s="58"/>
      <c r="DR88" s="2"/>
      <c r="DS88" s="58"/>
      <c r="DT88" s="58"/>
      <c r="DU88" s="2">
        <f t="shared" si="161"/>
        <v>0</v>
      </c>
      <c r="DV88" s="2"/>
      <c r="DW88" s="262"/>
      <c r="DX88" s="2"/>
      <c r="DY88" s="323"/>
      <c r="DZ88" s="2">
        <f t="shared" si="162"/>
        <v>0</v>
      </c>
      <c r="EA88" s="2"/>
      <c r="EB88" s="2"/>
      <c r="EC88" s="2"/>
      <c r="ED88" s="172"/>
      <c r="EE88" s="445"/>
      <c r="EF88" s="445"/>
      <c r="EG88" s="445"/>
      <c r="EH88" s="553"/>
      <c r="EI88" s="553"/>
      <c r="EJ88" s="445"/>
      <c r="EK88" s="445"/>
      <c r="EL88" s="445"/>
      <c r="EM88" s="553"/>
      <c r="EN88" s="553"/>
      <c r="EO88" s="553"/>
      <c r="EP88" s="446"/>
      <c r="EQ88" s="445"/>
      <c r="ER88" s="427" t="e">
        <f t="shared" si="196"/>
        <v>#DIV/0!</v>
      </c>
      <c r="ES88" s="498">
        <f t="shared" si="163"/>
        <v>3142.4</v>
      </c>
      <c r="ET88" s="498">
        <f t="shared" si="205"/>
        <v>3142.4</v>
      </c>
      <c r="EU88" s="498"/>
      <c r="EV88" s="541">
        <f t="shared" si="198"/>
        <v>1</v>
      </c>
      <c r="EW88" s="541">
        <f t="shared" si="199"/>
        <v>0</v>
      </c>
      <c r="EX88" s="498">
        <f t="shared" si="164"/>
        <v>0</v>
      </c>
      <c r="EY88" s="498">
        <f t="shared" si="200"/>
        <v>0</v>
      </c>
      <c r="EZ88" s="498">
        <f t="shared" si="201"/>
        <v>0</v>
      </c>
      <c r="FA88" s="541" t="e">
        <f t="shared" si="202"/>
        <v>#DIV/0!</v>
      </c>
      <c r="FB88" s="541" t="e">
        <f t="shared" si="203"/>
        <v>#DIV/0!</v>
      </c>
      <c r="FC88" s="541"/>
      <c r="FD88" s="498">
        <f t="shared" si="204"/>
        <v>0</v>
      </c>
      <c r="FE88" s="498">
        <f t="shared" si="165"/>
        <v>0</v>
      </c>
      <c r="FF88" s="445"/>
      <c r="FG88" s="445"/>
      <c r="FH88" s="445"/>
      <c r="FI88" s="553"/>
      <c r="FJ88" s="553"/>
      <c r="FK88" s="445"/>
      <c r="FL88" s="445"/>
      <c r="FM88" s="445"/>
      <c r="FN88" s="553"/>
      <c r="FO88" s="553"/>
      <c r="FP88" s="553"/>
      <c r="FQ88" s="446"/>
      <c r="FR88" s="445"/>
    </row>
    <row r="89" spans="2:174" s="49" customFormat="1" ht="15.6" customHeight="1" x14ac:dyDescent="0.2">
      <c r="B89" s="38"/>
      <c r="C89" s="39">
        <v>1</v>
      </c>
      <c r="D89" s="39"/>
      <c r="E89" s="40">
        <v>73</v>
      </c>
      <c r="F89" s="38"/>
      <c r="G89" s="39">
        <v>1</v>
      </c>
      <c r="H89" s="39"/>
      <c r="M89" s="40">
        <v>62</v>
      </c>
      <c r="N89" s="41" t="s">
        <v>44</v>
      </c>
      <c r="O89" s="41" t="s">
        <v>346</v>
      </c>
      <c r="P89" s="212">
        <v>2</v>
      </c>
      <c r="Q89" s="113"/>
      <c r="R89" s="29">
        <f t="shared" si="170"/>
        <v>10376.49149</v>
      </c>
      <c r="S89" s="621"/>
      <c r="T89" s="621">
        <v>3805.19967</v>
      </c>
      <c r="U89" s="621">
        <v>6571.2918200000004</v>
      </c>
      <c r="V89" s="29">
        <f t="shared" si="171"/>
        <v>10376.491819999999</v>
      </c>
      <c r="W89" s="29"/>
      <c r="X89" s="648">
        <v>3805.2</v>
      </c>
      <c r="Y89" s="648">
        <v>6571.2918200000004</v>
      </c>
      <c r="Z89" s="188"/>
      <c r="AA89" s="178">
        <f t="shared" si="172"/>
        <v>8124.8</v>
      </c>
      <c r="AB89" s="178"/>
      <c r="AC89" s="178">
        <v>2288.5</v>
      </c>
      <c r="AD89" s="178">
        <v>5836.3</v>
      </c>
      <c r="AE89" s="188"/>
      <c r="AF89" s="178">
        <f t="shared" si="173"/>
        <v>4488.5</v>
      </c>
      <c r="AG89" s="178"/>
      <c r="AH89" s="178">
        <v>2288.5</v>
      </c>
      <c r="AI89" s="178">
        <v>2200</v>
      </c>
      <c r="AJ89" s="188"/>
      <c r="AK89" s="178">
        <f t="shared" si="174"/>
        <v>3195</v>
      </c>
      <c r="AL89" s="178"/>
      <c r="AM89" s="178">
        <v>995</v>
      </c>
      <c r="AN89" s="178">
        <v>2200</v>
      </c>
      <c r="AO89" s="182"/>
      <c r="AP89" s="580" t="s">
        <v>422</v>
      </c>
      <c r="AQ89" s="29">
        <f t="shared" si="206"/>
        <v>10376.49149</v>
      </c>
      <c r="AR89" s="621"/>
      <c r="AS89" s="621">
        <v>3805.19967</v>
      </c>
      <c r="AT89" s="621">
        <v>6571.2918200000004</v>
      </c>
      <c r="AU89" s="29"/>
      <c r="AV89" s="29" t="e">
        <f t="shared" si="175"/>
        <v>#REF!</v>
      </c>
      <c r="AW89" s="29" t="e">
        <f>#REF!-AR89</f>
        <v>#REF!</v>
      </c>
      <c r="AX89" s="29" t="e">
        <f>#REF!-AS89</f>
        <v>#REF!</v>
      </c>
      <c r="AY89" s="29" t="e">
        <f>#REF!-AT89</f>
        <v>#REF!</v>
      </c>
      <c r="AZ89" s="29" t="e">
        <f>#REF!-AU89</f>
        <v>#REF!</v>
      </c>
      <c r="BA89" s="29">
        <f t="shared" si="176"/>
        <v>8124.8</v>
      </c>
      <c r="BB89" s="29"/>
      <c r="BC89" s="29">
        <v>2288.5</v>
      </c>
      <c r="BD89" s="29">
        <v>5836.3</v>
      </c>
      <c r="BE89" s="29"/>
      <c r="BF89" s="29">
        <f t="shared" si="177"/>
        <v>0</v>
      </c>
      <c r="BG89" s="29"/>
      <c r="BH89" s="29"/>
      <c r="BI89" s="29"/>
      <c r="BJ89" s="29"/>
      <c r="BK89" s="29">
        <f t="shared" si="178"/>
        <v>10373.911480000001</v>
      </c>
      <c r="BL89" s="29"/>
      <c r="BM89" s="621">
        <f>SUM(2802.65164,999.96802)</f>
        <v>3802.6196600000003</v>
      </c>
      <c r="BN89" s="29">
        <f>SUM(1897.72502,2594.35168,2079.21512)</f>
        <v>6571.2918200000004</v>
      </c>
      <c r="BO89" s="29"/>
      <c r="BP89" s="2">
        <f t="shared" si="197"/>
        <v>1688.7763</v>
      </c>
      <c r="BQ89" s="29"/>
      <c r="BR89" s="29">
        <f>SUM(456.24562,162.7855)</f>
        <v>619.03111999999999</v>
      </c>
      <c r="BS89" s="29">
        <f>SUM(308.93198,422.33632,338.47688)</f>
        <v>1069.7451799999999</v>
      </c>
      <c r="BT89" s="29">
        <f t="shared" si="179"/>
        <v>10373.911480000001</v>
      </c>
      <c r="BU89" s="29"/>
      <c r="BV89" s="29">
        <f>SUM(2802.65164,999.96802)</f>
        <v>3802.6196600000003</v>
      </c>
      <c r="BW89" s="29">
        <f>SUM(1897.72502,2079.21512,2594.35168)</f>
        <v>6571.2918200000004</v>
      </c>
      <c r="BX89" s="178"/>
      <c r="BY89" s="29">
        <f t="shared" si="180"/>
        <v>1688.7763</v>
      </c>
      <c r="BZ89" s="29"/>
      <c r="CA89" s="29">
        <f>SUM(456.24562,162.7855)</f>
        <v>619.03111999999999</v>
      </c>
      <c r="CB89" s="29">
        <f>SUM(308.93198,338.47688,422.33632)</f>
        <v>1069.7451799999999</v>
      </c>
      <c r="CC89" s="29"/>
      <c r="CD89" s="31">
        <f t="shared" si="181"/>
        <v>12062.68778</v>
      </c>
      <c r="CE89" s="29">
        <f t="shared" si="182"/>
        <v>12062.68778</v>
      </c>
      <c r="CF89" s="29">
        <f t="shared" si="183"/>
        <v>0</v>
      </c>
      <c r="CG89" s="29">
        <f t="shared" si="183"/>
        <v>4421.6507799999999</v>
      </c>
      <c r="CH89" s="29">
        <f t="shared" si="183"/>
        <v>7641.0370000000003</v>
      </c>
      <c r="CI89" s="29">
        <f t="shared" si="183"/>
        <v>0</v>
      </c>
      <c r="CJ89" s="29">
        <f t="shared" si="184"/>
        <v>0</v>
      </c>
      <c r="CK89" s="29">
        <f t="shared" si="185"/>
        <v>0</v>
      </c>
      <c r="CL89" s="29">
        <f t="shared" si="186"/>
        <v>0</v>
      </c>
      <c r="CM89" s="29">
        <f t="shared" si="187"/>
        <v>0</v>
      </c>
      <c r="CN89" s="29">
        <f t="shared" si="188"/>
        <v>0</v>
      </c>
      <c r="CO89" s="349"/>
      <c r="CP89" s="351"/>
      <c r="CQ89" s="351"/>
      <c r="CR89" s="29">
        <f t="shared" si="189"/>
        <v>0</v>
      </c>
      <c r="CS89" s="29"/>
      <c r="CT89" s="29"/>
      <c r="CU89" s="29"/>
      <c r="CV89" s="29"/>
      <c r="CW89" s="29">
        <f t="shared" si="190"/>
        <v>0</v>
      </c>
      <c r="CX89" s="29"/>
      <c r="CY89" s="29"/>
      <c r="CZ89" s="29"/>
      <c r="DA89" s="29"/>
      <c r="DB89" s="29">
        <f t="shared" si="191"/>
        <v>0</v>
      </c>
      <c r="DC89" s="2">
        <f t="shared" si="192"/>
        <v>0</v>
      </c>
      <c r="DD89" s="2">
        <f t="shared" si="192"/>
        <v>0</v>
      </c>
      <c r="DE89" s="2">
        <f t="shared" si="192"/>
        <v>0</v>
      </c>
      <c r="DF89" s="2">
        <f t="shared" si="192"/>
        <v>0</v>
      </c>
      <c r="DG89" s="29"/>
      <c r="DH89" s="29"/>
      <c r="DI89" s="29"/>
      <c r="DJ89" s="29">
        <f t="shared" si="193"/>
        <v>0</v>
      </c>
      <c r="DK89" s="93"/>
      <c r="DL89" s="29">
        <f t="shared" si="194"/>
        <v>10373.911480000001</v>
      </c>
      <c r="DM89" s="29">
        <f t="shared" si="195"/>
        <v>10373.911480000001</v>
      </c>
      <c r="DN89" s="93"/>
      <c r="DO89" s="29"/>
      <c r="DP89" s="29"/>
      <c r="DQ89" s="93"/>
      <c r="DR89" s="29"/>
      <c r="DS89" s="93"/>
      <c r="DT89" s="93"/>
      <c r="DU89" s="2">
        <f t="shared" si="161"/>
        <v>0</v>
      </c>
      <c r="DV89" s="29"/>
      <c r="DW89" s="29"/>
      <c r="DX89" s="29"/>
      <c r="DY89" s="29"/>
      <c r="DZ89" s="2">
        <f t="shared" si="162"/>
        <v>0</v>
      </c>
      <c r="EA89" s="29"/>
      <c r="EB89" s="29"/>
      <c r="EC89" s="29"/>
      <c r="ED89" s="178"/>
      <c r="EE89" s="445"/>
      <c r="EF89" s="447"/>
      <c r="EG89" s="447"/>
      <c r="EH89" s="554"/>
      <c r="EI89" s="554"/>
      <c r="EJ89" s="445"/>
      <c r="EK89" s="447"/>
      <c r="EL89" s="447"/>
      <c r="EM89" s="554"/>
      <c r="EN89" s="554"/>
      <c r="EO89" s="554"/>
      <c r="EP89" s="448"/>
      <c r="EQ89" s="447"/>
      <c r="ER89" s="428" t="e">
        <f t="shared" si="196"/>
        <v>#DIV/0!</v>
      </c>
      <c r="ES89" s="498">
        <f t="shared" si="163"/>
        <v>3805.19967</v>
      </c>
      <c r="ET89" s="499">
        <f t="shared" si="205"/>
        <v>3805.19967</v>
      </c>
      <c r="EU89" s="499"/>
      <c r="EV89" s="544">
        <f t="shared" si="198"/>
        <v>1</v>
      </c>
      <c r="EW89" s="544">
        <f t="shared" si="199"/>
        <v>0</v>
      </c>
      <c r="EX89" s="498">
        <f t="shared" si="164"/>
        <v>0</v>
      </c>
      <c r="EY89" s="499">
        <f t="shared" si="200"/>
        <v>0</v>
      </c>
      <c r="EZ89" s="499">
        <f t="shared" si="201"/>
        <v>0</v>
      </c>
      <c r="FA89" s="544" t="e">
        <f t="shared" si="202"/>
        <v>#DIV/0!</v>
      </c>
      <c r="FB89" s="544" t="e">
        <f t="shared" si="203"/>
        <v>#DIV/0!</v>
      </c>
      <c r="FC89" s="544"/>
      <c r="FD89" s="499">
        <f t="shared" si="204"/>
        <v>0</v>
      </c>
      <c r="FE89" s="499">
        <f t="shared" si="165"/>
        <v>0</v>
      </c>
      <c r="FF89" s="445">
        <f>FG89+FH89</f>
        <v>6571.2918200000004</v>
      </c>
      <c r="FG89" s="447">
        <f>AT89</f>
        <v>6571.2918200000004</v>
      </c>
      <c r="FH89" s="447"/>
      <c r="FI89" s="554">
        <f>FG89/FF89</f>
        <v>1</v>
      </c>
      <c r="FJ89" s="554">
        <f>FH89/FF89</f>
        <v>0</v>
      </c>
      <c r="FK89" s="445">
        <f>FL89+FM89</f>
        <v>0</v>
      </c>
      <c r="FL89" s="447">
        <f>DX89</f>
        <v>0</v>
      </c>
      <c r="FM89" s="447">
        <f>EC89</f>
        <v>0</v>
      </c>
      <c r="FN89" s="554" t="e">
        <f>FL89/FK89</f>
        <v>#DIV/0!</v>
      </c>
      <c r="FO89" s="554" t="e">
        <f>FM89/FK89</f>
        <v>#DIV/0!</v>
      </c>
      <c r="FP89" s="554"/>
      <c r="FQ89" s="448">
        <f>FK89*FI89</f>
        <v>0</v>
      </c>
      <c r="FR89" s="447">
        <f>FL89-FQ89</f>
        <v>0</v>
      </c>
    </row>
    <row r="90" spans="2:174" s="49" customFormat="1" ht="15.75" customHeight="1" x14ac:dyDescent="0.25">
      <c r="B90" s="38"/>
      <c r="C90" s="39">
        <v>1</v>
      </c>
      <c r="D90" s="39"/>
      <c r="E90" s="40">
        <v>74</v>
      </c>
      <c r="F90" s="38"/>
      <c r="G90" s="39">
        <v>1</v>
      </c>
      <c r="H90" s="39">
        <v>1</v>
      </c>
      <c r="M90" s="40">
        <v>63</v>
      </c>
      <c r="N90" s="41" t="s">
        <v>45</v>
      </c>
      <c r="O90" s="41"/>
      <c r="P90" s="212">
        <v>1</v>
      </c>
      <c r="Q90" s="113"/>
      <c r="R90" s="29">
        <f t="shared" si="170"/>
        <v>7505.8865999999998</v>
      </c>
      <c r="S90" s="621"/>
      <c r="T90" s="618">
        <v>7505.8865999999998</v>
      </c>
      <c r="U90" s="621"/>
      <c r="V90" s="29">
        <f t="shared" si="171"/>
        <v>7734</v>
      </c>
      <c r="W90" s="29"/>
      <c r="X90" s="646">
        <v>7734</v>
      </c>
      <c r="Y90" s="29"/>
      <c r="Z90" s="179"/>
      <c r="AA90" s="178">
        <f t="shared" si="172"/>
        <v>33388.400000000001</v>
      </c>
      <c r="AB90" s="178"/>
      <c r="AC90" s="180">
        <v>3698.4</v>
      </c>
      <c r="AD90" s="178">
        <v>29690</v>
      </c>
      <c r="AE90" s="179"/>
      <c r="AF90" s="178">
        <f t="shared" si="173"/>
        <v>23698.400000000001</v>
      </c>
      <c r="AG90" s="178"/>
      <c r="AH90" s="180">
        <v>3698.4</v>
      </c>
      <c r="AI90" s="178">
        <v>20000</v>
      </c>
      <c r="AJ90" s="179"/>
      <c r="AK90" s="178">
        <f t="shared" si="174"/>
        <v>21608</v>
      </c>
      <c r="AL90" s="178"/>
      <c r="AM90" s="180">
        <v>1608</v>
      </c>
      <c r="AN90" s="178">
        <v>20000</v>
      </c>
      <c r="AO90" s="179"/>
      <c r="AP90" s="580" t="s">
        <v>423</v>
      </c>
      <c r="AQ90" s="29">
        <f t="shared" si="206"/>
        <v>7505.8865999999998</v>
      </c>
      <c r="AR90" s="621"/>
      <c r="AS90" s="618">
        <v>7505.8865999999998</v>
      </c>
      <c r="AT90" s="621"/>
      <c r="AU90" s="325"/>
      <c r="AV90" s="29" t="e">
        <f t="shared" si="175"/>
        <v>#REF!</v>
      </c>
      <c r="AW90" s="29" t="e">
        <f>#REF!-AR90</f>
        <v>#REF!</v>
      </c>
      <c r="AX90" s="29" t="e">
        <f>#REF!-AS90</f>
        <v>#REF!</v>
      </c>
      <c r="AY90" s="29" t="e">
        <f>#REF!-AT90</f>
        <v>#REF!</v>
      </c>
      <c r="AZ90" s="29" t="e">
        <f>#REF!-AU90</f>
        <v>#REF!</v>
      </c>
      <c r="BA90" s="29">
        <f t="shared" si="176"/>
        <v>31960</v>
      </c>
      <c r="BB90" s="29"/>
      <c r="BC90" s="322">
        <f>1320+2190</f>
        <v>3510</v>
      </c>
      <c r="BD90" s="29">
        <f>14560+14630-740</f>
        <v>28450</v>
      </c>
      <c r="BE90" s="325"/>
      <c r="BF90" s="29">
        <f t="shared" si="177"/>
        <v>0</v>
      </c>
      <c r="BG90" s="29"/>
      <c r="BH90" s="29"/>
      <c r="BI90" s="29"/>
      <c r="BJ90" s="325"/>
      <c r="BK90" s="29">
        <f t="shared" si="178"/>
        <v>7497</v>
      </c>
      <c r="BL90" s="29"/>
      <c r="BM90" s="618">
        <v>7497</v>
      </c>
      <c r="BN90" s="29"/>
      <c r="BO90" s="343"/>
      <c r="BP90" s="2">
        <f t="shared" si="197"/>
        <v>833</v>
      </c>
      <c r="BQ90" s="700"/>
      <c r="BR90" s="700">
        <v>833</v>
      </c>
      <c r="BS90" s="700"/>
      <c r="BT90" s="29">
        <f t="shared" si="179"/>
        <v>7497</v>
      </c>
      <c r="BU90" s="29"/>
      <c r="BV90" s="322">
        <v>7497</v>
      </c>
      <c r="BW90" s="29"/>
      <c r="BX90" s="179"/>
      <c r="BY90" s="29">
        <f t="shared" si="180"/>
        <v>833</v>
      </c>
      <c r="BZ90" s="29"/>
      <c r="CA90" s="29">
        <v>833</v>
      </c>
      <c r="CB90" s="29"/>
      <c r="CC90" s="29"/>
      <c r="CD90" s="31">
        <f t="shared" si="181"/>
        <v>8330</v>
      </c>
      <c r="CE90" s="29">
        <f t="shared" si="182"/>
        <v>8330</v>
      </c>
      <c r="CF90" s="29">
        <f t="shared" si="183"/>
        <v>0</v>
      </c>
      <c r="CG90" s="29">
        <f t="shared" si="183"/>
        <v>8330</v>
      </c>
      <c r="CH90" s="29">
        <f t="shared" si="183"/>
        <v>0</v>
      </c>
      <c r="CI90" s="29">
        <f t="shared" si="183"/>
        <v>0</v>
      </c>
      <c r="CJ90" s="29">
        <f t="shared" si="184"/>
        <v>0</v>
      </c>
      <c r="CK90" s="29">
        <f t="shared" si="185"/>
        <v>0</v>
      </c>
      <c r="CL90" s="29">
        <f t="shared" si="186"/>
        <v>0</v>
      </c>
      <c r="CM90" s="29">
        <f t="shared" si="187"/>
        <v>0</v>
      </c>
      <c r="CN90" s="29">
        <f t="shared" si="188"/>
        <v>0</v>
      </c>
      <c r="CO90" s="349"/>
      <c r="CP90" s="351"/>
      <c r="CQ90" s="351"/>
      <c r="CR90" s="29">
        <f t="shared" si="189"/>
        <v>0</v>
      </c>
      <c r="CS90" s="29"/>
      <c r="CT90" s="29"/>
      <c r="CU90" s="29"/>
      <c r="CV90" s="325"/>
      <c r="CW90" s="29">
        <f t="shared" si="190"/>
        <v>0</v>
      </c>
      <c r="CX90" s="29"/>
      <c r="CY90" s="29"/>
      <c r="CZ90" s="29"/>
      <c r="DA90" s="325"/>
      <c r="DB90" s="29">
        <f t="shared" si="191"/>
        <v>0</v>
      </c>
      <c r="DC90" s="2">
        <f t="shared" si="192"/>
        <v>0</v>
      </c>
      <c r="DD90" s="2">
        <f t="shared" si="192"/>
        <v>0</v>
      </c>
      <c r="DE90" s="2">
        <f t="shared" si="192"/>
        <v>0</v>
      </c>
      <c r="DF90" s="2">
        <f t="shared" si="192"/>
        <v>0</v>
      </c>
      <c r="DG90" s="29"/>
      <c r="DH90" s="29"/>
      <c r="DI90" s="29"/>
      <c r="DJ90" s="29">
        <f t="shared" si="193"/>
        <v>0</v>
      </c>
      <c r="DK90" s="93"/>
      <c r="DL90" s="29">
        <f t="shared" si="194"/>
        <v>7497</v>
      </c>
      <c r="DM90" s="29">
        <f t="shared" si="195"/>
        <v>7497</v>
      </c>
      <c r="DN90" s="93"/>
      <c r="DO90" s="29"/>
      <c r="DP90" s="29"/>
      <c r="DQ90" s="93"/>
      <c r="DR90" s="29"/>
      <c r="DS90" s="93"/>
      <c r="DT90" s="93"/>
      <c r="DU90" s="2">
        <f t="shared" si="161"/>
        <v>0</v>
      </c>
      <c r="DV90" s="29"/>
      <c r="DW90" s="322"/>
      <c r="DX90" s="29"/>
      <c r="DY90" s="325"/>
      <c r="DZ90" s="2">
        <f t="shared" si="162"/>
        <v>0</v>
      </c>
      <c r="EA90" s="29"/>
      <c r="EB90" s="29"/>
      <c r="EC90" s="29"/>
      <c r="ED90" s="178"/>
      <c r="EE90" s="445"/>
      <c r="EF90" s="447"/>
      <c r="EG90" s="447"/>
      <c r="EH90" s="554"/>
      <c r="EI90" s="554"/>
      <c r="EJ90" s="445"/>
      <c r="EK90" s="447"/>
      <c r="EL90" s="447"/>
      <c r="EM90" s="554"/>
      <c r="EN90" s="554"/>
      <c r="EO90" s="554"/>
      <c r="EP90" s="448"/>
      <c r="EQ90" s="447"/>
      <c r="ER90" s="428" t="e">
        <f t="shared" si="196"/>
        <v>#DIV/0!</v>
      </c>
      <c r="ES90" s="498">
        <f t="shared" si="163"/>
        <v>7505.8865999999998</v>
      </c>
      <c r="ET90" s="499">
        <f t="shared" si="205"/>
        <v>7505.8865999999998</v>
      </c>
      <c r="EU90" s="499"/>
      <c r="EV90" s="544">
        <f t="shared" si="198"/>
        <v>1</v>
      </c>
      <c r="EW90" s="544">
        <f t="shared" si="199"/>
        <v>0</v>
      </c>
      <c r="EX90" s="498">
        <f t="shared" si="164"/>
        <v>0</v>
      </c>
      <c r="EY90" s="499">
        <f t="shared" si="200"/>
        <v>0</v>
      </c>
      <c r="EZ90" s="499">
        <f t="shared" si="201"/>
        <v>0</v>
      </c>
      <c r="FA90" s="544" t="e">
        <f t="shared" si="202"/>
        <v>#DIV/0!</v>
      </c>
      <c r="FB90" s="544" t="e">
        <f t="shared" si="203"/>
        <v>#DIV/0!</v>
      </c>
      <c r="FC90" s="544"/>
      <c r="FD90" s="499">
        <f t="shared" si="204"/>
        <v>0</v>
      </c>
      <c r="FE90" s="499">
        <f t="shared" si="165"/>
        <v>0</v>
      </c>
      <c r="FF90" s="445">
        <f>FG90+FH90</f>
        <v>0</v>
      </c>
      <c r="FG90" s="447">
        <f>AT90</f>
        <v>0</v>
      </c>
      <c r="FH90" s="447"/>
      <c r="FI90" s="554" t="e">
        <f>FG90/FF90</f>
        <v>#DIV/0!</v>
      </c>
      <c r="FJ90" s="554" t="e">
        <f>FH90/FF90</f>
        <v>#DIV/0!</v>
      </c>
      <c r="FK90" s="445">
        <f>FL90+FM90</f>
        <v>0</v>
      </c>
      <c r="FL90" s="447">
        <f>DX90</f>
        <v>0</v>
      </c>
      <c r="FM90" s="447">
        <f>EC90</f>
        <v>0</v>
      </c>
      <c r="FN90" s="554" t="e">
        <f>FL90/FK90</f>
        <v>#DIV/0!</v>
      </c>
      <c r="FO90" s="554" t="e">
        <f>FM90/FK90</f>
        <v>#DIV/0!</v>
      </c>
      <c r="FP90" s="554"/>
      <c r="FQ90" s="448" t="e">
        <f>FK90*FI90</f>
        <v>#DIV/0!</v>
      </c>
      <c r="FR90" s="447" t="e">
        <f>FL90-FQ90</f>
        <v>#DIV/0!</v>
      </c>
    </row>
    <row r="91" spans="2:174" s="49" customFormat="1" ht="15.75" customHeight="1" x14ac:dyDescent="0.25">
      <c r="B91" s="38"/>
      <c r="C91" s="39">
        <v>1</v>
      </c>
      <c r="D91" s="39"/>
      <c r="E91" s="40">
        <v>75</v>
      </c>
      <c r="F91" s="38"/>
      <c r="G91" s="39">
        <v>1</v>
      </c>
      <c r="H91" s="39">
        <v>1</v>
      </c>
      <c r="M91" s="40">
        <v>64</v>
      </c>
      <c r="N91" s="41" t="s">
        <v>46</v>
      </c>
      <c r="O91" s="41"/>
      <c r="P91" s="212">
        <v>1</v>
      </c>
      <c r="Q91" s="113"/>
      <c r="R91" s="29">
        <f t="shared" si="170"/>
        <v>1782.4</v>
      </c>
      <c r="S91" s="621"/>
      <c r="T91" s="618">
        <v>1782.4</v>
      </c>
      <c r="U91" s="654"/>
      <c r="V91" s="29">
        <f t="shared" si="171"/>
        <v>1782.4</v>
      </c>
      <c r="W91" s="29"/>
      <c r="X91" s="646">
        <v>1782.4</v>
      </c>
      <c r="Y91" s="343"/>
      <c r="Z91" s="179"/>
      <c r="AA91" s="178">
        <f t="shared" si="172"/>
        <v>1329.4</v>
      </c>
      <c r="AB91" s="178"/>
      <c r="AC91" s="180">
        <v>1329.4</v>
      </c>
      <c r="AD91" s="179"/>
      <c r="AE91" s="179"/>
      <c r="AF91" s="178">
        <f t="shared" si="173"/>
        <v>1329.4</v>
      </c>
      <c r="AG91" s="178"/>
      <c r="AH91" s="180">
        <v>1329.4</v>
      </c>
      <c r="AI91" s="179"/>
      <c r="AJ91" s="179"/>
      <c r="AK91" s="178">
        <f t="shared" si="174"/>
        <v>578</v>
      </c>
      <c r="AL91" s="178"/>
      <c r="AM91" s="180">
        <v>578</v>
      </c>
      <c r="AN91" s="179"/>
      <c r="AO91" s="179"/>
      <c r="AP91" s="580" t="s">
        <v>424</v>
      </c>
      <c r="AQ91" s="29">
        <f t="shared" si="206"/>
        <v>1782.4</v>
      </c>
      <c r="AR91" s="621"/>
      <c r="AS91" s="618">
        <v>1782.4</v>
      </c>
      <c r="AT91" s="654"/>
      <c r="AU91" s="325"/>
      <c r="AV91" s="29" t="e">
        <f t="shared" si="175"/>
        <v>#REF!</v>
      </c>
      <c r="AW91" s="29" t="e">
        <f>#REF!-AR91</f>
        <v>#REF!</v>
      </c>
      <c r="AX91" s="29" t="e">
        <f>#REF!-AS91</f>
        <v>#REF!</v>
      </c>
      <c r="AY91" s="29" t="e">
        <f>#REF!-AT91</f>
        <v>#REF!</v>
      </c>
      <c r="AZ91" s="29" t="e">
        <f>#REF!-AU91</f>
        <v>#REF!</v>
      </c>
      <c r="BA91" s="29">
        <f t="shared" si="176"/>
        <v>1329.4</v>
      </c>
      <c r="BB91" s="29"/>
      <c r="BC91" s="322">
        <f>578+751.4</f>
        <v>1329.4</v>
      </c>
      <c r="BD91" s="325"/>
      <c r="BE91" s="325"/>
      <c r="BF91" s="29">
        <f t="shared" si="177"/>
        <v>0</v>
      </c>
      <c r="BG91" s="29"/>
      <c r="BH91" s="325"/>
      <c r="BI91" s="325"/>
      <c r="BJ91" s="325"/>
      <c r="BK91" s="29">
        <f t="shared" si="178"/>
        <v>1782.4</v>
      </c>
      <c r="BL91" s="29"/>
      <c r="BM91" s="618">
        <v>1782.4</v>
      </c>
      <c r="BN91" s="343"/>
      <c r="BO91" s="343"/>
      <c r="BP91" s="2">
        <f t="shared" si="197"/>
        <v>198.04499999999999</v>
      </c>
      <c r="BQ91" s="700"/>
      <c r="BR91" s="700">
        <v>198.04499999999999</v>
      </c>
      <c r="BS91" s="700"/>
      <c r="BT91" s="29">
        <f t="shared" si="179"/>
        <v>1782.4</v>
      </c>
      <c r="BU91" s="29"/>
      <c r="BV91" s="322">
        <v>1782.4</v>
      </c>
      <c r="BW91" s="343"/>
      <c r="BX91" s="179"/>
      <c r="BY91" s="29">
        <f t="shared" si="180"/>
        <v>198.04499999999999</v>
      </c>
      <c r="BZ91" s="29"/>
      <c r="CA91" s="29">
        <v>198.04499999999999</v>
      </c>
      <c r="CB91" s="29"/>
      <c r="CC91" s="29"/>
      <c r="CD91" s="31">
        <f t="shared" si="181"/>
        <v>1980.4450000000002</v>
      </c>
      <c r="CE91" s="29">
        <f t="shared" si="182"/>
        <v>1980.4450000000002</v>
      </c>
      <c r="CF91" s="29">
        <f t="shared" si="183"/>
        <v>0</v>
      </c>
      <c r="CG91" s="29">
        <f t="shared" si="183"/>
        <v>1980.4450000000002</v>
      </c>
      <c r="CH91" s="29">
        <f t="shared" si="183"/>
        <v>0</v>
      </c>
      <c r="CI91" s="29">
        <f t="shared" si="183"/>
        <v>0</v>
      </c>
      <c r="CJ91" s="29">
        <f t="shared" si="184"/>
        <v>0</v>
      </c>
      <c r="CK91" s="29">
        <f t="shared" si="185"/>
        <v>0</v>
      </c>
      <c r="CL91" s="29">
        <f t="shared" si="186"/>
        <v>0</v>
      </c>
      <c r="CM91" s="29">
        <f t="shared" si="187"/>
        <v>0</v>
      </c>
      <c r="CN91" s="29">
        <f t="shared" si="188"/>
        <v>0</v>
      </c>
      <c r="CO91" s="349"/>
      <c r="CP91" s="351"/>
      <c r="CQ91" s="351"/>
      <c r="CR91" s="29">
        <f t="shared" si="189"/>
        <v>0</v>
      </c>
      <c r="CS91" s="29"/>
      <c r="CT91" s="325"/>
      <c r="CU91" s="325"/>
      <c r="CV91" s="325"/>
      <c r="CW91" s="29">
        <f t="shared" si="190"/>
        <v>0</v>
      </c>
      <c r="CX91" s="29"/>
      <c r="CY91" s="325"/>
      <c r="CZ91" s="325"/>
      <c r="DA91" s="325"/>
      <c r="DB91" s="29">
        <f t="shared" si="191"/>
        <v>0</v>
      </c>
      <c r="DC91" s="2">
        <f t="shared" si="192"/>
        <v>0</v>
      </c>
      <c r="DD91" s="2">
        <f t="shared" si="192"/>
        <v>0</v>
      </c>
      <c r="DE91" s="2">
        <f t="shared" si="192"/>
        <v>0</v>
      </c>
      <c r="DF91" s="2">
        <f t="shared" si="192"/>
        <v>0</v>
      </c>
      <c r="DG91" s="29"/>
      <c r="DH91" s="29"/>
      <c r="DI91" s="29"/>
      <c r="DJ91" s="29">
        <f t="shared" si="193"/>
        <v>0</v>
      </c>
      <c r="DK91" s="93"/>
      <c r="DL91" s="29">
        <f t="shared" si="194"/>
        <v>1782.4</v>
      </c>
      <c r="DM91" s="29">
        <f t="shared" si="195"/>
        <v>1782.4</v>
      </c>
      <c r="DN91" s="93"/>
      <c r="DO91" s="29"/>
      <c r="DP91" s="29"/>
      <c r="DQ91" s="93"/>
      <c r="DR91" s="29"/>
      <c r="DS91" s="93"/>
      <c r="DT91" s="93"/>
      <c r="DU91" s="2">
        <f t="shared" si="161"/>
        <v>0</v>
      </c>
      <c r="DV91" s="29"/>
      <c r="DW91" s="322"/>
      <c r="DX91" s="343"/>
      <c r="DY91" s="325"/>
      <c r="DZ91" s="2">
        <f t="shared" si="162"/>
        <v>0</v>
      </c>
      <c r="EA91" s="29"/>
      <c r="EB91" s="29"/>
      <c r="EC91" s="29"/>
      <c r="ED91" s="178"/>
      <c r="EE91" s="445"/>
      <c r="EF91" s="447"/>
      <c r="EG91" s="447"/>
      <c r="EH91" s="554"/>
      <c r="EI91" s="554"/>
      <c r="EJ91" s="445"/>
      <c r="EK91" s="447"/>
      <c r="EL91" s="447"/>
      <c r="EM91" s="554"/>
      <c r="EN91" s="554"/>
      <c r="EO91" s="554"/>
      <c r="EP91" s="448"/>
      <c r="EQ91" s="447"/>
      <c r="ER91" s="428" t="e">
        <f t="shared" si="196"/>
        <v>#DIV/0!</v>
      </c>
      <c r="ES91" s="498">
        <f t="shared" si="163"/>
        <v>1782.4</v>
      </c>
      <c r="ET91" s="499">
        <f t="shared" si="205"/>
        <v>1782.4</v>
      </c>
      <c r="EU91" s="499"/>
      <c r="EV91" s="544">
        <f t="shared" si="198"/>
        <v>1</v>
      </c>
      <c r="EW91" s="544">
        <f t="shared" si="199"/>
        <v>0</v>
      </c>
      <c r="EX91" s="498">
        <f t="shared" si="164"/>
        <v>0</v>
      </c>
      <c r="EY91" s="499">
        <f t="shared" si="200"/>
        <v>0</v>
      </c>
      <c r="EZ91" s="499">
        <f t="shared" si="201"/>
        <v>0</v>
      </c>
      <c r="FA91" s="544" t="e">
        <f t="shared" si="202"/>
        <v>#DIV/0!</v>
      </c>
      <c r="FB91" s="544" t="e">
        <f t="shared" si="203"/>
        <v>#DIV/0!</v>
      </c>
      <c r="FC91" s="544"/>
      <c r="FD91" s="499">
        <f t="shared" si="204"/>
        <v>0</v>
      </c>
      <c r="FE91" s="499">
        <f t="shared" si="165"/>
        <v>0</v>
      </c>
      <c r="FF91" s="445">
        <f>FG91+FH91</f>
        <v>0</v>
      </c>
      <c r="FG91" s="447">
        <f>AT91</f>
        <v>0</v>
      </c>
      <c r="FH91" s="447"/>
      <c r="FI91" s="554" t="e">
        <f>FG91/FF91</f>
        <v>#DIV/0!</v>
      </c>
      <c r="FJ91" s="554" t="e">
        <f>FH91/FF91</f>
        <v>#DIV/0!</v>
      </c>
      <c r="FK91" s="445">
        <f>FL91+FM91</f>
        <v>0</v>
      </c>
      <c r="FL91" s="447">
        <f>DX91</f>
        <v>0</v>
      </c>
      <c r="FM91" s="447">
        <f>EC91</f>
        <v>0</v>
      </c>
      <c r="FN91" s="554" t="e">
        <f>FL91/FK91</f>
        <v>#DIV/0!</v>
      </c>
      <c r="FO91" s="554" t="e">
        <f>FM91/FK91</f>
        <v>#DIV/0!</v>
      </c>
      <c r="FP91" s="554"/>
      <c r="FQ91" s="448" t="e">
        <f>FK91*FI91</f>
        <v>#DIV/0!</v>
      </c>
      <c r="FR91" s="447" t="e">
        <f>FL91-FQ91</f>
        <v>#DIV/0!</v>
      </c>
    </row>
    <row r="92" spans="2:174" s="48" customFormat="1" ht="15.75" customHeight="1" x14ac:dyDescent="0.25">
      <c r="B92" s="35"/>
      <c r="C92" s="36"/>
      <c r="D92" s="36">
        <v>1</v>
      </c>
      <c r="E92" s="113">
        <v>76</v>
      </c>
      <c r="F92" s="35"/>
      <c r="G92" s="36"/>
      <c r="H92" s="36">
        <v>1</v>
      </c>
      <c r="M92" s="113">
        <v>65</v>
      </c>
      <c r="N92" s="4" t="s">
        <v>101</v>
      </c>
      <c r="O92" s="408"/>
      <c r="P92" s="212">
        <v>1</v>
      </c>
      <c r="Q92" s="113"/>
      <c r="R92" s="2">
        <f t="shared" si="170"/>
        <v>1967.8</v>
      </c>
      <c r="S92" s="619"/>
      <c r="T92" s="620">
        <v>1967.8</v>
      </c>
      <c r="U92" s="619"/>
      <c r="V92" s="2">
        <f t="shared" si="171"/>
        <v>1967.8</v>
      </c>
      <c r="W92" s="2"/>
      <c r="X92" s="645">
        <v>1967.8</v>
      </c>
      <c r="Y92" s="2"/>
      <c r="Z92" s="174"/>
      <c r="AA92" s="172">
        <f t="shared" si="172"/>
        <v>1184.5</v>
      </c>
      <c r="AB92" s="172"/>
      <c r="AC92" s="173">
        <v>1184.5</v>
      </c>
      <c r="AD92" s="172"/>
      <c r="AE92" s="174"/>
      <c r="AF92" s="172">
        <f t="shared" si="173"/>
        <v>1184.5</v>
      </c>
      <c r="AG92" s="172"/>
      <c r="AH92" s="173">
        <v>1184.5</v>
      </c>
      <c r="AI92" s="172"/>
      <c r="AJ92" s="174"/>
      <c r="AK92" s="172">
        <f t="shared" si="174"/>
        <v>515</v>
      </c>
      <c r="AL92" s="172"/>
      <c r="AM92" s="173">
        <v>515</v>
      </c>
      <c r="AN92" s="172"/>
      <c r="AO92" s="174"/>
      <c r="AP92" s="580" t="s">
        <v>425</v>
      </c>
      <c r="AQ92" s="2">
        <f t="shared" si="206"/>
        <v>1967.8</v>
      </c>
      <c r="AR92" s="619"/>
      <c r="AS92" s="620">
        <v>1967.8</v>
      </c>
      <c r="AT92" s="619"/>
      <c r="AU92" s="323"/>
      <c r="AV92" s="2" t="e">
        <f t="shared" si="175"/>
        <v>#REF!</v>
      </c>
      <c r="AW92" s="2" t="e">
        <f>#REF!-AR92</f>
        <v>#REF!</v>
      </c>
      <c r="AX92" s="2" t="e">
        <f>#REF!-AS92</f>
        <v>#REF!</v>
      </c>
      <c r="AY92" s="2" t="e">
        <f>#REF!-AT92</f>
        <v>#REF!</v>
      </c>
      <c r="AZ92" s="2" t="e">
        <f>#REF!-AU92</f>
        <v>#REF!</v>
      </c>
      <c r="BA92" s="2">
        <f t="shared" si="176"/>
        <v>1184.5</v>
      </c>
      <c r="BB92" s="2"/>
      <c r="BC92" s="262">
        <f>515+669.5</f>
        <v>1184.5</v>
      </c>
      <c r="BD92" s="2"/>
      <c r="BE92" s="323"/>
      <c r="BF92" s="2">
        <f t="shared" si="177"/>
        <v>0</v>
      </c>
      <c r="BG92" s="2"/>
      <c r="BH92" s="2"/>
      <c r="BI92" s="2"/>
      <c r="BJ92" s="323"/>
      <c r="BK92" s="2">
        <f t="shared" si="178"/>
        <v>1967.8</v>
      </c>
      <c r="BL92" s="2"/>
      <c r="BM92" s="620">
        <v>1967.8</v>
      </c>
      <c r="BN92" s="2"/>
      <c r="BO92" s="328"/>
      <c r="BP92" s="2">
        <f t="shared" si="197"/>
        <v>417.92225999999999</v>
      </c>
      <c r="BQ92" s="327"/>
      <c r="BR92" s="327">
        <v>417.92225999999999</v>
      </c>
      <c r="BS92" s="327"/>
      <c r="BT92" s="2">
        <f t="shared" si="179"/>
        <v>1967.8</v>
      </c>
      <c r="BU92" s="2"/>
      <c r="BV92" s="262">
        <v>1967.8</v>
      </c>
      <c r="BW92" s="2"/>
      <c r="BX92" s="174"/>
      <c r="BY92" s="2">
        <f t="shared" si="180"/>
        <v>417.92225999999999</v>
      </c>
      <c r="BZ92" s="2"/>
      <c r="CA92" s="262">
        <v>417.92225999999999</v>
      </c>
      <c r="CB92" s="2"/>
      <c r="CC92" s="2"/>
      <c r="CD92" s="25">
        <f t="shared" si="181"/>
        <v>2385.72226</v>
      </c>
      <c r="CE92" s="2">
        <f t="shared" si="182"/>
        <v>2385.72226</v>
      </c>
      <c r="CF92" s="2">
        <f t="shared" si="183"/>
        <v>0</v>
      </c>
      <c r="CG92" s="2">
        <f t="shared" si="183"/>
        <v>2385.72226</v>
      </c>
      <c r="CH92" s="2">
        <f t="shared" si="183"/>
        <v>0</v>
      </c>
      <c r="CI92" s="2">
        <f t="shared" si="183"/>
        <v>0</v>
      </c>
      <c r="CJ92" s="2">
        <f t="shared" si="184"/>
        <v>0</v>
      </c>
      <c r="CK92" s="2">
        <f t="shared" si="185"/>
        <v>0</v>
      </c>
      <c r="CL92" s="2">
        <f t="shared" si="186"/>
        <v>0</v>
      </c>
      <c r="CM92" s="2">
        <f t="shared" si="187"/>
        <v>0</v>
      </c>
      <c r="CN92" s="2">
        <f t="shared" si="188"/>
        <v>0</v>
      </c>
      <c r="CO92" s="92"/>
      <c r="CP92" s="348"/>
      <c r="CQ92" s="348"/>
      <c r="CR92" s="2">
        <f t="shared" si="189"/>
        <v>0</v>
      </c>
      <c r="CS92" s="2"/>
      <c r="CT92" s="2"/>
      <c r="CU92" s="2"/>
      <c r="CV92" s="323"/>
      <c r="CW92" s="2">
        <f t="shared" si="190"/>
        <v>0</v>
      </c>
      <c r="CX92" s="2"/>
      <c r="CY92" s="2"/>
      <c r="CZ92" s="2"/>
      <c r="DA92" s="323"/>
      <c r="DB92" s="2">
        <f t="shared" si="191"/>
        <v>0</v>
      </c>
      <c r="DC92" s="2">
        <f t="shared" si="192"/>
        <v>0</v>
      </c>
      <c r="DD92" s="2">
        <f t="shared" si="192"/>
        <v>0</v>
      </c>
      <c r="DE92" s="2">
        <f t="shared" si="192"/>
        <v>0</v>
      </c>
      <c r="DF92" s="2">
        <f t="shared" si="192"/>
        <v>0</v>
      </c>
      <c r="DG92" s="2"/>
      <c r="DH92" s="2"/>
      <c r="DI92" s="2"/>
      <c r="DJ92" s="2">
        <f t="shared" si="193"/>
        <v>0</v>
      </c>
      <c r="DK92" s="58"/>
      <c r="DL92" s="2">
        <f t="shared" si="194"/>
        <v>1967.8</v>
      </c>
      <c r="DM92" s="2">
        <f t="shared" si="195"/>
        <v>1967.8</v>
      </c>
      <c r="DN92" s="58"/>
      <c r="DO92" s="2"/>
      <c r="DP92" s="2"/>
      <c r="DQ92" s="58"/>
      <c r="DR92" s="2"/>
      <c r="DS92" s="58"/>
      <c r="DT92" s="58"/>
      <c r="DU92" s="2">
        <f t="shared" si="161"/>
        <v>0</v>
      </c>
      <c r="DV92" s="2"/>
      <c r="DW92" s="262"/>
      <c r="DX92" s="2"/>
      <c r="DY92" s="323"/>
      <c r="DZ92" s="2">
        <f t="shared" si="162"/>
        <v>0</v>
      </c>
      <c r="EA92" s="2"/>
      <c r="EB92" s="262"/>
      <c r="EC92" s="2"/>
      <c r="ED92" s="172"/>
      <c r="EE92" s="445"/>
      <c r="EF92" s="445"/>
      <c r="EG92" s="445"/>
      <c r="EH92" s="553"/>
      <c r="EI92" s="553"/>
      <c r="EJ92" s="445"/>
      <c r="EK92" s="445"/>
      <c r="EL92" s="445"/>
      <c r="EM92" s="553"/>
      <c r="EN92" s="553"/>
      <c r="EO92" s="553"/>
      <c r="EP92" s="446"/>
      <c r="EQ92" s="445"/>
      <c r="ER92" s="427" t="e">
        <f t="shared" si="196"/>
        <v>#DIV/0!</v>
      </c>
      <c r="ES92" s="498">
        <f t="shared" si="163"/>
        <v>1967.8</v>
      </c>
      <c r="ET92" s="498">
        <f t="shared" si="205"/>
        <v>1967.8</v>
      </c>
      <c r="EU92" s="498"/>
      <c r="EV92" s="541">
        <f t="shared" si="198"/>
        <v>1</v>
      </c>
      <c r="EW92" s="541">
        <f t="shared" si="199"/>
        <v>0</v>
      </c>
      <c r="EX92" s="498">
        <f t="shared" si="164"/>
        <v>0</v>
      </c>
      <c r="EY92" s="498">
        <f t="shared" si="200"/>
        <v>0</v>
      </c>
      <c r="EZ92" s="498">
        <f t="shared" si="201"/>
        <v>0</v>
      </c>
      <c r="FA92" s="541" t="e">
        <f t="shared" si="202"/>
        <v>#DIV/0!</v>
      </c>
      <c r="FB92" s="541" t="e">
        <f t="shared" si="203"/>
        <v>#DIV/0!</v>
      </c>
      <c r="FC92" s="541"/>
      <c r="FD92" s="498">
        <f t="shared" si="204"/>
        <v>0</v>
      </c>
      <c r="FE92" s="498">
        <f t="shared" si="165"/>
        <v>0</v>
      </c>
      <c r="FF92" s="445"/>
      <c r="FG92" s="445"/>
      <c r="FH92" s="445"/>
      <c r="FI92" s="553"/>
      <c r="FJ92" s="553"/>
      <c r="FK92" s="445"/>
      <c r="FL92" s="445"/>
      <c r="FM92" s="445"/>
      <c r="FN92" s="553"/>
      <c r="FO92" s="553"/>
      <c r="FP92" s="553"/>
      <c r="FQ92" s="446"/>
      <c r="FR92" s="445"/>
    </row>
    <row r="93" spans="2:174" s="49" customFormat="1" ht="15.75" customHeight="1" x14ac:dyDescent="0.25">
      <c r="B93" s="38"/>
      <c r="C93" s="39">
        <v>1</v>
      </c>
      <c r="D93" s="39"/>
      <c r="E93" s="40">
        <v>77</v>
      </c>
      <c r="F93" s="38"/>
      <c r="G93" s="39">
        <v>1</v>
      </c>
      <c r="H93" s="39">
        <v>1</v>
      </c>
      <c r="M93" s="40">
        <v>66</v>
      </c>
      <c r="N93" s="41" t="s">
        <v>47</v>
      </c>
      <c r="O93" s="41"/>
      <c r="P93" s="212">
        <v>1</v>
      </c>
      <c r="Q93" s="113"/>
      <c r="R93" s="29">
        <f t="shared" si="170"/>
        <v>2915.6999900000001</v>
      </c>
      <c r="S93" s="655"/>
      <c r="T93" s="618">
        <v>2915.6999900000001</v>
      </c>
      <c r="U93" s="621"/>
      <c r="V93" s="29">
        <f t="shared" si="171"/>
        <v>2915.7</v>
      </c>
      <c r="W93" s="325"/>
      <c r="X93" s="646">
        <v>2915.7</v>
      </c>
      <c r="Y93" s="29"/>
      <c r="Z93" s="179"/>
      <c r="AA93" s="178">
        <f t="shared" si="172"/>
        <v>1754.9</v>
      </c>
      <c r="AB93" s="179"/>
      <c r="AC93" s="180">
        <v>1754.9</v>
      </c>
      <c r="AD93" s="178"/>
      <c r="AE93" s="179"/>
      <c r="AF93" s="178">
        <f t="shared" si="173"/>
        <v>1754.9</v>
      </c>
      <c r="AG93" s="179"/>
      <c r="AH93" s="180">
        <v>1754.9</v>
      </c>
      <c r="AI93" s="178"/>
      <c r="AJ93" s="179"/>
      <c r="AK93" s="178">
        <f t="shared" si="174"/>
        <v>763</v>
      </c>
      <c r="AL93" s="179"/>
      <c r="AM93" s="180">
        <v>763</v>
      </c>
      <c r="AN93" s="178"/>
      <c r="AO93" s="179"/>
      <c r="AP93" s="580" t="s">
        <v>426</v>
      </c>
      <c r="AQ93" s="29">
        <f t="shared" si="206"/>
        <v>2915.6999900000001</v>
      </c>
      <c r="AR93" s="655"/>
      <c r="AS93" s="618">
        <v>2915.6999900000001</v>
      </c>
      <c r="AT93" s="621"/>
      <c r="AU93" s="325"/>
      <c r="AV93" s="29" t="e">
        <f t="shared" si="175"/>
        <v>#REF!</v>
      </c>
      <c r="AW93" s="29" t="e">
        <f>#REF!-AR93</f>
        <v>#REF!</v>
      </c>
      <c r="AX93" s="29" t="e">
        <f>#REF!-AS93</f>
        <v>#REF!</v>
      </c>
      <c r="AY93" s="29" t="e">
        <f>#REF!-AT93</f>
        <v>#REF!</v>
      </c>
      <c r="AZ93" s="29" t="e">
        <f>#REF!-AU93</f>
        <v>#REF!</v>
      </c>
      <c r="BA93" s="29">
        <f t="shared" si="176"/>
        <v>1754.9</v>
      </c>
      <c r="BB93" s="325"/>
      <c r="BC93" s="322">
        <f>763+991.9</f>
        <v>1754.9</v>
      </c>
      <c r="BD93" s="29"/>
      <c r="BE93" s="325"/>
      <c r="BF93" s="29">
        <f t="shared" si="177"/>
        <v>0</v>
      </c>
      <c r="BG93" s="325"/>
      <c r="BH93" s="322"/>
      <c r="BI93" s="29"/>
      <c r="BJ93" s="325"/>
      <c r="BK93" s="29">
        <f t="shared" si="178"/>
        <v>2915.6999900000001</v>
      </c>
      <c r="BL93" s="325"/>
      <c r="BM93" s="322">
        <v>2915.6999900000001</v>
      </c>
      <c r="BN93" s="29"/>
      <c r="BO93" s="343"/>
      <c r="BP93" s="2">
        <f t="shared" si="197"/>
        <v>323.96668</v>
      </c>
      <c r="BQ93" s="700"/>
      <c r="BR93" s="700">
        <v>323.96668</v>
      </c>
      <c r="BS93" s="700"/>
      <c r="BT93" s="29">
        <f t="shared" si="179"/>
        <v>2915.6999900000001</v>
      </c>
      <c r="BU93" s="343"/>
      <c r="BV93" s="322">
        <v>2915.6999900000001</v>
      </c>
      <c r="BW93" s="29"/>
      <c r="BX93" s="179"/>
      <c r="BY93" s="29">
        <f t="shared" si="180"/>
        <v>323.96668</v>
      </c>
      <c r="BZ93" s="29"/>
      <c r="CA93" s="29">
        <v>323.96668</v>
      </c>
      <c r="CB93" s="29"/>
      <c r="CC93" s="29"/>
      <c r="CD93" s="31">
        <f t="shared" si="181"/>
        <v>3239.6666700000001</v>
      </c>
      <c r="CE93" s="29">
        <f t="shared" si="182"/>
        <v>3239.6666700000001</v>
      </c>
      <c r="CF93" s="29">
        <f t="shared" si="183"/>
        <v>0</v>
      </c>
      <c r="CG93" s="29">
        <f t="shared" si="183"/>
        <v>3239.6666700000001</v>
      </c>
      <c r="CH93" s="29">
        <f t="shared" si="183"/>
        <v>0</v>
      </c>
      <c r="CI93" s="29">
        <f t="shared" si="183"/>
        <v>0</v>
      </c>
      <c r="CJ93" s="29">
        <f t="shared" si="184"/>
        <v>0</v>
      </c>
      <c r="CK93" s="29">
        <f t="shared" si="185"/>
        <v>0</v>
      </c>
      <c r="CL93" s="29">
        <f t="shared" si="186"/>
        <v>0</v>
      </c>
      <c r="CM93" s="29">
        <f t="shared" si="187"/>
        <v>0</v>
      </c>
      <c r="CN93" s="29">
        <f t="shared" si="188"/>
        <v>0</v>
      </c>
      <c r="CO93" s="349"/>
      <c r="CP93" s="351"/>
      <c r="CQ93" s="351"/>
      <c r="CR93" s="29">
        <f t="shared" si="189"/>
        <v>0</v>
      </c>
      <c r="CS93" s="325"/>
      <c r="CT93" s="322"/>
      <c r="CU93" s="29"/>
      <c r="CV93" s="325"/>
      <c r="CW93" s="29">
        <f t="shared" si="190"/>
        <v>0</v>
      </c>
      <c r="CX93" s="325"/>
      <c r="CY93" s="322"/>
      <c r="CZ93" s="29"/>
      <c r="DA93" s="325"/>
      <c r="DB93" s="29">
        <f t="shared" si="191"/>
        <v>0</v>
      </c>
      <c r="DC93" s="2">
        <f t="shared" si="192"/>
        <v>0</v>
      </c>
      <c r="DD93" s="2">
        <f t="shared" si="192"/>
        <v>0</v>
      </c>
      <c r="DE93" s="2">
        <f t="shared" si="192"/>
        <v>0</v>
      </c>
      <c r="DF93" s="2">
        <f t="shared" si="192"/>
        <v>0</v>
      </c>
      <c r="DG93" s="29"/>
      <c r="DH93" s="29"/>
      <c r="DI93" s="29"/>
      <c r="DJ93" s="29">
        <f t="shared" si="193"/>
        <v>0</v>
      </c>
      <c r="DK93" s="93"/>
      <c r="DL93" s="29">
        <f t="shared" si="194"/>
        <v>2915.6999900000001</v>
      </c>
      <c r="DM93" s="29">
        <f t="shared" si="195"/>
        <v>2915.6999900000001</v>
      </c>
      <c r="DN93" s="93"/>
      <c r="DO93" s="29"/>
      <c r="DP93" s="29"/>
      <c r="DQ93" s="93"/>
      <c r="DR93" s="29"/>
      <c r="DS93" s="93"/>
      <c r="DT93" s="93"/>
      <c r="DU93" s="2">
        <f t="shared" si="161"/>
        <v>0</v>
      </c>
      <c r="DV93" s="343"/>
      <c r="DW93" s="322"/>
      <c r="DX93" s="29"/>
      <c r="DY93" s="325"/>
      <c r="DZ93" s="2">
        <f t="shared" si="162"/>
        <v>0</v>
      </c>
      <c r="EA93" s="29"/>
      <c r="EB93" s="29"/>
      <c r="EC93" s="29"/>
      <c r="ED93" s="178"/>
      <c r="EE93" s="445"/>
      <c r="EF93" s="447"/>
      <c r="EG93" s="447"/>
      <c r="EH93" s="554"/>
      <c r="EI93" s="554"/>
      <c r="EJ93" s="445"/>
      <c r="EK93" s="447"/>
      <c r="EL93" s="447"/>
      <c r="EM93" s="554"/>
      <c r="EN93" s="554"/>
      <c r="EO93" s="554"/>
      <c r="EP93" s="448"/>
      <c r="EQ93" s="447"/>
      <c r="ER93" s="428" t="e">
        <f t="shared" si="196"/>
        <v>#DIV/0!</v>
      </c>
      <c r="ES93" s="498">
        <f t="shared" si="163"/>
        <v>2915.6999900000001</v>
      </c>
      <c r="ET93" s="499">
        <f t="shared" si="205"/>
        <v>2915.6999900000001</v>
      </c>
      <c r="EU93" s="499"/>
      <c r="EV93" s="544">
        <f t="shared" si="198"/>
        <v>1</v>
      </c>
      <c r="EW93" s="544">
        <f t="shared" si="199"/>
        <v>0</v>
      </c>
      <c r="EX93" s="498">
        <f t="shared" si="164"/>
        <v>0</v>
      </c>
      <c r="EY93" s="499">
        <f t="shared" si="200"/>
        <v>0</v>
      </c>
      <c r="EZ93" s="499">
        <f t="shared" si="201"/>
        <v>0</v>
      </c>
      <c r="FA93" s="544" t="e">
        <f t="shared" si="202"/>
        <v>#DIV/0!</v>
      </c>
      <c r="FB93" s="544" t="e">
        <f t="shared" si="203"/>
        <v>#DIV/0!</v>
      </c>
      <c r="FC93" s="544"/>
      <c r="FD93" s="499">
        <f t="shared" si="204"/>
        <v>0</v>
      </c>
      <c r="FE93" s="499">
        <f t="shared" si="165"/>
        <v>0</v>
      </c>
      <c r="FF93" s="445">
        <f>FG93+FH93</f>
        <v>0</v>
      </c>
      <c r="FG93" s="447">
        <f>AT93</f>
        <v>0</v>
      </c>
      <c r="FH93" s="447"/>
      <c r="FI93" s="554" t="e">
        <f>FG93/FF93</f>
        <v>#DIV/0!</v>
      </c>
      <c r="FJ93" s="554" t="e">
        <f>FH93/FF93</f>
        <v>#DIV/0!</v>
      </c>
      <c r="FK93" s="445">
        <f>FL93+FM93</f>
        <v>0</v>
      </c>
      <c r="FL93" s="447">
        <f>DX93</f>
        <v>0</v>
      </c>
      <c r="FM93" s="447">
        <f>EC93</f>
        <v>0</v>
      </c>
      <c r="FN93" s="554" t="e">
        <f>FL93/FK93</f>
        <v>#DIV/0!</v>
      </c>
      <c r="FO93" s="554" t="e">
        <f>FM93/FK93</f>
        <v>#DIV/0!</v>
      </c>
      <c r="FP93" s="554"/>
      <c r="FQ93" s="448" t="e">
        <f>FK93*FI93</f>
        <v>#DIV/0!</v>
      </c>
      <c r="FR93" s="447" t="e">
        <f>FL93-FQ93</f>
        <v>#DIV/0!</v>
      </c>
    </row>
    <row r="94" spans="2:174" s="142" customFormat="1" ht="15.75" customHeight="1" x14ac:dyDescent="0.2">
      <c r="B94" s="136"/>
      <c r="C94" s="137"/>
      <c r="D94" s="137"/>
      <c r="E94" s="138"/>
      <c r="F94" s="136"/>
      <c r="G94" s="137"/>
      <c r="H94" s="137"/>
      <c r="M94" s="138"/>
      <c r="N94" s="141" t="s">
        <v>17</v>
      </c>
      <c r="O94" s="141"/>
      <c r="P94" s="214">
        <f>P95+P96+P97+P98+P99+P100+P101+P102+P103+P104+P105+P106+P107+P108+P109+P110+P111+P112+P113</f>
        <v>23</v>
      </c>
      <c r="Q94" s="214">
        <f>Q95+Q96+Q97+Q98+Q99+Q100+Q101+Q102+Q103+Q104+Q105+Q106+Q107+Q108+Q109+Q110+Q111+Q112+Q113</f>
        <v>10</v>
      </c>
      <c r="R94" s="70">
        <f t="shared" ref="R94:AO94" si="207">SUM(R95:R113)-R96</f>
        <v>86387.866959999999</v>
      </c>
      <c r="S94" s="70">
        <f t="shared" si="207"/>
        <v>8733.0018400000008</v>
      </c>
      <c r="T94" s="70">
        <f t="shared" si="207"/>
        <v>48478.224090000003</v>
      </c>
      <c r="U94" s="70">
        <f t="shared" si="207"/>
        <v>29176.641030000003</v>
      </c>
      <c r="V94" s="70">
        <f t="shared" si="207"/>
        <v>92300.983299999993</v>
      </c>
      <c r="W94" s="70">
        <f t="shared" si="207"/>
        <v>36931.425000000003</v>
      </c>
      <c r="X94" s="70">
        <f t="shared" si="207"/>
        <v>49196.099999999991</v>
      </c>
      <c r="Y94" s="70">
        <f t="shared" si="207"/>
        <v>6173.4583000000002</v>
      </c>
      <c r="Z94" s="170">
        <f t="shared" si="207"/>
        <v>0</v>
      </c>
      <c r="AA94" s="170">
        <f t="shared" si="207"/>
        <v>179496.90199999997</v>
      </c>
      <c r="AB94" s="170">
        <f t="shared" si="207"/>
        <v>83271.239999999991</v>
      </c>
      <c r="AC94" s="170">
        <f t="shared" si="207"/>
        <v>27181.399999999994</v>
      </c>
      <c r="AD94" s="170">
        <f t="shared" si="207"/>
        <v>69044.262000000002</v>
      </c>
      <c r="AE94" s="170">
        <f t="shared" si="207"/>
        <v>0</v>
      </c>
      <c r="AF94" s="170">
        <f t="shared" si="207"/>
        <v>162229.52599999995</v>
      </c>
      <c r="AG94" s="170">
        <f t="shared" si="207"/>
        <v>83271.239999999991</v>
      </c>
      <c r="AH94" s="170">
        <f t="shared" si="207"/>
        <v>27181.399999999994</v>
      </c>
      <c r="AI94" s="170">
        <f t="shared" si="207"/>
        <v>51776.885999999999</v>
      </c>
      <c r="AJ94" s="170">
        <f t="shared" si="207"/>
        <v>0</v>
      </c>
      <c r="AK94" s="171">
        <f t="shared" si="207"/>
        <v>146866.12599999999</v>
      </c>
      <c r="AL94" s="170">
        <f t="shared" si="207"/>
        <v>83271.239999999991</v>
      </c>
      <c r="AM94" s="170">
        <f t="shared" si="207"/>
        <v>11818</v>
      </c>
      <c r="AN94" s="170">
        <f t="shared" si="207"/>
        <v>51776.885999999999</v>
      </c>
      <c r="AO94" s="170">
        <f t="shared" si="207"/>
        <v>0</v>
      </c>
      <c r="AP94" s="577"/>
      <c r="AQ94" s="70">
        <f>SUM(AQ95:AQ113)-AQ96</f>
        <v>86380.24691999999</v>
      </c>
      <c r="AR94" s="70">
        <f>SUM(AR95:AR113)-AR96</f>
        <v>8733.0018400000008</v>
      </c>
      <c r="AS94" s="70">
        <f>SUM(AS95:AS113)-AS96</f>
        <v>48478.224090000003</v>
      </c>
      <c r="AT94" s="70">
        <f>SUM(AT95:AT113)-AT96</f>
        <v>29169.020990000001</v>
      </c>
      <c r="AU94" s="70">
        <f>SUM(AU95:AU113)-AU96</f>
        <v>0</v>
      </c>
      <c r="AV94" s="70" t="e">
        <f t="shared" ref="AV94:BE94" si="208">SUM(AV95:AV113)-AV96</f>
        <v>#REF!</v>
      </c>
      <c r="AW94" s="70" t="e">
        <f t="shared" si="208"/>
        <v>#REF!</v>
      </c>
      <c r="AX94" s="70" t="e">
        <f t="shared" si="208"/>
        <v>#REF!</v>
      </c>
      <c r="AY94" s="70" t="e">
        <f t="shared" si="208"/>
        <v>#REF!</v>
      </c>
      <c r="AZ94" s="70" t="e">
        <f t="shared" si="208"/>
        <v>#REF!</v>
      </c>
      <c r="BA94" s="70">
        <f t="shared" si="208"/>
        <v>159273.92241</v>
      </c>
      <c r="BB94" s="70">
        <f t="shared" si="208"/>
        <v>66248.596409999998</v>
      </c>
      <c r="BC94" s="70">
        <f t="shared" si="208"/>
        <v>23981.063999999998</v>
      </c>
      <c r="BD94" s="70">
        <f t="shared" si="208"/>
        <v>69044.262000000002</v>
      </c>
      <c r="BE94" s="70">
        <f t="shared" si="208"/>
        <v>0</v>
      </c>
      <c r="BF94" s="70">
        <f t="shared" ref="BF94:CN94" si="209">SUM(BF95:BF113)-BF96</f>
        <v>0</v>
      </c>
      <c r="BG94" s="70">
        <f t="shared" si="209"/>
        <v>0</v>
      </c>
      <c r="BH94" s="70">
        <f t="shared" si="209"/>
        <v>0</v>
      </c>
      <c r="BI94" s="70">
        <f t="shared" si="209"/>
        <v>0</v>
      </c>
      <c r="BJ94" s="70">
        <f t="shared" si="209"/>
        <v>0</v>
      </c>
      <c r="BK94" s="70">
        <f t="shared" si="209"/>
        <v>73873.990239999999</v>
      </c>
      <c r="BL94" s="70">
        <f t="shared" si="209"/>
        <v>8652.9693299999999</v>
      </c>
      <c r="BM94" s="70">
        <f>BM95+BM96+BM97+BM98+BM99+BM100+BM101+BM102+BM103+BM104+BM105+BM106+BM107+BM108+BM109+BM110+BM111+BM112+BM113</f>
        <v>45461.503990000012</v>
      </c>
      <c r="BN94" s="70">
        <f t="shared" si="209"/>
        <v>19759.516919999998</v>
      </c>
      <c r="BO94" s="70">
        <f t="shared" si="209"/>
        <v>0</v>
      </c>
      <c r="BP94" s="70">
        <f>SUM(BP95:BP113)</f>
        <v>28631.951289999997</v>
      </c>
      <c r="BQ94" s="70">
        <f>SUM(BQ95:BQ113)</f>
        <v>367.40386999999998</v>
      </c>
      <c r="BR94" s="70">
        <f>SUM(BR95:BR113)</f>
        <v>26295.93173</v>
      </c>
      <c r="BS94" s="70">
        <f>SUM(BS95:BS113)</f>
        <v>1968.6156899999999</v>
      </c>
      <c r="BT94" s="70">
        <f t="shared" si="209"/>
        <v>73873.990239999999</v>
      </c>
      <c r="BU94" s="70">
        <f>SUM(BU95:BU113)-BU96</f>
        <v>8652.9693299999999</v>
      </c>
      <c r="BV94" s="70">
        <f>SUM(BV95:BV113)-BV96</f>
        <v>45461.503990000012</v>
      </c>
      <c r="BW94" s="70">
        <f>SUM(BW95:BW113)-BW96</f>
        <v>19759.516919999998</v>
      </c>
      <c r="BX94" s="170">
        <f t="shared" si="209"/>
        <v>0</v>
      </c>
      <c r="BY94" s="310">
        <f t="shared" si="209"/>
        <v>28631.951289999997</v>
      </c>
      <c r="BZ94" s="70">
        <f t="shared" si="209"/>
        <v>367.40386999999998</v>
      </c>
      <c r="CA94" s="70">
        <f t="shared" si="209"/>
        <v>26295.93173</v>
      </c>
      <c r="CB94" s="70">
        <f t="shared" si="209"/>
        <v>1968.6156899999999</v>
      </c>
      <c r="CC94" s="70">
        <f t="shared" si="209"/>
        <v>0</v>
      </c>
      <c r="CD94" s="70">
        <f t="shared" si="209"/>
        <v>102505.94153</v>
      </c>
      <c r="CE94" s="70">
        <f t="shared" si="209"/>
        <v>102505.94153</v>
      </c>
      <c r="CF94" s="70">
        <f t="shared" si="209"/>
        <v>9020.3732000000018</v>
      </c>
      <c r="CG94" s="70">
        <f t="shared" si="209"/>
        <v>71757.435720000009</v>
      </c>
      <c r="CH94" s="70">
        <f t="shared" si="209"/>
        <v>21728.132610000001</v>
      </c>
      <c r="CI94" s="70">
        <f t="shared" si="209"/>
        <v>0</v>
      </c>
      <c r="CJ94" s="70">
        <f t="shared" si="209"/>
        <v>0</v>
      </c>
      <c r="CK94" s="70">
        <f t="shared" si="209"/>
        <v>0</v>
      </c>
      <c r="CL94" s="70">
        <f t="shared" si="209"/>
        <v>0</v>
      </c>
      <c r="CM94" s="70">
        <f t="shared" si="209"/>
        <v>0</v>
      </c>
      <c r="CN94" s="70">
        <f t="shared" si="209"/>
        <v>0</v>
      </c>
      <c r="CO94" s="312">
        <f>CP94+CR94-BF94</f>
        <v>159273.92241</v>
      </c>
      <c r="CP94" s="313">
        <f t="shared" ref="CP94:DJ94" si="210">SUM(CP95:CP113)-CP96</f>
        <v>159273.92241</v>
      </c>
      <c r="CQ94" s="313">
        <f t="shared" si="210"/>
        <v>159273.92241</v>
      </c>
      <c r="CR94" s="70">
        <f t="shared" si="210"/>
        <v>0</v>
      </c>
      <c r="CS94" s="70">
        <f t="shared" si="210"/>
        <v>0</v>
      </c>
      <c r="CT94" s="70">
        <f t="shared" si="210"/>
        <v>0</v>
      </c>
      <c r="CU94" s="70">
        <f t="shared" si="210"/>
        <v>0</v>
      </c>
      <c r="CV94" s="70">
        <f t="shared" si="210"/>
        <v>0</v>
      </c>
      <c r="CW94" s="70">
        <f t="shared" si="210"/>
        <v>0</v>
      </c>
      <c r="CX94" s="70">
        <f t="shared" si="210"/>
        <v>0</v>
      </c>
      <c r="CY94" s="70">
        <f t="shared" si="210"/>
        <v>0</v>
      </c>
      <c r="CZ94" s="70">
        <f t="shared" si="210"/>
        <v>0</v>
      </c>
      <c r="DA94" s="70">
        <f t="shared" si="210"/>
        <v>0</v>
      </c>
      <c r="DB94" s="70">
        <f t="shared" si="210"/>
        <v>0</v>
      </c>
      <c r="DC94" s="70">
        <f t="shared" si="210"/>
        <v>0</v>
      </c>
      <c r="DD94" s="70">
        <f t="shared" si="210"/>
        <v>0</v>
      </c>
      <c r="DE94" s="70">
        <f t="shared" si="210"/>
        <v>0</v>
      </c>
      <c r="DF94" s="70">
        <f t="shared" si="210"/>
        <v>0</v>
      </c>
      <c r="DG94" s="70">
        <f t="shared" si="210"/>
        <v>0</v>
      </c>
      <c r="DH94" s="70">
        <f t="shared" si="210"/>
        <v>0</v>
      </c>
      <c r="DI94" s="70">
        <f t="shared" si="210"/>
        <v>0</v>
      </c>
      <c r="DJ94" s="70">
        <f t="shared" si="210"/>
        <v>0</v>
      </c>
      <c r="DK94" s="154"/>
      <c r="DL94" s="70">
        <f>SUM(DL95:DL113)-DL96</f>
        <v>73873.990239999999</v>
      </c>
      <c r="DM94" s="70">
        <f>SUM(DM95:DM113)-DM96</f>
        <v>73873.990239999999</v>
      </c>
      <c r="DN94" s="154"/>
      <c r="DO94" s="70">
        <f>SUM(DO95:DO113)-DO96</f>
        <v>73873.990239999999</v>
      </c>
      <c r="DP94" s="70">
        <f>SUM(DP95:DP113)-DP96</f>
        <v>0</v>
      </c>
      <c r="DQ94" s="154"/>
      <c r="DR94" s="70">
        <f>SUM(DR95:DR113)-DR96</f>
        <v>85399.93217</v>
      </c>
      <c r="DS94" s="143">
        <f>DJ94-DR94</f>
        <v>-85399.93217</v>
      </c>
      <c r="DT94" s="143"/>
      <c r="DU94" s="70">
        <f t="shared" si="161"/>
        <v>1600.8902499999999</v>
      </c>
      <c r="DV94" s="70">
        <f>SUM(DV95:DV113)-DV96</f>
        <v>0</v>
      </c>
      <c r="DW94" s="70">
        <f>SUM(DW95:DW113)-DW96</f>
        <v>1600.8902499999999</v>
      </c>
      <c r="DX94" s="70">
        <f>SUM(DX95:DX113)-DX96</f>
        <v>0</v>
      </c>
      <c r="DY94" s="70">
        <f>SUM(DY95:DY113)-DY96</f>
        <v>0</v>
      </c>
      <c r="DZ94" s="70">
        <f t="shared" si="162"/>
        <v>231.53294</v>
      </c>
      <c r="EA94" s="70">
        <f>SUM(EA95:EA113)-EA96</f>
        <v>0</v>
      </c>
      <c r="EB94" s="70">
        <f>SUM(EB95:EB113)-EB96</f>
        <v>231.53294</v>
      </c>
      <c r="EC94" s="70">
        <f>SUM(EC95:EC113)-EC96</f>
        <v>0</v>
      </c>
      <c r="ED94" s="170">
        <f>SUM(ED95:ED113)-ED96</f>
        <v>0</v>
      </c>
      <c r="EE94" s="70">
        <f>EF94+EG94+EH94</f>
        <v>5089.8</v>
      </c>
      <c r="EF94" s="70">
        <f>EF101+EF109</f>
        <v>5089.8</v>
      </c>
      <c r="EG94" s="70">
        <f>EG101+EG109</f>
        <v>0</v>
      </c>
      <c r="EH94" s="543"/>
      <c r="EI94" s="543"/>
      <c r="EJ94" s="70">
        <f>EK94+EL94</f>
        <v>0</v>
      </c>
      <c r="EK94" s="70">
        <f>EK101+EK109</f>
        <v>0</v>
      </c>
      <c r="EL94" s="70">
        <f>EL101+EL109</f>
        <v>0</v>
      </c>
      <c r="EM94" s="543"/>
      <c r="EN94" s="543"/>
      <c r="EO94" s="543"/>
      <c r="EP94" s="439"/>
      <c r="EQ94" s="70"/>
      <c r="ER94" s="426"/>
      <c r="ES94" s="70">
        <f t="shared" si="163"/>
        <v>48478.224090000003</v>
      </c>
      <c r="ET94" s="70">
        <f t="shared" si="205"/>
        <v>48478.224090000003</v>
      </c>
      <c r="EU94" s="70">
        <f>SUM(EU95:EU113)-EU96</f>
        <v>0</v>
      </c>
      <c r="EV94" s="543"/>
      <c r="EW94" s="543"/>
      <c r="EX94" s="70">
        <f t="shared" si="164"/>
        <v>1832.42319</v>
      </c>
      <c r="EY94" s="70">
        <f>SUM(EY95:EY113)</f>
        <v>1600.8902499999999</v>
      </c>
      <c r="EZ94" s="70">
        <f>SUM(EZ95:EZ113)</f>
        <v>231.53294</v>
      </c>
      <c r="FA94" s="543"/>
      <c r="FB94" s="543"/>
      <c r="FC94" s="543"/>
      <c r="FD94" s="70">
        <f t="shared" si="204"/>
        <v>0</v>
      </c>
      <c r="FE94" s="70">
        <f t="shared" si="165"/>
        <v>1600.8902499999999</v>
      </c>
      <c r="FF94" s="70">
        <f>FG94+FH94+FI94</f>
        <v>29169.020990000001</v>
      </c>
      <c r="FG94" s="70">
        <f>AT94</f>
        <v>29169.020990000001</v>
      </c>
      <c r="FH94" s="70">
        <f>SUM(FH95:FH113)-FH96</f>
        <v>0</v>
      </c>
      <c r="FI94" s="543"/>
      <c r="FJ94" s="543"/>
      <c r="FK94" s="70">
        <f>FL94+FM94</f>
        <v>0</v>
      </c>
      <c r="FL94" s="70">
        <f>DX94</f>
        <v>0</v>
      </c>
      <c r="FM94" s="70">
        <f>EC94</f>
        <v>0</v>
      </c>
      <c r="FN94" s="543"/>
      <c r="FO94" s="543"/>
      <c r="FP94" s="543"/>
      <c r="FQ94" s="439">
        <f>FK94*FI94</f>
        <v>0</v>
      </c>
      <c r="FR94" s="70">
        <f>FL94-FQ94</f>
        <v>0</v>
      </c>
    </row>
    <row r="95" spans="2:174" s="50" customFormat="1" ht="15.75" customHeight="1" x14ac:dyDescent="0.25">
      <c r="B95" s="37">
        <v>1</v>
      </c>
      <c r="C95" s="36"/>
      <c r="D95" s="36"/>
      <c r="E95" s="113">
        <v>78</v>
      </c>
      <c r="F95" s="37">
        <v>1</v>
      </c>
      <c r="G95" s="36"/>
      <c r="H95" s="36">
        <v>1</v>
      </c>
      <c r="M95" s="113">
        <v>67</v>
      </c>
      <c r="N95" s="573" t="s">
        <v>214</v>
      </c>
      <c r="O95" s="158"/>
      <c r="P95" s="264">
        <v>1</v>
      </c>
      <c r="Q95" s="264">
        <v>3</v>
      </c>
      <c r="R95" s="2">
        <f t="shared" ref="R95:R113" si="211">S95+T95+U95</f>
        <v>8238.3018400000001</v>
      </c>
      <c r="S95" s="619">
        <v>3643.2018400000002</v>
      </c>
      <c r="T95" s="620">
        <v>4595.1000000000004</v>
      </c>
      <c r="U95" s="656"/>
      <c r="V95" s="2">
        <f t="shared" ref="V95:V113" si="212">W95+X95+Y95+Z95</f>
        <v>9008.6</v>
      </c>
      <c r="W95" s="649">
        <v>4413.5</v>
      </c>
      <c r="X95" s="645">
        <v>4595.1000000000004</v>
      </c>
      <c r="Y95" s="56"/>
      <c r="Z95" s="280"/>
      <c r="AA95" s="172">
        <f t="shared" ref="AA95:AA113" si="213">AB95+AC95+AD95+AE95</f>
        <v>42564.74</v>
      </c>
      <c r="AB95" s="172">
        <v>42564.74</v>
      </c>
      <c r="AC95" s="173">
        <v>0</v>
      </c>
      <c r="AD95" s="190"/>
      <c r="AE95" s="280"/>
      <c r="AF95" s="172">
        <f t="shared" ref="AF95:AF113" si="214">AG95+AH95+AI95+AJ95</f>
        <v>42564.74</v>
      </c>
      <c r="AG95" s="172">
        <v>42564.74</v>
      </c>
      <c r="AH95" s="173">
        <v>0</v>
      </c>
      <c r="AI95" s="190"/>
      <c r="AJ95" s="280"/>
      <c r="AK95" s="172">
        <f t="shared" ref="AK95:AK113" si="215">AL95+AM95+AN95+AO95</f>
        <v>43747.74</v>
      </c>
      <c r="AL95" s="172">
        <v>42564.74</v>
      </c>
      <c r="AM95" s="173">
        <v>1183</v>
      </c>
      <c r="AN95" s="190"/>
      <c r="AO95" s="190"/>
      <c r="AP95" s="580" t="s">
        <v>591</v>
      </c>
      <c r="AQ95" s="2">
        <f t="shared" ref="AQ95:AQ113" si="216">AR95+AS95+AT95+AU95</f>
        <v>8238.3018400000001</v>
      </c>
      <c r="AR95" s="619">
        <v>3643.2018400000002</v>
      </c>
      <c r="AS95" s="620">
        <v>4595.1000000000004</v>
      </c>
      <c r="AT95" s="656"/>
      <c r="AU95" s="56"/>
      <c r="AV95" s="2" t="e">
        <f t="shared" ref="AV95:AV113" si="217">AW95+AX95+AY95+AZ95</f>
        <v>#REF!</v>
      </c>
      <c r="AW95" s="2" t="e">
        <f>#REF!-AR95</f>
        <v>#REF!</v>
      </c>
      <c r="AX95" s="2" t="e">
        <f>#REF!-AS95</f>
        <v>#REF!</v>
      </c>
      <c r="AY95" s="2" t="e">
        <f>#REF!-AT95</f>
        <v>#REF!</v>
      </c>
      <c r="AZ95" s="2" t="e">
        <f>#REF!-AU95</f>
        <v>#REF!</v>
      </c>
      <c r="BA95" s="2">
        <f t="shared" ref="BA95:BA113" si="218">BB95+BC95+BD95+BE95</f>
        <v>42564.740000000005</v>
      </c>
      <c r="BB95" s="2">
        <f>4470.69038+12326.72774+5484.42853+19769.46707+513.42628</f>
        <v>42564.740000000005</v>
      </c>
      <c r="BC95" s="262"/>
      <c r="BD95" s="56"/>
      <c r="BE95" s="56"/>
      <c r="BF95" s="2">
        <f t="shared" ref="BF95:BF113" si="219">BG95+BH95+BI95+BJ95</f>
        <v>0</v>
      </c>
      <c r="BG95" s="2"/>
      <c r="BH95" s="262"/>
      <c r="BI95" s="56"/>
      <c r="BJ95" s="56"/>
      <c r="BK95" s="2">
        <f t="shared" ref="BK95:BK113" si="220">BL95+BM95+BN95+BO95</f>
        <v>8238.3018400000001</v>
      </c>
      <c r="BL95" s="2">
        <v>3643.2018400000002</v>
      </c>
      <c r="BM95" s="620">
        <v>4595.1000000000004</v>
      </c>
      <c r="BN95" s="56"/>
      <c r="BO95" s="56"/>
      <c r="BP95" s="2">
        <f>SUM(BQ95:BS95)</f>
        <v>11834.490160000001</v>
      </c>
      <c r="BQ95" s="2">
        <v>316.80016000000001</v>
      </c>
      <c r="BR95" s="2">
        <v>11517.69</v>
      </c>
      <c r="BS95" s="56"/>
      <c r="BT95" s="2">
        <f>BU95+BV95+BW95+BX95</f>
        <v>8238.3018400000001</v>
      </c>
      <c r="BU95" s="2">
        <v>3643.2018400000002</v>
      </c>
      <c r="BV95" s="262">
        <v>4595.1000000000004</v>
      </c>
      <c r="BW95" s="2"/>
      <c r="BX95" s="172">
        <v>0</v>
      </c>
      <c r="BY95" s="2">
        <f t="shared" ref="BY95:BY113" si="221">BZ95+CA95+CB95+CC95</f>
        <v>11834.490160000001</v>
      </c>
      <c r="BZ95" s="2">
        <v>316.80016000000001</v>
      </c>
      <c r="CA95" s="2">
        <v>11517.69</v>
      </c>
      <c r="CB95" s="56"/>
      <c r="CC95" s="56"/>
      <c r="CD95" s="25">
        <f t="shared" ref="CD95:CD113" si="222">CE95</f>
        <v>20072.792000000001</v>
      </c>
      <c r="CE95" s="2">
        <f t="shared" ref="CE95:CE113" si="223">CF95+CG95+CH95+CI95</f>
        <v>20072.792000000001</v>
      </c>
      <c r="CF95" s="2">
        <f>BU95+BZ95</f>
        <v>3960.0020000000004</v>
      </c>
      <c r="CG95" s="2">
        <f>BV95+CA95</f>
        <v>16112.79</v>
      </c>
      <c r="CH95" s="2">
        <f t="shared" ref="CF95:CI113" si="224">BW95+CB95</f>
        <v>0</v>
      </c>
      <c r="CI95" s="2">
        <f t="shared" si="224"/>
        <v>0</v>
      </c>
      <c r="CJ95" s="2">
        <f t="shared" ref="CJ95:CJ113" si="225">CK95+CL95+CM95+CN95</f>
        <v>0</v>
      </c>
      <c r="CK95" s="2">
        <f t="shared" ref="CK95:CK113" si="226">BL95-BU95</f>
        <v>0</v>
      </c>
      <c r="CL95" s="2">
        <f t="shared" ref="CL95:CL113" si="227">BM95-BV95</f>
        <v>0</v>
      </c>
      <c r="CM95" s="2">
        <f t="shared" ref="CM95:CM113" si="228">BN95-BW95</f>
        <v>0</v>
      </c>
      <c r="CN95" s="2">
        <f t="shared" ref="CN95:CN113" si="229">BO95-BX95</f>
        <v>0</v>
      </c>
      <c r="CO95" s="355"/>
      <c r="CP95" s="360">
        <f>BA95</f>
        <v>42564.740000000005</v>
      </c>
      <c r="CQ95" s="360">
        <f>CP95+CR95</f>
        <v>42564.740000000005</v>
      </c>
      <c r="CR95" s="2">
        <f t="shared" ref="CR95:CR113" si="230">CS95+CT95+CU95+CV95</f>
        <v>0</v>
      </c>
      <c r="CS95" s="2"/>
      <c r="CT95" s="262"/>
      <c r="CU95" s="56"/>
      <c r="CV95" s="56"/>
      <c r="CW95" s="2">
        <f t="shared" ref="CW95:CW113" si="231">CX95+CY95+CZ95+DA95</f>
        <v>0</v>
      </c>
      <c r="CX95" s="2"/>
      <c r="CY95" s="262"/>
      <c r="CZ95" s="56"/>
      <c r="DA95" s="56"/>
      <c r="DB95" s="2">
        <f t="shared" ref="DB95:DB113" si="232">DC95+DD95+DE95+DF95</f>
        <v>0</v>
      </c>
      <c r="DC95" s="2">
        <f t="shared" ref="DC95:DF113" si="233">CS95-CX95</f>
        <v>0</v>
      </c>
      <c r="DD95" s="2">
        <f t="shared" si="233"/>
        <v>0</v>
      </c>
      <c r="DE95" s="2">
        <f t="shared" si="233"/>
        <v>0</v>
      </c>
      <c r="DF95" s="2">
        <f t="shared" si="233"/>
        <v>0</v>
      </c>
      <c r="DG95" s="56"/>
      <c r="DH95" s="56"/>
      <c r="DI95" s="56"/>
      <c r="DJ95" s="2">
        <f t="shared" ref="DJ95:DJ113" si="234">CJ95+DB95+DI95</f>
        <v>0</v>
      </c>
      <c r="DK95" s="58"/>
      <c r="DL95" s="2">
        <f t="shared" ref="DL95:DL113" si="235">BK95+CR95+DG95</f>
        <v>8238.3018400000001</v>
      </c>
      <c r="DM95" s="2">
        <f t="shared" ref="DM95:DM113" si="236">BT95+CW95+DH95</f>
        <v>8238.3018400000001</v>
      </c>
      <c r="DN95" s="357"/>
      <c r="DO95" s="2">
        <f>DM95</f>
        <v>8238.3018400000001</v>
      </c>
      <c r="DP95" s="2">
        <f>DJ95</f>
        <v>0</v>
      </c>
      <c r="DQ95" s="357"/>
      <c r="DR95" s="2">
        <f>CQ95-DO95</f>
        <v>34326.438160000005</v>
      </c>
      <c r="DS95" s="357"/>
      <c r="DT95" s="357"/>
      <c r="DU95" s="2">
        <f t="shared" si="161"/>
        <v>0</v>
      </c>
      <c r="DV95" s="2"/>
      <c r="DW95" s="262"/>
      <c r="DX95" s="2"/>
      <c r="DY95" s="56"/>
      <c r="DZ95" s="2">
        <f t="shared" si="162"/>
        <v>0</v>
      </c>
      <c r="EA95" s="2"/>
      <c r="EB95" s="2"/>
      <c r="EC95" s="56"/>
      <c r="ED95" s="190"/>
      <c r="EE95" s="445"/>
      <c r="EF95" s="445"/>
      <c r="EG95" s="445"/>
      <c r="EH95" s="557"/>
      <c r="EI95" s="557"/>
      <c r="EJ95" s="445"/>
      <c r="EK95" s="445"/>
      <c r="EL95" s="445"/>
      <c r="EM95" s="557"/>
      <c r="EN95" s="557"/>
      <c r="EO95" s="553"/>
      <c r="EP95" s="456"/>
      <c r="EQ95" s="457"/>
      <c r="ER95" s="432" t="e">
        <f t="shared" ref="ER95:ER113" si="237">EP95/EM95</f>
        <v>#DIV/0!</v>
      </c>
      <c r="ES95" s="498">
        <f t="shared" si="163"/>
        <v>4595.1000000000004</v>
      </c>
      <c r="ET95" s="498">
        <f t="shared" si="205"/>
        <v>4595.1000000000004</v>
      </c>
      <c r="EU95" s="498"/>
      <c r="EV95" s="541">
        <f t="shared" ref="EV95:EV113" si="238">ET95/ES95</f>
        <v>1</v>
      </c>
      <c r="EW95" s="541">
        <f t="shared" ref="EW95:EW113" si="239">EU95/ES95</f>
        <v>0</v>
      </c>
      <c r="EX95" s="498">
        <f t="shared" si="164"/>
        <v>0</v>
      </c>
      <c r="EY95" s="498">
        <f t="shared" ref="EY95:EY113" si="240">DW95</f>
        <v>0</v>
      </c>
      <c r="EZ95" s="498">
        <f t="shared" ref="EZ95:EZ113" si="241">EB95</f>
        <v>0</v>
      </c>
      <c r="FA95" s="541" t="e">
        <f t="shared" ref="FA95:FA113" si="242">EY95/EX95</f>
        <v>#DIV/0!</v>
      </c>
      <c r="FB95" s="541" t="e">
        <f t="shared" ref="FB95:FB113" si="243">EZ95/EX95</f>
        <v>#DIV/0!</v>
      </c>
      <c r="FC95" s="541"/>
      <c r="FD95" s="498">
        <f t="shared" ref="FD95:FD113" si="244">EX95*EV95</f>
        <v>0</v>
      </c>
      <c r="FE95" s="498">
        <f t="shared" si="165"/>
        <v>0</v>
      </c>
      <c r="FF95" s="445"/>
      <c r="FG95" s="445"/>
      <c r="FH95" s="445"/>
      <c r="FI95" s="557"/>
      <c r="FJ95" s="557"/>
      <c r="FK95" s="445"/>
      <c r="FL95" s="445"/>
      <c r="FM95" s="445"/>
      <c r="FN95" s="557"/>
      <c r="FO95" s="557"/>
      <c r="FP95" s="553"/>
      <c r="FQ95" s="456"/>
      <c r="FR95" s="457"/>
    </row>
    <row r="96" spans="2:174" s="50" customFormat="1" ht="15.75" customHeight="1" x14ac:dyDescent="0.25">
      <c r="B96" s="37"/>
      <c r="C96" s="36"/>
      <c r="D96" s="36"/>
      <c r="E96" s="113"/>
      <c r="F96" s="37"/>
      <c r="G96" s="36"/>
      <c r="H96" s="36"/>
      <c r="M96" s="572"/>
      <c r="N96" s="19" t="s">
        <v>251</v>
      </c>
      <c r="O96" s="158"/>
      <c r="P96" s="158"/>
      <c r="Q96" s="158"/>
      <c r="R96" s="2">
        <f t="shared" si="211"/>
        <v>0</v>
      </c>
      <c r="S96" s="619"/>
      <c r="T96" s="622"/>
      <c r="U96" s="656"/>
      <c r="V96" s="2">
        <f t="shared" si="212"/>
        <v>0</v>
      </c>
      <c r="W96" s="2"/>
      <c r="X96" s="321"/>
      <c r="Y96" s="56"/>
      <c r="Z96" s="280"/>
      <c r="AA96" s="172">
        <f t="shared" si="213"/>
        <v>0</v>
      </c>
      <c r="AB96" s="172"/>
      <c r="AC96" s="177"/>
      <c r="AD96" s="190"/>
      <c r="AE96" s="280"/>
      <c r="AF96" s="172">
        <f t="shared" si="214"/>
        <v>0</v>
      </c>
      <c r="AG96" s="172"/>
      <c r="AH96" s="177"/>
      <c r="AI96" s="190"/>
      <c r="AJ96" s="280"/>
      <c r="AK96" s="172">
        <f t="shared" si="215"/>
        <v>0</v>
      </c>
      <c r="AL96" s="172"/>
      <c r="AM96" s="177"/>
      <c r="AN96" s="190"/>
      <c r="AO96" s="190"/>
      <c r="AP96" s="605"/>
      <c r="AQ96" s="2">
        <f t="shared" si="216"/>
        <v>0</v>
      </c>
      <c r="AR96" s="622"/>
      <c r="AS96" s="622"/>
      <c r="AT96" s="656"/>
      <c r="AU96" s="56"/>
      <c r="AV96" s="2" t="e">
        <f t="shared" si="217"/>
        <v>#REF!</v>
      </c>
      <c r="AW96" s="2" t="e">
        <f>#REF!-AR96</f>
        <v>#REF!</v>
      </c>
      <c r="AX96" s="2" t="e">
        <f>#REF!-AS96</f>
        <v>#REF!</v>
      </c>
      <c r="AY96" s="2" t="e">
        <f>#REF!-AT96</f>
        <v>#REF!</v>
      </c>
      <c r="AZ96" s="2" t="e">
        <f>#REF!-AU96</f>
        <v>#REF!</v>
      </c>
      <c r="BA96" s="2">
        <f t="shared" si="218"/>
        <v>0</v>
      </c>
      <c r="BB96" s="321"/>
      <c r="BC96" s="321"/>
      <c r="BD96" s="56"/>
      <c r="BE96" s="56"/>
      <c r="BF96" s="2">
        <f t="shared" si="219"/>
        <v>0</v>
      </c>
      <c r="BG96" s="321"/>
      <c r="BH96" s="321"/>
      <c r="BI96" s="56"/>
      <c r="BJ96" s="56"/>
      <c r="BK96" s="2">
        <f t="shared" si="220"/>
        <v>0</v>
      </c>
      <c r="BL96" s="321"/>
      <c r="BM96" s="710"/>
      <c r="BN96" s="56"/>
      <c r="BO96" s="56"/>
      <c r="BP96" s="2">
        <f t="shared" ref="BP96:BP113" si="245">SUM(BQ96:BS96)</f>
        <v>0</v>
      </c>
      <c r="BQ96" s="56"/>
      <c r="BR96" s="56"/>
      <c r="BS96" s="56"/>
      <c r="BT96" s="2">
        <f t="shared" ref="BT96:BT113" si="246">BU96+BV96+BW96+BX96</f>
        <v>0</v>
      </c>
      <c r="BU96" s="361"/>
      <c r="BV96" s="361"/>
      <c r="BW96" s="56"/>
      <c r="BX96" s="190"/>
      <c r="BY96" s="2">
        <f t="shared" si="221"/>
        <v>0</v>
      </c>
      <c r="BZ96" s="56"/>
      <c r="CA96" s="56"/>
      <c r="CB96" s="56"/>
      <c r="CC96" s="56"/>
      <c r="CD96" s="25">
        <f t="shared" si="222"/>
        <v>0</v>
      </c>
      <c r="CE96" s="2">
        <f t="shared" si="223"/>
        <v>0</v>
      </c>
      <c r="CF96" s="2">
        <f t="shared" si="224"/>
        <v>0</v>
      </c>
      <c r="CG96" s="2">
        <f t="shared" si="224"/>
        <v>0</v>
      </c>
      <c r="CH96" s="2">
        <f t="shared" si="224"/>
        <v>0</v>
      </c>
      <c r="CI96" s="2">
        <f t="shared" si="224"/>
        <v>0</v>
      </c>
      <c r="CJ96" s="2">
        <f t="shared" si="225"/>
        <v>0</v>
      </c>
      <c r="CK96" s="2">
        <f t="shared" si="226"/>
        <v>0</v>
      </c>
      <c r="CL96" s="2">
        <f t="shared" si="227"/>
        <v>0</v>
      </c>
      <c r="CM96" s="2">
        <f t="shared" si="228"/>
        <v>0</v>
      </c>
      <c r="CN96" s="2">
        <f t="shared" si="229"/>
        <v>0</v>
      </c>
      <c r="CO96" s="355"/>
      <c r="CP96" s="360"/>
      <c r="CQ96" s="360"/>
      <c r="CR96" s="2">
        <f t="shared" si="230"/>
        <v>0</v>
      </c>
      <c r="CS96" s="321"/>
      <c r="CT96" s="321"/>
      <c r="CU96" s="56"/>
      <c r="CV96" s="56"/>
      <c r="CW96" s="2">
        <f t="shared" si="231"/>
        <v>0</v>
      </c>
      <c r="CX96" s="321"/>
      <c r="CY96" s="321"/>
      <c r="CZ96" s="56"/>
      <c r="DA96" s="56"/>
      <c r="DB96" s="2">
        <f t="shared" si="232"/>
        <v>0</v>
      </c>
      <c r="DC96" s="2">
        <f t="shared" si="233"/>
        <v>0</v>
      </c>
      <c r="DD96" s="2">
        <f t="shared" si="233"/>
        <v>0</v>
      </c>
      <c r="DE96" s="2">
        <f t="shared" si="233"/>
        <v>0</v>
      </c>
      <c r="DF96" s="2">
        <f t="shared" si="233"/>
        <v>0</v>
      </c>
      <c r="DG96" s="56"/>
      <c r="DH96" s="56"/>
      <c r="DI96" s="56"/>
      <c r="DJ96" s="2">
        <f t="shared" si="234"/>
        <v>0</v>
      </c>
      <c r="DK96" s="58"/>
      <c r="DL96" s="2">
        <f t="shared" si="235"/>
        <v>0</v>
      </c>
      <c r="DM96" s="2">
        <f t="shared" si="236"/>
        <v>0</v>
      </c>
      <c r="DN96" s="357"/>
      <c r="DO96" s="56"/>
      <c r="DP96" s="56"/>
      <c r="DQ96" s="357"/>
      <c r="DR96" s="56"/>
      <c r="DS96" s="357"/>
      <c r="DT96" s="357"/>
      <c r="DU96" s="2">
        <f t="shared" si="161"/>
        <v>0</v>
      </c>
      <c r="DV96" s="361"/>
      <c r="DW96" s="361"/>
      <c r="DX96" s="56"/>
      <c r="DY96" s="56"/>
      <c r="DZ96" s="2">
        <f t="shared" si="162"/>
        <v>0</v>
      </c>
      <c r="EA96" s="56"/>
      <c r="EB96" s="56"/>
      <c r="EC96" s="56"/>
      <c r="ED96" s="190"/>
      <c r="EE96" s="445"/>
      <c r="EF96" s="457"/>
      <c r="EG96" s="457"/>
      <c r="EH96" s="557"/>
      <c r="EI96" s="557"/>
      <c r="EJ96" s="445"/>
      <c r="EK96" s="457"/>
      <c r="EL96" s="457"/>
      <c r="EM96" s="557"/>
      <c r="EN96" s="557"/>
      <c r="EO96" s="557"/>
      <c r="EP96" s="456"/>
      <c r="EQ96" s="457"/>
      <c r="ER96" s="432" t="e">
        <f t="shared" si="237"/>
        <v>#DIV/0!</v>
      </c>
      <c r="ES96" s="498"/>
      <c r="ET96" s="506"/>
      <c r="EU96" s="506"/>
      <c r="EV96" s="547"/>
      <c r="EW96" s="547"/>
      <c r="EX96" s="498"/>
      <c r="EY96" s="506"/>
      <c r="EZ96" s="506"/>
      <c r="FA96" s="547"/>
      <c r="FB96" s="547"/>
      <c r="FC96" s="547"/>
      <c r="FD96" s="506"/>
      <c r="FE96" s="506"/>
      <c r="FF96" s="445"/>
      <c r="FG96" s="457"/>
      <c r="FH96" s="457"/>
      <c r="FI96" s="557"/>
      <c r="FJ96" s="557"/>
      <c r="FK96" s="445"/>
      <c r="FL96" s="457"/>
      <c r="FM96" s="457"/>
      <c r="FN96" s="557"/>
      <c r="FO96" s="557"/>
      <c r="FP96" s="557"/>
      <c r="FQ96" s="456"/>
      <c r="FR96" s="457"/>
    </row>
    <row r="97" spans="2:174" s="48" customFormat="1" ht="15.6" customHeight="1" x14ac:dyDescent="0.25">
      <c r="B97" s="35"/>
      <c r="C97" s="36"/>
      <c r="D97" s="36">
        <v>1</v>
      </c>
      <c r="E97" s="113">
        <v>79</v>
      </c>
      <c r="F97" s="35"/>
      <c r="G97" s="36"/>
      <c r="H97" s="36">
        <v>1</v>
      </c>
      <c r="M97" s="572">
        <v>68</v>
      </c>
      <c r="N97" s="4" t="s">
        <v>102</v>
      </c>
      <c r="O97" s="408"/>
      <c r="P97" s="212">
        <v>1</v>
      </c>
      <c r="Q97" s="113"/>
      <c r="R97" s="2">
        <f t="shared" si="211"/>
        <v>683.89025000000004</v>
      </c>
      <c r="S97" s="619"/>
      <c r="T97" s="620">
        <v>683.89025000000004</v>
      </c>
      <c r="U97" s="619"/>
      <c r="V97" s="2">
        <f t="shared" si="212"/>
        <v>978.8</v>
      </c>
      <c r="W97" s="2"/>
      <c r="X97" s="645">
        <v>978.8</v>
      </c>
      <c r="Y97" s="2"/>
      <c r="Z97" s="174"/>
      <c r="AA97" s="172">
        <f t="shared" si="213"/>
        <v>556.6</v>
      </c>
      <c r="AB97" s="172"/>
      <c r="AC97" s="173">
        <v>556.6</v>
      </c>
      <c r="AD97" s="172"/>
      <c r="AE97" s="174"/>
      <c r="AF97" s="172">
        <f t="shared" si="214"/>
        <v>556.6</v>
      </c>
      <c r="AG97" s="172"/>
      <c r="AH97" s="173">
        <v>556.6</v>
      </c>
      <c r="AI97" s="172"/>
      <c r="AJ97" s="174"/>
      <c r="AK97" s="172">
        <f t="shared" si="215"/>
        <v>242</v>
      </c>
      <c r="AL97" s="172"/>
      <c r="AM97" s="173">
        <v>242</v>
      </c>
      <c r="AN97" s="172"/>
      <c r="AO97" s="174"/>
      <c r="AP97" s="602" t="s">
        <v>427</v>
      </c>
      <c r="AQ97" s="2">
        <f t="shared" si="216"/>
        <v>683.89025000000004</v>
      </c>
      <c r="AR97" s="619"/>
      <c r="AS97" s="620">
        <v>683.89025000000004</v>
      </c>
      <c r="AT97" s="619"/>
      <c r="AU97" s="323"/>
      <c r="AV97" s="2" t="e">
        <f t="shared" si="217"/>
        <v>#REF!</v>
      </c>
      <c r="AW97" s="2" t="e">
        <f>#REF!-AR97</f>
        <v>#REF!</v>
      </c>
      <c r="AX97" s="2" t="e">
        <f>#REF!-AS97</f>
        <v>#REF!</v>
      </c>
      <c r="AY97" s="2" t="e">
        <f>#REF!-AT97</f>
        <v>#REF!</v>
      </c>
      <c r="AZ97" s="2" t="e">
        <f>#REF!-AU97</f>
        <v>#REF!</v>
      </c>
      <c r="BA97" s="2">
        <f t="shared" si="218"/>
        <v>556.6</v>
      </c>
      <c r="BB97" s="2"/>
      <c r="BC97" s="262">
        <f>242+314.6</f>
        <v>556.6</v>
      </c>
      <c r="BD97" s="2"/>
      <c r="BE97" s="323"/>
      <c r="BF97" s="2">
        <f t="shared" si="219"/>
        <v>0</v>
      </c>
      <c r="BG97" s="2"/>
      <c r="BH97" s="262"/>
      <c r="BI97" s="2"/>
      <c r="BJ97" s="323"/>
      <c r="BK97" s="2">
        <f t="shared" si="220"/>
        <v>683.89025000000004</v>
      </c>
      <c r="BL97" s="2"/>
      <c r="BM97" s="620">
        <v>683.89025000000004</v>
      </c>
      <c r="BN97" s="2"/>
      <c r="BO97" s="328"/>
      <c r="BP97" s="2">
        <f t="shared" si="245"/>
        <v>67.637500000000003</v>
      </c>
      <c r="BQ97" s="327"/>
      <c r="BR97" s="327">
        <v>67.637500000000003</v>
      </c>
      <c r="BS97" s="327"/>
      <c r="BT97" s="2">
        <f t="shared" si="246"/>
        <v>683.89025000000004</v>
      </c>
      <c r="BU97" s="2"/>
      <c r="BV97" s="262">
        <v>683.89025000000004</v>
      </c>
      <c r="BW97" s="2"/>
      <c r="BX97" s="205"/>
      <c r="BY97" s="2">
        <f t="shared" si="221"/>
        <v>67.637500000000003</v>
      </c>
      <c r="BZ97" s="2"/>
      <c r="CA97" s="2">
        <v>67.637500000000003</v>
      </c>
      <c r="CB97" s="2"/>
      <c r="CC97" s="2"/>
      <c r="CD97" s="25">
        <f t="shared" si="222"/>
        <v>751.52775000000008</v>
      </c>
      <c r="CE97" s="2">
        <f t="shared" si="223"/>
        <v>751.52775000000008</v>
      </c>
      <c r="CF97" s="2">
        <f t="shared" si="224"/>
        <v>0</v>
      </c>
      <c r="CG97" s="2">
        <f t="shared" si="224"/>
        <v>751.52775000000008</v>
      </c>
      <c r="CH97" s="2">
        <f t="shared" si="224"/>
        <v>0</v>
      </c>
      <c r="CI97" s="2">
        <f t="shared" si="224"/>
        <v>0</v>
      </c>
      <c r="CJ97" s="2">
        <f t="shared" si="225"/>
        <v>0</v>
      </c>
      <c r="CK97" s="2">
        <f t="shared" si="226"/>
        <v>0</v>
      </c>
      <c r="CL97" s="2">
        <f t="shared" si="227"/>
        <v>0</v>
      </c>
      <c r="CM97" s="2">
        <f t="shared" si="228"/>
        <v>0</v>
      </c>
      <c r="CN97" s="2">
        <f t="shared" si="229"/>
        <v>0</v>
      </c>
      <c r="CO97" s="92"/>
      <c r="CP97" s="348"/>
      <c r="CQ97" s="348"/>
      <c r="CR97" s="2">
        <f t="shared" si="230"/>
        <v>0</v>
      </c>
      <c r="CS97" s="2"/>
      <c r="CT97" s="262"/>
      <c r="CU97" s="2"/>
      <c r="CV97" s="323"/>
      <c r="CW97" s="2">
        <f t="shared" si="231"/>
        <v>0</v>
      </c>
      <c r="CX97" s="2"/>
      <c r="CY97" s="262"/>
      <c r="CZ97" s="2"/>
      <c r="DA97" s="323"/>
      <c r="DB97" s="2">
        <f t="shared" si="232"/>
        <v>0</v>
      </c>
      <c r="DC97" s="2">
        <f t="shared" si="233"/>
        <v>0</v>
      </c>
      <c r="DD97" s="2">
        <f t="shared" si="233"/>
        <v>0</v>
      </c>
      <c r="DE97" s="2">
        <f t="shared" si="233"/>
        <v>0</v>
      </c>
      <c r="DF97" s="2">
        <f t="shared" si="233"/>
        <v>0</v>
      </c>
      <c r="DG97" s="2"/>
      <c r="DH97" s="2"/>
      <c r="DI97" s="2"/>
      <c r="DJ97" s="2">
        <f t="shared" si="234"/>
        <v>0</v>
      </c>
      <c r="DK97" s="58"/>
      <c r="DL97" s="2">
        <f t="shared" si="235"/>
        <v>683.89025000000004</v>
      </c>
      <c r="DM97" s="2">
        <f t="shared" si="236"/>
        <v>683.89025000000004</v>
      </c>
      <c r="DN97" s="58"/>
      <c r="DO97" s="2"/>
      <c r="DP97" s="2"/>
      <c r="DQ97" s="58"/>
      <c r="DR97" s="2"/>
      <c r="DS97" s="58"/>
      <c r="DT97" s="58"/>
      <c r="DU97" s="2">
        <f t="shared" si="161"/>
        <v>683.89025000000004</v>
      </c>
      <c r="DV97" s="2"/>
      <c r="DW97" s="262">
        <v>683.89025000000004</v>
      </c>
      <c r="DX97" s="2"/>
      <c r="DY97" s="328"/>
      <c r="DZ97" s="2">
        <f t="shared" si="162"/>
        <v>67.637500000000003</v>
      </c>
      <c r="EA97" s="2"/>
      <c r="EB97" s="2">
        <v>67.637500000000003</v>
      </c>
      <c r="EC97" s="2"/>
      <c r="ED97" s="172"/>
      <c r="EE97" s="445"/>
      <c r="EF97" s="445"/>
      <c r="EG97" s="445"/>
      <c r="EH97" s="553"/>
      <c r="EI97" s="553"/>
      <c r="EJ97" s="445"/>
      <c r="EK97" s="445"/>
      <c r="EL97" s="445"/>
      <c r="EM97" s="553"/>
      <c r="EN97" s="553"/>
      <c r="EO97" s="553"/>
      <c r="EP97" s="446"/>
      <c r="EQ97" s="445"/>
      <c r="ER97" s="427" t="e">
        <f t="shared" si="237"/>
        <v>#DIV/0!</v>
      </c>
      <c r="ES97" s="498">
        <f t="shared" si="163"/>
        <v>683.89025000000004</v>
      </c>
      <c r="ET97" s="498">
        <f t="shared" ref="ET97:ET110" si="247">AS97</f>
        <v>683.89025000000004</v>
      </c>
      <c r="EU97" s="498"/>
      <c r="EV97" s="541">
        <f t="shared" si="238"/>
        <v>1</v>
      </c>
      <c r="EW97" s="541">
        <f t="shared" si="239"/>
        <v>0</v>
      </c>
      <c r="EX97" s="498">
        <f t="shared" si="164"/>
        <v>751.52775000000008</v>
      </c>
      <c r="EY97" s="498">
        <f t="shared" si="240"/>
        <v>683.89025000000004</v>
      </c>
      <c r="EZ97" s="498">
        <f t="shared" si="241"/>
        <v>67.637500000000003</v>
      </c>
      <c r="FA97" s="541">
        <f t="shared" si="242"/>
        <v>0.90999999667344278</v>
      </c>
      <c r="FB97" s="541">
        <f t="shared" si="243"/>
        <v>9.0000003326557124E-2</v>
      </c>
      <c r="FC97" s="541"/>
      <c r="FD97" s="498">
        <f t="shared" si="244"/>
        <v>751.52775000000008</v>
      </c>
      <c r="FE97" s="498">
        <f t="shared" si="165"/>
        <v>-67.637500000000045</v>
      </c>
      <c r="FF97" s="445"/>
      <c r="FG97" s="445"/>
      <c r="FH97" s="445"/>
      <c r="FI97" s="553"/>
      <c r="FJ97" s="553"/>
      <c r="FK97" s="445"/>
      <c r="FL97" s="445"/>
      <c r="FM97" s="445"/>
      <c r="FN97" s="553"/>
      <c r="FO97" s="553"/>
      <c r="FP97" s="553"/>
      <c r="FQ97" s="446"/>
      <c r="FR97" s="445"/>
    </row>
    <row r="98" spans="2:174" s="48" customFormat="1" ht="15.75" customHeight="1" x14ac:dyDescent="0.25">
      <c r="B98" s="35"/>
      <c r="C98" s="36"/>
      <c r="D98" s="36">
        <v>1</v>
      </c>
      <c r="E98" s="113">
        <v>80</v>
      </c>
      <c r="F98" s="35"/>
      <c r="G98" s="36"/>
      <c r="H98" s="36">
        <v>1</v>
      </c>
      <c r="M98" s="572">
        <v>69</v>
      </c>
      <c r="N98" s="4" t="s">
        <v>103</v>
      </c>
      <c r="O98" s="408"/>
      <c r="P98" s="212">
        <v>1</v>
      </c>
      <c r="Q98" s="113"/>
      <c r="R98" s="2">
        <f t="shared" si="211"/>
        <v>2232.3000000000002</v>
      </c>
      <c r="S98" s="619"/>
      <c r="T98" s="620">
        <v>2232.3000000000002</v>
      </c>
      <c r="U98" s="619"/>
      <c r="V98" s="2">
        <f t="shared" si="212"/>
        <v>2232.3000000000002</v>
      </c>
      <c r="W98" s="2"/>
      <c r="X98" s="645">
        <v>2232.3000000000002</v>
      </c>
      <c r="Y98" s="2"/>
      <c r="Z98" s="174"/>
      <c r="AA98" s="172">
        <f t="shared" si="213"/>
        <v>1317.9</v>
      </c>
      <c r="AB98" s="172"/>
      <c r="AC98" s="173">
        <v>1317.9</v>
      </c>
      <c r="AD98" s="172"/>
      <c r="AE98" s="174"/>
      <c r="AF98" s="172">
        <f t="shared" si="214"/>
        <v>1317.9</v>
      </c>
      <c r="AG98" s="172"/>
      <c r="AH98" s="173">
        <v>1317.9</v>
      </c>
      <c r="AI98" s="172"/>
      <c r="AJ98" s="174"/>
      <c r="AK98" s="172">
        <f t="shared" si="215"/>
        <v>573</v>
      </c>
      <c r="AL98" s="172"/>
      <c r="AM98" s="173">
        <v>573</v>
      </c>
      <c r="AN98" s="172"/>
      <c r="AO98" s="174"/>
      <c r="AP98" s="580" t="s">
        <v>538</v>
      </c>
      <c r="AQ98" s="2">
        <f t="shared" si="216"/>
        <v>2232.3000000000002</v>
      </c>
      <c r="AR98" s="619"/>
      <c r="AS98" s="620">
        <v>2232.3000000000002</v>
      </c>
      <c r="AT98" s="619"/>
      <c r="AU98" s="2"/>
      <c r="AV98" s="2" t="e">
        <f t="shared" si="217"/>
        <v>#REF!</v>
      </c>
      <c r="AW98" s="2" t="e">
        <f>#REF!-AR98</f>
        <v>#REF!</v>
      </c>
      <c r="AX98" s="2" t="e">
        <f>#REF!-AS98</f>
        <v>#REF!</v>
      </c>
      <c r="AY98" s="2" t="e">
        <f>#REF!-AT98</f>
        <v>#REF!</v>
      </c>
      <c r="AZ98" s="2" t="e">
        <f>#REF!-AU98</f>
        <v>#REF!</v>
      </c>
      <c r="BA98" s="2">
        <f t="shared" si="218"/>
        <v>1317.9</v>
      </c>
      <c r="BB98" s="2"/>
      <c r="BC98" s="262">
        <v>1317.9</v>
      </c>
      <c r="BD98" s="2"/>
      <c r="BE98" s="2"/>
      <c r="BF98" s="2">
        <f t="shared" si="219"/>
        <v>0</v>
      </c>
      <c r="BG98" s="2"/>
      <c r="BH98" s="262"/>
      <c r="BI98" s="2"/>
      <c r="BJ98" s="2"/>
      <c r="BK98" s="2">
        <f t="shared" si="220"/>
        <v>2188.7193299999999</v>
      </c>
      <c r="BL98" s="2"/>
      <c r="BM98" s="620">
        <v>2188.7193299999999</v>
      </c>
      <c r="BN98" s="2"/>
      <c r="BO98" s="2"/>
      <c r="BP98" s="2">
        <f t="shared" si="245"/>
        <v>410.31583999999998</v>
      </c>
      <c r="BQ98" s="2"/>
      <c r="BR98" s="2">
        <v>410.31583999999998</v>
      </c>
      <c r="BS98" s="2"/>
      <c r="BT98" s="2">
        <f t="shared" si="246"/>
        <v>2188.7193299999999</v>
      </c>
      <c r="BU98" s="2"/>
      <c r="BV98" s="262">
        <v>2188.7193299999999</v>
      </c>
      <c r="BW98" s="2"/>
      <c r="BX98" s="172"/>
      <c r="BY98" s="2">
        <f t="shared" si="221"/>
        <v>410.31583999999998</v>
      </c>
      <c r="BZ98" s="2"/>
      <c r="CA98" s="2">
        <v>410.31583999999998</v>
      </c>
      <c r="CB98" s="2"/>
      <c r="CC98" s="2"/>
      <c r="CD98" s="25">
        <f t="shared" si="222"/>
        <v>2599.0351700000001</v>
      </c>
      <c r="CE98" s="2">
        <f t="shared" si="223"/>
        <v>2599.0351700000001</v>
      </c>
      <c r="CF98" s="2">
        <f t="shared" si="224"/>
        <v>0</v>
      </c>
      <c r="CG98" s="2">
        <f t="shared" si="224"/>
        <v>2599.0351700000001</v>
      </c>
      <c r="CH98" s="2">
        <f t="shared" si="224"/>
        <v>0</v>
      </c>
      <c r="CI98" s="2">
        <f t="shared" si="224"/>
        <v>0</v>
      </c>
      <c r="CJ98" s="2">
        <f t="shared" si="225"/>
        <v>0</v>
      </c>
      <c r="CK98" s="2">
        <f t="shared" si="226"/>
        <v>0</v>
      </c>
      <c r="CL98" s="2">
        <f t="shared" si="227"/>
        <v>0</v>
      </c>
      <c r="CM98" s="2">
        <f t="shared" si="228"/>
        <v>0</v>
      </c>
      <c r="CN98" s="2">
        <f t="shared" si="229"/>
        <v>0</v>
      </c>
      <c r="CO98" s="92"/>
      <c r="CP98" s="348"/>
      <c r="CQ98" s="348"/>
      <c r="CR98" s="2">
        <f t="shared" si="230"/>
        <v>0</v>
      </c>
      <c r="CS98" s="2"/>
      <c r="CT98" s="262"/>
      <c r="CU98" s="2"/>
      <c r="CV98" s="2"/>
      <c r="CW98" s="2">
        <f t="shared" si="231"/>
        <v>0</v>
      </c>
      <c r="CX98" s="2"/>
      <c r="CY98" s="262"/>
      <c r="CZ98" s="2"/>
      <c r="DA98" s="2"/>
      <c r="DB98" s="2">
        <f t="shared" si="232"/>
        <v>0</v>
      </c>
      <c r="DC98" s="2">
        <f t="shared" si="233"/>
        <v>0</v>
      </c>
      <c r="DD98" s="2">
        <f t="shared" si="233"/>
        <v>0</v>
      </c>
      <c r="DE98" s="2">
        <f t="shared" si="233"/>
        <v>0</v>
      </c>
      <c r="DF98" s="2">
        <f t="shared" si="233"/>
        <v>0</v>
      </c>
      <c r="DG98" s="2"/>
      <c r="DH98" s="2"/>
      <c r="DI98" s="2"/>
      <c r="DJ98" s="2">
        <f t="shared" si="234"/>
        <v>0</v>
      </c>
      <c r="DK98" s="58"/>
      <c r="DL98" s="2">
        <f t="shared" si="235"/>
        <v>2188.7193299999999</v>
      </c>
      <c r="DM98" s="2">
        <f t="shared" si="236"/>
        <v>2188.7193299999999</v>
      </c>
      <c r="DN98" s="58"/>
      <c r="DO98" s="2"/>
      <c r="DP98" s="2"/>
      <c r="DQ98" s="58"/>
      <c r="DR98" s="2"/>
      <c r="DS98" s="58"/>
      <c r="DT98" s="58"/>
      <c r="DU98" s="2">
        <f t="shared" si="161"/>
        <v>0</v>
      </c>
      <c r="DV98" s="2"/>
      <c r="DW98" s="262"/>
      <c r="DX98" s="2"/>
      <c r="DY98" s="2"/>
      <c r="DZ98" s="2">
        <f t="shared" si="162"/>
        <v>0</v>
      </c>
      <c r="EA98" s="2"/>
      <c r="EB98" s="2"/>
      <c r="EC98" s="2"/>
      <c r="ED98" s="172"/>
      <c r="EE98" s="445"/>
      <c r="EF98" s="445"/>
      <c r="EG98" s="445"/>
      <c r="EH98" s="553"/>
      <c r="EI98" s="553"/>
      <c r="EJ98" s="445"/>
      <c r="EK98" s="445"/>
      <c r="EL98" s="445"/>
      <c r="EM98" s="553"/>
      <c r="EN98" s="553"/>
      <c r="EO98" s="553"/>
      <c r="EP98" s="446"/>
      <c r="EQ98" s="445"/>
      <c r="ER98" s="427" t="e">
        <f t="shared" si="237"/>
        <v>#DIV/0!</v>
      </c>
      <c r="ES98" s="498">
        <f t="shared" si="163"/>
        <v>2232.3000000000002</v>
      </c>
      <c r="ET98" s="498">
        <f t="shared" si="247"/>
        <v>2232.3000000000002</v>
      </c>
      <c r="EU98" s="498"/>
      <c r="EV98" s="541"/>
      <c r="EW98" s="541"/>
      <c r="EX98" s="498">
        <f t="shared" si="164"/>
        <v>0</v>
      </c>
      <c r="EY98" s="498">
        <f t="shared" si="240"/>
        <v>0</v>
      </c>
      <c r="EZ98" s="498">
        <f t="shared" si="241"/>
        <v>0</v>
      </c>
      <c r="FA98" s="541"/>
      <c r="FB98" s="541"/>
      <c r="FC98" s="541"/>
      <c r="FD98" s="498">
        <f t="shared" si="244"/>
        <v>0</v>
      </c>
      <c r="FE98" s="498">
        <f t="shared" si="165"/>
        <v>0</v>
      </c>
      <c r="FF98" s="445">
        <f>FG98+FH98</f>
        <v>0</v>
      </c>
      <c r="FG98" s="445">
        <f>AT98</f>
        <v>0</v>
      </c>
      <c r="FH98" s="445"/>
      <c r="FI98" s="553" t="e">
        <f>FG98/FF98</f>
        <v>#DIV/0!</v>
      </c>
      <c r="FJ98" s="553" t="e">
        <f>FH98/FF98</f>
        <v>#DIV/0!</v>
      </c>
      <c r="FK98" s="445">
        <f>FL98+FM98</f>
        <v>0</v>
      </c>
      <c r="FL98" s="445">
        <f>DX98</f>
        <v>0</v>
      </c>
      <c r="FM98" s="445">
        <f>EC98</f>
        <v>0</v>
      </c>
      <c r="FN98" s="553" t="e">
        <f>FL98/FK98</f>
        <v>#DIV/0!</v>
      </c>
      <c r="FO98" s="553" t="e">
        <f>FM98/FK98</f>
        <v>#DIV/0!</v>
      </c>
      <c r="FP98" s="553"/>
      <c r="FQ98" s="446" t="e">
        <f>FK98*FI98</f>
        <v>#DIV/0!</v>
      </c>
      <c r="FR98" s="445" t="e">
        <f>FL98-FQ98</f>
        <v>#DIV/0!</v>
      </c>
    </row>
    <row r="99" spans="2:174" s="48" customFormat="1" ht="15.6" customHeight="1" x14ac:dyDescent="0.25">
      <c r="B99" s="35"/>
      <c r="C99" s="36"/>
      <c r="D99" s="36">
        <v>1</v>
      </c>
      <c r="E99" s="113">
        <v>81</v>
      </c>
      <c r="F99" s="35"/>
      <c r="G99" s="36"/>
      <c r="H99" s="36">
        <v>1</v>
      </c>
      <c r="M99" s="572">
        <v>70</v>
      </c>
      <c r="N99" s="4" t="s">
        <v>104</v>
      </c>
      <c r="O99" s="408"/>
      <c r="P99" s="212">
        <v>1</v>
      </c>
      <c r="Q99" s="113"/>
      <c r="R99" s="2">
        <f t="shared" si="211"/>
        <v>917</v>
      </c>
      <c r="S99" s="619"/>
      <c r="T99" s="620">
        <v>917</v>
      </c>
      <c r="U99" s="619"/>
      <c r="V99" s="2">
        <f t="shared" si="212"/>
        <v>917</v>
      </c>
      <c r="W99" s="2"/>
      <c r="X99" s="645">
        <v>917</v>
      </c>
      <c r="Y99" s="2"/>
      <c r="Z99" s="174"/>
      <c r="AA99" s="172">
        <f t="shared" si="213"/>
        <v>485.3</v>
      </c>
      <c r="AB99" s="172"/>
      <c r="AC99" s="173">
        <v>485.3</v>
      </c>
      <c r="AD99" s="172"/>
      <c r="AE99" s="174"/>
      <c r="AF99" s="172">
        <f t="shared" si="214"/>
        <v>485.3</v>
      </c>
      <c r="AG99" s="172"/>
      <c r="AH99" s="173">
        <v>485.3</v>
      </c>
      <c r="AI99" s="172"/>
      <c r="AJ99" s="174"/>
      <c r="AK99" s="172">
        <f t="shared" si="215"/>
        <v>211</v>
      </c>
      <c r="AL99" s="172"/>
      <c r="AM99" s="173">
        <v>211</v>
      </c>
      <c r="AN99" s="172"/>
      <c r="AO99" s="174"/>
      <c r="AP99" s="580" t="s">
        <v>428</v>
      </c>
      <c r="AQ99" s="2">
        <f t="shared" si="216"/>
        <v>917</v>
      </c>
      <c r="AR99" s="619"/>
      <c r="AS99" s="620">
        <v>917</v>
      </c>
      <c r="AT99" s="619"/>
      <c r="AU99" s="2"/>
      <c r="AV99" s="2" t="e">
        <f t="shared" si="217"/>
        <v>#REF!</v>
      </c>
      <c r="AW99" s="2" t="e">
        <f>#REF!-AR99</f>
        <v>#REF!</v>
      </c>
      <c r="AX99" s="2" t="e">
        <f>#REF!-AS99</f>
        <v>#REF!</v>
      </c>
      <c r="AY99" s="2" t="e">
        <f>#REF!-AT99</f>
        <v>#REF!</v>
      </c>
      <c r="AZ99" s="2" t="e">
        <f>#REF!-AU99</f>
        <v>#REF!</v>
      </c>
      <c r="BA99" s="2">
        <f t="shared" si="218"/>
        <v>485.3</v>
      </c>
      <c r="BB99" s="2"/>
      <c r="BC99" s="262">
        <f>211+274.3</f>
        <v>485.3</v>
      </c>
      <c r="BD99" s="2"/>
      <c r="BE99" s="2"/>
      <c r="BF99" s="2">
        <f t="shared" si="219"/>
        <v>0</v>
      </c>
      <c r="BG99" s="2"/>
      <c r="BH99" s="262"/>
      <c r="BI99" s="2"/>
      <c r="BJ99" s="2"/>
      <c r="BK99" s="2">
        <f t="shared" si="220"/>
        <v>917</v>
      </c>
      <c r="BL99" s="2"/>
      <c r="BM99" s="620">
        <f>SUM(505.19566,411.80434)</f>
        <v>917</v>
      </c>
      <c r="BN99" s="2"/>
      <c r="BO99" s="2"/>
      <c r="BP99" s="2">
        <f t="shared" si="245"/>
        <v>163.89544000000001</v>
      </c>
      <c r="BQ99" s="2"/>
      <c r="BR99" s="2">
        <f>SUM(90.29364,73.6018)</f>
        <v>163.89544000000001</v>
      </c>
      <c r="BS99" s="2"/>
      <c r="BT99" s="2">
        <f t="shared" si="246"/>
        <v>917</v>
      </c>
      <c r="BU99" s="2"/>
      <c r="BV99" s="262">
        <f>SUM(505.19566,411.80434)</f>
        <v>917</v>
      </c>
      <c r="BW99" s="2"/>
      <c r="BX99" s="172"/>
      <c r="BY99" s="2">
        <f t="shared" si="221"/>
        <v>163.89544000000001</v>
      </c>
      <c r="BZ99" s="2"/>
      <c r="CA99" s="2">
        <f>SUM(90.29364,73.6018)</f>
        <v>163.89544000000001</v>
      </c>
      <c r="CB99" s="2"/>
      <c r="CC99" s="2"/>
      <c r="CD99" s="25">
        <f t="shared" si="222"/>
        <v>1080.89544</v>
      </c>
      <c r="CE99" s="2">
        <f t="shared" si="223"/>
        <v>1080.89544</v>
      </c>
      <c r="CF99" s="2">
        <f t="shared" si="224"/>
        <v>0</v>
      </c>
      <c r="CG99" s="2">
        <f t="shared" si="224"/>
        <v>1080.89544</v>
      </c>
      <c r="CH99" s="2">
        <f t="shared" si="224"/>
        <v>0</v>
      </c>
      <c r="CI99" s="2">
        <f t="shared" si="224"/>
        <v>0</v>
      </c>
      <c r="CJ99" s="2">
        <f t="shared" si="225"/>
        <v>0</v>
      </c>
      <c r="CK99" s="2">
        <f t="shared" si="226"/>
        <v>0</v>
      </c>
      <c r="CL99" s="2">
        <f t="shared" si="227"/>
        <v>0</v>
      </c>
      <c r="CM99" s="2">
        <f t="shared" si="228"/>
        <v>0</v>
      </c>
      <c r="CN99" s="2">
        <f t="shared" si="229"/>
        <v>0</v>
      </c>
      <c r="CO99" s="92"/>
      <c r="CP99" s="348"/>
      <c r="CQ99" s="348"/>
      <c r="CR99" s="2">
        <f t="shared" si="230"/>
        <v>0</v>
      </c>
      <c r="CS99" s="2"/>
      <c r="CT99" s="262"/>
      <c r="CU99" s="2"/>
      <c r="CV99" s="2"/>
      <c r="CW99" s="2">
        <f t="shared" si="231"/>
        <v>0</v>
      </c>
      <c r="CX99" s="2"/>
      <c r="CY99" s="262"/>
      <c r="CZ99" s="2"/>
      <c r="DA99" s="2"/>
      <c r="DB99" s="2">
        <f t="shared" si="232"/>
        <v>0</v>
      </c>
      <c r="DC99" s="2">
        <f t="shared" si="233"/>
        <v>0</v>
      </c>
      <c r="DD99" s="2">
        <f t="shared" si="233"/>
        <v>0</v>
      </c>
      <c r="DE99" s="2">
        <f t="shared" si="233"/>
        <v>0</v>
      </c>
      <c r="DF99" s="2">
        <f t="shared" si="233"/>
        <v>0</v>
      </c>
      <c r="DG99" s="2"/>
      <c r="DH99" s="2"/>
      <c r="DI99" s="2"/>
      <c r="DJ99" s="2">
        <f t="shared" si="234"/>
        <v>0</v>
      </c>
      <c r="DK99" s="58"/>
      <c r="DL99" s="2">
        <f t="shared" si="235"/>
        <v>917</v>
      </c>
      <c r="DM99" s="2">
        <f t="shared" si="236"/>
        <v>917</v>
      </c>
      <c r="DN99" s="58"/>
      <c r="DO99" s="2"/>
      <c r="DP99" s="2"/>
      <c r="DQ99" s="58"/>
      <c r="DR99" s="2"/>
      <c r="DS99" s="58"/>
      <c r="DT99" s="58"/>
      <c r="DU99" s="2">
        <f t="shared" si="161"/>
        <v>917</v>
      </c>
      <c r="DV99" s="2"/>
      <c r="DW99" s="262">
        <f>SUM(505.19566,411.80434)</f>
        <v>917</v>
      </c>
      <c r="DX99" s="2"/>
      <c r="DY99" s="2"/>
      <c r="DZ99" s="2">
        <f t="shared" si="162"/>
        <v>163.89544000000001</v>
      </c>
      <c r="EA99" s="2"/>
      <c r="EB99" s="2">
        <f>SUM(90.29364,73.6018)</f>
        <v>163.89544000000001</v>
      </c>
      <c r="EC99" s="2"/>
      <c r="ED99" s="172"/>
      <c r="EE99" s="445"/>
      <c r="EF99" s="445"/>
      <c r="EG99" s="445"/>
      <c r="EH99" s="553"/>
      <c r="EI99" s="553"/>
      <c r="EJ99" s="445"/>
      <c r="EK99" s="445"/>
      <c r="EL99" s="445"/>
      <c r="EM99" s="553"/>
      <c r="EN99" s="553"/>
      <c r="EO99" s="553"/>
      <c r="EP99" s="446"/>
      <c r="EQ99" s="445"/>
      <c r="ER99" s="427" t="e">
        <f t="shared" si="237"/>
        <v>#DIV/0!</v>
      </c>
      <c r="ES99" s="498">
        <f t="shared" si="163"/>
        <v>917</v>
      </c>
      <c r="ET99" s="498">
        <f t="shared" si="247"/>
        <v>917</v>
      </c>
      <c r="EU99" s="498"/>
      <c r="EV99" s="541"/>
      <c r="EW99" s="541"/>
      <c r="EX99" s="498">
        <f t="shared" si="164"/>
        <v>1080.89544</v>
      </c>
      <c r="EY99" s="498">
        <f t="shared" si="240"/>
        <v>917</v>
      </c>
      <c r="EZ99" s="498">
        <f t="shared" si="241"/>
        <v>163.89544000000001</v>
      </c>
      <c r="FA99" s="541"/>
      <c r="FB99" s="541"/>
      <c r="FC99" s="541"/>
      <c r="FD99" s="498">
        <f t="shared" si="244"/>
        <v>0</v>
      </c>
      <c r="FE99" s="498">
        <f t="shared" si="165"/>
        <v>917</v>
      </c>
      <c r="FF99" s="445"/>
      <c r="FG99" s="445"/>
      <c r="FH99" s="445"/>
      <c r="FI99" s="553"/>
      <c r="FJ99" s="553"/>
      <c r="FK99" s="445"/>
      <c r="FL99" s="445"/>
      <c r="FM99" s="445"/>
      <c r="FN99" s="553"/>
      <c r="FO99" s="553"/>
      <c r="FP99" s="553"/>
      <c r="FQ99" s="446"/>
      <c r="FR99" s="445"/>
    </row>
    <row r="100" spans="2:174" s="49" customFormat="1" ht="15.6" customHeight="1" x14ac:dyDescent="0.25">
      <c r="B100" s="38"/>
      <c r="C100" s="39">
        <v>1</v>
      </c>
      <c r="D100" s="39"/>
      <c r="E100" s="40">
        <v>82</v>
      </c>
      <c r="F100" s="38"/>
      <c r="G100" s="39"/>
      <c r="H100" s="39">
        <v>1</v>
      </c>
      <c r="M100" s="40">
        <v>71</v>
      </c>
      <c r="N100" s="41" t="s">
        <v>181</v>
      </c>
      <c r="O100" s="41"/>
      <c r="P100" s="212">
        <v>1</v>
      </c>
      <c r="Q100" s="113"/>
      <c r="R100" s="29">
        <f t="shared" si="211"/>
        <v>8709.2999999999993</v>
      </c>
      <c r="S100" s="621"/>
      <c r="T100" s="618">
        <v>8709.2999999999993</v>
      </c>
      <c r="U100" s="621"/>
      <c r="V100" s="29">
        <f t="shared" si="212"/>
        <v>8709.2999999999993</v>
      </c>
      <c r="W100" s="29"/>
      <c r="X100" s="646">
        <v>8709.2999999999993</v>
      </c>
      <c r="Y100" s="29"/>
      <c r="Z100" s="179"/>
      <c r="AA100" s="178">
        <f t="shared" si="213"/>
        <v>5543</v>
      </c>
      <c r="AB100" s="178"/>
      <c r="AC100" s="180">
        <v>5543</v>
      </c>
      <c r="AD100" s="178"/>
      <c r="AE100" s="179"/>
      <c r="AF100" s="178">
        <f t="shared" si="214"/>
        <v>5543</v>
      </c>
      <c r="AG100" s="178"/>
      <c r="AH100" s="180">
        <v>5543</v>
      </c>
      <c r="AI100" s="178"/>
      <c r="AJ100" s="179"/>
      <c r="AK100" s="178">
        <f t="shared" si="215"/>
        <v>2410</v>
      </c>
      <c r="AL100" s="178"/>
      <c r="AM100" s="180">
        <v>2410</v>
      </c>
      <c r="AN100" s="178"/>
      <c r="AO100" s="179"/>
      <c r="AP100" s="580" t="s">
        <v>539</v>
      </c>
      <c r="AQ100" s="29">
        <f t="shared" si="216"/>
        <v>8709.2999999999993</v>
      </c>
      <c r="AR100" s="621"/>
      <c r="AS100" s="618">
        <v>8709.2999999999993</v>
      </c>
      <c r="AT100" s="621"/>
      <c r="AU100" s="29"/>
      <c r="AV100" s="29" t="e">
        <f t="shared" si="217"/>
        <v>#REF!</v>
      </c>
      <c r="AW100" s="29" t="e">
        <f>#REF!-AR100</f>
        <v>#REF!</v>
      </c>
      <c r="AX100" s="29" t="e">
        <f>#REF!-AS100</f>
        <v>#REF!</v>
      </c>
      <c r="AY100" s="29" t="e">
        <f>#REF!-AT100</f>
        <v>#REF!</v>
      </c>
      <c r="AZ100" s="29" t="e">
        <f>#REF!-AU100</f>
        <v>#REF!</v>
      </c>
      <c r="BA100" s="29">
        <f t="shared" si="218"/>
        <v>5543</v>
      </c>
      <c r="BB100" s="29"/>
      <c r="BC100" s="322">
        <v>5543</v>
      </c>
      <c r="BD100" s="29"/>
      <c r="BE100" s="29"/>
      <c r="BF100" s="29">
        <f t="shared" si="219"/>
        <v>0</v>
      </c>
      <c r="BG100" s="29"/>
      <c r="BH100" s="29"/>
      <c r="BI100" s="29"/>
      <c r="BJ100" s="29"/>
      <c r="BK100" s="29">
        <f t="shared" si="220"/>
        <v>8709.2991600000005</v>
      </c>
      <c r="BL100" s="29"/>
      <c r="BM100" s="618">
        <v>8709.2991600000005</v>
      </c>
      <c r="BN100" s="29"/>
      <c r="BO100" s="29"/>
      <c r="BP100" s="2">
        <f t="shared" si="245"/>
        <v>1082.8278399999999</v>
      </c>
      <c r="BQ100" s="29"/>
      <c r="BR100" s="29">
        <v>1082.8278399999999</v>
      </c>
      <c r="BS100" s="29"/>
      <c r="BT100" s="29">
        <f t="shared" si="246"/>
        <v>8709.2991600000005</v>
      </c>
      <c r="BU100" s="29"/>
      <c r="BV100" s="322">
        <v>8709.2991600000005</v>
      </c>
      <c r="BW100" s="29"/>
      <c r="BX100" s="178"/>
      <c r="BY100" s="29">
        <f t="shared" si="221"/>
        <v>1082.8278399999999</v>
      </c>
      <c r="BZ100" s="29"/>
      <c r="CA100" s="29">
        <v>1082.8278399999999</v>
      </c>
      <c r="CB100" s="29"/>
      <c r="CC100" s="29"/>
      <c r="CD100" s="31">
        <f t="shared" si="222"/>
        <v>9792.1270000000004</v>
      </c>
      <c r="CE100" s="29">
        <f t="shared" si="223"/>
        <v>9792.1270000000004</v>
      </c>
      <c r="CF100" s="29">
        <f t="shared" si="224"/>
        <v>0</v>
      </c>
      <c r="CG100" s="29">
        <f t="shared" si="224"/>
        <v>9792.1270000000004</v>
      </c>
      <c r="CH100" s="29">
        <f t="shared" si="224"/>
        <v>0</v>
      </c>
      <c r="CI100" s="29">
        <f t="shared" si="224"/>
        <v>0</v>
      </c>
      <c r="CJ100" s="29">
        <f t="shared" si="225"/>
        <v>0</v>
      </c>
      <c r="CK100" s="29">
        <f t="shared" si="226"/>
        <v>0</v>
      </c>
      <c r="CL100" s="29">
        <f t="shared" si="227"/>
        <v>0</v>
      </c>
      <c r="CM100" s="29">
        <f t="shared" si="228"/>
        <v>0</v>
      </c>
      <c r="CN100" s="29">
        <f t="shared" si="229"/>
        <v>0</v>
      </c>
      <c r="CO100" s="349"/>
      <c r="CP100" s="350">
        <f>BA100+BA101+BA102+BA105+BA110+BA113</f>
        <v>103961.78241000001</v>
      </c>
      <c r="CQ100" s="350">
        <f>CP100-BF110</f>
        <v>103961.78241000001</v>
      </c>
      <c r="CR100" s="29">
        <f t="shared" si="230"/>
        <v>0</v>
      </c>
      <c r="CS100" s="29"/>
      <c r="CT100" s="29"/>
      <c r="CU100" s="29"/>
      <c r="CV100" s="29"/>
      <c r="CW100" s="29">
        <f t="shared" si="231"/>
        <v>0</v>
      </c>
      <c r="CX100" s="29"/>
      <c r="CY100" s="29"/>
      <c r="CZ100" s="29"/>
      <c r="DA100" s="29"/>
      <c r="DB100" s="29">
        <f t="shared" si="232"/>
        <v>0</v>
      </c>
      <c r="DC100" s="2">
        <f t="shared" si="233"/>
        <v>0</v>
      </c>
      <c r="DD100" s="2">
        <f t="shared" si="233"/>
        <v>0</v>
      </c>
      <c r="DE100" s="2">
        <f t="shared" si="233"/>
        <v>0</v>
      </c>
      <c r="DF100" s="2">
        <f t="shared" si="233"/>
        <v>0</v>
      </c>
      <c r="DG100" s="29"/>
      <c r="DH100" s="29"/>
      <c r="DI100" s="29"/>
      <c r="DJ100" s="29">
        <f t="shared" si="234"/>
        <v>0</v>
      </c>
      <c r="DK100" s="93"/>
      <c r="DL100" s="29">
        <f t="shared" si="235"/>
        <v>8709.2991600000005</v>
      </c>
      <c r="DM100" s="29">
        <f t="shared" si="236"/>
        <v>8709.2991600000005</v>
      </c>
      <c r="DN100" s="93"/>
      <c r="DO100" s="106">
        <f>DM100+DM101+DM102+DM105+DM110+DM113</f>
        <v>24214.110720000001</v>
      </c>
      <c r="DP100" s="106">
        <f>DJ100+DJ101+DJ102+DJ105+DJ110+DJ113</f>
        <v>0</v>
      </c>
      <c r="DQ100" s="93"/>
      <c r="DR100" s="2">
        <f>CQ100-DO100</f>
        <v>79747.671690000017</v>
      </c>
      <c r="DS100" s="93"/>
      <c r="DT100" s="93"/>
      <c r="DU100" s="2">
        <f t="shared" si="161"/>
        <v>0</v>
      </c>
      <c r="DV100" s="29"/>
      <c r="DW100" s="322"/>
      <c r="DX100" s="29"/>
      <c r="DY100" s="29"/>
      <c r="DZ100" s="2">
        <f t="shared" si="162"/>
        <v>0</v>
      </c>
      <c r="EA100" s="29"/>
      <c r="EB100" s="29"/>
      <c r="EC100" s="29"/>
      <c r="ED100" s="178"/>
      <c r="EE100" s="535"/>
      <c r="EF100" s="536"/>
      <c r="EG100" s="447"/>
      <c r="EH100" s="554"/>
      <c r="EI100" s="554"/>
      <c r="EJ100" s="445"/>
      <c r="EK100" s="447"/>
      <c r="EL100" s="447"/>
      <c r="EM100" s="554"/>
      <c r="EN100" s="554"/>
      <c r="EO100" s="554"/>
      <c r="EP100" s="448"/>
      <c r="EQ100" s="447"/>
      <c r="ER100" s="428" t="e">
        <f t="shared" si="237"/>
        <v>#DIV/0!</v>
      </c>
      <c r="ES100" s="498">
        <f t="shared" si="163"/>
        <v>8709.2999999999993</v>
      </c>
      <c r="ET100" s="499">
        <f t="shared" si="247"/>
        <v>8709.2999999999993</v>
      </c>
      <c r="EU100" s="499"/>
      <c r="EV100" s="544">
        <f t="shared" si="238"/>
        <v>1</v>
      </c>
      <c r="EW100" s="544">
        <f t="shared" si="239"/>
        <v>0</v>
      </c>
      <c r="EX100" s="498">
        <f t="shared" si="164"/>
        <v>0</v>
      </c>
      <c r="EY100" s="499">
        <f t="shared" si="240"/>
        <v>0</v>
      </c>
      <c r="EZ100" s="499">
        <f t="shared" si="241"/>
        <v>0</v>
      </c>
      <c r="FA100" s="544" t="e">
        <f t="shared" si="242"/>
        <v>#DIV/0!</v>
      </c>
      <c r="FB100" s="544" t="e">
        <f t="shared" si="243"/>
        <v>#DIV/0!</v>
      </c>
      <c r="FC100" s="544"/>
      <c r="FD100" s="499">
        <f t="shared" si="244"/>
        <v>0</v>
      </c>
      <c r="FE100" s="499">
        <f t="shared" si="165"/>
        <v>0</v>
      </c>
      <c r="FF100" s="445">
        <f>FG100+FH100</f>
        <v>0</v>
      </c>
      <c r="FG100" s="447">
        <f>AT100</f>
        <v>0</v>
      </c>
      <c r="FH100" s="447"/>
      <c r="FI100" s="554" t="e">
        <f>FG100/FF100</f>
        <v>#DIV/0!</v>
      </c>
      <c r="FJ100" s="554" t="e">
        <f>FH100/FF100</f>
        <v>#DIV/0!</v>
      </c>
      <c r="FK100" s="445">
        <f>FL100+FM100</f>
        <v>0</v>
      </c>
      <c r="FL100" s="447">
        <f>DX100</f>
        <v>0</v>
      </c>
      <c r="FM100" s="447">
        <f>EC100</f>
        <v>0</v>
      </c>
      <c r="FN100" s="554" t="e">
        <f>FL100/FK100</f>
        <v>#DIV/0!</v>
      </c>
      <c r="FO100" s="554" t="e">
        <f>FM100/FK100</f>
        <v>#DIV/0!</v>
      </c>
      <c r="FP100" s="554"/>
      <c r="FQ100" s="448" t="e">
        <f>FK100*FI100</f>
        <v>#DIV/0!</v>
      </c>
      <c r="FR100" s="447" t="e">
        <f>FL100-FQ100</f>
        <v>#DIV/0!</v>
      </c>
    </row>
    <row r="101" spans="2:174" s="49" customFormat="1" ht="15.6" customHeight="1" x14ac:dyDescent="0.25">
      <c r="B101" s="38"/>
      <c r="C101" s="39">
        <v>1</v>
      </c>
      <c r="D101" s="39"/>
      <c r="E101" s="40">
        <v>83</v>
      </c>
      <c r="F101" s="38"/>
      <c r="G101" s="39">
        <v>1</v>
      </c>
      <c r="H101" s="39">
        <v>1</v>
      </c>
      <c r="M101" s="40">
        <v>72</v>
      </c>
      <c r="N101" s="41" t="s">
        <v>32</v>
      </c>
      <c r="O101" s="41" t="s">
        <v>348</v>
      </c>
      <c r="P101" s="212">
        <v>1</v>
      </c>
      <c r="Q101" s="113"/>
      <c r="R101" s="29">
        <f t="shared" si="211"/>
        <v>5343.7</v>
      </c>
      <c r="S101" s="621"/>
      <c r="T101" s="618">
        <v>5343.7</v>
      </c>
      <c r="U101" s="621"/>
      <c r="V101" s="29">
        <f t="shared" si="212"/>
        <v>15456.332999999999</v>
      </c>
      <c r="W101" s="666">
        <v>10112.633</v>
      </c>
      <c r="X101" s="646">
        <v>5343.7</v>
      </c>
      <c r="Y101" s="29"/>
      <c r="Z101" s="179"/>
      <c r="AA101" s="178">
        <f t="shared" si="213"/>
        <v>110702.06200000001</v>
      </c>
      <c r="AB101" s="178">
        <v>38756</v>
      </c>
      <c r="AC101" s="180">
        <v>5901.8</v>
      </c>
      <c r="AD101" s="178">
        <v>66044.262000000002</v>
      </c>
      <c r="AE101" s="179"/>
      <c r="AF101" s="178">
        <f t="shared" si="214"/>
        <v>96434.686000000002</v>
      </c>
      <c r="AG101" s="178">
        <v>38756</v>
      </c>
      <c r="AH101" s="180">
        <v>5901.8</v>
      </c>
      <c r="AI101" s="178">
        <v>51776.885999999999</v>
      </c>
      <c r="AJ101" s="179"/>
      <c r="AK101" s="178">
        <f t="shared" si="215"/>
        <v>91915.885999999999</v>
      </c>
      <c r="AL101" s="178">
        <v>38756</v>
      </c>
      <c r="AM101" s="180">
        <v>1383</v>
      </c>
      <c r="AN101" s="178">
        <v>51776.885999999999</v>
      </c>
      <c r="AO101" s="179"/>
      <c r="AP101" s="580" t="s">
        <v>540</v>
      </c>
      <c r="AQ101" s="29">
        <f t="shared" si="216"/>
        <v>5343.7</v>
      </c>
      <c r="AR101" s="621"/>
      <c r="AS101" s="618">
        <v>5343.7</v>
      </c>
      <c r="AT101" s="621"/>
      <c r="AU101" s="325"/>
      <c r="AV101" s="29" t="e">
        <f t="shared" si="217"/>
        <v>#REF!</v>
      </c>
      <c r="AW101" s="29" t="e">
        <f>#REF!-AR101</f>
        <v>#REF!</v>
      </c>
      <c r="AX101" s="29" t="e">
        <f>#REF!-AS101</f>
        <v>#REF!</v>
      </c>
      <c r="AY101" s="29" t="e">
        <f>#REF!-AT101</f>
        <v>#REF!</v>
      </c>
      <c r="AZ101" s="29" t="e">
        <f>#REF!-AU101</f>
        <v>#REF!</v>
      </c>
      <c r="BA101" s="29">
        <f t="shared" si="218"/>
        <v>94860.682410000009</v>
      </c>
      <c r="BB101" s="29">
        <f>6694.64351+2772.73603+8547.91635+5668.56052</f>
        <v>23683.85641</v>
      </c>
      <c r="BC101" s="322">
        <f>1383+3749.564</f>
        <v>5132.5640000000003</v>
      </c>
      <c r="BD101" s="29">
        <f>51776.886+14267.376</f>
        <v>66044.262000000002</v>
      </c>
      <c r="BE101" s="325"/>
      <c r="BF101" s="29">
        <f t="shared" si="219"/>
        <v>0</v>
      </c>
      <c r="BG101" s="29"/>
      <c r="BH101" s="322"/>
      <c r="BI101" s="29"/>
      <c r="BJ101" s="325"/>
      <c r="BK101" s="29">
        <f t="shared" si="220"/>
        <v>5343.7</v>
      </c>
      <c r="BL101" s="29"/>
      <c r="BM101" s="618">
        <f>SUM(2301.7716,3007.19435,34.73405)</f>
        <v>5343.7</v>
      </c>
      <c r="BN101" s="29"/>
      <c r="BO101" s="343"/>
      <c r="BP101" s="2">
        <f t="shared" si="245"/>
        <v>8428.172410000001</v>
      </c>
      <c r="BQ101" s="700"/>
      <c r="BR101" s="700">
        <f>SUM(3630.3924,4742.99689,54.78312)</f>
        <v>8428.172410000001</v>
      </c>
      <c r="BS101" s="700"/>
      <c r="BT101" s="29">
        <f t="shared" si="246"/>
        <v>5343.7</v>
      </c>
      <c r="BU101" s="29"/>
      <c r="BV101" s="322">
        <f>SUM(2301.7716,3007.19435,34.73405)</f>
        <v>5343.7</v>
      </c>
      <c r="BW101" s="29"/>
      <c r="BX101" s="204"/>
      <c r="BY101" s="29">
        <f t="shared" si="221"/>
        <v>8428.172410000001</v>
      </c>
      <c r="BZ101" s="29"/>
      <c r="CA101" s="29">
        <f>SUM(3630.3924,4742.99689,54.78312)</f>
        <v>8428.172410000001</v>
      </c>
      <c r="CB101" s="29"/>
      <c r="CC101" s="29"/>
      <c r="CD101" s="31">
        <f t="shared" si="222"/>
        <v>13771.87241</v>
      </c>
      <c r="CE101" s="29">
        <f t="shared" si="223"/>
        <v>13771.87241</v>
      </c>
      <c r="CF101" s="29">
        <f t="shared" si="224"/>
        <v>0</v>
      </c>
      <c r="CG101" s="29">
        <f t="shared" si="224"/>
        <v>13771.87241</v>
      </c>
      <c r="CH101" s="29">
        <f t="shared" si="224"/>
        <v>0</v>
      </c>
      <c r="CI101" s="29">
        <f t="shared" si="224"/>
        <v>0</v>
      </c>
      <c r="CJ101" s="29">
        <f t="shared" si="225"/>
        <v>0</v>
      </c>
      <c r="CK101" s="29">
        <f t="shared" si="226"/>
        <v>0</v>
      </c>
      <c r="CL101" s="29">
        <f t="shared" si="227"/>
        <v>0</v>
      </c>
      <c r="CM101" s="29">
        <f t="shared" si="228"/>
        <v>0</v>
      </c>
      <c r="CN101" s="29">
        <f t="shared" si="229"/>
        <v>0</v>
      </c>
      <c r="CO101" s="349"/>
      <c r="CP101" s="351"/>
      <c r="CQ101" s="351"/>
      <c r="CR101" s="29">
        <f t="shared" si="230"/>
        <v>0</v>
      </c>
      <c r="CS101" s="29"/>
      <c r="CT101" s="322"/>
      <c r="CU101" s="29"/>
      <c r="CV101" s="325"/>
      <c r="CW101" s="29">
        <f t="shared" si="231"/>
        <v>0</v>
      </c>
      <c r="CX101" s="29"/>
      <c r="CY101" s="322"/>
      <c r="CZ101" s="29"/>
      <c r="DA101" s="325"/>
      <c r="DB101" s="29">
        <f t="shared" si="232"/>
        <v>0</v>
      </c>
      <c r="DC101" s="2">
        <f t="shared" si="233"/>
        <v>0</v>
      </c>
      <c r="DD101" s="2">
        <f t="shared" si="233"/>
        <v>0</v>
      </c>
      <c r="DE101" s="2">
        <f t="shared" si="233"/>
        <v>0</v>
      </c>
      <c r="DF101" s="2">
        <f t="shared" si="233"/>
        <v>0</v>
      </c>
      <c r="DG101" s="29"/>
      <c r="DH101" s="29"/>
      <c r="DI101" s="29"/>
      <c r="DJ101" s="29">
        <f t="shared" si="234"/>
        <v>0</v>
      </c>
      <c r="DK101" s="93"/>
      <c r="DL101" s="29">
        <f t="shared" si="235"/>
        <v>5343.7</v>
      </c>
      <c r="DM101" s="29">
        <f t="shared" si="236"/>
        <v>5343.7</v>
      </c>
      <c r="DN101" s="93"/>
      <c r="DO101" s="29"/>
      <c r="DP101" s="29"/>
      <c r="DQ101" s="93"/>
      <c r="DR101" s="29"/>
      <c r="DS101" s="93"/>
      <c r="DT101" s="93"/>
      <c r="DU101" s="2">
        <f t="shared" si="161"/>
        <v>0</v>
      </c>
      <c r="DV101" s="29"/>
      <c r="DW101" s="322"/>
      <c r="DX101" s="29"/>
      <c r="DY101" s="343"/>
      <c r="DZ101" s="2">
        <f t="shared" si="162"/>
        <v>0</v>
      </c>
      <c r="EA101" s="29"/>
      <c r="EB101" s="29"/>
      <c r="EC101" s="29"/>
      <c r="ED101" s="178"/>
      <c r="EE101" s="445">
        <f>EF101+EG101</f>
        <v>0</v>
      </c>
      <c r="EF101" s="447">
        <f>AR101</f>
        <v>0</v>
      </c>
      <c r="EG101" s="447"/>
      <c r="EH101" s="554" t="e">
        <f>EF101/EE101</f>
        <v>#DIV/0!</v>
      </c>
      <c r="EI101" s="554" t="e">
        <f>EG101/EE101</f>
        <v>#DIV/0!</v>
      </c>
      <c r="EJ101" s="445">
        <f>EK101+EL101</f>
        <v>0</v>
      </c>
      <c r="EK101" s="447">
        <f>DV101</f>
        <v>0</v>
      </c>
      <c r="EL101" s="447">
        <f>EA101</f>
        <v>0</v>
      </c>
      <c r="EM101" s="554" t="e">
        <f>EK101/EJ101</f>
        <v>#DIV/0!</v>
      </c>
      <c r="EN101" s="554" t="e">
        <f>EL101/EJ101</f>
        <v>#DIV/0!</v>
      </c>
      <c r="EO101" s="554"/>
      <c r="EP101" s="447" t="e">
        <f>EJ101*EH101</f>
        <v>#DIV/0!</v>
      </c>
      <c r="EQ101" s="635" t="e">
        <f>EK101-EP101</f>
        <v>#DIV/0!</v>
      </c>
      <c r="ER101" s="428" t="e">
        <f t="shared" si="237"/>
        <v>#DIV/0!</v>
      </c>
      <c r="ES101" s="498">
        <f t="shared" si="163"/>
        <v>5343.7</v>
      </c>
      <c r="ET101" s="499">
        <f t="shared" si="247"/>
        <v>5343.7</v>
      </c>
      <c r="EU101" s="499"/>
      <c r="EV101" s="544">
        <f t="shared" si="238"/>
        <v>1</v>
      </c>
      <c r="EW101" s="544">
        <f t="shared" si="239"/>
        <v>0</v>
      </c>
      <c r="EX101" s="498">
        <f t="shared" si="164"/>
        <v>0</v>
      </c>
      <c r="EY101" s="499">
        <f t="shared" si="240"/>
        <v>0</v>
      </c>
      <c r="EZ101" s="499">
        <f t="shared" si="241"/>
        <v>0</v>
      </c>
      <c r="FA101" s="544" t="e">
        <f t="shared" si="242"/>
        <v>#DIV/0!</v>
      </c>
      <c r="FB101" s="544" t="e">
        <f t="shared" si="243"/>
        <v>#DIV/0!</v>
      </c>
      <c r="FC101" s="544"/>
      <c r="FD101" s="499">
        <f t="shared" si="244"/>
        <v>0</v>
      </c>
      <c r="FE101" s="499">
        <f t="shared" si="165"/>
        <v>0</v>
      </c>
      <c r="FF101" s="445">
        <f>FG101+FH101</f>
        <v>0</v>
      </c>
      <c r="FG101" s="447">
        <f>AT101</f>
        <v>0</v>
      </c>
      <c r="FH101" s="447"/>
      <c r="FI101" s="554" t="e">
        <f>FG101/FF101</f>
        <v>#DIV/0!</v>
      </c>
      <c r="FJ101" s="554" t="e">
        <f>FH101/FF101</f>
        <v>#DIV/0!</v>
      </c>
      <c r="FK101" s="445">
        <f>FL101+FM101</f>
        <v>0</v>
      </c>
      <c r="FL101" s="447">
        <f>DX101</f>
        <v>0</v>
      </c>
      <c r="FM101" s="447">
        <f>EC101</f>
        <v>0</v>
      </c>
      <c r="FN101" s="554" t="e">
        <f>FL101/FK101</f>
        <v>#DIV/0!</v>
      </c>
      <c r="FO101" s="554" t="e">
        <f>FM101/FK101</f>
        <v>#DIV/0!</v>
      </c>
      <c r="FP101" s="554"/>
      <c r="FQ101" s="448" t="e">
        <f>FK101*FI101</f>
        <v>#DIV/0!</v>
      </c>
      <c r="FR101" s="460" t="e">
        <f>FL101-FQ101</f>
        <v>#DIV/0!</v>
      </c>
    </row>
    <row r="102" spans="2:174" s="49" customFormat="1" ht="15.6" customHeight="1" x14ac:dyDescent="0.25">
      <c r="B102" s="38"/>
      <c r="C102" s="39">
        <v>1</v>
      </c>
      <c r="D102" s="39"/>
      <c r="E102" s="40">
        <v>84</v>
      </c>
      <c r="F102" s="38"/>
      <c r="G102" s="39">
        <v>1</v>
      </c>
      <c r="H102" s="39">
        <v>1</v>
      </c>
      <c r="I102" s="40"/>
      <c r="J102" s="41"/>
      <c r="K102" s="41"/>
      <c r="L102" s="85"/>
      <c r="M102" s="40">
        <v>73</v>
      </c>
      <c r="N102" s="41" t="s">
        <v>48</v>
      </c>
      <c r="O102" s="41"/>
      <c r="P102" s="212">
        <v>1</v>
      </c>
      <c r="Q102" s="113"/>
      <c r="R102" s="29">
        <f t="shared" si="211"/>
        <v>1006.2</v>
      </c>
      <c r="S102" s="621"/>
      <c r="T102" s="618">
        <v>1006.2</v>
      </c>
      <c r="U102" s="621"/>
      <c r="V102" s="29">
        <f t="shared" si="212"/>
        <v>1006.2</v>
      </c>
      <c r="W102" s="29"/>
      <c r="X102" s="646">
        <v>1006.2</v>
      </c>
      <c r="Y102" s="29"/>
      <c r="Z102" s="179"/>
      <c r="AA102" s="178">
        <f t="shared" si="213"/>
        <v>595.70000000000005</v>
      </c>
      <c r="AB102" s="178"/>
      <c r="AC102" s="180">
        <v>595.70000000000005</v>
      </c>
      <c r="AD102" s="178"/>
      <c r="AE102" s="179"/>
      <c r="AF102" s="178">
        <f t="shared" si="214"/>
        <v>595.70000000000005</v>
      </c>
      <c r="AG102" s="178"/>
      <c r="AH102" s="180">
        <v>595.70000000000005</v>
      </c>
      <c r="AI102" s="178"/>
      <c r="AJ102" s="179"/>
      <c r="AK102" s="178">
        <f t="shared" si="215"/>
        <v>259</v>
      </c>
      <c r="AL102" s="178"/>
      <c r="AM102" s="180">
        <v>259</v>
      </c>
      <c r="AN102" s="178"/>
      <c r="AO102" s="179"/>
      <c r="AP102" s="580" t="s">
        <v>429</v>
      </c>
      <c r="AQ102" s="29">
        <f t="shared" si="216"/>
        <v>1006.2</v>
      </c>
      <c r="AR102" s="621"/>
      <c r="AS102" s="618">
        <v>1006.2</v>
      </c>
      <c r="AT102" s="621"/>
      <c r="AU102" s="325"/>
      <c r="AV102" s="29" t="e">
        <f t="shared" si="217"/>
        <v>#REF!</v>
      </c>
      <c r="AW102" s="29" t="e">
        <f>#REF!-AR102</f>
        <v>#REF!</v>
      </c>
      <c r="AX102" s="29" t="e">
        <f>#REF!-AS102</f>
        <v>#REF!</v>
      </c>
      <c r="AY102" s="29" t="e">
        <f>#REF!-AT102</f>
        <v>#REF!</v>
      </c>
      <c r="AZ102" s="29" t="e">
        <f>#REF!-AU102</f>
        <v>#REF!</v>
      </c>
      <c r="BA102" s="29">
        <f t="shared" si="218"/>
        <v>595.70000000000005</v>
      </c>
      <c r="BB102" s="29"/>
      <c r="BC102" s="322">
        <f>259+336.7</f>
        <v>595.70000000000005</v>
      </c>
      <c r="BD102" s="29"/>
      <c r="BE102" s="325"/>
      <c r="BF102" s="29">
        <f t="shared" si="219"/>
        <v>0</v>
      </c>
      <c r="BG102" s="29"/>
      <c r="BH102" s="322"/>
      <c r="BI102" s="29"/>
      <c r="BJ102" s="325"/>
      <c r="BK102" s="29">
        <f t="shared" si="220"/>
        <v>1006.2</v>
      </c>
      <c r="BL102" s="29"/>
      <c r="BM102" s="618">
        <v>1006.2</v>
      </c>
      <c r="BN102" s="29"/>
      <c r="BO102" s="343"/>
      <c r="BP102" s="2">
        <f t="shared" si="245"/>
        <v>942.85937000000001</v>
      </c>
      <c r="BQ102" s="700"/>
      <c r="BR102" s="700">
        <v>942.85937000000001</v>
      </c>
      <c r="BS102" s="700"/>
      <c r="BT102" s="29">
        <f t="shared" si="246"/>
        <v>1006.2</v>
      </c>
      <c r="BU102" s="29"/>
      <c r="BV102" s="322">
        <v>1006.2</v>
      </c>
      <c r="BW102" s="29"/>
      <c r="BX102" s="204"/>
      <c r="BY102" s="29">
        <f t="shared" si="221"/>
        <v>942.85937000000001</v>
      </c>
      <c r="BZ102" s="29"/>
      <c r="CA102" s="29">
        <v>942.85937000000001</v>
      </c>
      <c r="CB102" s="29"/>
      <c r="CC102" s="29"/>
      <c r="CD102" s="31">
        <f t="shared" si="222"/>
        <v>1949.0593699999999</v>
      </c>
      <c r="CE102" s="29">
        <f t="shared" si="223"/>
        <v>1949.0593699999999</v>
      </c>
      <c r="CF102" s="29">
        <f t="shared" si="224"/>
        <v>0</v>
      </c>
      <c r="CG102" s="29">
        <f t="shared" si="224"/>
        <v>1949.0593699999999</v>
      </c>
      <c r="CH102" s="29">
        <f t="shared" si="224"/>
        <v>0</v>
      </c>
      <c r="CI102" s="29">
        <f t="shared" si="224"/>
        <v>0</v>
      </c>
      <c r="CJ102" s="29">
        <f t="shared" si="225"/>
        <v>0</v>
      </c>
      <c r="CK102" s="29">
        <f t="shared" si="226"/>
        <v>0</v>
      </c>
      <c r="CL102" s="29">
        <f t="shared" si="227"/>
        <v>0</v>
      </c>
      <c r="CM102" s="29">
        <f t="shared" si="228"/>
        <v>0</v>
      </c>
      <c r="CN102" s="29">
        <f t="shared" si="229"/>
        <v>0</v>
      </c>
      <c r="CO102" s="349"/>
      <c r="CP102" s="351"/>
      <c r="CQ102" s="351"/>
      <c r="CR102" s="29">
        <f t="shared" si="230"/>
        <v>0</v>
      </c>
      <c r="CS102" s="29"/>
      <c r="CT102" s="322"/>
      <c r="CU102" s="29"/>
      <c r="CV102" s="325"/>
      <c r="CW102" s="29">
        <f t="shared" si="231"/>
        <v>0</v>
      </c>
      <c r="CX102" s="29"/>
      <c r="CY102" s="322"/>
      <c r="CZ102" s="29"/>
      <c r="DA102" s="325"/>
      <c r="DB102" s="29">
        <f t="shared" si="232"/>
        <v>0</v>
      </c>
      <c r="DC102" s="2">
        <f t="shared" si="233"/>
        <v>0</v>
      </c>
      <c r="DD102" s="2">
        <f t="shared" si="233"/>
        <v>0</v>
      </c>
      <c r="DE102" s="2">
        <f t="shared" si="233"/>
        <v>0</v>
      </c>
      <c r="DF102" s="2">
        <f t="shared" si="233"/>
        <v>0</v>
      </c>
      <c r="DG102" s="29"/>
      <c r="DH102" s="29"/>
      <c r="DI102" s="29"/>
      <c r="DJ102" s="29">
        <f t="shared" si="234"/>
        <v>0</v>
      </c>
      <c r="DK102" s="93"/>
      <c r="DL102" s="29">
        <f t="shared" si="235"/>
        <v>1006.2</v>
      </c>
      <c r="DM102" s="29">
        <f t="shared" si="236"/>
        <v>1006.2</v>
      </c>
      <c r="DN102" s="93"/>
      <c r="DO102" s="29"/>
      <c r="DP102" s="29"/>
      <c r="DQ102" s="93"/>
      <c r="DR102" s="29"/>
      <c r="DS102" s="93"/>
      <c r="DT102" s="93"/>
      <c r="DU102" s="2">
        <f t="shared" si="161"/>
        <v>0</v>
      </c>
      <c r="DV102" s="29"/>
      <c r="DW102" s="322"/>
      <c r="DX102" s="29"/>
      <c r="DY102" s="343"/>
      <c r="DZ102" s="2">
        <f t="shared" si="162"/>
        <v>0</v>
      </c>
      <c r="EA102" s="29"/>
      <c r="EB102" s="29"/>
      <c r="EC102" s="29"/>
      <c r="ED102" s="178"/>
      <c r="EE102" s="445"/>
      <c r="EF102" s="447"/>
      <c r="EG102" s="447"/>
      <c r="EH102" s="554"/>
      <c r="EI102" s="554"/>
      <c r="EJ102" s="445"/>
      <c r="EK102" s="447"/>
      <c r="EL102" s="447"/>
      <c r="EM102" s="554"/>
      <c r="EN102" s="554"/>
      <c r="EO102" s="554"/>
      <c r="EP102" s="447"/>
      <c r="EQ102" s="447"/>
      <c r="ER102" s="428" t="e">
        <f t="shared" si="237"/>
        <v>#DIV/0!</v>
      </c>
      <c r="ES102" s="498">
        <f t="shared" si="163"/>
        <v>1006.2</v>
      </c>
      <c r="ET102" s="499">
        <f t="shared" si="247"/>
        <v>1006.2</v>
      </c>
      <c r="EU102" s="499"/>
      <c r="EV102" s="544">
        <f t="shared" si="238"/>
        <v>1</v>
      </c>
      <c r="EW102" s="544">
        <f t="shared" si="239"/>
        <v>0</v>
      </c>
      <c r="EX102" s="498">
        <f t="shared" si="164"/>
        <v>0</v>
      </c>
      <c r="EY102" s="499">
        <f t="shared" si="240"/>
        <v>0</v>
      </c>
      <c r="EZ102" s="499">
        <f t="shared" si="241"/>
        <v>0</v>
      </c>
      <c r="FA102" s="544" t="e">
        <f t="shared" si="242"/>
        <v>#DIV/0!</v>
      </c>
      <c r="FB102" s="544" t="e">
        <f t="shared" si="243"/>
        <v>#DIV/0!</v>
      </c>
      <c r="FC102" s="544"/>
      <c r="FD102" s="499">
        <f t="shared" si="244"/>
        <v>0</v>
      </c>
      <c r="FE102" s="499">
        <f t="shared" si="165"/>
        <v>0</v>
      </c>
      <c r="FF102" s="445"/>
      <c r="FG102" s="447"/>
      <c r="FH102" s="447"/>
      <c r="FI102" s="554"/>
      <c r="FJ102" s="554"/>
      <c r="FK102" s="445"/>
      <c r="FL102" s="447"/>
      <c r="FM102" s="447"/>
      <c r="FN102" s="554"/>
      <c r="FO102" s="554"/>
      <c r="FP102" s="554"/>
      <c r="FQ102" s="448"/>
      <c r="FR102" s="447"/>
    </row>
    <row r="103" spans="2:174" s="48" customFormat="1" ht="15.75" customHeight="1" x14ac:dyDescent="0.25">
      <c r="B103" s="35"/>
      <c r="C103" s="36"/>
      <c r="D103" s="36">
        <v>1</v>
      </c>
      <c r="E103" s="113">
        <v>85</v>
      </c>
      <c r="F103" s="35"/>
      <c r="G103" s="36"/>
      <c r="H103" s="36">
        <v>1</v>
      </c>
      <c r="M103" s="572">
        <v>74</v>
      </c>
      <c r="N103" s="4" t="s">
        <v>105</v>
      </c>
      <c r="O103" s="408"/>
      <c r="P103" s="212">
        <v>1</v>
      </c>
      <c r="Q103" s="113"/>
      <c r="R103" s="2">
        <f t="shared" si="211"/>
        <v>2163.6</v>
      </c>
      <c r="S103" s="619"/>
      <c r="T103" s="620">
        <v>2163.6</v>
      </c>
      <c r="U103" s="619"/>
      <c r="V103" s="2">
        <f t="shared" si="212"/>
        <v>2163.6</v>
      </c>
      <c r="W103" s="2"/>
      <c r="X103" s="645">
        <v>2163.6</v>
      </c>
      <c r="Y103" s="2"/>
      <c r="Z103" s="174"/>
      <c r="AA103" s="172">
        <f t="shared" si="213"/>
        <v>1260.4000000000001</v>
      </c>
      <c r="AB103" s="172"/>
      <c r="AC103" s="173">
        <v>1260.4000000000001</v>
      </c>
      <c r="AD103" s="172"/>
      <c r="AE103" s="174"/>
      <c r="AF103" s="172">
        <f t="shared" si="214"/>
        <v>1260.4000000000001</v>
      </c>
      <c r="AG103" s="172"/>
      <c r="AH103" s="173">
        <v>1260.4000000000001</v>
      </c>
      <c r="AI103" s="172"/>
      <c r="AJ103" s="174"/>
      <c r="AK103" s="172">
        <f t="shared" si="215"/>
        <v>548</v>
      </c>
      <c r="AL103" s="172"/>
      <c r="AM103" s="173">
        <v>548</v>
      </c>
      <c r="AN103" s="172"/>
      <c r="AO103" s="174"/>
      <c r="AP103" s="580" t="s">
        <v>430</v>
      </c>
      <c r="AQ103" s="2">
        <f t="shared" si="216"/>
        <v>2163.6</v>
      </c>
      <c r="AR103" s="619"/>
      <c r="AS103" s="620">
        <v>2163.6</v>
      </c>
      <c r="AT103" s="619"/>
      <c r="AU103" s="323"/>
      <c r="AV103" s="2" t="e">
        <f t="shared" si="217"/>
        <v>#REF!</v>
      </c>
      <c r="AW103" s="2" t="e">
        <f>#REF!-AR103</f>
        <v>#REF!</v>
      </c>
      <c r="AX103" s="2" t="e">
        <f>#REF!-AS103</f>
        <v>#REF!</v>
      </c>
      <c r="AY103" s="2" t="e">
        <f>#REF!-AT103</f>
        <v>#REF!</v>
      </c>
      <c r="AZ103" s="2" t="e">
        <f>#REF!-AU103</f>
        <v>#REF!</v>
      </c>
      <c r="BA103" s="2">
        <f t="shared" si="218"/>
        <v>1260.4000000000001</v>
      </c>
      <c r="BB103" s="2"/>
      <c r="BC103" s="262">
        <v>1260.4000000000001</v>
      </c>
      <c r="BD103" s="2"/>
      <c r="BE103" s="323"/>
      <c r="BF103" s="2">
        <f t="shared" si="219"/>
        <v>0</v>
      </c>
      <c r="BG103" s="2"/>
      <c r="BH103" s="262"/>
      <c r="BI103" s="2"/>
      <c r="BJ103" s="323"/>
      <c r="BK103" s="2">
        <f t="shared" si="220"/>
        <v>1690.7645299999999</v>
      </c>
      <c r="BL103" s="2"/>
      <c r="BM103" s="620">
        <v>1690.7645299999999</v>
      </c>
      <c r="BN103" s="2"/>
      <c r="BO103" s="328"/>
      <c r="BP103" s="2">
        <f t="shared" si="245"/>
        <v>342.15397000000002</v>
      </c>
      <c r="BQ103" s="327"/>
      <c r="BR103" s="327">
        <v>342.15397000000002</v>
      </c>
      <c r="BS103" s="327"/>
      <c r="BT103" s="2">
        <f t="shared" si="246"/>
        <v>1690.7645299999999</v>
      </c>
      <c r="BU103" s="2"/>
      <c r="BV103" s="262">
        <v>1690.7645299999999</v>
      </c>
      <c r="BW103" s="2"/>
      <c r="BX103" s="205"/>
      <c r="BY103" s="2">
        <f t="shared" si="221"/>
        <v>342.15397000000002</v>
      </c>
      <c r="BZ103" s="2"/>
      <c r="CA103" s="2">
        <v>342.15397000000002</v>
      </c>
      <c r="CB103" s="2"/>
      <c r="CC103" s="2"/>
      <c r="CD103" s="25">
        <f t="shared" si="222"/>
        <v>2032.9185</v>
      </c>
      <c r="CE103" s="2">
        <f t="shared" si="223"/>
        <v>2032.9185</v>
      </c>
      <c r="CF103" s="2">
        <f t="shared" si="224"/>
        <v>0</v>
      </c>
      <c r="CG103" s="2">
        <f t="shared" si="224"/>
        <v>2032.9185</v>
      </c>
      <c r="CH103" s="2">
        <f t="shared" si="224"/>
        <v>0</v>
      </c>
      <c r="CI103" s="2">
        <f t="shared" si="224"/>
        <v>0</v>
      </c>
      <c r="CJ103" s="2">
        <f t="shared" si="225"/>
        <v>0</v>
      </c>
      <c r="CK103" s="2">
        <f t="shared" si="226"/>
        <v>0</v>
      </c>
      <c r="CL103" s="2">
        <f t="shared" si="227"/>
        <v>0</v>
      </c>
      <c r="CM103" s="2">
        <f t="shared" si="228"/>
        <v>0</v>
      </c>
      <c r="CN103" s="2">
        <f t="shared" si="229"/>
        <v>0</v>
      </c>
      <c r="CO103" s="92"/>
      <c r="CP103" s="348">
        <f>BA94-CP95-CP100</f>
        <v>12747.39999999998</v>
      </c>
      <c r="CQ103" s="348">
        <f>CP103+CR106+CR108</f>
        <v>12747.39999999998</v>
      </c>
      <c r="CR103" s="2">
        <f t="shared" si="230"/>
        <v>0</v>
      </c>
      <c r="CS103" s="2"/>
      <c r="CT103" s="262"/>
      <c r="CU103" s="2"/>
      <c r="CV103" s="323"/>
      <c r="CW103" s="2">
        <f t="shared" si="231"/>
        <v>0</v>
      </c>
      <c r="CX103" s="2"/>
      <c r="CY103" s="262"/>
      <c r="CZ103" s="2"/>
      <c r="DA103" s="323"/>
      <c r="DB103" s="2">
        <f t="shared" si="232"/>
        <v>0</v>
      </c>
      <c r="DC103" s="2">
        <f t="shared" si="233"/>
        <v>0</v>
      </c>
      <c r="DD103" s="2">
        <f t="shared" si="233"/>
        <v>0</v>
      </c>
      <c r="DE103" s="2">
        <f t="shared" si="233"/>
        <v>0</v>
      </c>
      <c r="DF103" s="2">
        <f t="shared" si="233"/>
        <v>0</v>
      </c>
      <c r="DG103" s="2"/>
      <c r="DH103" s="2"/>
      <c r="DI103" s="2"/>
      <c r="DJ103" s="2">
        <f t="shared" si="234"/>
        <v>0</v>
      </c>
      <c r="DK103" s="58"/>
      <c r="DL103" s="2">
        <f t="shared" si="235"/>
        <v>1690.7645299999999</v>
      </c>
      <c r="DM103" s="2">
        <f t="shared" si="236"/>
        <v>1690.7645299999999</v>
      </c>
      <c r="DN103" s="58"/>
      <c r="DO103" s="2">
        <f>DM97+DM98+DM99+DM103+DM104+DM106+DM107+DM108+DM109+DM111+DM112</f>
        <v>41421.577680000002</v>
      </c>
      <c r="DP103" s="2">
        <f>DJ97+DJ98+DJ99+DJ103+DJ104+DJ106+DJ107+DJ108+DJ109+DJ111+DJ112</f>
        <v>0</v>
      </c>
      <c r="DQ103" s="58"/>
      <c r="DR103" s="2">
        <f>CQ103-DO103</f>
        <v>-28674.177680000023</v>
      </c>
      <c r="DS103" s="58"/>
      <c r="DT103" s="58"/>
      <c r="DU103" s="2">
        <f t="shared" si="161"/>
        <v>0</v>
      </c>
      <c r="DV103" s="2"/>
      <c r="DW103" s="262"/>
      <c r="DX103" s="2"/>
      <c r="DY103" s="328"/>
      <c r="DZ103" s="2">
        <f t="shared" si="162"/>
        <v>0</v>
      </c>
      <c r="EA103" s="2"/>
      <c r="EB103" s="2"/>
      <c r="EC103" s="2"/>
      <c r="ED103" s="172"/>
      <c r="EE103" s="445"/>
      <c r="EF103" s="445"/>
      <c r="EG103" s="445"/>
      <c r="EH103" s="553"/>
      <c r="EI103" s="553"/>
      <c r="EJ103" s="445"/>
      <c r="EK103" s="445"/>
      <c r="EL103" s="445"/>
      <c r="EM103" s="553"/>
      <c r="EN103" s="553"/>
      <c r="EO103" s="553"/>
      <c r="EP103" s="446"/>
      <c r="EQ103" s="445"/>
      <c r="ER103" s="427" t="e">
        <f t="shared" si="237"/>
        <v>#DIV/0!</v>
      </c>
      <c r="ES103" s="498">
        <f t="shared" si="163"/>
        <v>2163.6</v>
      </c>
      <c r="ET103" s="498">
        <f t="shared" si="247"/>
        <v>2163.6</v>
      </c>
      <c r="EU103" s="498"/>
      <c r="EV103" s="541">
        <f t="shared" si="238"/>
        <v>1</v>
      </c>
      <c r="EW103" s="541">
        <f t="shared" si="239"/>
        <v>0</v>
      </c>
      <c r="EX103" s="498">
        <f t="shared" si="164"/>
        <v>0</v>
      </c>
      <c r="EY103" s="498">
        <f t="shared" si="240"/>
        <v>0</v>
      </c>
      <c r="EZ103" s="498">
        <f t="shared" si="241"/>
        <v>0</v>
      </c>
      <c r="FA103" s="541" t="e">
        <f t="shared" si="242"/>
        <v>#DIV/0!</v>
      </c>
      <c r="FB103" s="541" t="e">
        <f t="shared" si="243"/>
        <v>#DIV/0!</v>
      </c>
      <c r="FC103" s="541"/>
      <c r="FD103" s="498">
        <f t="shared" si="244"/>
        <v>0</v>
      </c>
      <c r="FE103" s="498">
        <f t="shared" si="165"/>
        <v>0</v>
      </c>
      <c r="FF103" s="445">
        <f>FG103+FH103</f>
        <v>0</v>
      </c>
      <c r="FG103" s="445">
        <f>AT103</f>
        <v>0</v>
      </c>
      <c r="FH103" s="445"/>
      <c r="FI103" s="553" t="e">
        <f>FG103/FF103</f>
        <v>#DIV/0!</v>
      </c>
      <c r="FJ103" s="553" t="e">
        <f>FH103/FF103</f>
        <v>#DIV/0!</v>
      </c>
      <c r="FK103" s="445">
        <f>FL103+FM103</f>
        <v>0</v>
      </c>
      <c r="FL103" s="445">
        <f>DX103</f>
        <v>0</v>
      </c>
      <c r="FM103" s="445">
        <f>EC103</f>
        <v>0</v>
      </c>
      <c r="FN103" s="553" t="e">
        <f>FL103/FK103</f>
        <v>#DIV/0!</v>
      </c>
      <c r="FO103" s="553" t="e">
        <f>FM103/FK103</f>
        <v>#DIV/0!</v>
      </c>
      <c r="FP103" s="553"/>
      <c r="FQ103" s="446" t="e">
        <f>FK103*FI103</f>
        <v>#DIV/0!</v>
      </c>
      <c r="FR103" s="445" t="e">
        <f>FL103-FQ103</f>
        <v>#DIV/0!</v>
      </c>
    </row>
    <row r="104" spans="2:174" s="48" customFormat="1" ht="15.75" customHeight="1" x14ac:dyDescent="0.25">
      <c r="B104" s="35"/>
      <c r="C104" s="36"/>
      <c r="D104" s="36">
        <v>1</v>
      </c>
      <c r="E104" s="113">
        <v>86</v>
      </c>
      <c r="F104" s="35"/>
      <c r="G104" s="36"/>
      <c r="H104" s="36">
        <v>1</v>
      </c>
      <c r="I104" s="113"/>
      <c r="J104" s="4"/>
      <c r="K104" s="4"/>
      <c r="L104" s="66"/>
      <c r="M104" s="572">
        <v>75</v>
      </c>
      <c r="N104" s="4" t="s">
        <v>106</v>
      </c>
      <c r="O104" s="408"/>
      <c r="P104" s="212">
        <v>1</v>
      </c>
      <c r="Q104" s="113"/>
      <c r="R104" s="2">
        <f t="shared" si="211"/>
        <v>2682.5039999999999</v>
      </c>
      <c r="S104" s="619"/>
      <c r="T104" s="620">
        <v>2682.5039999999999</v>
      </c>
      <c r="U104" s="619"/>
      <c r="V104" s="2">
        <f t="shared" si="212"/>
        <v>2709.6</v>
      </c>
      <c r="W104" s="2"/>
      <c r="X104" s="645">
        <v>2709.6</v>
      </c>
      <c r="Y104" s="2"/>
      <c r="Z104" s="174"/>
      <c r="AA104" s="172">
        <f t="shared" si="213"/>
        <v>1614.6</v>
      </c>
      <c r="AB104" s="172"/>
      <c r="AC104" s="173">
        <v>1614.6</v>
      </c>
      <c r="AD104" s="172"/>
      <c r="AE104" s="174"/>
      <c r="AF104" s="172">
        <f t="shared" si="214"/>
        <v>1614.6</v>
      </c>
      <c r="AG104" s="172"/>
      <c r="AH104" s="173">
        <v>1614.6</v>
      </c>
      <c r="AI104" s="172"/>
      <c r="AJ104" s="174"/>
      <c r="AK104" s="172">
        <f t="shared" si="215"/>
        <v>702</v>
      </c>
      <c r="AL104" s="172"/>
      <c r="AM104" s="173">
        <v>702</v>
      </c>
      <c r="AN104" s="172"/>
      <c r="AO104" s="174"/>
      <c r="AP104" s="580" t="s">
        <v>432</v>
      </c>
      <c r="AQ104" s="2">
        <f t="shared" si="216"/>
        <v>2682.5039999999999</v>
      </c>
      <c r="AR104" s="619"/>
      <c r="AS104" s="620">
        <v>2682.5039999999999</v>
      </c>
      <c r="AT104" s="619"/>
      <c r="AU104" s="323"/>
      <c r="AV104" s="2" t="e">
        <f t="shared" si="217"/>
        <v>#REF!</v>
      </c>
      <c r="AW104" s="2" t="e">
        <f>#REF!-AR104</f>
        <v>#REF!</v>
      </c>
      <c r="AX104" s="2" t="e">
        <f>#REF!-AS104</f>
        <v>#REF!</v>
      </c>
      <c r="AY104" s="2" t="e">
        <f>#REF!-AT104</f>
        <v>#REF!</v>
      </c>
      <c r="AZ104" s="2" t="e">
        <f>#REF!-AU104</f>
        <v>#REF!</v>
      </c>
      <c r="BA104" s="2">
        <f t="shared" si="218"/>
        <v>1614.6</v>
      </c>
      <c r="BB104" s="2"/>
      <c r="BC104" s="262">
        <f>702+912.6</f>
        <v>1614.6</v>
      </c>
      <c r="BD104" s="2"/>
      <c r="BE104" s="323"/>
      <c r="BF104" s="2">
        <f t="shared" si="219"/>
        <v>0</v>
      </c>
      <c r="BG104" s="2"/>
      <c r="BH104" s="262"/>
      <c r="BI104" s="2"/>
      <c r="BJ104" s="323"/>
      <c r="BK104" s="2">
        <f t="shared" si="220"/>
        <v>2680.6499999999996</v>
      </c>
      <c r="BL104" s="2"/>
      <c r="BM104" s="620">
        <f>SUM(1241.1,1439.55)</f>
        <v>2680.6499999999996</v>
      </c>
      <c r="BN104" s="2"/>
      <c r="BO104" s="328"/>
      <c r="BP104" s="2">
        <f t="shared" si="245"/>
        <v>297.85000000000002</v>
      </c>
      <c r="BQ104" s="327"/>
      <c r="BR104" s="327">
        <f>SUM(137.9,159.95)</f>
        <v>297.85000000000002</v>
      </c>
      <c r="BS104" s="327"/>
      <c r="BT104" s="2">
        <f t="shared" si="246"/>
        <v>2680.6499999999996</v>
      </c>
      <c r="BU104" s="2"/>
      <c r="BV104" s="262">
        <f>SUM(1241.1,1439.55)</f>
        <v>2680.6499999999996</v>
      </c>
      <c r="BW104" s="2"/>
      <c r="BX104" s="205"/>
      <c r="BY104" s="2">
        <f t="shared" si="221"/>
        <v>297.85000000000002</v>
      </c>
      <c r="BZ104" s="2"/>
      <c r="CA104" s="2">
        <f>SUM(137.9,159.95)</f>
        <v>297.85000000000002</v>
      </c>
      <c r="CB104" s="2"/>
      <c r="CC104" s="2"/>
      <c r="CD104" s="25">
        <f t="shared" si="222"/>
        <v>2978.4999999999995</v>
      </c>
      <c r="CE104" s="2">
        <f t="shared" si="223"/>
        <v>2978.4999999999995</v>
      </c>
      <c r="CF104" s="2">
        <f t="shared" si="224"/>
        <v>0</v>
      </c>
      <c r="CG104" s="2">
        <f t="shared" si="224"/>
        <v>2978.4999999999995</v>
      </c>
      <c r="CH104" s="2">
        <f t="shared" si="224"/>
        <v>0</v>
      </c>
      <c r="CI104" s="2">
        <f t="shared" si="224"/>
        <v>0</v>
      </c>
      <c r="CJ104" s="2">
        <f t="shared" si="225"/>
        <v>0</v>
      </c>
      <c r="CK104" s="2">
        <f t="shared" si="226"/>
        <v>0</v>
      </c>
      <c r="CL104" s="2">
        <f t="shared" si="227"/>
        <v>0</v>
      </c>
      <c r="CM104" s="2">
        <f t="shared" si="228"/>
        <v>0</v>
      </c>
      <c r="CN104" s="2">
        <f t="shared" si="229"/>
        <v>0</v>
      </c>
      <c r="CO104" s="92"/>
      <c r="CP104" s="348"/>
      <c r="CQ104" s="348"/>
      <c r="CR104" s="2">
        <f t="shared" si="230"/>
        <v>0</v>
      </c>
      <c r="CS104" s="2"/>
      <c r="CT104" s="262"/>
      <c r="CU104" s="2"/>
      <c r="CV104" s="323"/>
      <c r="CW104" s="2">
        <f t="shared" si="231"/>
        <v>0</v>
      </c>
      <c r="CX104" s="2"/>
      <c r="CY104" s="262"/>
      <c r="CZ104" s="2"/>
      <c r="DA104" s="323"/>
      <c r="DB104" s="2">
        <f t="shared" si="232"/>
        <v>0</v>
      </c>
      <c r="DC104" s="2">
        <f t="shared" si="233"/>
        <v>0</v>
      </c>
      <c r="DD104" s="2">
        <f t="shared" si="233"/>
        <v>0</v>
      </c>
      <c r="DE104" s="2">
        <f t="shared" si="233"/>
        <v>0</v>
      </c>
      <c r="DF104" s="2">
        <f t="shared" si="233"/>
        <v>0</v>
      </c>
      <c r="DG104" s="2"/>
      <c r="DH104" s="2"/>
      <c r="DI104" s="2"/>
      <c r="DJ104" s="2">
        <f t="shared" si="234"/>
        <v>0</v>
      </c>
      <c r="DK104" s="58"/>
      <c r="DL104" s="2">
        <f t="shared" si="235"/>
        <v>2680.6499999999996</v>
      </c>
      <c r="DM104" s="2">
        <f t="shared" si="236"/>
        <v>2680.6499999999996</v>
      </c>
      <c r="DN104" s="58"/>
      <c r="DO104" s="2"/>
      <c r="DP104" s="2"/>
      <c r="DQ104" s="58"/>
      <c r="DR104" s="2"/>
      <c r="DS104" s="58"/>
      <c r="DT104" s="58"/>
      <c r="DU104" s="2">
        <f t="shared" si="161"/>
        <v>0</v>
      </c>
      <c r="DV104" s="2"/>
      <c r="DW104" s="262"/>
      <c r="DX104" s="2"/>
      <c r="DY104" s="328"/>
      <c r="DZ104" s="2">
        <f t="shared" si="162"/>
        <v>0</v>
      </c>
      <c r="EA104" s="2"/>
      <c r="EB104" s="2"/>
      <c r="EC104" s="2"/>
      <c r="ED104" s="172"/>
      <c r="EE104" s="445"/>
      <c r="EF104" s="445"/>
      <c r="EG104" s="445"/>
      <c r="EH104" s="553"/>
      <c r="EI104" s="553"/>
      <c r="EJ104" s="445"/>
      <c r="EK104" s="445"/>
      <c r="EL104" s="445"/>
      <c r="EM104" s="553"/>
      <c r="EN104" s="553"/>
      <c r="EO104" s="553"/>
      <c r="EP104" s="446"/>
      <c r="EQ104" s="445"/>
      <c r="ER104" s="427" t="e">
        <f t="shared" si="237"/>
        <v>#DIV/0!</v>
      </c>
      <c r="ES104" s="498">
        <f t="shared" si="163"/>
        <v>2682.5039999999999</v>
      </c>
      <c r="ET104" s="498">
        <f t="shared" si="247"/>
        <v>2682.5039999999999</v>
      </c>
      <c r="EU104" s="498"/>
      <c r="EV104" s="541">
        <f t="shared" si="238"/>
        <v>1</v>
      </c>
      <c r="EW104" s="541">
        <f t="shared" si="239"/>
        <v>0</v>
      </c>
      <c r="EX104" s="498">
        <f t="shared" si="164"/>
        <v>0</v>
      </c>
      <c r="EY104" s="498">
        <f t="shared" si="240"/>
        <v>0</v>
      </c>
      <c r="EZ104" s="498">
        <f t="shared" si="241"/>
        <v>0</v>
      </c>
      <c r="FA104" s="541" t="e">
        <f t="shared" si="242"/>
        <v>#DIV/0!</v>
      </c>
      <c r="FB104" s="541" t="e">
        <f t="shared" si="243"/>
        <v>#DIV/0!</v>
      </c>
      <c r="FC104" s="541"/>
      <c r="FD104" s="498">
        <f t="shared" si="244"/>
        <v>0</v>
      </c>
      <c r="FE104" s="498">
        <f t="shared" si="165"/>
        <v>0</v>
      </c>
      <c r="FF104" s="445">
        <f>FG104+FH104</f>
        <v>0</v>
      </c>
      <c r="FG104" s="445">
        <f>AT104</f>
        <v>0</v>
      </c>
      <c r="FH104" s="445"/>
      <c r="FI104" s="553" t="e">
        <f>FG104/FF104</f>
        <v>#DIV/0!</v>
      </c>
      <c r="FJ104" s="553" t="e">
        <f>FH104/FF104</f>
        <v>#DIV/0!</v>
      </c>
      <c r="FK104" s="445">
        <f>FL104+FM104</f>
        <v>0</v>
      </c>
      <c r="FL104" s="445">
        <f>DX104</f>
        <v>0</v>
      </c>
      <c r="FM104" s="445">
        <f>EC104</f>
        <v>0</v>
      </c>
      <c r="FN104" s="553" t="e">
        <f>FL104/FK104</f>
        <v>#DIV/0!</v>
      </c>
      <c r="FO104" s="553" t="e">
        <f>FM104/FK104</f>
        <v>#DIV/0!</v>
      </c>
      <c r="FP104" s="553"/>
      <c r="FQ104" s="446" t="e">
        <f>FK104*FI104</f>
        <v>#DIV/0!</v>
      </c>
      <c r="FR104" s="445" t="e">
        <f>FL104-FQ104</f>
        <v>#DIV/0!</v>
      </c>
    </row>
    <row r="105" spans="2:174" s="49" customFormat="1" ht="15.6" customHeight="1" x14ac:dyDescent="0.25">
      <c r="B105" s="38"/>
      <c r="C105" s="39">
        <v>1</v>
      </c>
      <c r="D105" s="39"/>
      <c r="E105" s="40">
        <v>87</v>
      </c>
      <c r="F105" s="38"/>
      <c r="G105" s="39">
        <v>1</v>
      </c>
      <c r="H105" s="39"/>
      <c r="I105" s="40"/>
      <c r="J105" s="41"/>
      <c r="K105" s="41"/>
      <c r="L105" s="85"/>
      <c r="M105" s="40">
        <v>76</v>
      </c>
      <c r="N105" s="41" t="s">
        <v>33</v>
      </c>
      <c r="O105" s="41"/>
      <c r="P105" s="212">
        <v>1</v>
      </c>
      <c r="Q105" s="113"/>
      <c r="R105" s="29">
        <f t="shared" si="211"/>
        <v>1851.1</v>
      </c>
      <c r="S105" s="621"/>
      <c r="T105" s="620">
        <v>1851.1</v>
      </c>
      <c r="U105" s="619"/>
      <c r="V105" s="29">
        <f t="shared" si="212"/>
        <v>1851.1</v>
      </c>
      <c r="W105" s="29"/>
      <c r="X105" s="645">
        <v>1851.1</v>
      </c>
      <c r="Y105" s="2"/>
      <c r="Z105" s="174"/>
      <c r="AA105" s="178">
        <f t="shared" si="213"/>
        <v>1071.8</v>
      </c>
      <c r="AB105" s="178"/>
      <c r="AC105" s="173">
        <v>1071.8</v>
      </c>
      <c r="AD105" s="172"/>
      <c r="AE105" s="174"/>
      <c r="AF105" s="178">
        <f t="shared" si="214"/>
        <v>1071.8</v>
      </c>
      <c r="AG105" s="178"/>
      <c r="AH105" s="173">
        <v>1071.8</v>
      </c>
      <c r="AI105" s="172"/>
      <c r="AJ105" s="174"/>
      <c r="AK105" s="178">
        <f t="shared" si="215"/>
        <v>466</v>
      </c>
      <c r="AL105" s="178"/>
      <c r="AM105" s="173">
        <v>466</v>
      </c>
      <c r="AN105" s="172"/>
      <c r="AO105" s="174"/>
      <c r="AP105" s="580" t="s">
        <v>562</v>
      </c>
      <c r="AQ105" s="29">
        <f t="shared" si="216"/>
        <v>1851.1</v>
      </c>
      <c r="AR105" s="621"/>
      <c r="AS105" s="621">
        <v>1851.1</v>
      </c>
      <c r="AT105" s="621"/>
      <c r="AU105" s="29"/>
      <c r="AV105" s="29" t="e">
        <f t="shared" si="217"/>
        <v>#REF!</v>
      </c>
      <c r="AW105" s="29" t="e">
        <f>#REF!-AR105</f>
        <v>#REF!</v>
      </c>
      <c r="AX105" s="29" t="e">
        <f>#REF!-AS105</f>
        <v>#REF!</v>
      </c>
      <c r="AY105" s="29" t="e">
        <f>#REF!-AT105</f>
        <v>#REF!</v>
      </c>
      <c r="AZ105" s="29" t="e">
        <f>#REF!-AU105</f>
        <v>#REF!</v>
      </c>
      <c r="BA105" s="29">
        <f t="shared" si="218"/>
        <v>0</v>
      </c>
      <c r="BB105" s="29"/>
      <c r="BC105" s="29"/>
      <c r="BD105" s="29"/>
      <c r="BE105" s="29"/>
      <c r="BF105" s="29">
        <f t="shared" si="219"/>
        <v>0</v>
      </c>
      <c r="BG105" s="29"/>
      <c r="BH105" s="29"/>
      <c r="BI105" s="29"/>
      <c r="BJ105" s="29"/>
      <c r="BK105" s="29">
        <f t="shared" si="220"/>
        <v>1749.29143</v>
      </c>
      <c r="BL105" s="29"/>
      <c r="BM105" s="621">
        <f>SUM(947.73948,801.55195)</f>
        <v>1749.29143</v>
      </c>
      <c r="BN105" s="29"/>
      <c r="BO105" s="29"/>
      <c r="BP105" s="2">
        <f t="shared" si="245"/>
        <v>194.36781000000002</v>
      </c>
      <c r="BQ105" s="29"/>
      <c r="BR105" s="29">
        <f>SUM(105.30552,89.06229)</f>
        <v>194.36781000000002</v>
      </c>
      <c r="BS105" s="29"/>
      <c r="BT105" s="29">
        <f t="shared" si="246"/>
        <v>1749.29143</v>
      </c>
      <c r="BU105" s="29"/>
      <c r="BV105" s="621">
        <f>SUM(947.73948,801.55195)</f>
        <v>1749.29143</v>
      </c>
      <c r="BW105" s="29"/>
      <c r="BX105" s="178"/>
      <c r="BY105" s="29">
        <f t="shared" si="221"/>
        <v>194.36781000000002</v>
      </c>
      <c r="BZ105" s="29"/>
      <c r="CA105" s="29">
        <f>SUM(105.30552,89.06229)</f>
        <v>194.36781000000002</v>
      </c>
      <c r="CB105" s="29"/>
      <c r="CC105" s="29"/>
      <c r="CD105" s="31">
        <f t="shared" si="222"/>
        <v>1943.65924</v>
      </c>
      <c r="CE105" s="29">
        <f t="shared" si="223"/>
        <v>1943.65924</v>
      </c>
      <c r="CF105" s="29">
        <f t="shared" si="224"/>
        <v>0</v>
      </c>
      <c r="CG105" s="29">
        <f t="shared" si="224"/>
        <v>1943.65924</v>
      </c>
      <c r="CH105" s="29">
        <f t="shared" si="224"/>
        <v>0</v>
      </c>
      <c r="CI105" s="29">
        <f t="shared" si="224"/>
        <v>0</v>
      </c>
      <c r="CJ105" s="29">
        <f t="shared" si="225"/>
        <v>0</v>
      </c>
      <c r="CK105" s="29">
        <f t="shared" si="226"/>
        <v>0</v>
      </c>
      <c r="CL105" s="29">
        <f t="shared" si="227"/>
        <v>0</v>
      </c>
      <c r="CM105" s="29">
        <f t="shared" si="228"/>
        <v>0</v>
      </c>
      <c r="CN105" s="29">
        <f t="shared" si="229"/>
        <v>0</v>
      </c>
      <c r="CO105" s="349"/>
      <c r="CP105" s="351"/>
      <c r="CQ105" s="351"/>
      <c r="CR105" s="29">
        <f t="shared" si="230"/>
        <v>0</v>
      </c>
      <c r="CS105" s="29"/>
      <c r="CT105" s="29"/>
      <c r="CU105" s="29"/>
      <c r="CV105" s="29"/>
      <c r="CW105" s="29">
        <f t="shared" si="231"/>
        <v>0</v>
      </c>
      <c r="CX105" s="29"/>
      <c r="CY105" s="29"/>
      <c r="CZ105" s="29"/>
      <c r="DA105" s="29"/>
      <c r="DB105" s="29">
        <f t="shared" si="232"/>
        <v>0</v>
      </c>
      <c r="DC105" s="2">
        <f t="shared" si="233"/>
        <v>0</v>
      </c>
      <c r="DD105" s="2">
        <f t="shared" si="233"/>
        <v>0</v>
      </c>
      <c r="DE105" s="2">
        <f t="shared" si="233"/>
        <v>0</v>
      </c>
      <c r="DF105" s="2">
        <f t="shared" si="233"/>
        <v>0</v>
      </c>
      <c r="DG105" s="29"/>
      <c r="DH105" s="29"/>
      <c r="DI105" s="29"/>
      <c r="DJ105" s="29">
        <f t="shared" si="234"/>
        <v>0</v>
      </c>
      <c r="DK105" s="93"/>
      <c r="DL105" s="29">
        <f t="shared" si="235"/>
        <v>1749.29143</v>
      </c>
      <c r="DM105" s="29">
        <f t="shared" si="236"/>
        <v>1749.29143</v>
      </c>
      <c r="DN105" s="93"/>
      <c r="DO105" s="29"/>
      <c r="DP105" s="29"/>
      <c r="DQ105" s="93"/>
      <c r="DR105" s="29"/>
      <c r="DS105" s="93"/>
      <c r="DT105" s="93"/>
      <c r="DU105" s="2">
        <f t="shared" si="161"/>
        <v>0</v>
      </c>
      <c r="DV105" s="29"/>
      <c r="DW105" s="29"/>
      <c r="DX105" s="29"/>
      <c r="DY105" s="29"/>
      <c r="DZ105" s="2">
        <f t="shared" si="162"/>
        <v>0</v>
      </c>
      <c r="EA105" s="29"/>
      <c r="EB105" s="29"/>
      <c r="EC105" s="29"/>
      <c r="ED105" s="178"/>
      <c r="EE105" s="445"/>
      <c r="EF105" s="447"/>
      <c r="EG105" s="447"/>
      <c r="EH105" s="554"/>
      <c r="EI105" s="554"/>
      <c r="EJ105" s="445"/>
      <c r="EK105" s="447"/>
      <c r="EL105" s="447"/>
      <c r="EM105" s="554"/>
      <c r="EN105" s="554"/>
      <c r="EO105" s="554"/>
      <c r="EP105" s="448"/>
      <c r="EQ105" s="447"/>
      <c r="ER105" s="428" t="e">
        <f t="shared" si="237"/>
        <v>#DIV/0!</v>
      </c>
      <c r="ES105" s="498">
        <f>ET105+EU105</f>
        <v>1851.1</v>
      </c>
      <c r="ET105" s="499">
        <f t="shared" si="247"/>
        <v>1851.1</v>
      </c>
      <c r="EU105" s="499"/>
      <c r="EV105" s="544">
        <f>ET105/ES105</f>
        <v>1</v>
      </c>
      <c r="EW105" s="544">
        <f>EU105/ES105</f>
        <v>0</v>
      </c>
      <c r="EX105" s="498">
        <f>EY105+EZ105</f>
        <v>0</v>
      </c>
      <c r="EY105" s="499">
        <f>DW105</f>
        <v>0</v>
      </c>
      <c r="EZ105" s="499">
        <f>EB105</f>
        <v>0</v>
      </c>
      <c r="FA105" s="544" t="e">
        <f>EY105/EX105</f>
        <v>#DIV/0!</v>
      </c>
      <c r="FB105" s="544" t="e">
        <f>EZ105/EX105</f>
        <v>#DIV/0!</v>
      </c>
      <c r="FC105" s="544"/>
      <c r="FD105" s="499">
        <f>EX105*EV105</f>
        <v>0</v>
      </c>
      <c r="FE105" s="499">
        <f t="shared" si="165"/>
        <v>0</v>
      </c>
      <c r="FF105" s="445">
        <f>FG105+FH105</f>
        <v>0</v>
      </c>
      <c r="FG105" s="447">
        <f>AT105</f>
        <v>0</v>
      </c>
      <c r="FH105" s="447"/>
      <c r="FI105" s="554" t="e">
        <f>FG105/FF105</f>
        <v>#DIV/0!</v>
      </c>
      <c r="FJ105" s="554" t="e">
        <f>FH105/FF105</f>
        <v>#DIV/0!</v>
      </c>
      <c r="FK105" s="445">
        <f>FL105+FM105</f>
        <v>0</v>
      </c>
      <c r="FL105" s="447">
        <f>DX105</f>
        <v>0</v>
      </c>
      <c r="FM105" s="447">
        <f>EC105</f>
        <v>0</v>
      </c>
      <c r="FN105" s="554" t="e">
        <f>FL105/FK105</f>
        <v>#DIV/0!</v>
      </c>
      <c r="FO105" s="554" t="e">
        <f>FM105/FK105</f>
        <v>#DIV/0!</v>
      </c>
      <c r="FP105" s="554"/>
      <c r="FQ105" s="448" t="e">
        <f>FK105*FI105</f>
        <v>#DIV/0!</v>
      </c>
      <c r="FR105" s="447" t="e">
        <f>FL105-FQ105</f>
        <v>#DIV/0!</v>
      </c>
    </row>
    <row r="106" spans="2:174" s="48" customFormat="1" ht="15.6" customHeight="1" x14ac:dyDescent="0.25">
      <c r="B106" s="35"/>
      <c r="C106" s="36"/>
      <c r="D106" s="36">
        <v>1</v>
      </c>
      <c r="E106" s="113">
        <v>88</v>
      </c>
      <c r="F106" s="35"/>
      <c r="G106" s="36"/>
      <c r="H106" s="36">
        <v>1</v>
      </c>
      <c r="I106" s="113"/>
      <c r="J106" s="4"/>
      <c r="K106" s="4"/>
      <c r="L106" s="66"/>
      <c r="M106" s="572">
        <v>77</v>
      </c>
      <c r="N106" s="4" t="s">
        <v>107</v>
      </c>
      <c r="O106" s="408"/>
      <c r="P106" s="212">
        <v>1</v>
      </c>
      <c r="Q106" s="113"/>
      <c r="R106" s="2">
        <f t="shared" si="211"/>
        <v>1480.2</v>
      </c>
      <c r="S106" s="619"/>
      <c r="T106" s="620">
        <v>1480.2</v>
      </c>
      <c r="U106" s="619"/>
      <c r="V106" s="2">
        <f t="shared" si="212"/>
        <v>1480.2</v>
      </c>
      <c r="W106" s="2"/>
      <c r="X106" s="645">
        <v>1480.2</v>
      </c>
      <c r="Y106" s="2"/>
      <c r="Z106" s="174"/>
      <c r="AA106" s="172">
        <f t="shared" si="213"/>
        <v>685.4</v>
      </c>
      <c r="AB106" s="172"/>
      <c r="AC106" s="173">
        <v>685.4</v>
      </c>
      <c r="AD106" s="172"/>
      <c r="AE106" s="174"/>
      <c r="AF106" s="172">
        <f t="shared" si="214"/>
        <v>685.4</v>
      </c>
      <c r="AG106" s="172"/>
      <c r="AH106" s="173">
        <v>685.4</v>
      </c>
      <c r="AI106" s="172"/>
      <c r="AJ106" s="174"/>
      <c r="AK106" s="172">
        <f t="shared" si="215"/>
        <v>298</v>
      </c>
      <c r="AL106" s="172"/>
      <c r="AM106" s="173">
        <v>298</v>
      </c>
      <c r="AN106" s="172"/>
      <c r="AO106" s="174"/>
      <c r="AP106" s="580" t="s">
        <v>431</v>
      </c>
      <c r="AQ106" s="2">
        <f t="shared" si="216"/>
        <v>1480.2</v>
      </c>
      <c r="AR106" s="619"/>
      <c r="AS106" s="620">
        <v>1480.2</v>
      </c>
      <c r="AT106" s="619"/>
      <c r="AU106" s="2"/>
      <c r="AV106" s="2" t="e">
        <f t="shared" si="217"/>
        <v>#REF!</v>
      </c>
      <c r="AW106" s="2" t="e">
        <f>#REF!-AR106</f>
        <v>#REF!</v>
      </c>
      <c r="AX106" s="2" t="e">
        <f>#REF!-AS106</f>
        <v>#REF!</v>
      </c>
      <c r="AY106" s="2" t="e">
        <f>#REF!-AT106</f>
        <v>#REF!</v>
      </c>
      <c r="AZ106" s="2" t="e">
        <f>#REF!-AU106</f>
        <v>#REF!</v>
      </c>
      <c r="BA106" s="2">
        <f t="shared" si="218"/>
        <v>685.4</v>
      </c>
      <c r="BB106" s="2"/>
      <c r="BC106" s="262">
        <v>685.4</v>
      </c>
      <c r="BD106" s="2"/>
      <c r="BE106" s="2"/>
      <c r="BF106" s="2">
        <f t="shared" si="219"/>
        <v>0</v>
      </c>
      <c r="BG106" s="2"/>
      <c r="BH106" s="262"/>
      <c r="BI106" s="2"/>
      <c r="BJ106" s="2"/>
      <c r="BK106" s="2">
        <f t="shared" si="220"/>
        <v>1213.7639799999999</v>
      </c>
      <c r="BL106" s="2"/>
      <c r="BM106" s="620">
        <v>1213.7639799999999</v>
      </c>
      <c r="BN106" s="2"/>
      <c r="BO106" s="2"/>
      <c r="BP106" s="2">
        <f t="shared" si="245"/>
        <v>674.16890000000001</v>
      </c>
      <c r="BQ106" s="2"/>
      <c r="BR106" s="2">
        <v>674.16890000000001</v>
      </c>
      <c r="BS106" s="2"/>
      <c r="BT106" s="2">
        <f t="shared" si="246"/>
        <v>1213.7639799999999</v>
      </c>
      <c r="BU106" s="2"/>
      <c r="BV106" s="262">
        <v>1213.7639799999999</v>
      </c>
      <c r="BW106" s="2"/>
      <c r="BX106" s="172"/>
      <c r="BY106" s="2">
        <f t="shared" si="221"/>
        <v>674.16890000000001</v>
      </c>
      <c r="BZ106" s="2"/>
      <c r="CA106" s="2">
        <v>674.16890000000001</v>
      </c>
      <c r="CB106" s="2"/>
      <c r="CC106" s="2"/>
      <c r="CD106" s="25">
        <f t="shared" si="222"/>
        <v>1887.9328799999998</v>
      </c>
      <c r="CE106" s="2">
        <f t="shared" si="223"/>
        <v>1887.9328799999998</v>
      </c>
      <c r="CF106" s="2">
        <f t="shared" si="224"/>
        <v>0</v>
      </c>
      <c r="CG106" s="2">
        <f t="shared" si="224"/>
        <v>1887.9328799999998</v>
      </c>
      <c r="CH106" s="2">
        <f t="shared" si="224"/>
        <v>0</v>
      </c>
      <c r="CI106" s="2">
        <f t="shared" si="224"/>
        <v>0</v>
      </c>
      <c r="CJ106" s="2">
        <f t="shared" si="225"/>
        <v>0</v>
      </c>
      <c r="CK106" s="2">
        <f t="shared" si="226"/>
        <v>0</v>
      </c>
      <c r="CL106" s="2">
        <f t="shared" si="227"/>
        <v>0</v>
      </c>
      <c r="CM106" s="2">
        <f t="shared" si="228"/>
        <v>0</v>
      </c>
      <c r="CN106" s="2">
        <f t="shared" si="229"/>
        <v>0</v>
      </c>
      <c r="CO106" s="92"/>
      <c r="CP106" s="348"/>
      <c r="CQ106" s="348"/>
      <c r="CR106" s="2">
        <f t="shared" si="230"/>
        <v>0</v>
      </c>
      <c r="CS106" s="2"/>
      <c r="CT106" s="262"/>
      <c r="CU106" s="2"/>
      <c r="CV106" s="2"/>
      <c r="CW106" s="2">
        <f t="shared" si="231"/>
        <v>0</v>
      </c>
      <c r="CX106" s="2"/>
      <c r="CY106" s="262"/>
      <c r="CZ106" s="2"/>
      <c r="DA106" s="2"/>
      <c r="DB106" s="2">
        <f t="shared" si="232"/>
        <v>0</v>
      </c>
      <c r="DC106" s="2">
        <f t="shared" si="233"/>
        <v>0</v>
      </c>
      <c r="DD106" s="2">
        <f t="shared" si="233"/>
        <v>0</v>
      </c>
      <c r="DE106" s="2">
        <f t="shared" si="233"/>
        <v>0</v>
      </c>
      <c r="DF106" s="2">
        <f t="shared" si="233"/>
        <v>0</v>
      </c>
      <c r="DG106" s="2"/>
      <c r="DH106" s="2"/>
      <c r="DI106" s="2"/>
      <c r="DJ106" s="2">
        <f t="shared" si="234"/>
        <v>0</v>
      </c>
      <c r="DK106" s="58"/>
      <c r="DL106" s="2">
        <f t="shared" si="235"/>
        <v>1213.7639799999999</v>
      </c>
      <c r="DM106" s="2">
        <f t="shared" si="236"/>
        <v>1213.7639799999999</v>
      </c>
      <c r="DN106" s="58"/>
      <c r="DO106" s="2"/>
      <c r="DP106" s="2"/>
      <c r="DQ106" s="58"/>
      <c r="DR106" s="2"/>
      <c r="DS106" s="58"/>
      <c r="DT106" s="58"/>
      <c r="DU106" s="2">
        <f t="shared" si="161"/>
        <v>0</v>
      </c>
      <c r="DV106" s="2"/>
      <c r="DW106" s="328"/>
      <c r="DX106" s="2"/>
      <c r="DY106" s="2"/>
      <c r="DZ106" s="2">
        <f t="shared" si="162"/>
        <v>0</v>
      </c>
      <c r="EA106" s="2"/>
      <c r="EB106" s="2"/>
      <c r="EC106" s="2"/>
      <c r="ED106" s="172"/>
      <c r="EE106" s="445"/>
      <c r="EF106" s="445"/>
      <c r="EG106" s="445"/>
      <c r="EH106" s="553"/>
      <c r="EI106" s="553"/>
      <c r="EJ106" s="445"/>
      <c r="EK106" s="445"/>
      <c r="EL106" s="445"/>
      <c r="EM106" s="553"/>
      <c r="EN106" s="553"/>
      <c r="EO106" s="553"/>
      <c r="EP106" s="446"/>
      <c r="EQ106" s="445"/>
      <c r="ER106" s="427" t="e">
        <f t="shared" si="237"/>
        <v>#DIV/0!</v>
      </c>
      <c r="ES106" s="498">
        <f t="shared" si="163"/>
        <v>1480.2</v>
      </c>
      <c r="ET106" s="498">
        <f t="shared" si="247"/>
        <v>1480.2</v>
      </c>
      <c r="EU106" s="498"/>
      <c r="EV106" s="541"/>
      <c r="EW106" s="541"/>
      <c r="EX106" s="498">
        <f t="shared" si="164"/>
        <v>0</v>
      </c>
      <c r="EY106" s="498">
        <f t="shared" si="240"/>
        <v>0</v>
      </c>
      <c r="EZ106" s="498">
        <f t="shared" si="241"/>
        <v>0</v>
      </c>
      <c r="FA106" s="541"/>
      <c r="FB106" s="541"/>
      <c r="FC106" s="541"/>
      <c r="FD106" s="498">
        <f t="shared" si="244"/>
        <v>0</v>
      </c>
      <c r="FE106" s="498">
        <f t="shared" si="165"/>
        <v>0</v>
      </c>
      <c r="FF106" s="445"/>
      <c r="FG106" s="445"/>
      <c r="FH106" s="445"/>
      <c r="FI106" s="553"/>
      <c r="FJ106" s="553"/>
      <c r="FK106" s="445"/>
      <c r="FL106" s="445"/>
      <c r="FM106" s="445"/>
      <c r="FN106" s="553"/>
      <c r="FO106" s="553"/>
      <c r="FP106" s="553"/>
      <c r="FQ106" s="446"/>
      <c r="FR106" s="445"/>
    </row>
    <row r="107" spans="2:174" s="48" customFormat="1" ht="15.6" customHeight="1" x14ac:dyDescent="0.25">
      <c r="B107" s="35"/>
      <c r="C107" s="36"/>
      <c r="D107" s="36">
        <v>1</v>
      </c>
      <c r="E107" s="113">
        <v>89</v>
      </c>
      <c r="F107" s="35"/>
      <c r="G107" s="36"/>
      <c r="H107" s="36">
        <v>1</v>
      </c>
      <c r="I107" s="113"/>
      <c r="J107" s="4"/>
      <c r="K107" s="4"/>
      <c r="L107" s="66"/>
      <c r="M107" s="572">
        <v>78</v>
      </c>
      <c r="N107" s="4" t="s">
        <v>213</v>
      </c>
      <c r="O107" s="408"/>
      <c r="P107" s="212">
        <v>2</v>
      </c>
      <c r="Q107" s="113"/>
      <c r="R107" s="2">
        <f t="shared" si="211"/>
        <v>13407.654109999999</v>
      </c>
      <c r="S107" s="619"/>
      <c r="T107" s="620">
        <v>2404</v>
      </c>
      <c r="U107" s="619">
        <v>11003.654109999999</v>
      </c>
      <c r="V107" s="2">
        <f t="shared" si="212"/>
        <v>2404</v>
      </c>
      <c r="W107" s="2"/>
      <c r="X107" s="645">
        <v>2404</v>
      </c>
      <c r="Y107" s="2"/>
      <c r="Z107" s="174"/>
      <c r="AA107" s="172">
        <f t="shared" si="213"/>
        <v>770.5</v>
      </c>
      <c r="AB107" s="172"/>
      <c r="AC107" s="173">
        <v>770.5</v>
      </c>
      <c r="AD107" s="172"/>
      <c r="AE107" s="174"/>
      <c r="AF107" s="172">
        <f t="shared" si="214"/>
        <v>770.5</v>
      </c>
      <c r="AG107" s="172"/>
      <c r="AH107" s="173">
        <v>770.5</v>
      </c>
      <c r="AI107" s="172"/>
      <c r="AJ107" s="174"/>
      <c r="AK107" s="172">
        <f t="shared" si="215"/>
        <v>335</v>
      </c>
      <c r="AL107" s="172"/>
      <c r="AM107" s="173">
        <v>335</v>
      </c>
      <c r="AN107" s="172"/>
      <c r="AO107" s="174"/>
      <c r="AP107" s="580" t="s">
        <v>523</v>
      </c>
      <c r="AQ107" s="2">
        <f t="shared" si="216"/>
        <v>13407.654109999999</v>
      </c>
      <c r="AR107" s="619"/>
      <c r="AS107" s="620">
        <v>2404</v>
      </c>
      <c r="AT107" s="619">
        <v>11003.654109999999</v>
      </c>
      <c r="AU107" s="323"/>
      <c r="AV107" s="2" t="e">
        <f t="shared" si="217"/>
        <v>#REF!</v>
      </c>
      <c r="AW107" s="2" t="e">
        <f>#REF!-AR107</f>
        <v>#REF!</v>
      </c>
      <c r="AX107" s="2" t="e">
        <f>#REF!-AS107</f>
        <v>#REF!</v>
      </c>
      <c r="AY107" s="2" t="e">
        <f>#REF!-AT107</f>
        <v>#REF!</v>
      </c>
      <c r="AZ107" s="2" t="e">
        <f>#REF!-AU107</f>
        <v>#REF!</v>
      </c>
      <c r="BA107" s="2">
        <f t="shared" si="218"/>
        <v>770.5</v>
      </c>
      <c r="BB107" s="2"/>
      <c r="BC107" s="262">
        <f>335+435.5</f>
        <v>770.5</v>
      </c>
      <c r="BD107" s="2"/>
      <c r="BE107" s="323"/>
      <c r="BF107" s="2">
        <f t="shared" si="219"/>
        <v>0</v>
      </c>
      <c r="BG107" s="2"/>
      <c r="BH107" s="262"/>
      <c r="BI107" s="2"/>
      <c r="BJ107" s="323"/>
      <c r="BK107" s="2">
        <f t="shared" si="220"/>
        <v>11693.935009999999</v>
      </c>
      <c r="BL107" s="2"/>
      <c r="BM107" s="620">
        <v>1696.2161599999999</v>
      </c>
      <c r="BN107" s="2">
        <f>SUM(4248.36436,5749.35449)</f>
        <v>9997.7188499999993</v>
      </c>
      <c r="BO107" s="328"/>
      <c r="BP107" s="2">
        <f t="shared" si="245"/>
        <v>1068.5544500000001</v>
      </c>
      <c r="BQ107" s="327"/>
      <c r="BR107" s="327">
        <v>199.18759</v>
      </c>
      <c r="BS107" s="327">
        <f>SUM(369.42299,499.94387)</f>
        <v>869.36686000000009</v>
      </c>
      <c r="BT107" s="2">
        <f t="shared" si="246"/>
        <v>11693.935009999999</v>
      </c>
      <c r="BU107" s="2"/>
      <c r="BV107" s="328">
        <v>1696.2161599999999</v>
      </c>
      <c r="BW107" s="2">
        <f>SUM(4248.36436,5749.35449)</f>
        <v>9997.7188499999993</v>
      </c>
      <c r="BX107" s="205"/>
      <c r="BY107" s="2">
        <f t="shared" si="221"/>
        <v>1068.5544500000001</v>
      </c>
      <c r="BZ107" s="2"/>
      <c r="CA107" s="2">
        <v>199.18759</v>
      </c>
      <c r="CB107" s="2">
        <f>SUM(369.42299,499.94387)</f>
        <v>869.36686000000009</v>
      </c>
      <c r="CC107" s="2"/>
      <c r="CD107" s="25">
        <f t="shared" si="222"/>
        <v>12762.489459999999</v>
      </c>
      <c r="CE107" s="2">
        <f t="shared" si="223"/>
        <v>12762.489459999999</v>
      </c>
      <c r="CF107" s="2">
        <f t="shared" si="224"/>
        <v>0</v>
      </c>
      <c r="CG107" s="2">
        <f t="shared" si="224"/>
        <v>1895.4037499999999</v>
      </c>
      <c r="CH107" s="2">
        <f t="shared" si="224"/>
        <v>10867.085709999999</v>
      </c>
      <c r="CI107" s="2">
        <f t="shared" si="224"/>
        <v>0</v>
      </c>
      <c r="CJ107" s="2">
        <f t="shared" si="225"/>
        <v>0</v>
      </c>
      <c r="CK107" s="2">
        <f t="shared" si="226"/>
        <v>0</v>
      </c>
      <c r="CL107" s="2">
        <f t="shared" si="227"/>
        <v>0</v>
      </c>
      <c r="CM107" s="2">
        <f t="shared" si="228"/>
        <v>0</v>
      </c>
      <c r="CN107" s="2">
        <f t="shared" si="229"/>
        <v>0</v>
      </c>
      <c r="CO107" s="92"/>
      <c r="CP107" s="348"/>
      <c r="CQ107" s="348"/>
      <c r="CR107" s="2">
        <f t="shared" si="230"/>
        <v>0</v>
      </c>
      <c r="CS107" s="2"/>
      <c r="CT107" s="262"/>
      <c r="CU107" s="2"/>
      <c r="CV107" s="323"/>
      <c r="CW107" s="2">
        <f t="shared" si="231"/>
        <v>0</v>
      </c>
      <c r="CX107" s="2"/>
      <c r="CY107" s="262"/>
      <c r="CZ107" s="2"/>
      <c r="DA107" s="323"/>
      <c r="DB107" s="2">
        <f t="shared" si="232"/>
        <v>0</v>
      </c>
      <c r="DC107" s="2">
        <f t="shared" si="233"/>
        <v>0</v>
      </c>
      <c r="DD107" s="2">
        <f t="shared" si="233"/>
        <v>0</v>
      </c>
      <c r="DE107" s="2">
        <f t="shared" si="233"/>
        <v>0</v>
      </c>
      <c r="DF107" s="2">
        <f t="shared" si="233"/>
        <v>0</v>
      </c>
      <c r="DG107" s="2"/>
      <c r="DH107" s="2"/>
      <c r="DI107" s="2"/>
      <c r="DJ107" s="2">
        <f t="shared" si="234"/>
        <v>0</v>
      </c>
      <c r="DK107" s="58"/>
      <c r="DL107" s="2">
        <f t="shared" si="235"/>
        <v>11693.935009999999</v>
      </c>
      <c r="DM107" s="2">
        <f t="shared" si="236"/>
        <v>11693.935009999999</v>
      </c>
      <c r="DN107" s="58"/>
      <c r="DO107" s="2"/>
      <c r="DP107" s="2"/>
      <c r="DQ107" s="58"/>
      <c r="DR107" s="2"/>
      <c r="DS107" s="58"/>
      <c r="DT107" s="58"/>
      <c r="DU107" s="2">
        <f t="shared" si="161"/>
        <v>0</v>
      </c>
      <c r="DV107" s="2"/>
      <c r="DW107" s="262"/>
      <c r="DX107" s="2"/>
      <c r="DY107" s="328"/>
      <c r="DZ107" s="2">
        <f t="shared" si="162"/>
        <v>0</v>
      </c>
      <c r="EA107" s="2"/>
      <c r="EB107" s="2"/>
      <c r="EC107" s="2"/>
      <c r="ED107" s="172"/>
      <c r="EE107" s="445"/>
      <c r="EF107" s="445"/>
      <c r="EG107" s="445"/>
      <c r="EH107" s="553"/>
      <c r="EI107" s="553"/>
      <c r="EJ107" s="445"/>
      <c r="EK107" s="445"/>
      <c r="EL107" s="445"/>
      <c r="EM107" s="553"/>
      <c r="EN107" s="553"/>
      <c r="EO107" s="553"/>
      <c r="EP107" s="446"/>
      <c r="EQ107" s="445"/>
      <c r="ER107" s="427" t="e">
        <f t="shared" si="237"/>
        <v>#DIV/0!</v>
      </c>
      <c r="ES107" s="498">
        <f t="shared" si="163"/>
        <v>2404</v>
      </c>
      <c r="ET107" s="498">
        <f t="shared" si="247"/>
        <v>2404</v>
      </c>
      <c r="EU107" s="498"/>
      <c r="EV107" s="541"/>
      <c r="EW107" s="541"/>
      <c r="EX107" s="498">
        <f t="shared" si="164"/>
        <v>0</v>
      </c>
      <c r="EY107" s="498">
        <f t="shared" si="240"/>
        <v>0</v>
      </c>
      <c r="EZ107" s="498">
        <f t="shared" si="241"/>
        <v>0</v>
      </c>
      <c r="FA107" s="541"/>
      <c r="FB107" s="541"/>
      <c r="FC107" s="541"/>
      <c r="FD107" s="498">
        <f t="shared" si="244"/>
        <v>0</v>
      </c>
      <c r="FE107" s="498">
        <f t="shared" si="165"/>
        <v>0</v>
      </c>
      <c r="FF107" s="445"/>
      <c r="FG107" s="445"/>
      <c r="FH107" s="445"/>
      <c r="FI107" s="553"/>
      <c r="FJ107" s="553"/>
      <c r="FK107" s="445"/>
      <c r="FL107" s="445"/>
      <c r="FM107" s="445"/>
      <c r="FN107" s="553"/>
      <c r="FO107" s="553"/>
      <c r="FP107" s="553"/>
      <c r="FQ107" s="446"/>
      <c r="FR107" s="445"/>
    </row>
    <row r="108" spans="2:174" s="48" customFormat="1" ht="15.6" customHeight="1" x14ac:dyDescent="0.25">
      <c r="B108" s="35"/>
      <c r="C108" s="36"/>
      <c r="D108" s="36">
        <v>1</v>
      </c>
      <c r="E108" s="113">
        <v>90</v>
      </c>
      <c r="F108" s="35"/>
      <c r="G108" s="36"/>
      <c r="H108" s="36">
        <v>1</v>
      </c>
      <c r="I108" s="113"/>
      <c r="J108" s="4"/>
      <c r="K108" s="4"/>
      <c r="L108" s="66"/>
      <c r="M108" s="572">
        <v>79</v>
      </c>
      <c r="N108" s="4" t="s">
        <v>180</v>
      </c>
      <c r="O108" s="408"/>
      <c r="P108" s="212">
        <v>1</v>
      </c>
      <c r="Q108" s="113"/>
      <c r="R108" s="2">
        <f t="shared" si="211"/>
        <v>2081.1999999999998</v>
      </c>
      <c r="S108" s="619"/>
      <c r="T108" s="620">
        <v>2081.1999999999998</v>
      </c>
      <c r="U108" s="619"/>
      <c r="V108" s="2">
        <f t="shared" si="212"/>
        <v>2081.1999999999998</v>
      </c>
      <c r="W108" s="2"/>
      <c r="X108" s="645">
        <v>2081.1999999999998</v>
      </c>
      <c r="Y108" s="2"/>
      <c r="Z108" s="174"/>
      <c r="AA108" s="172">
        <f t="shared" si="213"/>
        <v>1083.3</v>
      </c>
      <c r="AB108" s="172"/>
      <c r="AC108" s="173">
        <v>1083.3</v>
      </c>
      <c r="AD108" s="172"/>
      <c r="AE108" s="174"/>
      <c r="AF108" s="172">
        <f t="shared" si="214"/>
        <v>1083.3</v>
      </c>
      <c r="AG108" s="172"/>
      <c r="AH108" s="173">
        <v>1083.3</v>
      </c>
      <c r="AI108" s="172"/>
      <c r="AJ108" s="174"/>
      <c r="AK108" s="172">
        <f t="shared" si="215"/>
        <v>471</v>
      </c>
      <c r="AL108" s="172"/>
      <c r="AM108" s="173">
        <v>471</v>
      </c>
      <c r="AN108" s="172"/>
      <c r="AO108" s="174"/>
      <c r="AP108" s="580" t="s">
        <v>541</v>
      </c>
      <c r="AQ108" s="2">
        <f t="shared" si="216"/>
        <v>2081.1999999999998</v>
      </c>
      <c r="AR108" s="619"/>
      <c r="AS108" s="620">
        <v>2081.1999999999998</v>
      </c>
      <c r="AT108" s="619"/>
      <c r="AU108" s="323"/>
      <c r="AV108" s="2" t="e">
        <f t="shared" si="217"/>
        <v>#REF!</v>
      </c>
      <c r="AW108" s="2" t="e">
        <f>#REF!-AR108</f>
        <v>#REF!</v>
      </c>
      <c r="AX108" s="2" t="e">
        <f>#REF!-AS108</f>
        <v>#REF!</v>
      </c>
      <c r="AY108" s="2" t="e">
        <f>#REF!-AT108</f>
        <v>#REF!</v>
      </c>
      <c r="AZ108" s="2" t="e">
        <f>#REF!-AU108</f>
        <v>#REF!</v>
      </c>
      <c r="BA108" s="2">
        <f t="shared" si="218"/>
        <v>1083.3</v>
      </c>
      <c r="BB108" s="2"/>
      <c r="BC108" s="262">
        <f>471+612.3</f>
        <v>1083.3</v>
      </c>
      <c r="BD108" s="2"/>
      <c r="BE108" s="323"/>
      <c r="BF108" s="2">
        <f t="shared" si="219"/>
        <v>0</v>
      </c>
      <c r="BG108" s="2"/>
      <c r="BH108" s="262"/>
      <c r="BI108" s="2"/>
      <c r="BJ108" s="323"/>
      <c r="BK108" s="2">
        <f t="shared" si="220"/>
        <v>1519.48289</v>
      </c>
      <c r="BL108" s="2"/>
      <c r="BM108" s="620">
        <f>SUM(534.92623,984.55666)</f>
        <v>1519.48289</v>
      </c>
      <c r="BN108" s="2"/>
      <c r="BO108" s="328"/>
      <c r="BP108" s="2">
        <f t="shared" si="245"/>
        <v>230.83524</v>
      </c>
      <c r="BQ108" s="327"/>
      <c r="BR108" s="327">
        <f>SUM(81.26437,149.57087)</f>
        <v>230.83524</v>
      </c>
      <c r="BS108" s="327"/>
      <c r="BT108" s="2">
        <f t="shared" si="246"/>
        <v>1519.48289</v>
      </c>
      <c r="BU108" s="2"/>
      <c r="BV108" s="262">
        <f>SUM(534.92623,984.55666)</f>
        <v>1519.48289</v>
      </c>
      <c r="BW108" s="2"/>
      <c r="BX108" s="205"/>
      <c r="BY108" s="2">
        <f t="shared" si="221"/>
        <v>230.83524</v>
      </c>
      <c r="BZ108" s="2"/>
      <c r="CA108" s="2">
        <f>SUM(81.26437,149.57087)</f>
        <v>230.83524</v>
      </c>
      <c r="CB108" s="2"/>
      <c r="CC108" s="2"/>
      <c r="CD108" s="25">
        <f t="shared" si="222"/>
        <v>1750.3181300000001</v>
      </c>
      <c r="CE108" s="2">
        <f t="shared" si="223"/>
        <v>1750.3181300000001</v>
      </c>
      <c r="CF108" s="2">
        <f t="shared" si="224"/>
        <v>0</v>
      </c>
      <c r="CG108" s="2">
        <f t="shared" si="224"/>
        <v>1750.3181300000001</v>
      </c>
      <c r="CH108" s="2">
        <f t="shared" si="224"/>
        <v>0</v>
      </c>
      <c r="CI108" s="2">
        <f t="shared" si="224"/>
        <v>0</v>
      </c>
      <c r="CJ108" s="2">
        <f t="shared" si="225"/>
        <v>0</v>
      </c>
      <c r="CK108" s="2">
        <f t="shared" si="226"/>
        <v>0</v>
      </c>
      <c r="CL108" s="2">
        <f t="shared" si="227"/>
        <v>0</v>
      </c>
      <c r="CM108" s="2">
        <f t="shared" si="228"/>
        <v>0</v>
      </c>
      <c r="CN108" s="2">
        <f t="shared" si="229"/>
        <v>0</v>
      </c>
      <c r="CO108" s="92"/>
      <c r="CP108" s="348"/>
      <c r="CQ108" s="348"/>
      <c r="CR108" s="2">
        <f t="shared" si="230"/>
        <v>0</v>
      </c>
      <c r="CS108" s="2"/>
      <c r="CT108" s="262"/>
      <c r="CU108" s="2"/>
      <c r="CV108" s="323"/>
      <c r="CW108" s="2">
        <f t="shared" si="231"/>
        <v>0</v>
      </c>
      <c r="CX108" s="2"/>
      <c r="CY108" s="262"/>
      <c r="CZ108" s="2"/>
      <c r="DA108" s="323"/>
      <c r="DB108" s="2">
        <f t="shared" si="232"/>
        <v>0</v>
      </c>
      <c r="DC108" s="2">
        <f t="shared" si="233"/>
        <v>0</v>
      </c>
      <c r="DD108" s="2">
        <f t="shared" si="233"/>
        <v>0</v>
      </c>
      <c r="DE108" s="2">
        <f t="shared" si="233"/>
        <v>0</v>
      </c>
      <c r="DF108" s="2">
        <f t="shared" si="233"/>
        <v>0</v>
      </c>
      <c r="DG108" s="2"/>
      <c r="DH108" s="2"/>
      <c r="DI108" s="2"/>
      <c r="DJ108" s="2">
        <f t="shared" si="234"/>
        <v>0</v>
      </c>
      <c r="DK108" s="58"/>
      <c r="DL108" s="2">
        <f t="shared" si="235"/>
        <v>1519.48289</v>
      </c>
      <c r="DM108" s="2">
        <f t="shared" si="236"/>
        <v>1519.48289</v>
      </c>
      <c r="DN108" s="58"/>
      <c r="DO108" s="2"/>
      <c r="DP108" s="2"/>
      <c r="DQ108" s="58"/>
      <c r="DR108" s="2"/>
      <c r="DS108" s="58"/>
      <c r="DT108" s="58"/>
      <c r="DU108" s="2">
        <f t="shared" si="161"/>
        <v>0</v>
      </c>
      <c r="DV108" s="2"/>
      <c r="DW108" s="262"/>
      <c r="DX108" s="2"/>
      <c r="DY108" s="328"/>
      <c r="DZ108" s="2">
        <f t="shared" si="162"/>
        <v>0</v>
      </c>
      <c r="EA108" s="2"/>
      <c r="EB108" s="2"/>
      <c r="EC108" s="2"/>
      <c r="ED108" s="172"/>
      <c r="EE108" s="535"/>
      <c r="EF108" s="535"/>
      <c r="EG108" s="445"/>
      <c r="EH108" s="553"/>
      <c r="EI108" s="553"/>
      <c r="EJ108" s="445"/>
      <c r="EK108" s="445"/>
      <c r="EL108" s="445"/>
      <c r="EM108" s="553"/>
      <c r="EN108" s="553"/>
      <c r="EO108" s="553"/>
      <c r="EP108" s="446"/>
      <c r="EQ108" s="447"/>
      <c r="ER108" s="427" t="e">
        <f t="shared" si="237"/>
        <v>#DIV/0!</v>
      </c>
      <c r="ES108" s="498">
        <f t="shared" si="163"/>
        <v>2081.1999999999998</v>
      </c>
      <c r="ET108" s="498">
        <f t="shared" si="247"/>
        <v>2081.1999999999998</v>
      </c>
      <c r="EU108" s="498"/>
      <c r="EV108" s="541"/>
      <c r="EW108" s="541"/>
      <c r="EX108" s="498">
        <f t="shared" si="164"/>
        <v>0</v>
      </c>
      <c r="EY108" s="498">
        <f t="shared" si="240"/>
        <v>0</v>
      </c>
      <c r="EZ108" s="498">
        <f t="shared" si="241"/>
        <v>0</v>
      </c>
      <c r="FA108" s="541"/>
      <c r="FB108" s="541"/>
      <c r="FC108" s="541"/>
      <c r="FD108" s="498">
        <f t="shared" si="244"/>
        <v>0</v>
      </c>
      <c r="FE108" s="498">
        <f t="shared" si="165"/>
        <v>0</v>
      </c>
      <c r="FF108" s="445"/>
      <c r="FG108" s="445"/>
      <c r="FH108" s="445"/>
      <c r="FI108" s="553"/>
      <c r="FJ108" s="553"/>
      <c r="FK108" s="445"/>
      <c r="FL108" s="445"/>
      <c r="FM108" s="445"/>
      <c r="FN108" s="553"/>
      <c r="FO108" s="553"/>
      <c r="FP108" s="553"/>
      <c r="FQ108" s="446"/>
      <c r="FR108" s="445"/>
    </row>
    <row r="109" spans="2:174" s="48" customFormat="1" ht="15.6" customHeight="1" x14ac:dyDescent="0.25">
      <c r="B109" s="35"/>
      <c r="C109" s="36"/>
      <c r="D109" s="36">
        <v>1</v>
      </c>
      <c r="E109" s="113">
        <v>91</v>
      </c>
      <c r="F109" s="35"/>
      <c r="G109" s="36"/>
      <c r="H109" s="36">
        <v>1</v>
      </c>
      <c r="I109" s="113"/>
      <c r="J109" s="4"/>
      <c r="K109" s="4"/>
      <c r="L109" s="66"/>
      <c r="M109" s="708">
        <v>80</v>
      </c>
      <c r="N109" s="4" t="s">
        <v>108</v>
      </c>
      <c r="O109" s="408"/>
      <c r="P109" s="212">
        <v>3</v>
      </c>
      <c r="Q109" s="113">
        <v>3</v>
      </c>
      <c r="R109" s="2">
        <f t="shared" si="211"/>
        <v>18640.167219999999</v>
      </c>
      <c r="S109" s="619">
        <v>5089.8</v>
      </c>
      <c r="T109" s="620">
        <v>1882</v>
      </c>
      <c r="U109" s="619">
        <v>11668.36722</v>
      </c>
      <c r="V109" s="2">
        <f t="shared" si="212"/>
        <v>24287.292000000001</v>
      </c>
      <c r="W109" s="649">
        <f>12988+9417.292</f>
        <v>22405.292000000001</v>
      </c>
      <c r="X109" s="645">
        <v>1882</v>
      </c>
      <c r="Y109" s="2"/>
      <c r="Z109" s="174"/>
      <c r="AA109" s="172">
        <f t="shared" si="213"/>
        <v>3082.1</v>
      </c>
      <c r="AB109" s="172">
        <v>1950.5</v>
      </c>
      <c r="AC109" s="173">
        <v>1131.5999999999999</v>
      </c>
      <c r="AD109" s="172"/>
      <c r="AE109" s="174"/>
      <c r="AF109" s="172">
        <f t="shared" si="214"/>
        <v>3082.1</v>
      </c>
      <c r="AG109" s="172">
        <v>1950.5</v>
      </c>
      <c r="AH109" s="173">
        <v>1131.5999999999999</v>
      </c>
      <c r="AI109" s="172"/>
      <c r="AJ109" s="174"/>
      <c r="AK109" s="172">
        <f t="shared" si="215"/>
        <v>2442.5</v>
      </c>
      <c r="AL109" s="172">
        <v>1950.5</v>
      </c>
      <c r="AM109" s="173">
        <v>492</v>
      </c>
      <c r="AN109" s="172"/>
      <c r="AO109" s="174"/>
      <c r="AP109" s="578" t="s">
        <v>578</v>
      </c>
      <c r="AQ109" s="2">
        <f t="shared" si="216"/>
        <v>18632.547180000001</v>
      </c>
      <c r="AR109" s="619">
        <v>5089.8</v>
      </c>
      <c r="AS109" s="620">
        <v>1882</v>
      </c>
      <c r="AT109" s="619">
        <v>11660.74718</v>
      </c>
      <c r="AU109" s="323"/>
      <c r="AV109" s="2" t="e">
        <f t="shared" si="217"/>
        <v>#REF!</v>
      </c>
      <c r="AW109" s="2" t="e">
        <f>#REF!-AR109</f>
        <v>#REF!</v>
      </c>
      <c r="AX109" s="2" t="e">
        <f>#REF!-AS109</f>
        <v>#REF!</v>
      </c>
      <c r="AY109" s="2" t="e">
        <f>#REF!-AT109</f>
        <v>#REF!</v>
      </c>
      <c r="AZ109" s="2" t="e">
        <f>#REF!-AU109</f>
        <v>#REF!</v>
      </c>
      <c r="BA109" s="2">
        <f t="shared" si="218"/>
        <v>1131.5999999999999</v>
      </c>
      <c r="BB109" s="2"/>
      <c r="BC109" s="262">
        <v>1131.5999999999999</v>
      </c>
      <c r="BD109" s="2"/>
      <c r="BE109" s="323"/>
      <c r="BF109" s="2">
        <f t="shared" si="219"/>
        <v>0</v>
      </c>
      <c r="BG109" s="2"/>
      <c r="BH109" s="323"/>
      <c r="BI109" s="2"/>
      <c r="BJ109" s="323"/>
      <c r="BK109" s="2">
        <f t="shared" si="220"/>
        <v>9591.8221400000002</v>
      </c>
      <c r="BL109" s="2">
        <v>5009.7674900000002</v>
      </c>
      <c r="BM109" s="620">
        <f>SUM(556.69739,768.17889)</f>
        <v>1324.87628</v>
      </c>
      <c r="BN109" s="2">
        <v>3257.1783700000001</v>
      </c>
      <c r="BO109" s="328"/>
      <c r="BP109" s="2">
        <f t="shared" si="245"/>
        <v>627.26162999999997</v>
      </c>
      <c r="BQ109" s="327">
        <v>50.60371</v>
      </c>
      <c r="BR109" s="327">
        <f>SUM(106.94605,147.57334)</f>
        <v>254.51938999999999</v>
      </c>
      <c r="BS109" s="327">
        <v>322.13853</v>
      </c>
      <c r="BT109" s="2">
        <f t="shared" si="246"/>
        <v>9591.8221400000002</v>
      </c>
      <c r="BU109" s="2">
        <v>5009.7674900000002</v>
      </c>
      <c r="BV109" s="620">
        <f>SUM(768.17889,556.69739)</f>
        <v>1324.87628</v>
      </c>
      <c r="BW109" s="2">
        <v>3257.1783700000001</v>
      </c>
      <c r="BX109" s="205"/>
      <c r="BY109" s="2">
        <f t="shared" si="221"/>
        <v>627.26162999999997</v>
      </c>
      <c r="BZ109" s="2">
        <v>50.60371</v>
      </c>
      <c r="CA109" s="2">
        <f>SUM(147.57334,106.94605)</f>
        <v>254.51938999999999</v>
      </c>
      <c r="CB109" s="2">
        <v>322.13853</v>
      </c>
      <c r="CC109" s="2"/>
      <c r="CD109" s="25">
        <f t="shared" si="222"/>
        <v>10219.083770000001</v>
      </c>
      <c r="CE109" s="2">
        <f t="shared" si="223"/>
        <v>10219.083770000001</v>
      </c>
      <c r="CF109" s="2">
        <f t="shared" si="224"/>
        <v>5060.3712000000005</v>
      </c>
      <c r="CG109" s="2">
        <f t="shared" si="224"/>
        <v>1579.3956699999999</v>
      </c>
      <c r="CH109" s="2">
        <f t="shared" si="224"/>
        <v>3579.3169000000003</v>
      </c>
      <c r="CI109" s="2">
        <f t="shared" si="224"/>
        <v>0</v>
      </c>
      <c r="CJ109" s="2">
        <f t="shared" si="225"/>
        <v>0</v>
      </c>
      <c r="CK109" s="2">
        <f t="shared" si="226"/>
        <v>0</v>
      </c>
      <c r="CL109" s="2">
        <f t="shared" si="227"/>
        <v>0</v>
      </c>
      <c r="CM109" s="2">
        <f t="shared" si="228"/>
        <v>0</v>
      </c>
      <c r="CN109" s="2">
        <f t="shared" si="229"/>
        <v>0</v>
      </c>
      <c r="CO109" s="92"/>
      <c r="CP109" s="348"/>
      <c r="CQ109" s="348"/>
      <c r="CR109" s="2">
        <f t="shared" si="230"/>
        <v>0</v>
      </c>
      <c r="CS109" s="2"/>
      <c r="CT109" s="323"/>
      <c r="CU109" s="2"/>
      <c r="CV109" s="323"/>
      <c r="CW109" s="2">
        <f t="shared" si="231"/>
        <v>0</v>
      </c>
      <c r="CX109" s="2"/>
      <c r="CY109" s="323"/>
      <c r="CZ109" s="2"/>
      <c r="DA109" s="323"/>
      <c r="DB109" s="2">
        <f t="shared" si="232"/>
        <v>0</v>
      </c>
      <c r="DC109" s="2">
        <f t="shared" si="233"/>
        <v>0</v>
      </c>
      <c r="DD109" s="2">
        <f t="shared" si="233"/>
        <v>0</v>
      </c>
      <c r="DE109" s="2">
        <f t="shared" si="233"/>
        <v>0</v>
      </c>
      <c r="DF109" s="2">
        <f t="shared" si="233"/>
        <v>0</v>
      </c>
      <c r="DG109" s="2"/>
      <c r="DH109" s="2"/>
      <c r="DI109" s="2"/>
      <c r="DJ109" s="2">
        <f t="shared" si="234"/>
        <v>0</v>
      </c>
      <c r="DK109" s="58"/>
      <c r="DL109" s="2">
        <f t="shared" si="235"/>
        <v>9591.8221400000002</v>
      </c>
      <c r="DM109" s="2">
        <f t="shared" si="236"/>
        <v>9591.8221400000002</v>
      </c>
      <c r="DN109" s="58"/>
      <c r="DO109" s="2"/>
      <c r="DP109" s="2"/>
      <c r="DQ109" s="58"/>
      <c r="DR109" s="2"/>
      <c r="DS109" s="58"/>
      <c r="DT109" s="58"/>
      <c r="DU109" s="2">
        <f t="shared" si="161"/>
        <v>0</v>
      </c>
      <c r="DV109" s="2"/>
      <c r="DW109" s="262"/>
      <c r="DX109" s="2"/>
      <c r="DY109" s="328"/>
      <c r="DZ109" s="2">
        <f t="shared" si="162"/>
        <v>0</v>
      </c>
      <c r="EA109" s="2"/>
      <c r="EB109" s="2"/>
      <c r="EC109" s="2"/>
      <c r="ED109" s="172"/>
      <c r="EE109" s="445">
        <f>EF109+EG109</f>
        <v>5089.8</v>
      </c>
      <c r="EF109" s="445">
        <f>AR109</f>
        <v>5089.8</v>
      </c>
      <c r="EG109" s="445">
        <v>0</v>
      </c>
      <c r="EH109" s="553">
        <f>EF109/EE109</f>
        <v>1</v>
      </c>
      <c r="EI109" s="553">
        <f>EG109/EE109</f>
        <v>0</v>
      </c>
      <c r="EJ109" s="445">
        <f>EK109+EL109</f>
        <v>0</v>
      </c>
      <c r="EK109" s="445">
        <f>DV109</f>
        <v>0</v>
      </c>
      <c r="EL109" s="445">
        <f>EA109</f>
        <v>0</v>
      </c>
      <c r="EM109" s="553" t="e">
        <f>EK109/EJ109</f>
        <v>#DIV/0!</v>
      </c>
      <c r="EN109" s="553" t="e">
        <f>EL109/EJ109</f>
        <v>#DIV/0!</v>
      </c>
      <c r="EO109" s="553"/>
      <c r="EP109" s="446">
        <f>EJ109*EH109</f>
        <v>0</v>
      </c>
      <c r="EQ109" s="445">
        <f>EK109-EP109</f>
        <v>0</v>
      </c>
      <c r="ER109" s="427" t="e">
        <f t="shared" si="237"/>
        <v>#DIV/0!</v>
      </c>
      <c r="ES109" s="498">
        <f t="shared" si="163"/>
        <v>1882</v>
      </c>
      <c r="ET109" s="498">
        <f t="shared" si="247"/>
        <v>1882</v>
      </c>
      <c r="EU109" s="498"/>
      <c r="EV109" s="541">
        <f t="shared" si="238"/>
        <v>1</v>
      </c>
      <c r="EW109" s="541">
        <f t="shared" si="239"/>
        <v>0</v>
      </c>
      <c r="EX109" s="498">
        <f t="shared" si="164"/>
        <v>0</v>
      </c>
      <c r="EY109" s="498">
        <f t="shared" si="240"/>
        <v>0</v>
      </c>
      <c r="EZ109" s="498">
        <f t="shared" si="241"/>
        <v>0</v>
      </c>
      <c r="FA109" s="541" t="e">
        <f t="shared" si="242"/>
        <v>#DIV/0!</v>
      </c>
      <c r="FB109" s="541" t="e">
        <f t="shared" si="243"/>
        <v>#DIV/0!</v>
      </c>
      <c r="FC109" s="541"/>
      <c r="FD109" s="498">
        <f t="shared" si="244"/>
        <v>0</v>
      </c>
      <c r="FE109" s="498">
        <f t="shared" si="165"/>
        <v>0</v>
      </c>
      <c r="FF109" s="445"/>
      <c r="FG109" s="445"/>
      <c r="FH109" s="445"/>
      <c r="FI109" s="553"/>
      <c r="FJ109" s="553"/>
      <c r="FK109" s="445"/>
      <c r="FL109" s="445"/>
      <c r="FM109" s="445"/>
      <c r="FN109" s="553"/>
      <c r="FO109" s="553"/>
      <c r="FP109" s="553"/>
      <c r="FQ109" s="446"/>
      <c r="FR109" s="445"/>
    </row>
    <row r="110" spans="2:174" s="49" customFormat="1" ht="15.6" customHeight="1" x14ac:dyDescent="0.25">
      <c r="B110" s="38"/>
      <c r="C110" s="39">
        <v>1</v>
      </c>
      <c r="D110" s="39"/>
      <c r="E110" s="40">
        <v>92</v>
      </c>
      <c r="F110" s="38"/>
      <c r="G110" s="39">
        <v>1</v>
      </c>
      <c r="H110" s="39">
        <v>1</v>
      </c>
      <c r="I110" s="40"/>
      <c r="J110" s="41"/>
      <c r="K110" s="41"/>
      <c r="L110" s="85"/>
      <c r="M110" s="40">
        <v>81</v>
      </c>
      <c r="N110" s="41" t="s">
        <v>49</v>
      </c>
      <c r="O110" s="41"/>
      <c r="P110" s="212">
        <v>1</v>
      </c>
      <c r="Q110" s="212">
        <v>1</v>
      </c>
      <c r="R110" s="29">
        <f t="shared" si="211"/>
        <v>4042.0999900000002</v>
      </c>
      <c r="S110" s="621"/>
      <c r="T110" s="618">
        <v>4042.0999900000002</v>
      </c>
      <c r="U110" s="657"/>
      <c r="V110" s="29">
        <f t="shared" si="212"/>
        <v>4042.1</v>
      </c>
      <c r="W110" s="29"/>
      <c r="X110" s="646">
        <v>4042.1</v>
      </c>
      <c r="Y110" s="362"/>
      <c r="Z110" s="179"/>
      <c r="AA110" s="178">
        <f t="shared" si="213"/>
        <v>2132.1</v>
      </c>
      <c r="AB110" s="178"/>
      <c r="AC110" s="180">
        <v>2132.1</v>
      </c>
      <c r="AD110" s="191"/>
      <c r="AE110" s="179"/>
      <c r="AF110" s="178">
        <f t="shared" si="214"/>
        <v>2132.1</v>
      </c>
      <c r="AG110" s="178"/>
      <c r="AH110" s="180">
        <v>2132.1</v>
      </c>
      <c r="AI110" s="191"/>
      <c r="AJ110" s="179"/>
      <c r="AK110" s="178">
        <f t="shared" si="215"/>
        <v>927</v>
      </c>
      <c r="AL110" s="178"/>
      <c r="AM110" s="180">
        <v>927</v>
      </c>
      <c r="AN110" s="191"/>
      <c r="AO110" s="179"/>
      <c r="AP110" s="580" t="s">
        <v>511</v>
      </c>
      <c r="AQ110" s="29">
        <f t="shared" si="216"/>
        <v>4042.0999900000002</v>
      </c>
      <c r="AR110" s="621"/>
      <c r="AS110" s="618">
        <v>4042.0999900000002</v>
      </c>
      <c r="AT110" s="657"/>
      <c r="AU110" s="325"/>
      <c r="AV110" s="29" t="e">
        <f t="shared" si="217"/>
        <v>#REF!</v>
      </c>
      <c r="AW110" s="29" t="e">
        <f>#REF!-AR110</f>
        <v>#REF!</v>
      </c>
      <c r="AX110" s="29" t="e">
        <f>#REF!-AS110</f>
        <v>#REF!</v>
      </c>
      <c r="AY110" s="29" t="e">
        <f>#REF!-AT110</f>
        <v>#REF!</v>
      </c>
      <c r="AZ110" s="29" t="e">
        <f>#REF!-AU110</f>
        <v>#REF!</v>
      </c>
      <c r="BA110" s="29">
        <f t="shared" si="218"/>
        <v>2132.1</v>
      </c>
      <c r="BB110" s="29"/>
      <c r="BC110" s="322">
        <v>2132.1</v>
      </c>
      <c r="BD110" s="326"/>
      <c r="BE110" s="325"/>
      <c r="BF110" s="29">
        <f t="shared" si="219"/>
        <v>0</v>
      </c>
      <c r="BG110" s="29"/>
      <c r="BH110" s="322"/>
      <c r="BI110" s="326"/>
      <c r="BJ110" s="325"/>
      <c r="BK110" s="29">
        <f t="shared" si="220"/>
        <v>4042.0999900000002</v>
      </c>
      <c r="BL110" s="29"/>
      <c r="BM110" s="618">
        <f>SUM(2761.30441,1280.79558)</f>
        <v>4042.0999900000002</v>
      </c>
      <c r="BN110" s="362"/>
      <c r="BO110" s="343"/>
      <c r="BP110" s="2">
        <f t="shared" si="245"/>
        <v>602.44200000000001</v>
      </c>
      <c r="BQ110" s="700"/>
      <c r="BR110" s="700">
        <f>SUM(411.54987,190.89213)</f>
        <v>602.44200000000001</v>
      </c>
      <c r="BS110" s="700"/>
      <c r="BT110" s="29">
        <f t="shared" si="246"/>
        <v>4042.0999900000002</v>
      </c>
      <c r="BU110" s="29"/>
      <c r="BV110" s="322">
        <f>SUM(2761.30441,1280.79558)</f>
        <v>4042.0999900000002</v>
      </c>
      <c r="BW110" s="362"/>
      <c r="BX110" s="204"/>
      <c r="BY110" s="29">
        <f t="shared" si="221"/>
        <v>602.44200000000001</v>
      </c>
      <c r="BZ110" s="29"/>
      <c r="CA110" s="29">
        <f>SUM(411.54987,190.89213)</f>
        <v>602.44200000000001</v>
      </c>
      <c r="CB110" s="29"/>
      <c r="CC110" s="29"/>
      <c r="CD110" s="31">
        <f t="shared" si="222"/>
        <v>4644.5419899999997</v>
      </c>
      <c r="CE110" s="29">
        <f t="shared" si="223"/>
        <v>4644.5419899999997</v>
      </c>
      <c r="CF110" s="29">
        <f t="shared" si="224"/>
        <v>0</v>
      </c>
      <c r="CG110" s="29">
        <f t="shared" si="224"/>
        <v>4644.5419899999997</v>
      </c>
      <c r="CH110" s="29">
        <f t="shared" si="224"/>
        <v>0</v>
      </c>
      <c r="CI110" s="29">
        <f t="shared" si="224"/>
        <v>0</v>
      </c>
      <c r="CJ110" s="29">
        <f t="shared" si="225"/>
        <v>0</v>
      </c>
      <c r="CK110" s="29">
        <f t="shared" si="226"/>
        <v>0</v>
      </c>
      <c r="CL110" s="29">
        <f t="shared" si="227"/>
        <v>0</v>
      </c>
      <c r="CM110" s="29">
        <f t="shared" si="228"/>
        <v>0</v>
      </c>
      <c r="CN110" s="29">
        <f t="shared" si="229"/>
        <v>0</v>
      </c>
      <c r="CO110" s="349"/>
      <c r="CP110" s="351"/>
      <c r="CQ110" s="351"/>
      <c r="CR110" s="29">
        <f t="shared" si="230"/>
        <v>0</v>
      </c>
      <c r="CS110" s="29"/>
      <c r="CT110" s="322"/>
      <c r="CU110" s="326"/>
      <c r="CV110" s="325"/>
      <c r="CW110" s="29">
        <f t="shared" si="231"/>
        <v>0</v>
      </c>
      <c r="CX110" s="29"/>
      <c r="CY110" s="322"/>
      <c r="CZ110" s="326"/>
      <c r="DA110" s="325"/>
      <c r="DB110" s="29">
        <f t="shared" si="232"/>
        <v>0</v>
      </c>
      <c r="DC110" s="2">
        <f t="shared" si="233"/>
        <v>0</v>
      </c>
      <c r="DD110" s="2">
        <f t="shared" si="233"/>
        <v>0</v>
      </c>
      <c r="DE110" s="2">
        <f t="shared" si="233"/>
        <v>0</v>
      </c>
      <c r="DF110" s="2">
        <f t="shared" si="233"/>
        <v>0</v>
      </c>
      <c r="DG110" s="29"/>
      <c r="DH110" s="29"/>
      <c r="DI110" s="29"/>
      <c r="DJ110" s="29">
        <f t="shared" si="234"/>
        <v>0</v>
      </c>
      <c r="DK110" s="93"/>
      <c r="DL110" s="29">
        <f t="shared" si="235"/>
        <v>4042.0999900000002</v>
      </c>
      <c r="DM110" s="29">
        <f t="shared" si="236"/>
        <v>4042.0999900000002</v>
      </c>
      <c r="DN110" s="93"/>
      <c r="DO110" s="29"/>
      <c r="DP110" s="29"/>
      <c r="DQ110" s="93"/>
      <c r="DR110" s="29"/>
      <c r="DS110" s="93"/>
      <c r="DT110" s="93"/>
      <c r="DU110" s="2">
        <f t="shared" si="161"/>
        <v>0</v>
      </c>
      <c r="DV110" s="29"/>
      <c r="DW110" s="322"/>
      <c r="DX110" s="362"/>
      <c r="DY110" s="343"/>
      <c r="DZ110" s="2">
        <f t="shared" si="162"/>
        <v>0</v>
      </c>
      <c r="EA110" s="29"/>
      <c r="EB110" s="29"/>
      <c r="EC110" s="29"/>
      <c r="ED110" s="178"/>
      <c r="EE110" s="445"/>
      <c r="EF110" s="447"/>
      <c r="EG110" s="447"/>
      <c r="EH110" s="554"/>
      <c r="EI110" s="554"/>
      <c r="EJ110" s="445"/>
      <c r="EK110" s="447"/>
      <c r="EL110" s="447"/>
      <c r="EM110" s="554"/>
      <c r="EN110" s="554"/>
      <c r="EO110" s="554"/>
      <c r="EP110" s="448"/>
      <c r="EQ110" s="447"/>
      <c r="ER110" s="428" t="e">
        <f t="shared" si="237"/>
        <v>#DIV/0!</v>
      </c>
      <c r="ES110" s="498">
        <f t="shared" si="163"/>
        <v>4042.0999900000002</v>
      </c>
      <c r="ET110" s="499">
        <f t="shared" si="247"/>
        <v>4042.0999900000002</v>
      </c>
      <c r="EU110" s="499"/>
      <c r="EV110" s="544"/>
      <c r="EW110" s="544"/>
      <c r="EX110" s="498">
        <f t="shared" si="164"/>
        <v>0</v>
      </c>
      <c r="EY110" s="499">
        <f t="shared" si="240"/>
        <v>0</v>
      </c>
      <c r="EZ110" s="499">
        <f t="shared" si="241"/>
        <v>0</v>
      </c>
      <c r="FA110" s="544"/>
      <c r="FB110" s="544"/>
      <c r="FC110" s="544"/>
      <c r="FD110" s="499">
        <f t="shared" si="244"/>
        <v>0</v>
      </c>
      <c r="FE110" s="499">
        <f t="shared" si="165"/>
        <v>0</v>
      </c>
      <c r="FF110" s="445">
        <f>FG110+FH110</f>
        <v>0</v>
      </c>
      <c r="FG110" s="447">
        <f>AT110</f>
        <v>0</v>
      </c>
      <c r="FH110" s="447"/>
      <c r="FI110" s="554" t="e">
        <f>FG110/FF110</f>
        <v>#DIV/0!</v>
      </c>
      <c r="FJ110" s="554" t="e">
        <f>FH110/FF110</f>
        <v>#DIV/0!</v>
      </c>
      <c r="FK110" s="445">
        <f>FL110+FM110</f>
        <v>0</v>
      </c>
      <c r="FL110" s="447">
        <f>DX110</f>
        <v>0</v>
      </c>
      <c r="FM110" s="447">
        <f>EC110</f>
        <v>0</v>
      </c>
      <c r="FN110" s="554" t="e">
        <f>FL110/FK110</f>
        <v>#DIV/0!</v>
      </c>
      <c r="FO110" s="554" t="e">
        <f>FM110/FK110</f>
        <v>#DIV/0!</v>
      </c>
      <c r="FP110" s="554"/>
      <c r="FQ110" s="448" t="e">
        <f>FK110*FI110</f>
        <v>#DIV/0!</v>
      </c>
      <c r="FR110" s="447" t="e">
        <f>FL110-FQ110</f>
        <v>#DIV/0!</v>
      </c>
    </row>
    <row r="111" spans="2:174" s="48" customFormat="1" ht="15.75" customHeight="1" x14ac:dyDescent="0.25">
      <c r="B111" s="35"/>
      <c r="C111" s="36"/>
      <c r="D111" s="36">
        <v>1</v>
      </c>
      <c r="E111" s="113">
        <v>93</v>
      </c>
      <c r="F111" s="35"/>
      <c r="G111" s="36"/>
      <c r="H111" s="36">
        <v>1</v>
      </c>
      <c r="I111" s="113"/>
      <c r="J111" s="4"/>
      <c r="K111" s="4"/>
      <c r="L111" s="66"/>
      <c r="M111" s="572">
        <v>82</v>
      </c>
      <c r="N111" s="4" t="s">
        <v>109</v>
      </c>
      <c r="O111" s="157" t="s">
        <v>343</v>
      </c>
      <c r="P111" s="212">
        <v>2</v>
      </c>
      <c r="Q111" s="113">
        <v>1</v>
      </c>
      <c r="R111" s="2">
        <f t="shared" si="211"/>
        <v>6939.7992000000004</v>
      </c>
      <c r="S111" s="619"/>
      <c r="T111" s="620">
        <v>2584.3795</v>
      </c>
      <c r="U111" s="619">
        <v>4355.4197000000004</v>
      </c>
      <c r="V111" s="2">
        <f t="shared" si="212"/>
        <v>9075.4583000000002</v>
      </c>
      <c r="W111" s="2"/>
      <c r="X111" s="645">
        <v>2902</v>
      </c>
      <c r="Y111" s="649">
        <v>6173.4583000000002</v>
      </c>
      <c r="Z111" s="174"/>
      <c r="AA111" s="172">
        <f t="shared" si="213"/>
        <v>1359.3</v>
      </c>
      <c r="AB111" s="172"/>
      <c r="AC111" s="173">
        <v>1359.3</v>
      </c>
      <c r="AD111" s="172"/>
      <c r="AE111" s="174"/>
      <c r="AF111" s="172">
        <f t="shared" si="214"/>
        <v>1359.3</v>
      </c>
      <c r="AG111" s="172"/>
      <c r="AH111" s="173">
        <v>1359.3</v>
      </c>
      <c r="AI111" s="172"/>
      <c r="AJ111" s="174"/>
      <c r="AK111" s="172">
        <f t="shared" si="215"/>
        <v>591</v>
      </c>
      <c r="AL111" s="172"/>
      <c r="AM111" s="173">
        <v>591</v>
      </c>
      <c r="AN111" s="172"/>
      <c r="AO111" s="174"/>
      <c r="AP111" s="580" t="s">
        <v>592</v>
      </c>
      <c r="AQ111" s="2">
        <f t="shared" si="216"/>
        <v>6939.7992000000004</v>
      </c>
      <c r="AR111" s="619"/>
      <c r="AS111" s="620">
        <v>2584.3795</v>
      </c>
      <c r="AT111" s="619">
        <v>4355.4197000000004</v>
      </c>
      <c r="AU111" s="2"/>
      <c r="AV111" s="2" t="e">
        <f t="shared" si="217"/>
        <v>#REF!</v>
      </c>
      <c r="AW111" s="2" t="e">
        <f>#REF!-AR111</f>
        <v>#REF!</v>
      </c>
      <c r="AX111" s="2" t="e">
        <f>#REF!-AS111</f>
        <v>#REF!</v>
      </c>
      <c r="AY111" s="2" t="e">
        <f>#REF!-AT111</f>
        <v>#REF!</v>
      </c>
      <c r="AZ111" s="2" t="e">
        <f>#REF!-AU111</f>
        <v>#REF!</v>
      </c>
      <c r="BA111" s="2">
        <f t="shared" si="218"/>
        <v>0</v>
      </c>
      <c r="BB111" s="2"/>
      <c r="BC111" s="262"/>
      <c r="BD111" s="2"/>
      <c r="BE111" s="2"/>
      <c r="BF111" s="2">
        <f t="shared" si="219"/>
        <v>0</v>
      </c>
      <c r="BG111" s="2"/>
      <c r="BH111" s="262"/>
      <c r="BI111" s="2"/>
      <c r="BJ111" s="2"/>
      <c r="BK111" s="2">
        <f t="shared" si="220"/>
        <v>6939.7992000000004</v>
      </c>
      <c r="BL111" s="2"/>
      <c r="BM111" s="653">
        <v>2584.3795</v>
      </c>
      <c r="BN111" s="2">
        <f>SUM(2229.6814,2125.7383)</f>
        <v>4355.4197000000004</v>
      </c>
      <c r="BO111" s="2"/>
      <c r="BP111" s="2">
        <f t="shared" si="245"/>
        <v>857.72800000000007</v>
      </c>
      <c r="BQ111" s="2"/>
      <c r="BR111" s="2">
        <v>319.41770000000002</v>
      </c>
      <c r="BS111" s="2">
        <f>SUM(275.5786,262.7317)</f>
        <v>538.31029999999998</v>
      </c>
      <c r="BT111" s="2">
        <f t="shared" si="246"/>
        <v>6939.7992000000004</v>
      </c>
      <c r="BU111" s="2"/>
      <c r="BV111" s="328">
        <v>2584.3795</v>
      </c>
      <c r="BW111" s="2">
        <f>SUM(2229.6814,2125.7383)</f>
        <v>4355.4197000000004</v>
      </c>
      <c r="BX111" s="172"/>
      <c r="BY111" s="2">
        <f t="shared" si="221"/>
        <v>857.72800000000007</v>
      </c>
      <c r="BZ111" s="2"/>
      <c r="CA111" s="2">
        <v>319.41770000000002</v>
      </c>
      <c r="CB111" s="2">
        <f>SUM(275.5786,262.7317)</f>
        <v>538.31029999999998</v>
      </c>
      <c r="CC111" s="2"/>
      <c r="CD111" s="25">
        <f t="shared" si="222"/>
        <v>7797.5272000000004</v>
      </c>
      <c r="CE111" s="2">
        <f t="shared" si="223"/>
        <v>7797.5272000000004</v>
      </c>
      <c r="CF111" s="2">
        <f t="shared" si="224"/>
        <v>0</v>
      </c>
      <c r="CG111" s="2">
        <f t="shared" si="224"/>
        <v>2903.7972</v>
      </c>
      <c r="CH111" s="2">
        <f t="shared" si="224"/>
        <v>4893.7300000000005</v>
      </c>
      <c r="CI111" s="2">
        <f t="shared" si="224"/>
        <v>0</v>
      </c>
      <c r="CJ111" s="2">
        <f t="shared" si="225"/>
        <v>0</v>
      </c>
      <c r="CK111" s="2">
        <f t="shared" si="226"/>
        <v>0</v>
      </c>
      <c r="CL111" s="2">
        <f t="shared" si="227"/>
        <v>0</v>
      </c>
      <c r="CM111" s="2">
        <f t="shared" si="228"/>
        <v>0</v>
      </c>
      <c r="CN111" s="2">
        <f t="shared" si="229"/>
        <v>0</v>
      </c>
      <c r="CO111" s="92"/>
      <c r="CP111" s="348"/>
      <c r="CQ111" s="348"/>
      <c r="CR111" s="2">
        <f t="shared" si="230"/>
        <v>0</v>
      </c>
      <c r="CS111" s="2"/>
      <c r="CT111" s="262"/>
      <c r="CU111" s="2"/>
      <c r="CV111" s="2"/>
      <c r="CW111" s="2">
        <f t="shared" si="231"/>
        <v>0</v>
      </c>
      <c r="CX111" s="2"/>
      <c r="CY111" s="262"/>
      <c r="CZ111" s="2"/>
      <c r="DA111" s="2"/>
      <c r="DB111" s="2">
        <f t="shared" si="232"/>
        <v>0</v>
      </c>
      <c r="DC111" s="2">
        <f t="shared" si="233"/>
        <v>0</v>
      </c>
      <c r="DD111" s="2">
        <f t="shared" si="233"/>
        <v>0</v>
      </c>
      <c r="DE111" s="2">
        <f t="shared" si="233"/>
        <v>0</v>
      </c>
      <c r="DF111" s="2">
        <f t="shared" si="233"/>
        <v>0</v>
      </c>
      <c r="DG111" s="2"/>
      <c r="DH111" s="2"/>
      <c r="DI111" s="2"/>
      <c r="DJ111" s="2">
        <f t="shared" si="234"/>
        <v>0</v>
      </c>
      <c r="DK111" s="58"/>
      <c r="DL111" s="2">
        <f t="shared" si="235"/>
        <v>6939.7992000000004</v>
      </c>
      <c r="DM111" s="2">
        <f t="shared" si="236"/>
        <v>6939.7992000000004</v>
      </c>
      <c r="DN111" s="58"/>
      <c r="DO111" s="2"/>
      <c r="DP111" s="2"/>
      <c r="DQ111" s="58"/>
      <c r="DR111" s="2"/>
      <c r="DS111" s="58"/>
      <c r="DT111" s="58"/>
      <c r="DU111" s="2">
        <f t="shared" si="161"/>
        <v>0</v>
      </c>
      <c r="DV111" s="2"/>
      <c r="DW111" s="328"/>
      <c r="DX111" s="2"/>
      <c r="DY111" s="2"/>
      <c r="DZ111" s="2">
        <f t="shared" si="162"/>
        <v>0</v>
      </c>
      <c r="EA111" s="2"/>
      <c r="EB111" s="2"/>
      <c r="EC111" s="2"/>
      <c r="ED111" s="172"/>
      <c r="EE111" s="445"/>
      <c r="EF111" s="445"/>
      <c r="EG111" s="445"/>
      <c r="EH111" s="553"/>
      <c r="EI111" s="553"/>
      <c r="EJ111" s="445"/>
      <c r="EK111" s="445"/>
      <c r="EL111" s="445"/>
      <c r="EM111" s="553"/>
      <c r="EN111" s="553"/>
      <c r="EO111" s="553"/>
      <c r="EP111" s="446"/>
      <c r="EQ111" s="445"/>
      <c r="ER111" s="427" t="e">
        <f t="shared" si="237"/>
        <v>#DIV/0!</v>
      </c>
      <c r="ES111" s="498">
        <f t="shared" si="163"/>
        <v>0</v>
      </c>
      <c r="ET111" s="498">
        <v>0</v>
      </c>
      <c r="EU111" s="498"/>
      <c r="EV111" s="541"/>
      <c r="EW111" s="541"/>
      <c r="EX111" s="498">
        <f t="shared" si="164"/>
        <v>0</v>
      </c>
      <c r="EY111" s="498">
        <f t="shared" si="240"/>
        <v>0</v>
      </c>
      <c r="EZ111" s="498">
        <f t="shared" si="241"/>
        <v>0</v>
      </c>
      <c r="FA111" s="541"/>
      <c r="FB111" s="541"/>
      <c r="FC111" s="541"/>
      <c r="FD111" s="498">
        <f t="shared" si="244"/>
        <v>0</v>
      </c>
      <c r="FE111" s="498">
        <f t="shared" si="165"/>
        <v>0</v>
      </c>
      <c r="FF111" s="445"/>
      <c r="FG111" s="445"/>
      <c r="FH111" s="445"/>
      <c r="FI111" s="553"/>
      <c r="FJ111" s="553"/>
      <c r="FK111" s="445"/>
      <c r="FL111" s="445"/>
      <c r="FM111" s="445"/>
      <c r="FN111" s="553"/>
      <c r="FO111" s="553"/>
      <c r="FP111" s="553"/>
      <c r="FQ111" s="446"/>
      <c r="FR111" s="445"/>
    </row>
    <row r="112" spans="2:174" s="48" customFormat="1" ht="15.75" customHeight="1" x14ac:dyDescent="0.25">
      <c r="B112" s="35"/>
      <c r="C112" s="36"/>
      <c r="D112" s="36">
        <v>1</v>
      </c>
      <c r="E112" s="113">
        <v>94</v>
      </c>
      <c r="F112" s="35"/>
      <c r="G112" s="36"/>
      <c r="H112" s="36">
        <v>1</v>
      </c>
      <c r="I112" s="113"/>
      <c r="J112" s="4"/>
      <c r="K112" s="4"/>
      <c r="L112" s="66"/>
      <c r="M112" s="113">
        <v>83</v>
      </c>
      <c r="N112" s="4" t="s">
        <v>110</v>
      </c>
      <c r="O112" s="408"/>
      <c r="P112" s="212">
        <v>1</v>
      </c>
      <c r="Q112" s="113">
        <v>1</v>
      </c>
      <c r="R112" s="2">
        <f t="shared" si="211"/>
        <v>2301.7503499999998</v>
      </c>
      <c r="S112" s="619"/>
      <c r="T112" s="620">
        <v>2301.7503499999998</v>
      </c>
      <c r="U112" s="619"/>
      <c r="V112" s="2">
        <f t="shared" si="212"/>
        <v>2380</v>
      </c>
      <c r="W112" s="2"/>
      <c r="X112" s="645">
        <v>2380</v>
      </c>
      <c r="Y112" s="2"/>
      <c r="Z112" s="174"/>
      <c r="AA112" s="172">
        <f t="shared" si="213"/>
        <v>3841.8</v>
      </c>
      <c r="AB112" s="172"/>
      <c r="AC112" s="173">
        <v>841.8</v>
      </c>
      <c r="AD112" s="172">
        <v>3000</v>
      </c>
      <c r="AE112" s="174"/>
      <c r="AF112" s="172">
        <f t="shared" si="214"/>
        <v>841.8</v>
      </c>
      <c r="AG112" s="172"/>
      <c r="AH112" s="173">
        <v>841.8</v>
      </c>
      <c r="AI112" s="172"/>
      <c r="AJ112" s="174"/>
      <c r="AK112" s="172">
        <f t="shared" si="215"/>
        <v>366</v>
      </c>
      <c r="AL112" s="172"/>
      <c r="AM112" s="173">
        <v>366</v>
      </c>
      <c r="AN112" s="172"/>
      <c r="AO112" s="174"/>
      <c r="AP112" s="580" t="s">
        <v>512</v>
      </c>
      <c r="AQ112" s="2">
        <f t="shared" si="216"/>
        <v>2301.7503499999998</v>
      </c>
      <c r="AR112" s="619"/>
      <c r="AS112" s="620">
        <v>2301.7503499999998</v>
      </c>
      <c r="AT112" s="619"/>
      <c r="AU112" s="323"/>
      <c r="AV112" s="2" t="e">
        <f t="shared" si="217"/>
        <v>#REF!</v>
      </c>
      <c r="AW112" s="2" t="e">
        <f>#REF!-AR112</f>
        <v>#REF!</v>
      </c>
      <c r="AX112" s="2" t="e">
        <f>#REF!-AS112</f>
        <v>#REF!</v>
      </c>
      <c r="AY112" s="2" t="e">
        <f>#REF!-AT112</f>
        <v>#REF!</v>
      </c>
      <c r="AZ112" s="2" t="e">
        <f>#REF!-AU112</f>
        <v>#REF!</v>
      </c>
      <c r="BA112" s="2">
        <f t="shared" si="218"/>
        <v>3841.8</v>
      </c>
      <c r="BB112" s="2"/>
      <c r="BC112" s="262">
        <f>366+475.8</f>
        <v>841.8</v>
      </c>
      <c r="BD112" s="2">
        <v>3000</v>
      </c>
      <c r="BE112" s="323"/>
      <c r="BF112" s="2">
        <f t="shared" si="219"/>
        <v>0</v>
      </c>
      <c r="BG112" s="2"/>
      <c r="BH112" s="262"/>
      <c r="BI112" s="2"/>
      <c r="BJ112" s="323"/>
      <c r="BK112" s="2">
        <f t="shared" si="220"/>
        <v>2301.7503499999998</v>
      </c>
      <c r="BL112" s="2"/>
      <c r="BM112" s="620">
        <f>SUM(1815.06694,486.68341)</f>
        <v>2301.7503499999998</v>
      </c>
      <c r="BN112" s="2"/>
      <c r="BO112" s="328"/>
      <c r="BP112" s="2">
        <f t="shared" si="245"/>
        <v>384.90527000000003</v>
      </c>
      <c r="BQ112" s="327"/>
      <c r="BR112" s="327">
        <f>SUM(303.52068,81.38459)</f>
        <v>384.90527000000003</v>
      </c>
      <c r="BS112" s="327"/>
      <c r="BT112" s="2">
        <f t="shared" si="246"/>
        <v>2301.7503499999998</v>
      </c>
      <c r="BU112" s="2"/>
      <c r="BV112" s="262">
        <f>SUM(1815.06694,486.68341)</f>
        <v>2301.7503499999998</v>
      </c>
      <c r="BW112" s="2"/>
      <c r="BX112" s="205"/>
      <c r="BY112" s="2">
        <f t="shared" si="221"/>
        <v>384.90527000000003</v>
      </c>
      <c r="BZ112" s="2"/>
      <c r="CA112" s="2">
        <f>SUM(303.52068,81.38459)</f>
        <v>384.90527000000003</v>
      </c>
      <c r="CB112" s="2"/>
      <c r="CC112" s="2"/>
      <c r="CD112" s="25">
        <f t="shared" si="222"/>
        <v>2686.65562</v>
      </c>
      <c r="CE112" s="2">
        <f t="shared" si="223"/>
        <v>2686.65562</v>
      </c>
      <c r="CF112" s="2">
        <f t="shared" si="224"/>
        <v>0</v>
      </c>
      <c r="CG112" s="2">
        <f t="shared" si="224"/>
        <v>2686.65562</v>
      </c>
      <c r="CH112" s="2">
        <f t="shared" si="224"/>
        <v>0</v>
      </c>
      <c r="CI112" s="2">
        <f t="shared" si="224"/>
        <v>0</v>
      </c>
      <c r="CJ112" s="2">
        <f t="shared" si="225"/>
        <v>0</v>
      </c>
      <c r="CK112" s="2">
        <f t="shared" si="226"/>
        <v>0</v>
      </c>
      <c r="CL112" s="2">
        <f t="shared" si="227"/>
        <v>0</v>
      </c>
      <c r="CM112" s="2">
        <f t="shared" si="228"/>
        <v>0</v>
      </c>
      <c r="CN112" s="2">
        <f t="shared" si="229"/>
        <v>0</v>
      </c>
      <c r="CO112" s="92"/>
      <c r="CP112" s="348"/>
      <c r="CQ112" s="348"/>
      <c r="CR112" s="2">
        <f t="shared" si="230"/>
        <v>0</v>
      </c>
      <c r="CS112" s="2"/>
      <c r="CT112" s="262"/>
      <c r="CU112" s="2"/>
      <c r="CV112" s="323"/>
      <c r="CW112" s="2">
        <f t="shared" si="231"/>
        <v>0</v>
      </c>
      <c r="CX112" s="2"/>
      <c r="CY112" s="262"/>
      <c r="CZ112" s="2"/>
      <c r="DA112" s="323"/>
      <c r="DB112" s="2">
        <f t="shared" si="232"/>
        <v>0</v>
      </c>
      <c r="DC112" s="2">
        <f t="shared" si="233"/>
        <v>0</v>
      </c>
      <c r="DD112" s="2">
        <f t="shared" si="233"/>
        <v>0</v>
      </c>
      <c r="DE112" s="2">
        <f t="shared" si="233"/>
        <v>0</v>
      </c>
      <c r="DF112" s="2">
        <f t="shared" si="233"/>
        <v>0</v>
      </c>
      <c r="DG112" s="2"/>
      <c r="DH112" s="2"/>
      <c r="DI112" s="2"/>
      <c r="DJ112" s="2">
        <f t="shared" si="234"/>
        <v>0</v>
      </c>
      <c r="DK112" s="58"/>
      <c r="DL112" s="2">
        <f t="shared" si="235"/>
        <v>2301.7503499999998</v>
      </c>
      <c r="DM112" s="2">
        <f t="shared" si="236"/>
        <v>2301.7503499999998</v>
      </c>
      <c r="DN112" s="58"/>
      <c r="DO112" s="2"/>
      <c r="DP112" s="2"/>
      <c r="DQ112" s="58"/>
      <c r="DR112" s="2"/>
      <c r="DS112" s="58"/>
      <c r="DT112" s="58"/>
      <c r="DU112" s="2">
        <f t="shared" si="161"/>
        <v>0</v>
      </c>
      <c r="DV112" s="2"/>
      <c r="DW112" s="2"/>
      <c r="DX112" s="2"/>
      <c r="DY112" s="328"/>
      <c r="DZ112" s="2">
        <f t="shared" si="162"/>
        <v>0</v>
      </c>
      <c r="EA112" s="2"/>
      <c r="EB112" s="2"/>
      <c r="EC112" s="2"/>
      <c r="ED112" s="172"/>
      <c r="EE112" s="445"/>
      <c r="EF112" s="445"/>
      <c r="EG112" s="445"/>
      <c r="EH112" s="553"/>
      <c r="EI112" s="553"/>
      <c r="EJ112" s="445"/>
      <c r="EK112" s="445"/>
      <c r="EL112" s="445"/>
      <c r="EM112" s="553"/>
      <c r="EN112" s="553"/>
      <c r="EO112" s="553"/>
      <c r="EP112" s="446"/>
      <c r="EQ112" s="445"/>
      <c r="ER112" s="427" t="e">
        <f t="shared" si="237"/>
        <v>#DIV/0!</v>
      </c>
      <c r="ES112" s="498">
        <f t="shared" si="163"/>
        <v>2301.7503499999998</v>
      </c>
      <c r="ET112" s="498">
        <f>AS112</f>
        <v>2301.7503499999998</v>
      </c>
      <c r="EU112" s="498"/>
      <c r="EV112" s="541"/>
      <c r="EW112" s="541"/>
      <c r="EX112" s="498">
        <f t="shared" si="164"/>
        <v>0</v>
      </c>
      <c r="EY112" s="498">
        <f t="shared" si="240"/>
        <v>0</v>
      </c>
      <c r="EZ112" s="498">
        <f t="shared" si="241"/>
        <v>0</v>
      </c>
      <c r="FA112" s="541"/>
      <c r="FB112" s="541"/>
      <c r="FC112" s="541"/>
      <c r="FD112" s="498">
        <f t="shared" si="244"/>
        <v>0</v>
      </c>
      <c r="FE112" s="498">
        <f t="shared" si="165"/>
        <v>0</v>
      </c>
      <c r="FF112" s="445">
        <f>FG112+FH112</f>
        <v>0</v>
      </c>
      <c r="FG112" s="445">
        <f>AT112</f>
        <v>0</v>
      </c>
      <c r="FH112" s="445"/>
      <c r="FI112" s="553" t="e">
        <f>FG112/FF112</f>
        <v>#DIV/0!</v>
      </c>
      <c r="FJ112" s="553" t="e">
        <f>FH112/FF112</f>
        <v>#DIV/0!</v>
      </c>
      <c r="FK112" s="445">
        <f>FL112+FM112</f>
        <v>0</v>
      </c>
      <c r="FL112" s="445">
        <f>DX112</f>
        <v>0</v>
      </c>
      <c r="FM112" s="445">
        <f>EC112</f>
        <v>0</v>
      </c>
      <c r="FN112" s="553" t="e">
        <f>FL112/FK112</f>
        <v>#DIV/0!</v>
      </c>
      <c r="FO112" s="553" t="e">
        <f>FM112/FK112</f>
        <v>#DIV/0!</v>
      </c>
      <c r="FP112" s="553"/>
      <c r="FQ112" s="446" t="e">
        <f>FK112*FI112</f>
        <v>#DIV/0!</v>
      </c>
      <c r="FR112" s="445" t="e">
        <f>FL112-FQ112</f>
        <v>#DIV/0!</v>
      </c>
    </row>
    <row r="113" spans="2:174" s="49" customFormat="1" ht="15.6" customHeight="1" x14ac:dyDescent="0.25">
      <c r="B113" s="38"/>
      <c r="C113" s="39">
        <v>1</v>
      </c>
      <c r="D113" s="39"/>
      <c r="E113" s="40">
        <v>95</v>
      </c>
      <c r="F113" s="38"/>
      <c r="G113" s="39">
        <v>1</v>
      </c>
      <c r="H113" s="39">
        <v>1</v>
      </c>
      <c r="I113" s="40"/>
      <c r="J113" s="41"/>
      <c r="K113" s="41"/>
      <c r="L113" s="85"/>
      <c r="M113" s="40">
        <v>84</v>
      </c>
      <c r="N113" s="41" t="s">
        <v>212</v>
      </c>
      <c r="O113" s="41"/>
      <c r="P113" s="320">
        <v>2</v>
      </c>
      <c r="Q113" s="40">
        <v>1</v>
      </c>
      <c r="R113" s="29">
        <f t="shared" si="211"/>
        <v>3667.1</v>
      </c>
      <c r="S113" s="621"/>
      <c r="T113" s="618">
        <v>1517.9</v>
      </c>
      <c r="U113" s="621">
        <v>2149.1999999999998</v>
      </c>
      <c r="V113" s="29">
        <f t="shared" si="212"/>
        <v>1517.9</v>
      </c>
      <c r="W113" s="29"/>
      <c r="X113" s="646">
        <v>1517.9</v>
      </c>
      <c r="Y113" s="29"/>
      <c r="Z113" s="179"/>
      <c r="AA113" s="178">
        <f t="shared" si="213"/>
        <v>830.3</v>
      </c>
      <c r="AB113" s="178"/>
      <c r="AC113" s="180">
        <v>830.3</v>
      </c>
      <c r="AD113" s="178"/>
      <c r="AE113" s="179"/>
      <c r="AF113" s="178">
        <f t="shared" si="214"/>
        <v>830.3</v>
      </c>
      <c r="AG113" s="178"/>
      <c r="AH113" s="180">
        <v>830.3</v>
      </c>
      <c r="AI113" s="178"/>
      <c r="AJ113" s="179"/>
      <c r="AK113" s="178">
        <f t="shared" si="215"/>
        <v>361</v>
      </c>
      <c r="AL113" s="178"/>
      <c r="AM113" s="180">
        <v>361</v>
      </c>
      <c r="AN113" s="178"/>
      <c r="AO113" s="179"/>
      <c r="AP113" s="580" t="s">
        <v>579</v>
      </c>
      <c r="AQ113" s="29">
        <f t="shared" si="216"/>
        <v>3667.1</v>
      </c>
      <c r="AR113" s="621"/>
      <c r="AS113" s="618">
        <v>1517.9</v>
      </c>
      <c r="AT113" s="621">
        <v>2149.1999999999998</v>
      </c>
      <c r="AU113" s="29"/>
      <c r="AV113" s="29" t="e">
        <f t="shared" si="217"/>
        <v>#REF!</v>
      </c>
      <c r="AW113" s="29" t="e">
        <f>#REF!-AR113</f>
        <v>#REF!</v>
      </c>
      <c r="AX113" s="29" t="e">
        <f>#REF!-AS113</f>
        <v>#REF!</v>
      </c>
      <c r="AY113" s="29" t="e">
        <f>#REF!-AT113</f>
        <v>#REF!</v>
      </c>
      <c r="AZ113" s="29" t="e">
        <f>#REF!-AU113</f>
        <v>#REF!</v>
      </c>
      <c r="BA113" s="29">
        <f t="shared" si="218"/>
        <v>830.3</v>
      </c>
      <c r="BB113" s="29"/>
      <c r="BC113" s="322">
        <v>830.3</v>
      </c>
      <c r="BD113" s="29"/>
      <c r="BE113" s="29"/>
      <c r="BF113" s="29">
        <f t="shared" si="219"/>
        <v>0</v>
      </c>
      <c r="BG113" s="29"/>
      <c r="BH113" s="322"/>
      <c r="BI113" s="29"/>
      <c r="BJ113" s="29"/>
      <c r="BK113" s="29">
        <f t="shared" si="220"/>
        <v>3363.5201399999996</v>
      </c>
      <c r="BL113" s="29"/>
      <c r="BM113" s="618">
        <v>1214.32014</v>
      </c>
      <c r="BN113" s="29">
        <v>2149.1999999999998</v>
      </c>
      <c r="BO113" s="29"/>
      <c r="BP113" s="2">
        <f t="shared" si="245"/>
        <v>421.48545999999999</v>
      </c>
      <c r="BQ113" s="29"/>
      <c r="BR113" s="29">
        <v>182.68546000000001</v>
      </c>
      <c r="BS113" s="29">
        <v>238.8</v>
      </c>
      <c r="BT113" s="29">
        <f t="shared" si="246"/>
        <v>3363.5201399999996</v>
      </c>
      <c r="BU113" s="29"/>
      <c r="BV113" s="322">
        <v>1214.32014</v>
      </c>
      <c r="BW113" s="29">
        <v>2149.1999999999998</v>
      </c>
      <c r="BX113" s="178"/>
      <c r="BY113" s="29">
        <f t="shared" si="221"/>
        <v>421.48545999999999</v>
      </c>
      <c r="BZ113" s="29"/>
      <c r="CA113" s="29">
        <v>182.68546000000001</v>
      </c>
      <c r="CB113" s="29">
        <v>238.8</v>
      </c>
      <c r="CC113" s="29"/>
      <c r="CD113" s="31">
        <f t="shared" si="222"/>
        <v>3785.0056</v>
      </c>
      <c r="CE113" s="29">
        <f t="shared" si="223"/>
        <v>3785.0056</v>
      </c>
      <c r="CF113" s="29">
        <f t="shared" si="224"/>
        <v>0</v>
      </c>
      <c r="CG113" s="29">
        <f t="shared" si="224"/>
        <v>1397.0056</v>
      </c>
      <c r="CH113" s="29">
        <f t="shared" si="224"/>
        <v>2388</v>
      </c>
      <c r="CI113" s="29">
        <f t="shared" si="224"/>
        <v>0</v>
      </c>
      <c r="CJ113" s="29">
        <f t="shared" si="225"/>
        <v>0</v>
      </c>
      <c r="CK113" s="29">
        <f t="shared" si="226"/>
        <v>0</v>
      </c>
      <c r="CL113" s="29">
        <f t="shared" si="227"/>
        <v>0</v>
      </c>
      <c r="CM113" s="29">
        <f t="shared" si="228"/>
        <v>0</v>
      </c>
      <c r="CN113" s="29">
        <f t="shared" si="229"/>
        <v>0</v>
      </c>
      <c r="CO113" s="349"/>
      <c r="CP113" s="351"/>
      <c r="CQ113" s="351"/>
      <c r="CR113" s="29">
        <f t="shared" si="230"/>
        <v>0</v>
      </c>
      <c r="CS113" s="29"/>
      <c r="CT113" s="322"/>
      <c r="CU113" s="29"/>
      <c r="CV113" s="29"/>
      <c r="CW113" s="29">
        <f t="shared" si="231"/>
        <v>0</v>
      </c>
      <c r="CX113" s="29"/>
      <c r="CY113" s="322"/>
      <c r="CZ113" s="29"/>
      <c r="DA113" s="29"/>
      <c r="DB113" s="29">
        <f t="shared" si="232"/>
        <v>0</v>
      </c>
      <c r="DC113" s="29">
        <f t="shared" si="233"/>
        <v>0</v>
      </c>
      <c r="DD113" s="29">
        <f t="shared" si="233"/>
        <v>0</v>
      </c>
      <c r="DE113" s="29">
        <f t="shared" si="233"/>
        <v>0</v>
      </c>
      <c r="DF113" s="29">
        <f t="shared" si="233"/>
        <v>0</v>
      </c>
      <c r="DG113" s="29"/>
      <c r="DH113" s="29"/>
      <c r="DI113" s="29"/>
      <c r="DJ113" s="29">
        <f t="shared" si="234"/>
        <v>0</v>
      </c>
      <c r="DK113" s="93"/>
      <c r="DL113" s="29">
        <f t="shared" si="235"/>
        <v>3363.5201399999996</v>
      </c>
      <c r="DM113" s="29">
        <f t="shared" si="236"/>
        <v>3363.5201399999996</v>
      </c>
      <c r="DN113" s="93"/>
      <c r="DO113" s="29"/>
      <c r="DP113" s="29"/>
      <c r="DQ113" s="93"/>
      <c r="DR113" s="29"/>
      <c r="DS113" s="93"/>
      <c r="DT113" s="93"/>
      <c r="DU113" s="29">
        <f t="shared" si="161"/>
        <v>0</v>
      </c>
      <c r="DV113" s="29"/>
      <c r="DW113" s="322"/>
      <c r="DX113" s="29"/>
      <c r="DY113" s="29"/>
      <c r="DZ113" s="29">
        <f t="shared" si="162"/>
        <v>0</v>
      </c>
      <c r="EA113" s="29"/>
      <c r="EB113" s="29"/>
      <c r="EC113" s="29"/>
      <c r="ED113" s="178"/>
      <c r="EE113" s="447"/>
      <c r="EF113" s="447"/>
      <c r="EG113" s="447"/>
      <c r="EH113" s="554"/>
      <c r="EI113" s="554"/>
      <c r="EJ113" s="447"/>
      <c r="EK113" s="447"/>
      <c r="EL113" s="447"/>
      <c r="EM113" s="554"/>
      <c r="EN113" s="554"/>
      <c r="EO113" s="554"/>
      <c r="EP113" s="448"/>
      <c r="EQ113" s="447"/>
      <c r="ER113" s="428" t="e">
        <f t="shared" si="237"/>
        <v>#DIV/0!</v>
      </c>
      <c r="ES113" s="499">
        <f t="shared" si="163"/>
        <v>1517.9</v>
      </c>
      <c r="ET113" s="499">
        <f>AS113</f>
        <v>1517.9</v>
      </c>
      <c r="EU113" s="499"/>
      <c r="EV113" s="544">
        <f t="shared" si="238"/>
        <v>1</v>
      </c>
      <c r="EW113" s="544">
        <f t="shared" si="239"/>
        <v>0</v>
      </c>
      <c r="EX113" s="499">
        <f t="shared" si="164"/>
        <v>0</v>
      </c>
      <c r="EY113" s="499">
        <f t="shared" si="240"/>
        <v>0</v>
      </c>
      <c r="EZ113" s="499">
        <f t="shared" si="241"/>
        <v>0</v>
      </c>
      <c r="FA113" s="544" t="e">
        <f t="shared" si="242"/>
        <v>#DIV/0!</v>
      </c>
      <c r="FB113" s="544" t="e">
        <f t="shared" si="243"/>
        <v>#DIV/0!</v>
      </c>
      <c r="FC113" s="544"/>
      <c r="FD113" s="499">
        <f t="shared" si="244"/>
        <v>0</v>
      </c>
      <c r="FE113" s="499">
        <f t="shared" si="165"/>
        <v>0</v>
      </c>
      <c r="FF113" s="447"/>
      <c r="FG113" s="447"/>
      <c r="FH113" s="447"/>
      <c r="FI113" s="554"/>
      <c r="FJ113" s="554"/>
      <c r="FK113" s="447"/>
      <c r="FL113" s="447"/>
      <c r="FM113" s="447"/>
      <c r="FN113" s="554"/>
      <c r="FO113" s="554"/>
      <c r="FP113" s="554"/>
      <c r="FQ113" s="448"/>
      <c r="FR113" s="447"/>
    </row>
    <row r="114" spans="2:174" s="142" customFormat="1" ht="15.75" customHeight="1" x14ac:dyDescent="0.2">
      <c r="B114" s="136"/>
      <c r="C114" s="137"/>
      <c r="D114" s="137"/>
      <c r="E114" s="138"/>
      <c r="F114" s="136"/>
      <c r="G114" s="137"/>
      <c r="H114" s="137"/>
      <c r="I114" s="894"/>
      <c r="J114" s="895"/>
      <c r="K114" s="895"/>
      <c r="L114" s="895"/>
      <c r="M114" s="138"/>
      <c r="N114" s="141" t="s">
        <v>18</v>
      </c>
      <c r="O114" s="141"/>
      <c r="P114" s="214">
        <f>P115+P116+P117+P118+P119+P120+P121+P122+P123+P124+P125+P126+P127</f>
        <v>16</v>
      </c>
      <c r="Q114" s="214">
        <f>Q115+Q116+Q117+Q118+Q119+Q120+Q121+Q122+Q123+Q124+Q125+Q126+Q127</f>
        <v>8</v>
      </c>
      <c r="R114" s="70">
        <f t="shared" ref="R114:AO114" si="248">SUM(R115:R127)-R116</f>
        <v>121631.02625</v>
      </c>
      <c r="S114" s="70">
        <f t="shared" si="248"/>
        <v>31183.260259999999</v>
      </c>
      <c r="T114" s="70">
        <f t="shared" si="248"/>
        <v>19533.859799999998</v>
      </c>
      <c r="U114" s="70">
        <f t="shared" si="248"/>
        <v>70913.906190000009</v>
      </c>
      <c r="V114" s="70">
        <f t="shared" si="248"/>
        <v>122969.40618999999</v>
      </c>
      <c r="W114" s="70">
        <f t="shared" si="248"/>
        <v>32246.799999999999</v>
      </c>
      <c r="X114" s="70">
        <f t="shared" si="248"/>
        <v>19808.699999999997</v>
      </c>
      <c r="Y114" s="70">
        <f t="shared" si="248"/>
        <v>70913.906190000009</v>
      </c>
      <c r="Z114" s="170">
        <f t="shared" si="248"/>
        <v>0</v>
      </c>
      <c r="AA114" s="170">
        <f t="shared" si="248"/>
        <v>0</v>
      </c>
      <c r="AB114" s="170">
        <f t="shared" si="248"/>
        <v>0</v>
      </c>
      <c r="AC114" s="170">
        <f t="shared" si="248"/>
        <v>0</v>
      </c>
      <c r="AD114" s="170">
        <f t="shared" si="248"/>
        <v>0</v>
      </c>
      <c r="AE114" s="170">
        <f t="shared" si="248"/>
        <v>0</v>
      </c>
      <c r="AF114" s="170">
        <f t="shared" si="248"/>
        <v>0</v>
      </c>
      <c r="AG114" s="170">
        <f t="shared" si="248"/>
        <v>0</v>
      </c>
      <c r="AH114" s="170">
        <f t="shared" si="248"/>
        <v>0</v>
      </c>
      <c r="AI114" s="170">
        <f t="shared" si="248"/>
        <v>0</v>
      </c>
      <c r="AJ114" s="170">
        <f t="shared" si="248"/>
        <v>0</v>
      </c>
      <c r="AK114" s="171">
        <f t="shared" si="248"/>
        <v>0</v>
      </c>
      <c r="AL114" s="170">
        <f t="shared" si="248"/>
        <v>0</v>
      </c>
      <c r="AM114" s="170">
        <f t="shared" si="248"/>
        <v>0</v>
      </c>
      <c r="AN114" s="170">
        <f t="shared" si="248"/>
        <v>0</v>
      </c>
      <c r="AO114" s="170">
        <f t="shared" si="248"/>
        <v>0</v>
      </c>
      <c r="AP114" s="577"/>
      <c r="AQ114" s="70">
        <f>SUM(AQ115:AQ127)-AQ116</f>
        <v>121631.02625</v>
      </c>
      <c r="AR114" s="70">
        <f>SUM(AR115:AR127)-AR116</f>
        <v>31183.260259999999</v>
      </c>
      <c r="AS114" s="70">
        <f>SUM(AS115:AS127)-AS116</f>
        <v>19533.859799999998</v>
      </c>
      <c r="AT114" s="70">
        <f>SUM(AT115:AT127)-AT116</f>
        <v>70913.906190000009</v>
      </c>
      <c r="AU114" s="70">
        <f>SUM(AU115:AU127)-AU116</f>
        <v>0</v>
      </c>
      <c r="AV114" s="70" t="e">
        <f t="shared" ref="AV114:BE114" si="249">SUM(AV115:AV127)-AV116</f>
        <v>#REF!</v>
      </c>
      <c r="AW114" s="70" t="e">
        <f t="shared" si="249"/>
        <v>#REF!</v>
      </c>
      <c r="AX114" s="70" t="e">
        <f t="shared" si="249"/>
        <v>#REF!</v>
      </c>
      <c r="AY114" s="70" t="e">
        <f t="shared" si="249"/>
        <v>#REF!</v>
      </c>
      <c r="AZ114" s="70" t="e">
        <f t="shared" si="249"/>
        <v>#REF!</v>
      </c>
      <c r="BA114" s="70">
        <f t="shared" si="249"/>
        <v>28952.673000000003</v>
      </c>
      <c r="BB114" s="70">
        <f t="shared" si="249"/>
        <v>0</v>
      </c>
      <c r="BC114" s="70">
        <f t="shared" si="249"/>
        <v>11687.700000000003</v>
      </c>
      <c r="BD114" s="70">
        <f t="shared" si="249"/>
        <v>17264.973000000002</v>
      </c>
      <c r="BE114" s="70">
        <f t="shared" si="249"/>
        <v>0</v>
      </c>
      <c r="BF114" s="70">
        <f t="shared" ref="BF114:CN114" si="250">SUM(BF115:BF127)-BF116</f>
        <v>0</v>
      </c>
      <c r="BG114" s="70">
        <f t="shared" si="250"/>
        <v>0</v>
      </c>
      <c r="BH114" s="70">
        <f t="shared" si="250"/>
        <v>0</v>
      </c>
      <c r="BI114" s="70">
        <f t="shared" si="250"/>
        <v>0</v>
      </c>
      <c r="BJ114" s="70">
        <f t="shared" si="250"/>
        <v>0</v>
      </c>
      <c r="BK114" s="70">
        <f t="shared" si="250"/>
        <v>110594.27042999999</v>
      </c>
      <c r="BL114" s="70">
        <f t="shared" si="250"/>
        <v>23608.739959999999</v>
      </c>
      <c r="BM114" s="70">
        <f t="shared" si="250"/>
        <v>17189.493470000001</v>
      </c>
      <c r="BN114" s="70">
        <f t="shared" si="250"/>
        <v>69796.037000000011</v>
      </c>
      <c r="BO114" s="70">
        <f t="shared" si="250"/>
        <v>0</v>
      </c>
      <c r="BP114" s="70">
        <f>SUM(BP115:BP127)</f>
        <v>12737.67434</v>
      </c>
      <c r="BQ114" s="70">
        <f>SUM(BQ115:BQ127)</f>
        <v>1506.9408600000002</v>
      </c>
      <c r="BR114" s="70">
        <f>SUM(BR115:BR127)</f>
        <v>4092.72577</v>
      </c>
      <c r="BS114" s="70">
        <f>SUM(BS115:BS127)</f>
        <v>7138.0077100000008</v>
      </c>
      <c r="BT114" s="70">
        <f t="shared" si="250"/>
        <v>110594.27042999999</v>
      </c>
      <c r="BU114" s="70">
        <f t="shared" si="250"/>
        <v>23608.739959999999</v>
      </c>
      <c r="BV114" s="70">
        <f t="shared" si="250"/>
        <v>17189.493469999998</v>
      </c>
      <c r="BW114" s="70">
        <f t="shared" si="250"/>
        <v>69796.037000000011</v>
      </c>
      <c r="BX114" s="170">
        <f t="shared" si="250"/>
        <v>0</v>
      </c>
      <c r="BY114" s="310">
        <f t="shared" si="250"/>
        <v>12737.67434</v>
      </c>
      <c r="BZ114" s="70">
        <f t="shared" si="250"/>
        <v>1506.9408600000002</v>
      </c>
      <c r="CA114" s="70">
        <f t="shared" si="250"/>
        <v>4092.72577</v>
      </c>
      <c r="CB114" s="70">
        <f t="shared" si="250"/>
        <v>7138.0077100000008</v>
      </c>
      <c r="CC114" s="70">
        <f t="shared" si="250"/>
        <v>0</v>
      </c>
      <c r="CD114" s="70">
        <f t="shared" si="250"/>
        <v>123331.94477</v>
      </c>
      <c r="CE114" s="70">
        <f t="shared" si="250"/>
        <v>123331.94477</v>
      </c>
      <c r="CF114" s="70">
        <f t="shared" si="250"/>
        <v>25115.680819999998</v>
      </c>
      <c r="CG114" s="70">
        <f t="shared" si="250"/>
        <v>21282.219239999999</v>
      </c>
      <c r="CH114" s="70">
        <f t="shared" si="250"/>
        <v>76934.044710000002</v>
      </c>
      <c r="CI114" s="70">
        <f t="shared" si="250"/>
        <v>0</v>
      </c>
      <c r="CJ114" s="70">
        <f t="shared" si="250"/>
        <v>0</v>
      </c>
      <c r="CK114" s="70">
        <f t="shared" si="250"/>
        <v>0</v>
      </c>
      <c r="CL114" s="70">
        <f t="shared" si="250"/>
        <v>0</v>
      </c>
      <c r="CM114" s="70">
        <f t="shared" si="250"/>
        <v>0</v>
      </c>
      <c r="CN114" s="70">
        <f t="shared" si="250"/>
        <v>0</v>
      </c>
      <c r="CO114" s="312">
        <f>CP114+CR114-BF114</f>
        <v>28952.673000000003</v>
      </c>
      <c r="CP114" s="313">
        <f t="shared" ref="CP114:DJ114" si="251">SUM(CP115:CP127)-CP116</f>
        <v>28952.673000000003</v>
      </c>
      <c r="CQ114" s="313">
        <f t="shared" si="251"/>
        <v>28952.673000000003</v>
      </c>
      <c r="CR114" s="70">
        <f t="shared" si="251"/>
        <v>0</v>
      </c>
      <c r="CS114" s="70">
        <f t="shared" si="251"/>
        <v>0</v>
      </c>
      <c r="CT114" s="70">
        <f t="shared" si="251"/>
        <v>0</v>
      </c>
      <c r="CU114" s="70">
        <f t="shared" si="251"/>
        <v>0</v>
      </c>
      <c r="CV114" s="70">
        <f t="shared" si="251"/>
        <v>0</v>
      </c>
      <c r="CW114" s="70">
        <f t="shared" si="251"/>
        <v>0</v>
      </c>
      <c r="CX114" s="70">
        <f t="shared" si="251"/>
        <v>0</v>
      </c>
      <c r="CY114" s="70">
        <f t="shared" si="251"/>
        <v>0</v>
      </c>
      <c r="CZ114" s="70">
        <f t="shared" si="251"/>
        <v>0</v>
      </c>
      <c r="DA114" s="70">
        <f t="shared" si="251"/>
        <v>0</v>
      </c>
      <c r="DB114" s="70">
        <f t="shared" si="251"/>
        <v>0</v>
      </c>
      <c r="DC114" s="70">
        <f t="shared" si="251"/>
        <v>0</v>
      </c>
      <c r="DD114" s="70">
        <f t="shared" si="251"/>
        <v>0</v>
      </c>
      <c r="DE114" s="70">
        <f t="shared" si="251"/>
        <v>0</v>
      </c>
      <c r="DF114" s="70">
        <f t="shared" si="251"/>
        <v>0</v>
      </c>
      <c r="DG114" s="70">
        <f t="shared" si="251"/>
        <v>0</v>
      </c>
      <c r="DH114" s="70">
        <f t="shared" si="251"/>
        <v>0</v>
      </c>
      <c r="DI114" s="70">
        <f t="shared" si="251"/>
        <v>0</v>
      </c>
      <c r="DJ114" s="70">
        <f t="shared" si="251"/>
        <v>0</v>
      </c>
      <c r="DK114" s="154"/>
      <c r="DL114" s="70">
        <f>SUM(DL115:DL127)-DL116</f>
        <v>110594.27042999999</v>
      </c>
      <c r="DM114" s="70">
        <f>SUM(DM115:DM127)-DM116</f>
        <v>110594.27042999999</v>
      </c>
      <c r="DN114" s="154"/>
      <c r="DO114" s="70">
        <f>SUM(DO115:DO127)-DO116</f>
        <v>110594.27043</v>
      </c>
      <c r="DP114" s="70">
        <f>SUM(DP115:DP127)-DP116</f>
        <v>0</v>
      </c>
      <c r="DQ114" s="154"/>
      <c r="DR114" s="70">
        <f>SUM(DR115:DR127)-DR116</f>
        <v>-81641.597429999994</v>
      </c>
      <c r="DS114" s="143">
        <f>DJ114-DR114</f>
        <v>81641.597429999994</v>
      </c>
      <c r="DT114" s="143"/>
      <c r="DU114" s="70">
        <f t="shared" si="161"/>
        <v>7854.1200799999997</v>
      </c>
      <c r="DV114" s="70">
        <f>SUM(DV115:DV127)-DV116</f>
        <v>7854.1200799999997</v>
      </c>
      <c r="DW114" s="70">
        <f>SUM(DW115:DW127)-DW116</f>
        <v>0</v>
      </c>
      <c r="DX114" s="70">
        <f>SUM(DX115:DX127)-DX116</f>
        <v>0</v>
      </c>
      <c r="DY114" s="70">
        <f>SUM(DY115:DY127)-DY116</f>
        <v>0</v>
      </c>
      <c r="DZ114" s="70">
        <f t="shared" si="162"/>
        <v>501.32682</v>
      </c>
      <c r="EA114" s="70">
        <f>SUM(EA115:EA127)-EA116</f>
        <v>501.32682</v>
      </c>
      <c r="EB114" s="70">
        <f>SUM(EB115:EB127)-EB116</f>
        <v>0</v>
      </c>
      <c r="EC114" s="70">
        <f>SUM(EC115:EC127)-EC116</f>
        <v>0</v>
      </c>
      <c r="ED114" s="170">
        <f>SUM(ED115:ED127)-ED116</f>
        <v>0</v>
      </c>
      <c r="EE114" s="70">
        <f>EF114+EG114+EH114</f>
        <v>31183.260259999999</v>
      </c>
      <c r="EF114" s="70">
        <f>AR114</f>
        <v>31183.260259999999</v>
      </c>
      <c r="EG114" s="70">
        <f>SUM(EG115:EG127)-EG116</f>
        <v>0</v>
      </c>
      <c r="EH114" s="543"/>
      <c r="EI114" s="543"/>
      <c r="EJ114" s="70">
        <f>EK114+EL114</f>
        <v>0</v>
      </c>
      <c r="EK114" s="70">
        <f>SUM(EK115:EK127)</f>
        <v>0</v>
      </c>
      <c r="EL114" s="70">
        <f>SUM(EL115:EL127)</f>
        <v>0</v>
      </c>
      <c r="EM114" s="543"/>
      <c r="EN114" s="543"/>
      <c r="EO114" s="543"/>
      <c r="EP114" s="439">
        <f>SUM(EP115:EP127)</f>
        <v>0</v>
      </c>
      <c r="EQ114" s="70">
        <f>EP114-EM114</f>
        <v>0</v>
      </c>
      <c r="ER114" s="426"/>
      <c r="ES114" s="70">
        <f t="shared" si="163"/>
        <v>19533.859799999998</v>
      </c>
      <c r="ET114" s="70">
        <f>AS114</f>
        <v>19533.859799999998</v>
      </c>
      <c r="EU114" s="70">
        <f>SUM(EU115:EU127)-EU116</f>
        <v>0</v>
      </c>
      <c r="EV114" s="543"/>
      <c r="EW114" s="543"/>
      <c r="EX114" s="70">
        <f t="shared" si="164"/>
        <v>0</v>
      </c>
      <c r="EY114" s="70">
        <f>SUM(EY115:EY127)</f>
        <v>0</v>
      </c>
      <c r="EZ114" s="70">
        <f>SUM(EZ115:EZ127)</f>
        <v>0</v>
      </c>
      <c r="FA114" s="543"/>
      <c r="FB114" s="543"/>
      <c r="FC114" s="543"/>
      <c r="FD114" s="70">
        <f>SUM(FD115:FD127)</f>
        <v>0</v>
      </c>
      <c r="FE114" s="70">
        <f t="shared" si="165"/>
        <v>0</v>
      </c>
      <c r="FF114" s="70">
        <f>FG114+FH114+FI114</f>
        <v>70913.906190000009</v>
      </c>
      <c r="FG114" s="70">
        <f>AT114</f>
        <v>70913.906190000009</v>
      </c>
      <c r="FH114" s="70">
        <f>SUM(FH115:FH127)-FH116</f>
        <v>0</v>
      </c>
      <c r="FI114" s="543"/>
      <c r="FJ114" s="543"/>
      <c r="FK114" s="70">
        <f>FL114+FM114</f>
        <v>0</v>
      </c>
      <c r="FL114" s="70">
        <f>DX114</f>
        <v>0</v>
      </c>
      <c r="FM114" s="70">
        <f>EC114</f>
        <v>0</v>
      </c>
      <c r="FN114" s="543"/>
      <c r="FO114" s="543"/>
      <c r="FP114" s="543"/>
      <c r="FQ114" s="439">
        <f>FK114*FI114</f>
        <v>0</v>
      </c>
      <c r="FR114" s="70">
        <f>FL114-FQ114</f>
        <v>0</v>
      </c>
    </row>
    <row r="115" spans="2:174" s="48" customFormat="1" ht="15.75" customHeight="1" x14ac:dyDescent="0.25">
      <c r="B115" s="35">
        <v>1</v>
      </c>
      <c r="C115" s="36"/>
      <c r="D115" s="36"/>
      <c r="E115" s="113">
        <v>96</v>
      </c>
      <c r="F115" s="35">
        <v>1</v>
      </c>
      <c r="G115" s="36"/>
      <c r="H115" s="36">
        <v>1</v>
      </c>
      <c r="I115" s="888"/>
      <c r="J115" s="889"/>
      <c r="K115" s="274"/>
      <c r="L115" s="66"/>
      <c r="M115" s="113">
        <v>85</v>
      </c>
      <c r="N115" s="574" t="s">
        <v>224</v>
      </c>
      <c r="O115" s="160"/>
      <c r="P115" s="216">
        <v>1</v>
      </c>
      <c r="Q115" s="216">
        <v>1</v>
      </c>
      <c r="R115" s="2">
        <f t="shared" ref="R115:R127" si="252">S115+T115+U115</f>
        <v>2895.1</v>
      </c>
      <c r="S115" s="619"/>
      <c r="T115" s="620">
        <v>2895.1</v>
      </c>
      <c r="U115" s="619"/>
      <c r="V115" s="2">
        <f t="shared" ref="V115:V127" si="253">W115+X115+Y115+Z115</f>
        <v>2895.1</v>
      </c>
      <c r="W115" s="2"/>
      <c r="X115" s="645">
        <v>2895.1</v>
      </c>
      <c r="Y115" s="2"/>
      <c r="Z115" s="175"/>
      <c r="AA115" s="172"/>
      <c r="AB115" s="172"/>
      <c r="AC115" s="173"/>
      <c r="AD115" s="172"/>
      <c r="AE115" s="175"/>
      <c r="AF115" s="172"/>
      <c r="AG115" s="172"/>
      <c r="AH115" s="173"/>
      <c r="AI115" s="172"/>
      <c r="AJ115" s="175"/>
      <c r="AK115" s="172"/>
      <c r="AL115" s="172"/>
      <c r="AM115" s="173"/>
      <c r="AN115" s="172"/>
      <c r="AO115" s="172"/>
      <c r="AP115" s="578" t="s">
        <v>515</v>
      </c>
      <c r="AQ115" s="2">
        <f t="shared" ref="AQ115:AQ127" si="254">AR115+AS115+AT115+AU115</f>
        <v>2895.1</v>
      </c>
      <c r="AR115" s="619"/>
      <c r="AS115" s="620">
        <v>2895.1</v>
      </c>
      <c r="AT115" s="619"/>
      <c r="AU115" s="2"/>
      <c r="AV115" s="2" t="e">
        <f t="shared" ref="AV115:AV127" si="255">AW115+AX115+AY115+AZ115</f>
        <v>#REF!</v>
      </c>
      <c r="AW115" s="2" t="e">
        <f>#REF!-AR115</f>
        <v>#REF!</v>
      </c>
      <c r="AX115" s="2" t="e">
        <f>#REF!-AS115</f>
        <v>#REF!</v>
      </c>
      <c r="AY115" s="2" t="e">
        <f>#REF!-AT115</f>
        <v>#REF!</v>
      </c>
      <c r="AZ115" s="2" t="e">
        <f>#REF!-AU115</f>
        <v>#REF!</v>
      </c>
      <c r="BA115" s="2">
        <f t="shared" ref="BA115:BA127" si="256">BB115+BC115+BD115+BE115</f>
        <v>1327.1</v>
      </c>
      <c r="BB115" s="2"/>
      <c r="BC115" s="262">
        <f>577+750.1</f>
        <v>1327.1</v>
      </c>
      <c r="BD115" s="2"/>
      <c r="BE115" s="2"/>
      <c r="BF115" s="2">
        <f t="shared" ref="BF115:BF127" si="257">BG115+BH115+BI115+BJ115</f>
        <v>0</v>
      </c>
      <c r="BG115" s="2"/>
      <c r="BH115" s="262"/>
      <c r="BI115" s="2"/>
      <c r="BJ115" s="2"/>
      <c r="BK115" s="2">
        <f t="shared" ref="BK115:BK127" si="258">BL115+BM115+BN115+BO115</f>
        <v>2862.14671</v>
      </c>
      <c r="BL115" s="2"/>
      <c r="BM115" s="620">
        <f>SUM(557.26345,1605.54158,699.34168)</f>
        <v>2862.14671</v>
      </c>
      <c r="BN115" s="2"/>
      <c r="BO115" s="2"/>
      <c r="BP115" s="2">
        <f>SUM(BQ115:BS115)</f>
        <v>407.67029000000002</v>
      </c>
      <c r="BQ115" s="2"/>
      <c r="BR115" s="2">
        <f>SUM(79.3739,228.68555,99.61084)</f>
        <v>407.67029000000002</v>
      </c>
      <c r="BS115" s="2"/>
      <c r="BT115" s="2">
        <f t="shared" ref="BT115:BT127" si="259">BU115+BV115+BW115+BX115</f>
        <v>2862.14671</v>
      </c>
      <c r="BU115" s="2"/>
      <c r="BV115" s="262">
        <f>SUM(557.26345,1605.54158,699.34168)</f>
        <v>2862.14671</v>
      </c>
      <c r="BW115" s="2"/>
      <c r="BX115" s="172"/>
      <c r="BY115" s="2">
        <f t="shared" ref="BY115:BY127" si="260">BZ115+CA115+CB115+CC115</f>
        <v>407.67029000000002</v>
      </c>
      <c r="BZ115" s="2"/>
      <c r="CA115" s="328">
        <f>SUM(79.3739,228.68555,99.61084)</f>
        <v>407.67029000000002</v>
      </c>
      <c r="CB115" s="2"/>
      <c r="CC115" s="2"/>
      <c r="CD115" s="25">
        <f t="shared" ref="CD115:CD127" si="261">CE115</f>
        <v>3269.817</v>
      </c>
      <c r="CE115" s="2">
        <f t="shared" ref="CE115:CE127" si="262">CF115+CG115+CH115+CI115</f>
        <v>3269.817</v>
      </c>
      <c r="CF115" s="2">
        <f t="shared" ref="CF115:CI127" si="263">BU115+BZ115</f>
        <v>0</v>
      </c>
      <c r="CG115" s="2">
        <f t="shared" si="263"/>
        <v>3269.817</v>
      </c>
      <c r="CH115" s="2">
        <f t="shared" si="263"/>
        <v>0</v>
      </c>
      <c r="CI115" s="2">
        <f t="shared" si="263"/>
        <v>0</v>
      </c>
      <c r="CJ115" s="2">
        <f t="shared" ref="CJ115:CJ127" si="264">CK115+CL115+CM115+CN115</f>
        <v>0</v>
      </c>
      <c r="CK115" s="2">
        <f t="shared" ref="CK115:CK127" si="265">BL115-BU115</f>
        <v>0</v>
      </c>
      <c r="CL115" s="2">
        <f t="shared" ref="CL115:CL127" si="266">BM115-BV115</f>
        <v>0</v>
      </c>
      <c r="CM115" s="2">
        <f t="shared" ref="CM115:CM127" si="267">BN115-BW115</f>
        <v>0</v>
      </c>
      <c r="CN115" s="2">
        <f t="shared" ref="CN115:CN127" si="268">BO115-BX115</f>
        <v>0</v>
      </c>
      <c r="CO115" s="92"/>
      <c r="CP115" s="348">
        <f>BA115</f>
        <v>1327.1</v>
      </c>
      <c r="CQ115" s="348">
        <f>CP115</f>
        <v>1327.1</v>
      </c>
      <c r="CR115" s="2">
        <f t="shared" ref="CR115:CR127" si="269">CS115+CT115+CU115+CV115</f>
        <v>0</v>
      </c>
      <c r="CS115" s="2"/>
      <c r="CT115" s="262"/>
      <c r="CU115" s="2"/>
      <c r="CV115" s="2"/>
      <c r="CW115" s="2">
        <f t="shared" ref="CW115:CW127" si="270">CX115+CY115+CZ115+DA115</f>
        <v>0</v>
      </c>
      <c r="CX115" s="2"/>
      <c r="CY115" s="262"/>
      <c r="CZ115" s="2"/>
      <c r="DA115" s="2"/>
      <c r="DB115" s="2">
        <f t="shared" ref="DB115:DB127" si="271">DC115+DD115+DE115+DF115</f>
        <v>0</v>
      </c>
      <c r="DC115" s="2">
        <f t="shared" ref="DC115:DF127" si="272">CS115-CX115</f>
        <v>0</v>
      </c>
      <c r="DD115" s="2">
        <f t="shared" si="272"/>
        <v>0</v>
      </c>
      <c r="DE115" s="2">
        <f t="shared" si="272"/>
        <v>0</v>
      </c>
      <c r="DF115" s="2">
        <f t="shared" si="272"/>
        <v>0</v>
      </c>
      <c r="DG115" s="2"/>
      <c r="DH115" s="2"/>
      <c r="DI115" s="2"/>
      <c r="DJ115" s="2">
        <f t="shared" ref="DJ115:DJ127" si="273">CJ115+DB115+DI115</f>
        <v>0</v>
      </c>
      <c r="DK115" s="58"/>
      <c r="DL115" s="2">
        <f t="shared" ref="DL115:DL127" si="274">BK115+CR115+DG115</f>
        <v>2862.14671</v>
      </c>
      <c r="DM115" s="2">
        <f t="shared" ref="DM115:DM127" si="275">BT115+CW115+DH115</f>
        <v>2862.14671</v>
      </c>
      <c r="DN115" s="58"/>
      <c r="DO115" s="2">
        <f>DM115</f>
        <v>2862.14671</v>
      </c>
      <c r="DP115" s="2">
        <f>DJ115</f>
        <v>0</v>
      </c>
      <c r="DQ115" s="58"/>
      <c r="DR115" s="2">
        <f>CQ115-DO115</f>
        <v>-1535.0467100000001</v>
      </c>
      <c r="DS115" s="58"/>
      <c r="DT115" s="58"/>
      <c r="DU115" s="2">
        <f t="shared" si="161"/>
        <v>0</v>
      </c>
      <c r="DV115" s="2"/>
      <c r="DW115" s="262"/>
      <c r="DX115" s="2"/>
      <c r="DY115" s="2"/>
      <c r="DZ115" s="2">
        <f t="shared" si="162"/>
        <v>0</v>
      </c>
      <c r="EA115" s="2"/>
      <c r="EB115" s="328"/>
      <c r="EC115" s="2"/>
      <c r="ED115" s="172"/>
      <c r="EE115" s="445"/>
      <c r="EF115" s="445"/>
      <c r="EG115" s="449"/>
      <c r="EH115" s="553"/>
      <c r="EI115" s="553"/>
      <c r="EJ115" s="445"/>
      <c r="EK115" s="445"/>
      <c r="EL115" s="449"/>
      <c r="EM115" s="553"/>
      <c r="EN115" s="553"/>
      <c r="EO115" s="553"/>
      <c r="EP115" s="446"/>
      <c r="EQ115" s="445"/>
      <c r="ER115" s="427" t="e">
        <f t="shared" ref="ER115:ER127" si="276">EP115/EM115</f>
        <v>#DIV/0!</v>
      </c>
      <c r="ES115" s="498">
        <f t="shared" si="163"/>
        <v>2895.1</v>
      </c>
      <c r="ET115" s="498">
        <f>AS115</f>
        <v>2895.1</v>
      </c>
      <c r="EU115" s="500"/>
      <c r="EV115" s="541">
        <f t="shared" ref="EV115:EV127" si="277">ET115/ES115</f>
        <v>1</v>
      </c>
      <c r="EW115" s="541">
        <f t="shared" ref="EW115:EW127" si="278">EU115/ES115</f>
        <v>0</v>
      </c>
      <c r="EX115" s="498">
        <f t="shared" si="164"/>
        <v>0</v>
      </c>
      <c r="EY115" s="498">
        <f t="shared" ref="EY115:EY127" si="279">DW115</f>
        <v>0</v>
      </c>
      <c r="EZ115" s="500">
        <f t="shared" ref="EZ115:EZ127" si="280">EB115</f>
        <v>0</v>
      </c>
      <c r="FA115" s="541" t="e">
        <f t="shared" ref="FA115:FA127" si="281">EY115/EX115</f>
        <v>#DIV/0!</v>
      </c>
      <c r="FB115" s="541" t="e">
        <f t="shared" ref="FB115:FB127" si="282">EZ115/EX115</f>
        <v>#DIV/0!</v>
      </c>
      <c r="FC115" s="541"/>
      <c r="FD115" s="498">
        <f t="shared" ref="FD115:FD127" si="283">EX115*EV115</f>
        <v>0</v>
      </c>
      <c r="FE115" s="498">
        <f t="shared" si="165"/>
        <v>0</v>
      </c>
      <c r="FF115" s="445"/>
      <c r="FG115" s="445"/>
      <c r="FH115" s="449"/>
      <c r="FI115" s="553"/>
      <c r="FJ115" s="553"/>
      <c r="FK115" s="445"/>
      <c r="FL115" s="445"/>
      <c r="FM115" s="449"/>
      <c r="FN115" s="553"/>
      <c r="FO115" s="553"/>
      <c r="FP115" s="553"/>
      <c r="FQ115" s="446"/>
      <c r="FR115" s="445"/>
    </row>
    <row r="116" spans="2:174" s="48" customFormat="1" ht="15.75" customHeight="1" x14ac:dyDescent="0.25">
      <c r="B116" s="35"/>
      <c r="C116" s="36"/>
      <c r="D116" s="36"/>
      <c r="E116" s="113"/>
      <c r="F116" s="35"/>
      <c r="G116" s="36"/>
      <c r="H116" s="36"/>
      <c r="I116" s="888"/>
      <c r="J116" s="889"/>
      <c r="K116" s="274"/>
      <c r="L116" s="66"/>
      <c r="M116" s="113"/>
      <c r="N116" s="19" t="s">
        <v>251</v>
      </c>
      <c r="O116" s="158"/>
      <c r="P116" s="158"/>
      <c r="Q116" s="158"/>
      <c r="R116" s="2">
        <f t="shared" si="252"/>
        <v>0</v>
      </c>
      <c r="S116" s="619"/>
      <c r="T116" s="622"/>
      <c r="U116" s="619"/>
      <c r="V116" s="2">
        <f t="shared" si="253"/>
        <v>0</v>
      </c>
      <c r="W116" s="2"/>
      <c r="X116" s="321"/>
      <c r="Y116" s="2"/>
      <c r="Z116" s="175"/>
      <c r="AA116" s="172"/>
      <c r="AB116" s="172"/>
      <c r="AC116" s="177"/>
      <c r="AD116" s="172"/>
      <c r="AE116" s="175"/>
      <c r="AF116" s="172"/>
      <c r="AG116" s="172"/>
      <c r="AH116" s="177"/>
      <c r="AI116" s="172"/>
      <c r="AJ116" s="175"/>
      <c r="AK116" s="172"/>
      <c r="AL116" s="172"/>
      <c r="AM116" s="177"/>
      <c r="AN116" s="172"/>
      <c r="AO116" s="172"/>
      <c r="AP116" s="579"/>
      <c r="AQ116" s="2">
        <f t="shared" si="254"/>
        <v>0</v>
      </c>
      <c r="AR116" s="619"/>
      <c r="AS116" s="622"/>
      <c r="AT116" s="619"/>
      <c r="AU116" s="2"/>
      <c r="AV116" s="2" t="e">
        <f t="shared" si="255"/>
        <v>#REF!</v>
      </c>
      <c r="AW116" s="2" t="e">
        <f>#REF!-AR116</f>
        <v>#REF!</v>
      </c>
      <c r="AX116" s="2" t="e">
        <f>#REF!-AS116</f>
        <v>#REF!</v>
      </c>
      <c r="AY116" s="2" t="e">
        <f>#REF!-AT116</f>
        <v>#REF!</v>
      </c>
      <c r="AZ116" s="2" t="e">
        <f>#REF!-AU116</f>
        <v>#REF!</v>
      </c>
      <c r="BA116" s="2">
        <f t="shared" si="256"/>
        <v>0</v>
      </c>
      <c r="BB116" s="2"/>
      <c r="BC116" s="321"/>
      <c r="BD116" s="2"/>
      <c r="BE116" s="2"/>
      <c r="BF116" s="2">
        <f t="shared" si="257"/>
        <v>0</v>
      </c>
      <c r="BG116" s="2"/>
      <c r="BH116" s="321"/>
      <c r="BI116" s="2"/>
      <c r="BJ116" s="2"/>
      <c r="BK116" s="2">
        <f t="shared" si="258"/>
        <v>0</v>
      </c>
      <c r="BL116" s="2"/>
      <c r="BM116" s="710"/>
      <c r="BN116" s="2"/>
      <c r="BO116" s="2"/>
      <c r="BP116" s="2">
        <f t="shared" ref="BP116:BP127" si="284">SUM(BQ116:BS116)</f>
        <v>0</v>
      </c>
      <c r="BQ116" s="2"/>
      <c r="BR116" s="2"/>
      <c r="BS116" s="2"/>
      <c r="BT116" s="2">
        <f t="shared" si="259"/>
        <v>0</v>
      </c>
      <c r="BU116" s="2"/>
      <c r="BV116" s="361"/>
      <c r="BW116" s="2"/>
      <c r="BX116" s="172"/>
      <c r="BY116" s="2">
        <f t="shared" si="260"/>
        <v>0</v>
      </c>
      <c r="BZ116" s="2"/>
      <c r="CA116" s="2"/>
      <c r="CB116" s="2"/>
      <c r="CC116" s="2"/>
      <c r="CD116" s="25">
        <f t="shared" si="261"/>
        <v>0</v>
      </c>
      <c r="CE116" s="2">
        <f t="shared" si="262"/>
        <v>0</v>
      </c>
      <c r="CF116" s="2">
        <f t="shared" si="263"/>
        <v>0</v>
      </c>
      <c r="CG116" s="2">
        <f t="shared" si="263"/>
        <v>0</v>
      </c>
      <c r="CH116" s="2">
        <f t="shared" si="263"/>
        <v>0</v>
      </c>
      <c r="CI116" s="2">
        <f t="shared" si="263"/>
        <v>0</v>
      </c>
      <c r="CJ116" s="2">
        <f t="shared" si="264"/>
        <v>0</v>
      </c>
      <c r="CK116" s="2">
        <f t="shared" si="265"/>
        <v>0</v>
      </c>
      <c r="CL116" s="2">
        <f t="shared" si="266"/>
        <v>0</v>
      </c>
      <c r="CM116" s="2">
        <f t="shared" si="267"/>
        <v>0</v>
      </c>
      <c r="CN116" s="2">
        <f t="shared" si="268"/>
        <v>0</v>
      </c>
      <c r="CO116" s="92"/>
      <c r="CP116" s="348"/>
      <c r="CQ116" s="348"/>
      <c r="CR116" s="2">
        <f t="shared" si="269"/>
        <v>0</v>
      </c>
      <c r="CS116" s="2"/>
      <c r="CT116" s="321"/>
      <c r="CU116" s="2"/>
      <c r="CV116" s="2"/>
      <c r="CW116" s="2">
        <f t="shared" si="270"/>
        <v>0</v>
      </c>
      <c r="CX116" s="2"/>
      <c r="CY116" s="321"/>
      <c r="CZ116" s="2"/>
      <c r="DA116" s="2"/>
      <c r="DB116" s="2">
        <f t="shared" si="271"/>
        <v>0</v>
      </c>
      <c r="DC116" s="2">
        <f t="shared" si="272"/>
        <v>0</v>
      </c>
      <c r="DD116" s="2">
        <f t="shared" si="272"/>
        <v>0</v>
      </c>
      <c r="DE116" s="2">
        <f t="shared" si="272"/>
        <v>0</v>
      </c>
      <c r="DF116" s="2">
        <f t="shared" si="272"/>
        <v>0</v>
      </c>
      <c r="DG116" s="2"/>
      <c r="DH116" s="2"/>
      <c r="DI116" s="2"/>
      <c r="DJ116" s="2">
        <f t="shared" si="273"/>
        <v>0</v>
      </c>
      <c r="DK116" s="58"/>
      <c r="DL116" s="2">
        <f t="shared" si="274"/>
        <v>0</v>
      </c>
      <c r="DM116" s="2">
        <f t="shared" si="275"/>
        <v>0</v>
      </c>
      <c r="DN116" s="58"/>
      <c r="DO116" s="2">
        <f>DM116</f>
        <v>0</v>
      </c>
      <c r="DP116" s="2">
        <f>DJ116</f>
        <v>0</v>
      </c>
      <c r="DQ116" s="58"/>
      <c r="DR116" s="2"/>
      <c r="DS116" s="58"/>
      <c r="DT116" s="58"/>
      <c r="DU116" s="2">
        <f t="shared" si="161"/>
        <v>0</v>
      </c>
      <c r="DV116" s="2"/>
      <c r="DW116" s="361"/>
      <c r="DX116" s="2"/>
      <c r="DY116" s="2"/>
      <c r="DZ116" s="2">
        <f t="shared" si="162"/>
        <v>0</v>
      </c>
      <c r="EA116" s="2"/>
      <c r="EB116" s="2"/>
      <c r="EC116" s="2"/>
      <c r="ED116" s="172"/>
      <c r="EE116" s="445"/>
      <c r="EF116" s="445"/>
      <c r="EG116" s="445"/>
      <c r="EH116" s="553"/>
      <c r="EI116" s="553"/>
      <c r="EJ116" s="445"/>
      <c r="EK116" s="445"/>
      <c r="EL116" s="445"/>
      <c r="EM116" s="553"/>
      <c r="EN116" s="553"/>
      <c r="EO116" s="553"/>
      <c r="EP116" s="446"/>
      <c r="EQ116" s="445"/>
      <c r="ER116" s="427" t="e">
        <f t="shared" si="276"/>
        <v>#DIV/0!</v>
      </c>
      <c r="ES116" s="498"/>
      <c r="ET116" s="498"/>
      <c r="EU116" s="498"/>
      <c r="EV116" s="541"/>
      <c r="EW116" s="541"/>
      <c r="EX116" s="498"/>
      <c r="EY116" s="498"/>
      <c r="EZ116" s="498"/>
      <c r="FA116" s="541"/>
      <c r="FB116" s="541"/>
      <c r="FC116" s="541"/>
      <c r="FD116" s="498"/>
      <c r="FE116" s="498">
        <f t="shared" si="165"/>
        <v>0</v>
      </c>
      <c r="FF116" s="445"/>
      <c r="FG116" s="445"/>
      <c r="FH116" s="445"/>
      <c r="FI116" s="553"/>
      <c r="FJ116" s="553"/>
      <c r="FK116" s="445"/>
      <c r="FL116" s="445"/>
      <c r="FM116" s="445"/>
      <c r="FN116" s="553"/>
      <c r="FO116" s="553"/>
      <c r="FP116" s="553"/>
      <c r="FQ116" s="446"/>
      <c r="FR116" s="445"/>
    </row>
    <row r="117" spans="2:174" s="48" customFormat="1" ht="15.75" customHeight="1" x14ac:dyDescent="0.25">
      <c r="B117" s="35"/>
      <c r="C117" s="36"/>
      <c r="D117" s="36">
        <v>1</v>
      </c>
      <c r="E117" s="113">
        <v>97</v>
      </c>
      <c r="F117" s="35"/>
      <c r="G117" s="36"/>
      <c r="H117" s="36">
        <v>1</v>
      </c>
      <c r="I117" s="886"/>
      <c r="J117" s="887"/>
      <c r="K117" s="887"/>
      <c r="L117" s="202"/>
      <c r="M117" s="113">
        <v>86</v>
      </c>
      <c r="N117" s="4" t="s">
        <v>223</v>
      </c>
      <c r="O117" s="408"/>
      <c r="P117" s="212">
        <v>1</v>
      </c>
      <c r="Q117" s="113">
        <v>1</v>
      </c>
      <c r="R117" s="2">
        <f t="shared" si="252"/>
        <v>1153.9000000000001</v>
      </c>
      <c r="S117" s="619"/>
      <c r="T117" s="620">
        <v>1153.9000000000001</v>
      </c>
      <c r="U117" s="619"/>
      <c r="V117" s="2">
        <f t="shared" si="253"/>
        <v>1153.9000000000001</v>
      </c>
      <c r="W117" s="2"/>
      <c r="X117" s="645">
        <v>1153.9000000000001</v>
      </c>
      <c r="Y117" s="2"/>
      <c r="Z117" s="174"/>
      <c r="AA117" s="172"/>
      <c r="AB117" s="172"/>
      <c r="AC117" s="173"/>
      <c r="AD117" s="172"/>
      <c r="AE117" s="174"/>
      <c r="AF117" s="172"/>
      <c r="AG117" s="172"/>
      <c r="AH117" s="173"/>
      <c r="AI117" s="172"/>
      <c r="AJ117" s="174"/>
      <c r="AK117" s="172"/>
      <c r="AL117" s="172"/>
      <c r="AM117" s="173"/>
      <c r="AN117" s="172"/>
      <c r="AO117" s="174"/>
      <c r="AP117" s="578" t="s">
        <v>433</v>
      </c>
      <c r="AQ117" s="2">
        <f t="shared" si="254"/>
        <v>1153.9000000000001</v>
      </c>
      <c r="AR117" s="619"/>
      <c r="AS117" s="620">
        <v>1153.9000000000001</v>
      </c>
      <c r="AT117" s="619"/>
      <c r="AU117" s="323"/>
      <c r="AV117" s="2" t="e">
        <f t="shared" si="255"/>
        <v>#REF!</v>
      </c>
      <c r="AW117" s="2" t="e">
        <f>#REF!-AR117</f>
        <v>#REF!</v>
      </c>
      <c r="AX117" s="2" t="e">
        <f>#REF!-AS117</f>
        <v>#REF!</v>
      </c>
      <c r="AY117" s="2" t="e">
        <f>#REF!-AT117</f>
        <v>#REF!</v>
      </c>
      <c r="AZ117" s="2" t="e">
        <f>#REF!-AU117</f>
        <v>#REF!</v>
      </c>
      <c r="BA117" s="2">
        <f t="shared" si="256"/>
        <v>694.6</v>
      </c>
      <c r="BB117" s="2"/>
      <c r="BC117" s="262">
        <v>694.6</v>
      </c>
      <c r="BD117" s="2"/>
      <c r="BE117" s="323"/>
      <c r="BF117" s="2">
        <f t="shared" si="257"/>
        <v>0</v>
      </c>
      <c r="BG117" s="2"/>
      <c r="BH117" s="262"/>
      <c r="BI117" s="2"/>
      <c r="BJ117" s="323"/>
      <c r="BK117" s="2">
        <f t="shared" si="258"/>
        <v>894.27256</v>
      </c>
      <c r="BL117" s="2"/>
      <c r="BM117" s="620">
        <v>894.27256</v>
      </c>
      <c r="BN117" s="2"/>
      <c r="BO117" s="328"/>
      <c r="BP117" s="2">
        <f t="shared" si="284"/>
        <v>545.36938999999995</v>
      </c>
      <c r="BQ117" s="327"/>
      <c r="BR117" s="327">
        <v>545.36938999999995</v>
      </c>
      <c r="BS117" s="327"/>
      <c r="BT117" s="2">
        <f t="shared" si="259"/>
        <v>894.27256</v>
      </c>
      <c r="BU117" s="2"/>
      <c r="BV117" s="620">
        <v>894.27256</v>
      </c>
      <c r="BW117" s="2"/>
      <c r="BX117" s="205"/>
      <c r="BY117" s="2">
        <f t="shared" si="260"/>
        <v>545.36938999999995</v>
      </c>
      <c r="BZ117" s="2"/>
      <c r="CA117" s="2">
        <v>545.36938999999995</v>
      </c>
      <c r="CB117" s="2"/>
      <c r="CC117" s="2"/>
      <c r="CD117" s="25">
        <f t="shared" si="261"/>
        <v>1439.64195</v>
      </c>
      <c r="CE117" s="2">
        <f t="shared" si="262"/>
        <v>1439.64195</v>
      </c>
      <c r="CF117" s="2">
        <f t="shared" si="263"/>
        <v>0</v>
      </c>
      <c r="CG117" s="2">
        <f t="shared" si="263"/>
        <v>1439.64195</v>
      </c>
      <c r="CH117" s="2">
        <f t="shared" si="263"/>
        <v>0</v>
      </c>
      <c r="CI117" s="2">
        <f t="shared" si="263"/>
        <v>0</v>
      </c>
      <c r="CJ117" s="2">
        <f t="shared" si="264"/>
        <v>0</v>
      </c>
      <c r="CK117" s="2">
        <f t="shared" si="265"/>
        <v>0</v>
      </c>
      <c r="CL117" s="2">
        <f t="shared" si="266"/>
        <v>0</v>
      </c>
      <c r="CM117" s="2">
        <f t="shared" si="267"/>
        <v>0</v>
      </c>
      <c r="CN117" s="2">
        <f t="shared" si="268"/>
        <v>0</v>
      </c>
      <c r="CO117" s="92"/>
      <c r="CP117" s="348"/>
      <c r="CQ117" s="348"/>
      <c r="CR117" s="2">
        <f t="shared" si="269"/>
        <v>0</v>
      </c>
      <c r="CS117" s="2"/>
      <c r="CT117" s="262"/>
      <c r="CU117" s="2"/>
      <c r="CV117" s="323"/>
      <c r="CW117" s="2">
        <f t="shared" si="270"/>
        <v>0</v>
      </c>
      <c r="CX117" s="2"/>
      <c r="CY117" s="262"/>
      <c r="CZ117" s="2"/>
      <c r="DA117" s="323"/>
      <c r="DB117" s="2">
        <f t="shared" si="271"/>
        <v>0</v>
      </c>
      <c r="DC117" s="2">
        <f t="shared" si="272"/>
        <v>0</v>
      </c>
      <c r="DD117" s="2">
        <f t="shared" si="272"/>
        <v>0</v>
      </c>
      <c r="DE117" s="2">
        <f t="shared" si="272"/>
        <v>0</v>
      </c>
      <c r="DF117" s="2">
        <f t="shared" si="272"/>
        <v>0</v>
      </c>
      <c r="DG117" s="2"/>
      <c r="DH117" s="2"/>
      <c r="DI117" s="2"/>
      <c r="DJ117" s="2">
        <f t="shared" si="273"/>
        <v>0</v>
      </c>
      <c r="DK117" s="58"/>
      <c r="DL117" s="2">
        <f t="shared" si="274"/>
        <v>894.27256</v>
      </c>
      <c r="DM117" s="2">
        <f t="shared" si="275"/>
        <v>894.27256</v>
      </c>
      <c r="DN117" s="58"/>
      <c r="DO117" s="2"/>
      <c r="DP117" s="2"/>
      <c r="DQ117" s="58"/>
      <c r="DR117" s="2"/>
      <c r="DS117" s="58"/>
      <c r="DT117" s="58"/>
      <c r="DU117" s="2">
        <f t="shared" si="161"/>
        <v>0</v>
      </c>
      <c r="DV117" s="2"/>
      <c r="DW117" s="262"/>
      <c r="DX117" s="2"/>
      <c r="DY117" s="328"/>
      <c r="DZ117" s="2">
        <f t="shared" si="162"/>
        <v>0</v>
      </c>
      <c r="EA117" s="2"/>
      <c r="EB117" s="2"/>
      <c r="EC117" s="2"/>
      <c r="ED117" s="172"/>
      <c r="EE117" s="445"/>
      <c r="EF117" s="445"/>
      <c r="EG117" s="445"/>
      <c r="EH117" s="553"/>
      <c r="EI117" s="553"/>
      <c r="EJ117" s="445"/>
      <c r="EK117" s="445"/>
      <c r="EL117" s="445"/>
      <c r="EM117" s="553"/>
      <c r="EN117" s="553"/>
      <c r="EO117" s="553"/>
      <c r="EP117" s="446"/>
      <c r="EQ117" s="445"/>
      <c r="ER117" s="427" t="e">
        <f t="shared" si="276"/>
        <v>#DIV/0!</v>
      </c>
      <c r="ES117" s="498">
        <f t="shared" si="163"/>
        <v>1153.9000000000001</v>
      </c>
      <c r="ET117" s="498">
        <f>AS117</f>
        <v>1153.9000000000001</v>
      </c>
      <c r="EU117" s="498"/>
      <c r="EV117" s="541">
        <f t="shared" si="277"/>
        <v>1</v>
      </c>
      <c r="EW117" s="541">
        <f t="shared" si="278"/>
        <v>0</v>
      </c>
      <c r="EX117" s="498">
        <f t="shared" si="164"/>
        <v>0</v>
      </c>
      <c r="EY117" s="498">
        <f t="shared" si="279"/>
        <v>0</v>
      </c>
      <c r="EZ117" s="498">
        <f t="shared" si="280"/>
        <v>0</v>
      </c>
      <c r="FA117" s="541" t="e">
        <f t="shared" si="281"/>
        <v>#DIV/0!</v>
      </c>
      <c r="FB117" s="541" t="e">
        <f t="shared" si="282"/>
        <v>#DIV/0!</v>
      </c>
      <c r="FC117" s="541"/>
      <c r="FD117" s="498">
        <f t="shared" si="283"/>
        <v>0</v>
      </c>
      <c r="FE117" s="498">
        <f t="shared" si="165"/>
        <v>0</v>
      </c>
      <c r="FF117" s="445"/>
      <c r="FG117" s="445"/>
      <c r="FH117" s="445"/>
      <c r="FI117" s="553"/>
      <c r="FJ117" s="553"/>
      <c r="FK117" s="445"/>
      <c r="FL117" s="445"/>
      <c r="FM117" s="445"/>
      <c r="FN117" s="553"/>
      <c r="FO117" s="553"/>
      <c r="FP117" s="553"/>
      <c r="FQ117" s="446"/>
      <c r="FR117" s="445"/>
    </row>
    <row r="118" spans="2:174" s="48" customFormat="1" ht="15.75" customHeight="1" x14ac:dyDescent="0.25">
      <c r="B118" s="35"/>
      <c r="C118" s="36"/>
      <c r="D118" s="36">
        <v>1</v>
      </c>
      <c r="E118" s="113">
        <v>98</v>
      </c>
      <c r="F118" s="35"/>
      <c r="G118" s="36"/>
      <c r="H118" s="36"/>
      <c r="I118" s="888"/>
      <c r="J118" s="889"/>
      <c r="K118" s="274"/>
      <c r="L118" s="66"/>
      <c r="M118" s="113">
        <v>87</v>
      </c>
      <c r="N118" s="4" t="s">
        <v>222</v>
      </c>
      <c r="O118" s="408"/>
      <c r="P118" s="212">
        <v>1</v>
      </c>
      <c r="Q118" s="113">
        <v>1</v>
      </c>
      <c r="R118" s="2">
        <f t="shared" si="252"/>
        <v>1188.2110399999999</v>
      </c>
      <c r="S118" s="619"/>
      <c r="T118" s="620">
        <v>1188.2110399999999</v>
      </c>
      <c r="U118" s="619"/>
      <c r="V118" s="2">
        <f t="shared" si="253"/>
        <v>1267.2</v>
      </c>
      <c r="W118" s="2"/>
      <c r="X118" s="645">
        <v>1267.2</v>
      </c>
      <c r="Y118" s="2"/>
      <c r="Z118" s="174"/>
      <c r="AA118" s="172"/>
      <c r="AB118" s="172"/>
      <c r="AC118" s="173"/>
      <c r="AD118" s="172"/>
      <c r="AE118" s="174"/>
      <c r="AF118" s="172"/>
      <c r="AG118" s="172"/>
      <c r="AH118" s="173"/>
      <c r="AI118" s="172"/>
      <c r="AJ118" s="174"/>
      <c r="AK118" s="172"/>
      <c r="AL118" s="172"/>
      <c r="AM118" s="173"/>
      <c r="AN118" s="172"/>
      <c r="AO118" s="174"/>
      <c r="AP118" s="578" t="s">
        <v>526</v>
      </c>
      <c r="AQ118" s="2">
        <f t="shared" si="254"/>
        <v>1188.2110399999999</v>
      </c>
      <c r="AR118" s="619"/>
      <c r="AS118" s="619">
        <v>1188.2110399999999</v>
      </c>
      <c r="AT118" s="619"/>
      <c r="AU118" s="2"/>
      <c r="AV118" s="2" t="e">
        <f t="shared" si="255"/>
        <v>#REF!</v>
      </c>
      <c r="AW118" s="2" t="e">
        <f>#REF!-AR118</f>
        <v>#REF!</v>
      </c>
      <c r="AX118" s="2" t="e">
        <f>#REF!-AS118</f>
        <v>#REF!</v>
      </c>
      <c r="AY118" s="2" t="e">
        <f>#REF!-AT118</f>
        <v>#REF!</v>
      </c>
      <c r="AZ118" s="2" t="e">
        <f>#REF!-AU118</f>
        <v>#REF!</v>
      </c>
      <c r="BA118" s="2">
        <f t="shared" si="256"/>
        <v>783.4</v>
      </c>
      <c r="BB118" s="2"/>
      <c r="BC118" s="2">
        <v>783.4</v>
      </c>
      <c r="BD118" s="2"/>
      <c r="BE118" s="2"/>
      <c r="BF118" s="2">
        <f t="shared" si="257"/>
        <v>0</v>
      </c>
      <c r="BG118" s="2"/>
      <c r="BH118" s="2"/>
      <c r="BI118" s="2"/>
      <c r="BJ118" s="2"/>
      <c r="BK118" s="2">
        <f t="shared" si="258"/>
        <v>1188.2110400000001</v>
      </c>
      <c r="BL118" s="2"/>
      <c r="BM118" s="619">
        <f>SUM(737.23885,339.55401,111.41818)</f>
        <v>1188.2110400000001</v>
      </c>
      <c r="BN118" s="2"/>
      <c r="BO118" s="2"/>
      <c r="BP118" s="2">
        <f t="shared" si="284"/>
        <v>771.65841</v>
      </c>
      <c r="BQ118" s="2"/>
      <c r="BR118" s="2">
        <f>SUM(478.7841,220.51614,72.35817)</f>
        <v>771.65841</v>
      </c>
      <c r="BS118" s="2"/>
      <c r="BT118" s="2">
        <f t="shared" si="259"/>
        <v>1188.2110399999999</v>
      </c>
      <c r="BU118" s="2"/>
      <c r="BV118" s="2">
        <f>SUM(737.23885,111.41818,339.55401)</f>
        <v>1188.2110399999999</v>
      </c>
      <c r="BW118" s="2"/>
      <c r="BX118" s="172"/>
      <c r="BY118" s="2">
        <f t="shared" si="260"/>
        <v>771.65841</v>
      </c>
      <c r="BZ118" s="2"/>
      <c r="CA118" s="2">
        <f>SUM(478.7841,72.35817,220.51614)</f>
        <v>771.65841</v>
      </c>
      <c r="CB118" s="2"/>
      <c r="CC118" s="2"/>
      <c r="CD118" s="25">
        <f t="shared" si="261"/>
        <v>1959.8694499999999</v>
      </c>
      <c r="CE118" s="2">
        <f t="shared" si="262"/>
        <v>1959.8694499999999</v>
      </c>
      <c r="CF118" s="2">
        <f t="shared" si="263"/>
        <v>0</v>
      </c>
      <c r="CG118" s="2">
        <f t="shared" si="263"/>
        <v>1959.8694499999999</v>
      </c>
      <c r="CH118" s="2">
        <f t="shared" si="263"/>
        <v>0</v>
      </c>
      <c r="CI118" s="2">
        <f t="shared" si="263"/>
        <v>0</v>
      </c>
      <c r="CJ118" s="2">
        <f t="shared" si="264"/>
        <v>0</v>
      </c>
      <c r="CK118" s="2">
        <f t="shared" si="265"/>
        <v>0</v>
      </c>
      <c r="CL118" s="2">
        <f t="shared" si="266"/>
        <v>0</v>
      </c>
      <c r="CM118" s="2">
        <f t="shared" si="267"/>
        <v>0</v>
      </c>
      <c r="CN118" s="2">
        <f t="shared" si="268"/>
        <v>0</v>
      </c>
      <c r="CO118" s="92"/>
      <c r="CP118" s="348"/>
      <c r="CQ118" s="348"/>
      <c r="CR118" s="2">
        <f t="shared" si="269"/>
        <v>0</v>
      </c>
      <c r="CS118" s="2"/>
      <c r="CT118" s="2"/>
      <c r="CU118" s="2"/>
      <c r="CV118" s="2"/>
      <c r="CW118" s="2">
        <f t="shared" si="270"/>
        <v>0</v>
      </c>
      <c r="CX118" s="2"/>
      <c r="CY118" s="2"/>
      <c r="CZ118" s="2"/>
      <c r="DA118" s="2"/>
      <c r="DB118" s="2">
        <f t="shared" si="271"/>
        <v>0</v>
      </c>
      <c r="DC118" s="2">
        <f t="shared" si="272"/>
        <v>0</v>
      </c>
      <c r="DD118" s="2">
        <f t="shared" si="272"/>
        <v>0</v>
      </c>
      <c r="DE118" s="2">
        <f t="shared" si="272"/>
        <v>0</v>
      </c>
      <c r="DF118" s="2">
        <f t="shared" si="272"/>
        <v>0</v>
      </c>
      <c r="DG118" s="2"/>
      <c r="DH118" s="2"/>
      <c r="DI118" s="2"/>
      <c r="DJ118" s="2">
        <f t="shared" si="273"/>
        <v>0</v>
      </c>
      <c r="DK118" s="58"/>
      <c r="DL118" s="2">
        <f t="shared" si="274"/>
        <v>1188.2110400000001</v>
      </c>
      <c r="DM118" s="2">
        <f t="shared" si="275"/>
        <v>1188.2110399999999</v>
      </c>
      <c r="DN118" s="58"/>
      <c r="DO118" s="2"/>
      <c r="DP118" s="2"/>
      <c r="DQ118" s="58"/>
      <c r="DR118" s="2"/>
      <c r="DS118" s="58"/>
      <c r="DT118" s="58"/>
      <c r="DU118" s="2">
        <f t="shared" si="161"/>
        <v>0</v>
      </c>
      <c r="DV118" s="2"/>
      <c r="DW118" s="2"/>
      <c r="DX118" s="2"/>
      <c r="DY118" s="2"/>
      <c r="DZ118" s="2">
        <f t="shared" si="162"/>
        <v>0</v>
      </c>
      <c r="EA118" s="2"/>
      <c r="EB118" s="2"/>
      <c r="EC118" s="2"/>
      <c r="ED118" s="172"/>
      <c r="EE118" s="445"/>
      <c r="EF118" s="445"/>
      <c r="EG118" s="445"/>
      <c r="EH118" s="553"/>
      <c r="EI118" s="553"/>
      <c r="EJ118" s="445"/>
      <c r="EK118" s="445"/>
      <c r="EL118" s="445"/>
      <c r="EM118" s="553"/>
      <c r="EN118" s="553"/>
      <c r="EO118" s="553"/>
      <c r="EP118" s="446"/>
      <c r="EQ118" s="445"/>
      <c r="ER118" s="427" t="e">
        <f t="shared" si="276"/>
        <v>#DIV/0!</v>
      </c>
      <c r="ES118" s="498"/>
      <c r="ET118" s="498"/>
      <c r="EU118" s="498"/>
      <c r="EV118" s="541"/>
      <c r="EW118" s="541"/>
      <c r="EX118" s="498"/>
      <c r="EY118" s="498"/>
      <c r="EZ118" s="498"/>
      <c r="FA118" s="541"/>
      <c r="FB118" s="541"/>
      <c r="FC118" s="541"/>
      <c r="FD118" s="498"/>
      <c r="FE118" s="498">
        <f t="shared" si="165"/>
        <v>0</v>
      </c>
      <c r="FF118" s="445"/>
      <c r="FG118" s="445"/>
      <c r="FH118" s="445"/>
      <c r="FI118" s="553"/>
      <c r="FJ118" s="553"/>
      <c r="FK118" s="445"/>
      <c r="FL118" s="445"/>
      <c r="FM118" s="445"/>
      <c r="FN118" s="553"/>
      <c r="FO118" s="553"/>
      <c r="FP118" s="553"/>
      <c r="FQ118" s="446"/>
      <c r="FR118" s="445"/>
    </row>
    <row r="119" spans="2:174" s="49" customFormat="1" ht="15.6" customHeight="1" x14ac:dyDescent="0.25">
      <c r="B119" s="38"/>
      <c r="C119" s="39">
        <v>1</v>
      </c>
      <c r="D119" s="39"/>
      <c r="E119" s="40">
        <v>99</v>
      </c>
      <c r="F119" s="38"/>
      <c r="G119" s="39">
        <v>1</v>
      </c>
      <c r="H119" s="39">
        <v>1</v>
      </c>
      <c r="I119" s="888"/>
      <c r="J119" s="889"/>
      <c r="K119" s="268"/>
      <c r="L119" s="85"/>
      <c r="M119" s="40">
        <v>88</v>
      </c>
      <c r="N119" s="42" t="s">
        <v>221</v>
      </c>
      <c r="O119" s="42"/>
      <c r="P119" s="212">
        <v>2</v>
      </c>
      <c r="Q119" s="113">
        <v>1</v>
      </c>
      <c r="R119" s="29">
        <f t="shared" si="252"/>
        <v>39884.536840000001</v>
      </c>
      <c r="S119" s="621"/>
      <c r="T119" s="618">
        <v>930.7</v>
      </c>
      <c r="U119" s="621">
        <v>38953.836840000004</v>
      </c>
      <c r="V119" s="29">
        <f t="shared" si="253"/>
        <v>39884.536840000001</v>
      </c>
      <c r="W119" s="29"/>
      <c r="X119" s="646">
        <v>930.7</v>
      </c>
      <c r="Y119" s="648">
        <v>38953.836840000004</v>
      </c>
      <c r="Z119" s="179"/>
      <c r="AA119" s="178"/>
      <c r="AB119" s="178"/>
      <c r="AC119" s="180"/>
      <c r="AD119" s="178"/>
      <c r="AE119" s="179"/>
      <c r="AF119" s="178"/>
      <c r="AG119" s="178"/>
      <c r="AH119" s="180"/>
      <c r="AI119" s="178"/>
      <c r="AJ119" s="179"/>
      <c r="AK119" s="178"/>
      <c r="AL119" s="178"/>
      <c r="AM119" s="180"/>
      <c r="AN119" s="178"/>
      <c r="AO119" s="179"/>
      <c r="AP119" s="578" t="s">
        <v>584</v>
      </c>
      <c r="AQ119" s="29">
        <f t="shared" si="254"/>
        <v>39884.536840000001</v>
      </c>
      <c r="AR119" s="621"/>
      <c r="AS119" s="618">
        <v>930.7</v>
      </c>
      <c r="AT119" s="621">
        <v>38953.836840000004</v>
      </c>
      <c r="AU119" s="325"/>
      <c r="AV119" s="29" t="e">
        <f t="shared" si="255"/>
        <v>#REF!</v>
      </c>
      <c r="AW119" s="29" t="e">
        <f>#REF!-AR119</f>
        <v>#REF!</v>
      </c>
      <c r="AX119" s="29" t="e">
        <f>#REF!-AS119</f>
        <v>#REF!</v>
      </c>
      <c r="AY119" s="29" t="e">
        <f>#REF!-AT119</f>
        <v>#REF!</v>
      </c>
      <c r="AZ119" s="29" t="e">
        <f>#REF!-AU119</f>
        <v>#REF!</v>
      </c>
      <c r="BA119" s="29">
        <f t="shared" si="256"/>
        <v>5535.9</v>
      </c>
      <c r="BB119" s="29"/>
      <c r="BC119" s="322">
        <f>233+302.9</f>
        <v>535.9</v>
      </c>
      <c r="BD119" s="29">
        <v>5000</v>
      </c>
      <c r="BE119" s="325"/>
      <c r="BF119" s="29">
        <f t="shared" si="257"/>
        <v>0</v>
      </c>
      <c r="BG119" s="29"/>
      <c r="BH119" s="322"/>
      <c r="BI119" s="29"/>
      <c r="BJ119" s="325"/>
      <c r="BK119" s="29">
        <f t="shared" si="258"/>
        <v>38721.172460000002</v>
      </c>
      <c r="BL119" s="29"/>
      <c r="BM119" s="618">
        <v>885.20480999999995</v>
      </c>
      <c r="BN119" s="29">
        <f>SUM(26219.01766,11616.94999)</f>
        <v>37835.967649999999</v>
      </c>
      <c r="BO119" s="343"/>
      <c r="BP119" s="2">
        <f t="shared" si="284"/>
        <v>5472.3459499999999</v>
      </c>
      <c r="BQ119" s="700"/>
      <c r="BR119" s="700">
        <v>795.99040000000002</v>
      </c>
      <c r="BS119" s="700">
        <f>SUM(3240.55274,1435.80281)</f>
        <v>4676.3555500000002</v>
      </c>
      <c r="BT119" s="29">
        <f t="shared" si="259"/>
        <v>38721.172460000002</v>
      </c>
      <c r="BU119" s="29"/>
      <c r="BV119" s="618">
        <v>885.20480999999995</v>
      </c>
      <c r="BW119" s="29">
        <f>SUM(26219.01766,11616.94999)</f>
        <v>37835.967649999999</v>
      </c>
      <c r="BX119" s="204"/>
      <c r="BY119" s="29">
        <f t="shared" si="260"/>
        <v>5472.3459499999999</v>
      </c>
      <c r="BZ119" s="29"/>
      <c r="CA119" s="29">
        <v>795.99040000000002</v>
      </c>
      <c r="CB119" s="29">
        <f>SUM(3240.55274,1435.80281)</f>
        <v>4676.3555500000002</v>
      </c>
      <c r="CC119" s="29"/>
      <c r="CD119" s="31">
        <f t="shared" si="261"/>
        <v>44193.518409999997</v>
      </c>
      <c r="CE119" s="29">
        <f t="shared" si="262"/>
        <v>44193.518409999997</v>
      </c>
      <c r="CF119" s="29">
        <f t="shared" si="263"/>
        <v>0</v>
      </c>
      <c r="CG119" s="29">
        <f t="shared" si="263"/>
        <v>1681.1952099999999</v>
      </c>
      <c r="CH119" s="29">
        <f t="shared" si="263"/>
        <v>42512.323199999999</v>
      </c>
      <c r="CI119" s="29">
        <f t="shared" si="263"/>
        <v>0</v>
      </c>
      <c r="CJ119" s="29">
        <f t="shared" si="264"/>
        <v>0</v>
      </c>
      <c r="CK119" s="29">
        <f t="shared" si="265"/>
        <v>0</v>
      </c>
      <c r="CL119" s="29">
        <f t="shared" si="266"/>
        <v>0</v>
      </c>
      <c r="CM119" s="29">
        <f t="shared" si="267"/>
        <v>0</v>
      </c>
      <c r="CN119" s="29">
        <f t="shared" si="268"/>
        <v>0</v>
      </c>
      <c r="CO119" s="349"/>
      <c r="CP119" s="350">
        <f>BA119+BA120</f>
        <v>14316.764999999999</v>
      </c>
      <c r="CQ119" s="350">
        <f>CP119+CR119+CR120</f>
        <v>14316.764999999999</v>
      </c>
      <c r="CR119" s="29">
        <f t="shared" si="269"/>
        <v>0</v>
      </c>
      <c r="CS119" s="29"/>
      <c r="CT119" s="322"/>
      <c r="CU119" s="29"/>
      <c r="CV119" s="325"/>
      <c r="CW119" s="29">
        <f t="shared" si="270"/>
        <v>0</v>
      </c>
      <c r="CX119" s="29"/>
      <c r="CY119" s="322"/>
      <c r="CZ119" s="29"/>
      <c r="DA119" s="325"/>
      <c r="DB119" s="29">
        <f t="shared" si="271"/>
        <v>0</v>
      </c>
      <c r="DC119" s="2">
        <f t="shared" si="272"/>
        <v>0</v>
      </c>
      <c r="DD119" s="2">
        <f t="shared" si="272"/>
        <v>0</v>
      </c>
      <c r="DE119" s="2">
        <f t="shared" si="272"/>
        <v>0</v>
      </c>
      <c r="DF119" s="2">
        <f t="shared" si="272"/>
        <v>0</v>
      </c>
      <c r="DG119" s="29"/>
      <c r="DH119" s="29"/>
      <c r="DI119" s="29"/>
      <c r="DJ119" s="29">
        <f t="shared" si="273"/>
        <v>0</v>
      </c>
      <c r="DK119" s="93"/>
      <c r="DL119" s="29">
        <f t="shared" si="274"/>
        <v>38721.172460000002</v>
      </c>
      <c r="DM119" s="29">
        <f t="shared" si="275"/>
        <v>38721.172460000002</v>
      </c>
      <c r="DN119" s="93"/>
      <c r="DO119" s="106">
        <f>DM119+DM120</f>
        <v>95158.945520000008</v>
      </c>
      <c r="DP119" s="106">
        <f>DJ119+DJ120</f>
        <v>0</v>
      </c>
      <c r="DQ119" s="93"/>
      <c r="DR119" s="2">
        <f>CQ119-DO119</f>
        <v>-80842.180520000009</v>
      </c>
      <c r="DS119" s="93"/>
      <c r="DT119" s="93"/>
      <c r="DU119" s="2">
        <f t="shared" si="161"/>
        <v>0</v>
      </c>
      <c r="DV119" s="29"/>
      <c r="DW119" s="618"/>
      <c r="DX119" s="29"/>
      <c r="DY119" s="343"/>
      <c r="DZ119" s="2">
        <f t="shared" si="162"/>
        <v>0</v>
      </c>
      <c r="EA119" s="29"/>
      <c r="EB119" s="29"/>
      <c r="EC119" s="29"/>
      <c r="ED119" s="178"/>
      <c r="EE119" s="445"/>
      <c r="EF119" s="447"/>
      <c r="EG119" s="447"/>
      <c r="EH119" s="554"/>
      <c r="EI119" s="554"/>
      <c r="EJ119" s="445"/>
      <c r="EK119" s="447"/>
      <c r="EL119" s="447"/>
      <c r="EM119" s="554"/>
      <c r="EN119" s="554"/>
      <c r="EO119" s="554"/>
      <c r="EP119" s="448"/>
      <c r="EQ119" s="447"/>
      <c r="ER119" s="428" t="e">
        <f t="shared" si="276"/>
        <v>#DIV/0!</v>
      </c>
      <c r="ES119" s="498">
        <f t="shared" si="163"/>
        <v>930.7</v>
      </c>
      <c r="ET119" s="499">
        <f>AS119</f>
        <v>930.7</v>
      </c>
      <c r="EU119" s="499"/>
      <c r="EV119" s="544">
        <f t="shared" si="277"/>
        <v>1</v>
      </c>
      <c r="EW119" s="544">
        <f t="shared" si="278"/>
        <v>0</v>
      </c>
      <c r="EX119" s="498">
        <f t="shared" si="164"/>
        <v>0</v>
      </c>
      <c r="EY119" s="499">
        <f t="shared" si="279"/>
        <v>0</v>
      </c>
      <c r="EZ119" s="499">
        <f t="shared" si="280"/>
        <v>0</v>
      </c>
      <c r="FA119" s="544" t="e">
        <f t="shared" si="281"/>
        <v>#DIV/0!</v>
      </c>
      <c r="FB119" s="544" t="e">
        <f t="shared" si="282"/>
        <v>#DIV/0!</v>
      </c>
      <c r="FC119" s="544"/>
      <c r="FD119" s="499">
        <f t="shared" si="283"/>
        <v>0</v>
      </c>
      <c r="FE119" s="499">
        <f t="shared" si="165"/>
        <v>0</v>
      </c>
      <c r="FF119" s="445">
        <f>FG119+FH119</f>
        <v>38953.836840000004</v>
      </c>
      <c r="FG119" s="447">
        <f>AT119</f>
        <v>38953.836840000004</v>
      </c>
      <c r="FH119" s="447"/>
      <c r="FI119" s="554">
        <f>FG119/FF119</f>
        <v>1</v>
      </c>
      <c r="FJ119" s="554">
        <f>FH119/FF119</f>
        <v>0</v>
      </c>
      <c r="FK119" s="445">
        <f>FL119+FM119</f>
        <v>0</v>
      </c>
      <c r="FL119" s="447">
        <f>DX119</f>
        <v>0</v>
      </c>
      <c r="FM119" s="447">
        <f>EC119</f>
        <v>0</v>
      </c>
      <c r="FN119" s="554" t="e">
        <f>FL119/FK119</f>
        <v>#DIV/0!</v>
      </c>
      <c r="FO119" s="554" t="e">
        <f>FM119/FK119</f>
        <v>#DIV/0!</v>
      </c>
      <c r="FP119" s="554"/>
      <c r="FQ119" s="448">
        <f>FK119*FI119</f>
        <v>0</v>
      </c>
      <c r="FR119" s="447">
        <f>FL119-FQ119</f>
        <v>0</v>
      </c>
    </row>
    <row r="120" spans="2:174" s="49" customFormat="1" ht="15.75" customHeight="1" x14ac:dyDescent="0.25">
      <c r="B120" s="38"/>
      <c r="C120" s="39">
        <v>1</v>
      </c>
      <c r="D120" s="39"/>
      <c r="E120" s="40">
        <v>100</v>
      </c>
      <c r="F120" s="38"/>
      <c r="G120" s="39">
        <v>1</v>
      </c>
      <c r="H120" s="39">
        <v>1</v>
      </c>
      <c r="I120" s="890"/>
      <c r="J120" s="891"/>
      <c r="K120" s="891"/>
      <c r="L120" s="203"/>
      <c r="M120" s="40">
        <v>89</v>
      </c>
      <c r="N120" s="41" t="s">
        <v>156</v>
      </c>
      <c r="O120" s="41"/>
      <c r="P120" s="212">
        <v>3</v>
      </c>
      <c r="Q120" s="113">
        <v>1</v>
      </c>
      <c r="R120" s="29">
        <f t="shared" si="252"/>
        <v>64592.012569999999</v>
      </c>
      <c r="S120" s="621">
        <v>31183.260259999999</v>
      </c>
      <c r="T120" s="618">
        <v>2366.1999999999998</v>
      </c>
      <c r="U120" s="618">
        <v>31042.552309999999</v>
      </c>
      <c r="V120" s="29">
        <f t="shared" si="253"/>
        <v>65655.552309999999</v>
      </c>
      <c r="W120" s="648">
        <v>32246.799999999999</v>
      </c>
      <c r="X120" s="646">
        <v>2366.1999999999998</v>
      </c>
      <c r="Y120" s="646">
        <v>31042.552309999999</v>
      </c>
      <c r="Z120" s="180"/>
      <c r="AA120" s="178"/>
      <c r="AB120" s="178"/>
      <c r="AC120" s="180"/>
      <c r="AD120" s="180"/>
      <c r="AE120" s="180"/>
      <c r="AF120" s="178"/>
      <c r="AG120" s="178"/>
      <c r="AH120" s="180"/>
      <c r="AI120" s="180"/>
      <c r="AJ120" s="180"/>
      <c r="AK120" s="178"/>
      <c r="AL120" s="178"/>
      <c r="AM120" s="180"/>
      <c r="AN120" s="180"/>
      <c r="AO120" s="180"/>
      <c r="AP120" s="602" t="s">
        <v>593</v>
      </c>
      <c r="AQ120" s="29">
        <f t="shared" si="254"/>
        <v>64592.012569999999</v>
      </c>
      <c r="AR120" s="621">
        <v>31183.260259999999</v>
      </c>
      <c r="AS120" s="618">
        <v>2366.1999999999998</v>
      </c>
      <c r="AT120" s="618">
        <v>31042.552309999999</v>
      </c>
      <c r="AU120" s="325"/>
      <c r="AV120" s="322" t="e">
        <f t="shared" si="255"/>
        <v>#REF!</v>
      </c>
      <c r="AW120" s="29" t="e">
        <f>#REF!-AR120</f>
        <v>#REF!</v>
      </c>
      <c r="AX120" s="29" t="e">
        <f>#REF!-AS120</f>
        <v>#REF!</v>
      </c>
      <c r="AY120" s="29" t="e">
        <f>#REF!-AT120</f>
        <v>#REF!</v>
      </c>
      <c r="AZ120" s="29" t="e">
        <f>#REF!-AU120</f>
        <v>#REF!</v>
      </c>
      <c r="BA120" s="29">
        <f t="shared" si="256"/>
        <v>8780.8649999999998</v>
      </c>
      <c r="BB120" s="29"/>
      <c r="BC120" s="322">
        <f>657+854.1</f>
        <v>1511.1</v>
      </c>
      <c r="BD120" s="322">
        <v>7269.7650000000003</v>
      </c>
      <c r="BE120" s="325"/>
      <c r="BF120" s="29">
        <f t="shared" si="257"/>
        <v>0</v>
      </c>
      <c r="BG120" s="29"/>
      <c r="BH120" s="322"/>
      <c r="BI120" s="322"/>
      <c r="BJ120" s="325"/>
      <c r="BK120" s="29">
        <f t="shared" si="258"/>
        <v>56437.77306</v>
      </c>
      <c r="BL120" s="29">
        <f>SUM(2937.96558,4916.1545,4422.9293,8646.46925,1169.87382,1515.34751)</f>
        <v>23608.739959999999</v>
      </c>
      <c r="BM120" s="618">
        <v>1786.4807900000001</v>
      </c>
      <c r="BN120" s="322">
        <f>SUM(15273.07721,15769.4751)</f>
        <v>31042.552309999999</v>
      </c>
      <c r="BO120" s="343"/>
      <c r="BP120" s="2">
        <f t="shared" si="284"/>
        <v>3977.9433600000002</v>
      </c>
      <c r="BQ120" s="700">
        <f>SUM(187.52972,313.7971,282.31464,551.90229,74.6728,96.72431)</f>
        <v>1506.9408600000002</v>
      </c>
      <c r="BR120" s="700">
        <v>134.46629999999999</v>
      </c>
      <c r="BS120" s="700">
        <f>SUM(1149.58646,1186.94974)</f>
        <v>2336.5362</v>
      </c>
      <c r="BT120" s="29">
        <f t="shared" si="259"/>
        <v>56437.77306</v>
      </c>
      <c r="BU120" s="29">
        <f>SUM(2937.96558,4916.1545,4422.9293,8646.46925,1515.34751,1169.87382)</f>
        <v>23608.739959999999</v>
      </c>
      <c r="BV120" s="618">
        <v>1786.4807900000001</v>
      </c>
      <c r="BW120" s="322">
        <f>SUM(15273.07721,15769.4751)</f>
        <v>31042.552309999999</v>
      </c>
      <c r="BX120" s="204"/>
      <c r="BY120" s="29">
        <f t="shared" si="260"/>
        <v>3977.9433600000002</v>
      </c>
      <c r="BZ120" s="29">
        <f>SUM(187.52972,313.7971,282.31464,551.90229,96.72431,74.6728)</f>
        <v>1506.9408600000002</v>
      </c>
      <c r="CA120" s="29">
        <v>134.46629999999999</v>
      </c>
      <c r="CB120" s="29">
        <f>SUM(1149.58646,1186.94974)</f>
        <v>2336.5362</v>
      </c>
      <c r="CC120" s="29"/>
      <c r="CD120" s="31">
        <f t="shared" si="261"/>
        <v>60415.716419999997</v>
      </c>
      <c r="CE120" s="29">
        <f t="shared" si="262"/>
        <v>60415.716419999997</v>
      </c>
      <c r="CF120" s="29">
        <f t="shared" si="263"/>
        <v>25115.680819999998</v>
      </c>
      <c r="CG120" s="29">
        <f t="shared" si="263"/>
        <v>1920.9470900000001</v>
      </c>
      <c r="CH120" s="29">
        <f t="shared" si="263"/>
        <v>33379.088510000001</v>
      </c>
      <c r="CI120" s="29">
        <f t="shared" si="263"/>
        <v>0</v>
      </c>
      <c r="CJ120" s="29">
        <f t="shared" si="264"/>
        <v>0</v>
      </c>
      <c r="CK120" s="29">
        <f t="shared" si="265"/>
        <v>0</v>
      </c>
      <c r="CL120" s="29">
        <f t="shared" si="266"/>
        <v>0</v>
      </c>
      <c r="CM120" s="29">
        <f t="shared" si="267"/>
        <v>0</v>
      </c>
      <c r="CN120" s="29">
        <f t="shared" si="268"/>
        <v>0</v>
      </c>
      <c r="CO120" s="349"/>
      <c r="CP120" s="351"/>
      <c r="CQ120" s="351"/>
      <c r="CR120" s="29">
        <f t="shared" si="269"/>
        <v>0</v>
      </c>
      <c r="CS120" s="29"/>
      <c r="CT120" s="322"/>
      <c r="CU120" s="322"/>
      <c r="CV120" s="325"/>
      <c r="CW120" s="29">
        <f t="shared" si="270"/>
        <v>0</v>
      </c>
      <c r="CX120" s="29"/>
      <c r="CY120" s="322"/>
      <c r="CZ120" s="322"/>
      <c r="DA120" s="325"/>
      <c r="DB120" s="29">
        <f t="shared" si="271"/>
        <v>0</v>
      </c>
      <c r="DC120" s="2">
        <f t="shared" si="272"/>
        <v>0</v>
      </c>
      <c r="DD120" s="2">
        <f t="shared" si="272"/>
        <v>0</v>
      </c>
      <c r="DE120" s="2">
        <f t="shared" si="272"/>
        <v>0</v>
      </c>
      <c r="DF120" s="2">
        <f t="shared" si="272"/>
        <v>0</v>
      </c>
      <c r="DG120" s="29"/>
      <c r="DH120" s="29"/>
      <c r="DI120" s="29"/>
      <c r="DJ120" s="29">
        <f t="shared" si="273"/>
        <v>0</v>
      </c>
      <c r="DK120" s="93"/>
      <c r="DL120" s="29">
        <f t="shared" si="274"/>
        <v>56437.77306</v>
      </c>
      <c r="DM120" s="29">
        <f t="shared" si="275"/>
        <v>56437.77306</v>
      </c>
      <c r="DN120" s="93"/>
      <c r="DO120" s="29"/>
      <c r="DP120" s="29"/>
      <c r="DQ120" s="93"/>
      <c r="DR120" s="29"/>
      <c r="DS120" s="93"/>
      <c r="DT120" s="93"/>
      <c r="DU120" s="2">
        <f t="shared" si="161"/>
        <v>7854.1200799999997</v>
      </c>
      <c r="DV120" s="29">
        <f xml:space="preserve"> SUM(2937.96558,4916.1545)</f>
        <v>7854.1200799999997</v>
      </c>
      <c r="DW120" s="618"/>
      <c r="DX120" s="322"/>
      <c r="DY120" s="343"/>
      <c r="DZ120" s="2">
        <f t="shared" si="162"/>
        <v>501.32682</v>
      </c>
      <c r="EA120" s="29">
        <f>SUM(187.52972,313.7971)</f>
        <v>501.32682</v>
      </c>
      <c r="EB120" s="29"/>
      <c r="EC120" s="29"/>
      <c r="ED120" s="178"/>
      <c r="EE120" s="445"/>
      <c r="EF120" s="447"/>
      <c r="EG120" s="447"/>
      <c r="EH120" s="554"/>
      <c r="EI120" s="554"/>
      <c r="EJ120" s="445"/>
      <c r="EK120" s="447"/>
      <c r="EL120" s="447"/>
      <c r="EM120" s="554"/>
      <c r="EN120" s="554"/>
      <c r="EO120" s="554"/>
      <c r="EP120" s="448"/>
      <c r="EQ120" s="447"/>
      <c r="ER120" s="428" t="e">
        <f t="shared" si="276"/>
        <v>#DIV/0!</v>
      </c>
      <c r="ES120" s="498">
        <f t="shared" si="163"/>
        <v>2366.1999999999998</v>
      </c>
      <c r="ET120" s="499">
        <f>AS120</f>
        <v>2366.1999999999998</v>
      </c>
      <c r="EU120" s="499"/>
      <c r="EV120" s="544">
        <f t="shared" si="277"/>
        <v>1</v>
      </c>
      <c r="EW120" s="544">
        <f t="shared" si="278"/>
        <v>0</v>
      </c>
      <c r="EX120" s="498">
        <f t="shared" si="164"/>
        <v>0</v>
      </c>
      <c r="EY120" s="499">
        <f t="shared" si="279"/>
        <v>0</v>
      </c>
      <c r="EZ120" s="499">
        <f t="shared" si="280"/>
        <v>0</v>
      </c>
      <c r="FA120" s="544" t="e">
        <f t="shared" si="281"/>
        <v>#DIV/0!</v>
      </c>
      <c r="FB120" s="544" t="e">
        <f t="shared" si="282"/>
        <v>#DIV/0!</v>
      </c>
      <c r="FC120" s="544"/>
      <c r="FD120" s="499">
        <f t="shared" si="283"/>
        <v>0</v>
      </c>
      <c r="FE120" s="499">
        <f t="shared" si="165"/>
        <v>0</v>
      </c>
      <c r="FF120" s="445">
        <f>FG120+FH120</f>
        <v>31042.552309999999</v>
      </c>
      <c r="FG120" s="447">
        <f>AT120</f>
        <v>31042.552309999999</v>
      </c>
      <c r="FH120" s="447"/>
      <c r="FI120" s="554">
        <f>FG120/FF120</f>
        <v>1</v>
      </c>
      <c r="FJ120" s="554">
        <f>FH120/FF120</f>
        <v>0</v>
      </c>
      <c r="FK120" s="445">
        <f>FL120+FM120</f>
        <v>0</v>
      </c>
      <c r="FL120" s="447">
        <f>DX120</f>
        <v>0</v>
      </c>
      <c r="FM120" s="447">
        <f>EC120</f>
        <v>0</v>
      </c>
      <c r="FN120" s="554" t="e">
        <f>FL120/FK120</f>
        <v>#DIV/0!</v>
      </c>
      <c r="FO120" s="554" t="e">
        <f>FM120/FK120</f>
        <v>#DIV/0!</v>
      </c>
      <c r="FP120" s="554"/>
      <c r="FQ120" s="448">
        <f>FK120*FI120</f>
        <v>0</v>
      </c>
      <c r="FR120" s="447">
        <f>FL120-FQ120</f>
        <v>0</v>
      </c>
    </row>
    <row r="121" spans="2:174" s="48" customFormat="1" ht="15.6" customHeight="1" x14ac:dyDescent="0.25">
      <c r="B121" s="35"/>
      <c r="C121" s="36"/>
      <c r="D121" s="36">
        <v>1</v>
      </c>
      <c r="E121" s="113">
        <v>101</v>
      </c>
      <c r="F121" s="35"/>
      <c r="G121" s="36"/>
      <c r="H121" s="36">
        <v>1</v>
      </c>
      <c r="I121" s="892" t="s">
        <v>265</v>
      </c>
      <c r="J121" s="893"/>
      <c r="K121" s="893"/>
      <c r="L121" s="893"/>
      <c r="M121" s="113">
        <v>90</v>
      </c>
      <c r="N121" s="4" t="s">
        <v>220</v>
      </c>
      <c r="O121" s="408"/>
      <c r="P121" s="212">
        <v>1</v>
      </c>
      <c r="Q121" s="113"/>
      <c r="R121" s="2">
        <f t="shared" si="252"/>
        <v>3849.8</v>
      </c>
      <c r="S121" s="619"/>
      <c r="T121" s="620">
        <v>3849.8</v>
      </c>
      <c r="U121" s="619"/>
      <c r="V121" s="2">
        <f t="shared" si="253"/>
        <v>3849.8</v>
      </c>
      <c r="W121" s="2"/>
      <c r="X121" s="645">
        <v>3849.8</v>
      </c>
      <c r="Y121" s="2"/>
      <c r="Z121" s="174"/>
      <c r="AA121" s="172"/>
      <c r="AB121" s="172"/>
      <c r="AC121" s="173"/>
      <c r="AD121" s="172"/>
      <c r="AE121" s="174"/>
      <c r="AF121" s="172"/>
      <c r="AG121" s="172"/>
      <c r="AH121" s="173"/>
      <c r="AI121" s="172"/>
      <c r="AJ121" s="174"/>
      <c r="AK121" s="172"/>
      <c r="AL121" s="172"/>
      <c r="AM121" s="173"/>
      <c r="AN121" s="172"/>
      <c r="AO121" s="174"/>
      <c r="AP121" s="578" t="s">
        <v>434</v>
      </c>
      <c r="AQ121" s="2">
        <f t="shared" si="254"/>
        <v>3849.8</v>
      </c>
      <c r="AR121" s="619"/>
      <c r="AS121" s="620">
        <v>3849.8</v>
      </c>
      <c r="AT121" s="619"/>
      <c r="AU121" s="323"/>
      <c r="AV121" s="2" t="e">
        <f t="shared" si="255"/>
        <v>#REF!</v>
      </c>
      <c r="AW121" s="2" t="e">
        <f>#REF!-AR121</f>
        <v>#REF!</v>
      </c>
      <c r="AX121" s="2" t="e">
        <f>#REF!-AS121</f>
        <v>#REF!</v>
      </c>
      <c r="AY121" s="2" t="e">
        <f>#REF!-AT121</f>
        <v>#REF!</v>
      </c>
      <c r="AZ121" s="2" t="e">
        <f>#REF!-AU121</f>
        <v>#REF!</v>
      </c>
      <c r="BA121" s="2">
        <f t="shared" si="256"/>
        <v>3947.1759999999999</v>
      </c>
      <c r="BB121" s="2"/>
      <c r="BC121" s="262">
        <f>1007+1309.1</f>
        <v>2316.1</v>
      </c>
      <c r="BD121" s="2">
        <v>1631.076</v>
      </c>
      <c r="BE121" s="323"/>
      <c r="BF121" s="2">
        <f t="shared" si="257"/>
        <v>0</v>
      </c>
      <c r="BG121" s="2"/>
      <c r="BH121" s="262"/>
      <c r="BI121" s="2"/>
      <c r="BJ121" s="323"/>
      <c r="BK121" s="2">
        <f t="shared" si="258"/>
        <v>2848.85187</v>
      </c>
      <c r="BL121" s="2"/>
      <c r="BM121" s="620">
        <v>2848.85187</v>
      </c>
      <c r="BN121" s="2"/>
      <c r="BO121" s="328"/>
      <c r="BP121" s="2">
        <f t="shared" si="284"/>
        <v>503.77154999999999</v>
      </c>
      <c r="BQ121" s="327"/>
      <c r="BR121" s="327">
        <v>503.77154999999999</v>
      </c>
      <c r="BS121" s="327"/>
      <c r="BT121" s="2">
        <f t="shared" si="259"/>
        <v>2848.85187</v>
      </c>
      <c r="BU121" s="2"/>
      <c r="BV121" s="262">
        <v>2848.85187</v>
      </c>
      <c r="BW121" s="2"/>
      <c r="BX121" s="205"/>
      <c r="BY121" s="2">
        <f t="shared" si="260"/>
        <v>503.77154999999999</v>
      </c>
      <c r="BZ121" s="2"/>
      <c r="CA121" s="2">
        <v>503.77154999999999</v>
      </c>
      <c r="CB121" s="2"/>
      <c r="CC121" s="2"/>
      <c r="CD121" s="25">
        <f t="shared" si="261"/>
        <v>3352.6234199999999</v>
      </c>
      <c r="CE121" s="2">
        <f t="shared" si="262"/>
        <v>3352.6234199999999</v>
      </c>
      <c r="CF121" s="2">
        <f t="shared" si="263"/>
        <v>0</v>
      </c>
      <c r="CG121" s="2">
        <f t="shared" si="263"/>
        <v>3352.6234199999999</v>
      </c>
      <c r="CH121" s="2">
        <f t="shared" si="263"/>
        <v>0</v>
      </c>
      <c r="CI121" s="2">
        <f t="shared" si="263"/>
        <v>0</v>
      </c>
      <c r="CJ121" s="2">
        <f t="shared" si="264"/>
        <v>0</v>
      </c>
      <c r="CK121" s="2">
        <f t="shared" si="265"/>
        <v>0</v>
      </c>
      <c r="CL121" s="2">
        <f t="shared" si="266"/>
        <v>0</v>
      </c>
      <c r="CM121" s="2">
        <f t="shared" si="267"/>
        <v>0</v>
      </c>
      <c r="CN121" s="2">
        <f t="shared" si="268"/>
        <v>0</v>
      </c>
      <c r="CO121" s="92"/>
      <c r="CP121" s="348">
        <f>BA114-CP115-CP119</f>
        <v>13308.808000000005</v>
      </c>
      <c r="CQ121" s="348">
        <f>CP121</f>
        <v>13308.808000000005</v>
      </c>
      <c r="CR121" s="2">
        <f t="shared" si="269"/>
        <v>0</v>
      </c>
      <c r="CS121" s="2"/>
      <c r="CT121" s="262"/>
      <c r="CU121" s="2"/>
      <c r="CV121" s="323"/>
      <c r="CW121" s="2">
        <f t="shared" si="270"/>
        <v>0</v>
      </c>
      <c r="CX121" s="2"/>
      <c r="CY121" s="262"/>
      <c r="CZ121" s="2"/>
      <c r="DA121" s="323"/>
      <c r="DB121" s="2">
        <f t="shared" si="271"/>
        <v>0</v>
      </c>
      <c r="DC121" s="2">
        <f t="shared" si="272"/>
        <v>0</v>
      </c>
      <c r="DD121" s="2">
        <f t="shared" si="272"/>
        <v>0</v>
      </c>
      <c r="DE121" s="2">
        <f t="shared" si="272"/>
        <v>0</v>
      </c>
      <c r="DF121" s="2">
        <f t="shared" si="272"/>
        <v>0</v>
      </c>
      <c r="DG121" s="2"/>
      <c r="DH121" s="2"/>
      <c r="DI121" s="2"/>
      <c r="DJ121" s="2">
        <f t="shared" si="273"/>
        <v>0</v>
      </c>
      <c r="DK121" s="58"/>
      <c r="DL121" s="2">
        <f t="shared" si="274"/>
        <v>2848.85187</v>
      </c>
      <c r="DM121" s="2">
        <f t="shared" si="275"/>
        <v>2848.85187</v>
      </c>
      <c r="DN121" s="58"/>
      <c r="DO121" s="2">
        <f>DM117+DM118+DM121+DM122+DM123+DM124+DM125+DM126+DM127</f>
        <v>12573.178199999998</v>
      </c>
      <c r="DP121" s="2">
        <f>DJ117+DJ118+DJ121+DJ122+DJ123+DJ124+DJ125+DJ126+DJ127</f>
        <v>0</v>
      </c>
      <c r="DQ121" s="58"/>
      <c r="DR121" s="2">
        <f>CQ121-DO121</f>
        <v>735.62980000000607</v>
      </c>
      <c r="DS121" s="58"/>
      <c r="DT121" s="58"/>
      <c r="DU121" s="2">
        <f t="shared" si="161"/>
        <v>0</v>
      </c>
      <c r="DV121" s="2"/>
      <c r="DW121" s="262"/>
      <c r="DX121" s="2"/>
      <c r="DY121" s="328"/>
      <c r="DZ121" s="2">
        <f t="shared" si="162"/>
        <v>0</v>
      </c>
      <c r="EA121" s="2"/>
      <c r="EB121" s="2"/>
      <c r="EC121" s="2"/>
      <c r="ED121" s="172"/>
      <c r="EE121" s="445"/>
      <c r="EF121" s="445"/>
      <c r="EG121" s="445"/>
      <c r="EH121" s="553"/>
      <c r="EI121" s="553"/>
      <c r="EJ121" s="445"/>
      <c r="EK121" s="445"/>
      <c r="EL121" s="445"/>
      <c r="EM121" s="553"/>
      <c r="EN121" s="553"/>
      <c r="EO121" s="553"/>
      <c r="EP121" s="446"/>
      <c r="EQ121" s="445"/>
      <c r="ER121" s="427" t="e">
        <f t="shared" si="276"/>
        <v>#DIV/0!</v>
      </c>
      <c r="ES121" s="498">
        <f t="shared" si="163"/>
        <v>3849.8</v>
      </c>
      <c r="ET121" s="498">
        <f>AS121</f>
        <v>3849.8</v>
      </c>
      <c r="EU121" s="498"/>
      <c r="EV121" s="541">
        <f t="shared" si="277"/>
        <v>1</v>
      </c>
      <c r="EW121" s="541">
        <f t="shared" si="278"/>
        <v>0</v>
      </c>
      <c r="EX121" s="498">
        <f t="shared" si="164"/>
        <v>0</v>
      </c>
      <c r="EY121" s="498">
        <f t="shared" si="279"/>
        <v>0</v>
      </c>
      <c r="EZ121" s="498">
        <f t="shared" si="280"/>
        <v>0</v>
      </c>
      <c r="FA121" s="541" t="e">
        <f t="shared" si="281"/>
        <v>#DIV/0!</v>
      </c>
      <c r="FB121" s="541" t="e">
        <f t="shared" si="282"/>
        <v>#DIV/0!</v>
      </c>
      <c r="FC121" s="541"/>
      <c r="FD121" s="498">
        <f t="shared" si="283"/>
        <v>0</v>
      </c>
      <c r="FE121" s="498">
        <f t="shared" si="165"/>
        <v>0</v>
      </c>
      <c r="FF121" s="445">
        <f>FG121+FH121</f>
        <v>0</v>
      </c>
      <c r="FG121" s="445">
        <f>AT121</f>
        <v>0</v>
      </c>
      <c r="FH121" s="445"/>
      <c r="FI121" s="553" t="e">
        <f>FG121/FF121</f>
        <v>#DIV/0!</v>
      </c>
      <c r="FJ121" s="553" t="e">
        <f>FH121/FF121</f>
        <v>#DIV/0!</v>
      </c>
      <c r="FK121" s="445">
        <f>FL121+FM121</f>
        <v>0</v>
      </c>
      <c r="FL121" s="445">
        <f>DX121</f>
        <v>0</v>
      </c>
      <c r="FM121" s="445">
        <f>EC121</f>
        <v>0</v>
      </c>
      <c r="FN121" s="553" t="e">
        <f>FL121/FK121</f>
        <v>#DIV/0!</v>
      </c>
      <c r="FO121" s="553" t="e">
        <f>FM121/FK121</f>
        <v>#DIV/0!</v>
      </c>
      <c r="FP121" s="553"/>
      <c r="FQ121" s="446" t="e">
        <f>FK121*FI121</f>
        <v>#DIV/0!</v>
      </c>
      <c r="FR121" s="445" t="e">
        <f>FL121-FQ121</f>
        <v>#DIV/0!</v>
      </c>
    </row>
    <row r="122" spans="2:174" s="48" customFormat="1" ht="15.6" customHeight="1" x14ac:dyDescent="0.25">
      <c r="B122" s="35"/>
      <c r="C122" s="36"/>
      <c r="D122" s="36">
        <v>1</v>
      </c>
      <c r="E122" s="113">
        <v>102</v>
      </c>
      <c r="F122" s="35"/>
      <c r="G122" s="36"/>
      <c r="H122" s="36"/>
      <c r="I122" s="113">
        <v>6</v>
      </c>
      <c r="J122" s="4" t="s">
        <v>265</v>
      </c>
      <c r="K122" s="274" t="s">
        <v>278</v>
      </c>
      <c r="L122" s="66"/>
      <c r="M122" s="113">
        <v>91</v>
      </c>
      <c r="N122" s="4" t="s">
        <v>219</v>
      </c>
      <c r="O122" s="408"/>
      <c r="P122" s="212">
        <v>1</v>
      </c>
      <c r="Q122" s="113">
        <v>1</v>
      </c>
      <c r="R122" s="2">
        <f t="shared" si="252"/>
        <v>1215.7</v>
      </c>
      <c r="S122" s="619"/>
      <c r="T122" s="620">
        <v>1215.7</v>
      </c>
      <c r="U122" s="619"/>
      <c r="V122" s="2">
        <f t="shared" si="253"/>
        <v>1215.7</v>
      </c>
      <c r="W122" s="2"/>
      <c r="X122" s="645">
        <v>1215.7</v>
      </c>
      <c r="Y122" s="2"/>
      <c r="Z122" s="185"/>
      <c r="AA122" s="172"/>
      <c r="AB122" s="172"/>
      <c r="AC122" s="173"/>
      <c r="AD122" s="172"/>
      <c r="AE122" s="185"/>
      <c r="AF122" s="172"/>
      <c r="AG122" s="172"/>
      <c r="AH122" s="173"/>
      <c r="AI122" s="172"/>
      <c r="AJ122" s="185"/>
      <c r="AK122" s="172"/>
      <c r="AL122" s="172"/>
      <c r="AM122" s="173"/>
      <c r="AN122" s="172"/>
      <c r="AO122" s="185"/>
      <c r="AP122" s="578" t="s">
        <v>524</v>
      </c>
      <c r="AQ122" s="2">
        <f t="shared" si="254"/>
        <v>1215.7</v>
      </c>
      <c r="AR122" s="619"/>
      <c r="AS122" s="620">
        <v>1215.7</v>
      </c>
      <c r="AT122" s="619"/>
      <c r="AU122" s="2"/>
      <c r="AV122" s="2" t="e">
        <f t="shared" si="255"/>
        <v>#REF!</v>
      </c>
      <c r="AW122" s="2" t="e">
        <f>#REF!-AR122</f>
        <v>#REF!</v>
      </c>
      <c r="AX122" s="2" t="e">
        <f>#REF!-AS122</f>
        <v>#REF!</v>
      </c>
      <c r="AY122" s="2" t="e">
        <f>#REF!-AT122</f>
        <v>#REF!</v>
      </c>
      <c r="AZ122" s="2" t="e">
        <f>#REF!-AU122</f>
        <v>#REF!</v>
      </c>
      <c r="BA122" s="2">
        <f t="shared" si="256"/>
        <v>731.4</v>
      </c>
      <c r="BB122" s="2"/>
      <c r="BC122" s="262">
        <v>731.4</v>
      </c>
      <c r="BD122" s="2"/>
      <c r="BE122" s="2"/>
      <c r="BF122" s="2">
        <f t="shared" si="257"/>
        <v>0</v>
      </c>
      <c r="BG122" s="2"/>
      <c r="BH122" s="2"/>
      <c r="BI122" s="2"/>
      <c r="BJ122" s="2"/>
      <c r="BK122" s="2">
        <f t="shared" si="258"/>
        <v>1215.7</v>
      </c>
      <c r="BL122" s="2"/>
      <c r="BM122" s="620">
        <f>SUM(1009.02877,206.67123)</f>
        <v>1215.7</v>
      </c>
      <c r="BN122" s="2"/>
      <c r="BO122" s="2"/>
      <c r="BP122" s="2">
        <f t="shared" si="284"/>
        <v>214.53560000000002</v>
      </c>
      <c r="BQ122" s="2"/>
      <c r="BR122" s="2">
        <f>SUM(178.06415,36.47145)</f>
        <v>214.53560000000002</v>
      </c>
      <c r="BS122" s="2"/>
      <c r="BT122" s="2">
        <f t="shared" si="259"/>
        <v>1215.7</v>
      </c>
      <c r="BU122" s="2"/>
      <c r="BV122" s="2">
        <f>SUM(1009.02877,206.67123)</f>
        <v>1215.7</v>
      </c>
      <c r="BW122" s="2"/>
      <c r="BX122" s="172"/>
      <c r="BY122" s="2">
        <f t="shared" si="260"/>
        <v>214.53560000000002</v>
      </c>
      <c r="BZ122" s="2"/>
      <c r="CA122" s="2">
        <f>SUM(178.06415,36.47145)</f>
        <v>214.53560000000002</v>
      </c>
      <c r="CB122" s="2"/>
      <c r="CC122" s="2"/>
      <c r="CD122" s="25">
        <f t="shared" si="261"/>
        <v>1430.2356</v>
      </c>
      <c r="CE122" s="2">
        <f t="shared" si="262"/>
        <v>1430.2356</v>
      </c>
      <c r="CF122" s="2">
        <f t="shared" si="263"/>
        <v>0</v>
      </c>
      <c r="CG122" s="2">
        <f t="shared" si="263"/>
        <v>1430.2356</v>
      </c>
      <c r="CH122" s="2">
        <f t="shared" si="263"/>
        <v>0</v>
      </c>
      <c r="CI122" s="2">
        <f t="shared" si="263"/>
        <v>0</v>
      </c>
      <c r="CJ122" s="2">
        <f t="shared" si="264"/>
        <v>0</v>
      </c>
      <c r="CK122" s="2">
        <f t="shared" si="265"/>
        <v>0</v>
      </c>
      <c r="CL122" s="2">
        <f t="shared" si="266"/>
        <v>0</v>
      </c>
      <c r="CM122" s="2">
        <f t="shared" si="267"/>
        <v>0</v>
      </c>
      <c r="CN122" s="2">
        <f t="shared" si="268"/>
        <v>0</v>
      </c>
      <c r="CO122" s="92"/>
      <c r="CP122" s="348"/>
      <c r="CQ122" s="348"/>
      <c r="CR122" s="2">
        <f t="shared" si="269"/>
        <v>0</v>
      </c>
      <c r="CS122" s="2"/>
      <c r="CT122" s="2"/>
      <c r="CU122" s="2"/>
      <c r="CV122" s="2"/>
      <c r="CW122" s="2">
        <f t="shared" si="270"/>
        <v>0</v>
      </c>
      <c r="CX122" s="2"/>
      <c r="CY122" s="2"/>
      <c r="CZ122" s="2"/>
      <c r="DA122" s="2"/>
      <c r="DB122" s="2">
        <f t="shared" si="271"/>
        <v>0</v>
      </c>
      <c r="DC122" s="2">
        <f t="shared" si="272"/>
        <v>0</v>
      </c>
      <c r="DD122" s="2">
        <f t="shared" si="272"/>
        <v>0</v>
      </c>
      <c r="DE122" s="2">
        <f t="shared" si="272"/>
        <v>0</v>
      </c>
      <c r="DF122" s="2">
        <f t="shared" si="272"/>
        <v>0</v>
      </c>
      <c r="DG122" s="2"/>
      <c r="DH122" s="2"/>
      <c r="DI122" s="2"/>
      <c r="DJ122" s="2">
        <f t="shared" si="273"/>
        <v>0</v>
      </c>
      <c r="DK122" s="58"/>
      <c r="DL122" s="2">
        <f t="shared" si="274"/>
        <v>1215.7</v>
      </c>
      <c r="DM122" s="2">
        <f t="shared" si="275"/>
        <v>1215.7</v>
      </c>
      <c r="DN122" s="58"/>
      <c r="DO122" s="2"/>
      <c r="DP122" s="2"/>
      <c r="DQ122" s="58"/>
      <c r="DR122" s="2"/>
      <c r="DS122" s="58"/>
      <c r="DT122" s="58"/>
      <c r="DU122" s="2">
        <f t="shared" si="161"/>
        <v>0</v>
      </c>
      <c r="DV122" s="2"/>
      <c r="DW122" s="2"/>
      <c r="DX122" s="2"/>
      <c r="DY122" s="2"/>
      <c r="DZ122" s="2">
        <f t="shared" si="162"/>
        <v>0</v>
      </c>
      <c r="EA122" s="2"/>
      <c r="EB122" s="2"/>
      <c r="EC122" s="2"/>
      <c r="ED122" s="172"/>
      <c r="EE122" s="445"/>
      <c r="EF122" s="445"/>
      <c r="EG122" s="445"/>
      <c r="EH122" s="553"/>
      <c r="EI122" s="553"/>
      <c r="EJ122" s="445"/>
      <c r="EK122" s="445"/>
      <c r="EL122" s="445"/>
      <c r="EM122" s="553"/>
      <c r="EN122" s="553"/>
      <c r="EO122" s="553"/>
      <c r="EP122" s="446"/>
      <c r="EQ122" s="445"/>
      <c r="ER122" s="427" t="e">
        <f t="shared" si="276"/>
        <v>#DIV/0!</v>
      </c>
      <c r="ES122" s="498"/>
      <c r="ET122" s="498"/>
      <c r="EU122" s="498"/>
      <c r="EV122" s="541"/>
      <c r="EW122" s="541"/>
      <c r="EX122" s="498"/>
      <c r="EY122" s="498"/>
      <c r="EZ122" s="498"/>
      <c r="FA122" s="541"/>
      <c r="FB122" s="541"/>
      <c r="FC122" s="541"/>
      <c r="FD122" s="498"/>
      <c r="FE122" s="498">
        <f t="shared" si="165"/>
        <v>0</v>
      </c>
      <c r="FF122" s="445"/>
      <c r="FG122" s="445"/>
      <c r="FH122" s="445"/>
      <c r="FI122" s="553"/>
      <c r="FJ122" s="553"/>
      <c r="FK122" s="445"/>
      <c r="FL122" s="445"/>
      <c r="FM122" s="445"/>
      <c r="FN122" s="553"/>
      <c r="FO122" s="553"/>
      <c r="FP122" s="553"/>
      <c r="FQ122" s="446"/>
      <c r="FR122" s="445"/>
    </row>
    <row r="123" spans="2:174" s="48" customFormat="1" ht="15.6" customHeight="1" x14ac:dyDescent="0.25">
      <c r="B123" s="35"/>
      <c r="C123" s="36"/>
      <c r="D123" s="36">
        <v>1</v>
      </c>
      <c r="E123" s="113">
        <v>103</v>
      </c>
      <c r="F123" s="35"/>
      <c r="G123" s="36"/>
      <c r="H123" s="36">
        <v>1</v>
      </c>
      <c r="I123" s="886" t="s">
        <v>271</v>
      </c>
      <c r="J123" s="887"/>
      <c r="K123" s="887"/>
      <c r="L123" s="202"/>
      <c r="M123" s="113">
        <v>92</v>
      </c>
      <c r="N123" s="4" t="s">
        <v>182</v>
      </c>
      <c r="O123" s="408"/>
      <c r="P123" s="212">
        <v>1</v>
      </c>
      <c r="Q123" s="113"/>
      <c r="R123" s="2">
        <f t="shared" si="252"/>
        <v>1277.5</v>
      </c>
      <c r="S123" s="619"/>
      <c r="T123" s="620">
        <v>1277.5</v>
      </c>
      <c r="U123" s="619"/>
      <c r="V123" s="2">
        <f t="shared" si="253"/>
        <v>1277.5</v>
      </c>
      <c r="W123" s="2"/>
      <c r="X123" s="645">
        <v>1277.5</v>
      </c>
      <c r="Y123" s="2"/>
      <c r="Z123" s="185"/>
      <c r="AA123" s="172"/>
      <c r="AB123" s="172"/>
      <c r="AC123" s="173"/>
      <c r="AD123" s="172"/>
      <c r="AE123" s="185"/>
      <c r="AF123" s="172"/>
      <c r="AG123" s="172"/>
      <c r="AH123" s="173"/>
      <c r="AI123" s="172"/>
      <c r="AJ123" s="185"/>
      <c r="AK123" s="172"/>
      <c r="AL123" s="172"/>
      <c r="AM123" s="173"/>
      <c r="AN123" s="172"/>
      <c r="AO123" s="185"/>
      <c r="AP123" s="578" t="s">
        <v>435</v>
      </c>
      <c r="AQ123" s="2">
        <f t="shared" si="254"/>
        <v>1277.5</v>
      </c>
      <c r="AR123" s="619"/>
      <c r="AS123" s="620">
        <v>1277.5</v>
      </c>
      <c r="AT123" s="619"/>
      <c r="AU123" s="2"/>
      <c r="AV123" s="2" t="e">
        <f t="shared" si="255"/>
        <v>#REF!</v>
      </c>
      <c r="AW123" s="2" t="e">
        <f>#REF!-AR123</f>
        <v>#REF!</v>
      </c>
      <c r="AX123" s="2" t="e">
        <f>#REF!-AS123</f>
        <v>#REF!</v>
      </c>
      <c r="AY123" s="2" t="e">
        <f>#REF!-AT123</f>
        <v>#REF!</v>
      </c>
      <c r="AZ123" s="2" t="e">
        <f>#REF!-AU123</f>
        <v>#REF!</v>
      </c>
      <c r="BA123" s="2">
        <f t="shared" si="256"/>
        <v>768.2</v>
      </c>
      <c r="BB123" s="2"/>
      <c r="BC123" s="262">
        <f>334+434.2</f>
        <v>768.2</v>
      </c>
      <c r="BD123" s="2"/>
      <c r="BE123" s="2"/>
      <c r="BF123" s="2">
        <f t="shared" si="257"/>
        <v>0</v>
      </c>
      <c r="BG123" s="2"/>
      <c r="BH123" s="262"/>
      <c r="BI123" s="2"/>
      <c r="BJ123" s="2"/>
      <c r="BK123" s="2">
        <f t="shared" si="258"/>
        <v>1078.5803900000001</v>
      </c>
      <c r="BL123" s="2"/>
      <c r="BM123" s="620">
        <v>1078.5803900000001</v>
      </c>
      <c r="BN123" s="2"/>
      <c r="BO123" s="2"/>
      <c r="BP123" s="2">
        <f t="shared" si="284"/>
        <v>133.31338</v>
      </c>
      <c r="BQ123" s="2"/>
      <c r="BR123" s="2">
        <v>133.31338</v>
      </c>
      <c r="BS123" s="2"/>
      <c r="BT123" s="2">
        <f t="shared" si="259"/>
        <v>1078.5803900000001</v>
      </c>
      <c r="BU123" s="2"/>
      <c r="BV123" s="262">
        <v>1078.5803900000001</v>
      </c>
      <c r="BW123" s="2"/>
      <c r="BX123" s="172"/>
      <c r="BY123" s="2">
        <f t="shared" si="260"/>
        <v>133.31338</v>
      </c>
      <c r="BZ123" s="2"/>
      <c r="CA123" s="2">
        <v>133.31338</v>
      </c>
      <c r="CB123" s="2"/>
      <c r="CC123" s="2"/>
      <c r="CD123" s="25">
        <f t="shared" si="261"/>
        <v>1211.8937700000001</v>
      </c>
      <c r="CE123" s="2">
        <f t="shared" si="262"/>
        <v>1211.8937700000001</v>
      </c>
      <c r="CF123" s="2">
        <f t="shared" si="263"/>
        <v>0</v>
      </c>
      <c r="CG123" s="2">
        <f t="shared" si="263"/>
        <v>1211.8937700000001</v>
      </c>
      <c r="CH123" s="2">
        <f t="shared" si="263"/>
        <v>0</v>
      </c>
      <c r="CI123" s="2">
        <f t="shared" si="263"/>
        <v>0</v>
      </c>
      <c r="CJ123" s="2">
        <f t="shared" si="264"/>
        <v>0</v>
      </c>
      <c r="CK123" s="2">
        <f t="shared" si="265"/>
        <v>0</v>
      </c>
      <c r="CL123" s="2">
        <f t="shared" si="266"/>
        <v>0</v>
      </c>
      <c r="CM123" s="2">
        <f t="shared" si="267"/>
        <v>0</v>
      </c>
      <c r="CN123" s="2">
        <f t="shared" si="268"/>
        <v>0</v>
      </c>
      <c r="CO123" s="92"/>
      <c r="CP123" s="348"/>
      <c r="CQ123" s="348"/>
      <c r="CR123" s="2">
        <f t="shared" si="269"/>
        <v>0</v>
      </c>
      <c r="CS123" s="2"/>
      <c r="CT123" s="262"/>
      <c r="CU123" s="2"/>
      <c r="CV123" s="2"/>
      <c r="CW123" s="2">
        <f t="shared" si="270"/>
        <v>0</v>
      </c>
      <c r="CX123" s="2"/>
      <c r="CY123" s="262"/>
      <c r="CZ123" s="2"/>
      <c r="DA123" s="2"/>
      <c r="DB123" s="2">
        <f t="shared" si="271"/>
        <v>0</v>
      </c>
      <c r="DC123" s="2">
        <f t="shared" si="272"/>
        <v>0</v>
      </c>
      <c r="DD123" s="2">
        <f t="shared" si="272"/>
        <v>0</v>
      </c>
      <c r="DE123" s="2">
        <f t="shared" si="272"/>
        <v>0</v>
      </c>
      <c r="DF123" s="2">
        <f t="shared" si="272"/>
        <v>0</v>
      </c>
      <c r="DG123" s="2"/>
      <c r="DH123" s="2"/>
      <c r="DI123" s="2"/>
      <c r="DJ123" s="2">
        <f t="shared" si="273"/>
        <v>0</v>
      </c>
      <c r="DK123" s="58"/>
      <c r="DL123" s="2">
        <f t="shared" si="274"/>
        <v>1078.5803900000001</v>
      </c>
      <c r="DM123" s="2">
        <f t="shared" si="275"/>
        <v>1078.5803900000001</v>
      </c>
      <c r="DN123" s="58"/>
      <c r="DO123" s="2"/>
      <c r="DP123" s="2"/>
      <c r="DQ123" s="58"/>
      <c r="DR123" s="2"/>
      <c r="DS123" s="58"/>
      <c r="DT123" s="58"/>
      <c r="DU123" s="2">
        <f t="shared" si="161"/>
        <v>0</v>
      </c>
      <c r="DV123" s="2"/>
      <c r="DW123" s="262"/>
      <c r="DX123" s="2"/>
      <c r="DY123" s="2"/>
      <c r="DZ123" s="2">
        <f t="shared" si="162"/>
        <v>0</v>
      </c>
      <c r="EA123" s="2"/>
      <c r="EB123" s="2"/>
      <c r="EC123" s="2"/>
      <c r="ED123" s="172"/>
      <c r="EE123" s="445"/>
      <c r="EF123" s="445"/>
      <c r="EG123" s="445"/>
      <c r="EH123" s="553"/>
      <c r="EI123" s="553"/>
      <c r="EJ123" s="445"/>
      <c r="EK123" s="445"/>
      <c r="EL123" s="445"/>
      <c r="EM123" s="553"/>
      <c r="EN123" s="553"/>
      <c r="EO123" s="553"/>
      <c r="EP123" s="446"/>
      <c r="EQ123" s="445"/>
      <c r="ER123" s="427" t="e">
        <f t="shared" si="276"/>
        <v>#DIV/0!</v>
      </c>
      <c r="ES123" s="498">
        <f t="shared" si="163"/>
        <v>1277.5</v>
      </c>
      <c r="ET123" s="498">
        <f t="shared" ref="ET123:ET128" si="285">AS123</f>
        <v>1277.5</v>
      </c>
      <c r="EU123" s="498"/>
      <c r="EV123" s="541">
        <f t="shared" si="277"/>
        <v>1</v>
      </c>
      <c r="EW123" s="541">
        <f t="shared" si="278"/>
        <v>0</v>
      </c>
      <c r="EX123" s="498">
        <f t="shared" si="164"/>
        <v>0</v>
      </c>
      <c r="EY123" s="498">
        <f t="shared" si="279"/>
        <v>0</v>
      </c>
      <c r="EZ123" s="498">
        <f t="shared" si="280"/>
        <v>0</v>
      </c>
      <c r="FA123" s="541" t="e">
        <f t="shared" si="281"/>
        <v>#DIV/0!</v>
      </c>
      <c r="FB123" s="541" t="e">
        <f t="shared" si="282"/>
        <v>#DIV/0!</v>
      </c>
      <c r="FC123" s="541"/>
      <c r="FD123" s="498">
        <f t="shared" si="283"/>
        <v>0</v>
      </c>
      <c r="FE123" s="498">
        <f t="shared" si="165"/>
        <v>0</v>
      </c>
      <c r="FF123" s="445">
        <f>FG123+FH123</f>
        <v>0</v>
      </c>
      <c r="FG123" s="445">
        <f>AT123</f>
        <v>0</v>
      </c>
      <c r="FH123" s="445"/>
      <c r="FI123" s="553" t="e">
        <f>FG123/FF123</f>
        <v>#DIV/0!</v>
      </c>
      <c r="FJ123" s="553" t="e">
        <f>FH123/FF123</f>
        <v>#DIV/0!</v>
      </c>
      <c r="FK123" s="445">
        <f>FL123+FM123</f>
        <v>0</v>
      </c>
      <c r="FL123" s="445">
        <f>DX123</f>
        <v>0</v>
      </c>
      <c r="FM123" s="445">
        <f>EC123</f>
        <v>0</v>
      </c>
      <c r="FN123" s="553" t="e">
        <f>FL123/FK123</f>
        <v>#DIV/0!</v>
      </c>
      <c r="FO123" s="553" t="e">
        <f>FM123/FK123</f>
        <v>#DIV/0!</v>
      </c>
      <c r="FP123" s="553"/>
      <c r="FQ123" s="446" t="e">
        <f>FK123*FI123</f>
        <v>#DIV/0!</v>
      </c>
      <c r="FR123" s="445" t="e">
        <f>FL123-FQ123</f>
        <v>#DIV/0!</v>
      </c>
    </row>
    <row r="124" spans="2:174" s="48" customFormat="1" ht="15.75" customHeight="1" x14ac:dyDescent="0.25">
      <c r="B124" s="35"/>
      <c r="C124" s="36"/>
      <c r="D124" s="36">
        <v>1</v>
      </c>
      <c r="E124" s="113">
        <v>104</v>
      </c>
      <c r="F124" s="35"/>
      <c r="G124" s="36"/>
      <c r="H124" s="36">
        <v>1</v>
      </c>
      <c r="I124" s="892" t="s">
        <v>266</v>
      </c>
      <c r="J124" s="893"/>
      <c r="K124" s="893"/>
      <c r="L124" s="893"/>
      <c r="M124" s="113">
        <v>93</v>
      </c>
      <c r="N124" s="4" t="s">
        <v>218</v>
      </c>
      <c r="O124" s="408"/>
      <c r="P124" s="212">
        <v>1</v>
      </c>
      <c r="Q124" s="113">
        <v>1</v>
      </c>
      <c r="R124" s="2">
        <f t="shared" si="252"/>
        <v>1205.4000000000001</v>
      </c>
      <c r="S124" s="619"/>
      <c r="T124" s="620">
        <v>1205.4000000000001</v>
      </c>
      <c r="U124" s="619"/>
      <c r="V124" s="2">
        <f t="shared" si="253"/>
        <v>1205.4000000000001</v>
      </c>
      <c r="W124" s="2"/>
      <c r="X124" s="645">
        <v>1205.4000000000001</v>
      </c>
      <c r="Y124" s="2"/>
      <c r="Z124" s="174"/>
      <c r="AA124" s="172"/>
      <c r="AB124" s="172"/>
      <c r="AC124" s="173"/>
      <c r="AD124" s="172"/>
      <c r="AE124" s="174"/>
      <c r="AF124" s="172"/>
      <c r="AG124" s="172"/>
      <c r="AH124" s="173"/>
      <c r="AI124" s="172"/>
      <c r="AJ124" s="174"/>
      <c r="AK124" s="172"/>
      <c r="AL124" s="172"/>
      <c r="AM124" s="173"/>
      <c r="AN124" s="172"/>
      <c r="AO124" s="174"/>
      <c r="AP124" s="578" t="s">
        <v>518</v>
      </c>
      <c r="AQ124" s="2">
        <f t="shared" si="254"/>
        <v>1205.4000000000001</v>
      </c>
      <c r="AR124" s="619"/>
      <c r="AS124" s="620">
        <v>1205.4000000000001</v>
      </c>
      <c r="AT124" s="619"/>
      <c r="AU124" s="2"/>
      <c r="AV124" s="2" t="e">
        <f t="shared" si="255"/>
        <v>#REF!</v>
      </c>
      <c r="AW124" s="2" t="e">
        <f>#REF!-AR124</f>
        <v>#REF!</v>
      </c>
      <c r="AX124" s="2" t="e">
        <f>#REF!-AS124</f>
        <v>#REF!</v>
      </c>
      <c r="AY124" s="2" t="e">
        <f>#REF!-AT124</f>
        <v>#REF!</v>
      </c>
      <c r="AZ124" s="2" t="e">
        <f>#REF!-AU124</f>
        <v>#REF!</v>
      </c>
      <c r="BA124" s="2">
        <f t="shared" si="256"/>
        <v>4088.6320000000001</v>
      </c>
      <c r="BB124" s="2"/>
      <c r="BC124" s="262">
        <f>315+409.5</f>
        <v>724.5</v>
      </c>
      <c r="BD124" s="2">
        <f>2730.235+633.897</f>
        <v>3364.1320000000001</v>
      </c>
      <c r="BE124" s="2"/>
      <c r="BF124" s="2">
        <f t="shared" si="257"/>
        <v>0</v>
      </c>
      <c r="BG124" s="2"/>
      <c r="BH124" s="262"/>
      <c r="BI124" s="2"/>
      <c r="BJ124" s="2"/>
      <c r="BK124" s="2">
        <f t="shared" si="258"/>
        <v>1205.3999999999999</v>
      </c>
      <c r="BL124" s="2"/>
      <c r="BM124" s="620">
        <f>SUM(794.85075,410.54925)</f>
        <v>1205.3999999999999</v>
      </c>
      <c r="BN124" s="2"/>
      <c r="BO124" s="2"/>
      <c r="BP124" s="2">
        <f t="shared" si="284"/>
        <v>148.88400000000001</v>
      </c>
      <c r="BQ124" s="2"/>
      <c r="BR124" s="2">
        <f>SUM(98.17534,50.70866)</f>
        <v>148.88400000000001</v>
      </c>
      <c r="BS124" s="2"/>
      <c r="BT124" s="2">
        <f t="shared" si="259"/>
        <v>1205.3999999999999</v>
      </c>
      <c r="BU124" s="2"/>
      <c r="BV124" s="620">
        <f>SUM(794.85075,410.54925)</f>
        <v>1205.3999999999999</v>
      </c>
      <c r="BW124" s="2"/>
      <c r="BX124" s="172"/>
      <c r="BY124" s="2">
        <f t="shared" si="260"/>
        <v>148.88400000000001</v>
      </c>
      <c r="BZ124" s="2"/>
      <c r="CA124" s="2">
        <f>SUM(98.17534,50.70866)</f>
        <v>148.88400000000001</v>
      </c>
      <c r="CB124" s="2"/>
      <c r="CC124" s="2"/>
      <c r="CD124" s="25">
        <f t="shared" si="261"/>
        <v>1354.2839999999999</v>
      </c>
      <c r="CE124" s="2">
        <f t="shared" si="262"/>
        <v>1354.2839999999999</v>
      </c>
      <c r="CF124" s="2">
        <f t="shared" si="263"/>
        <v>0</v>
      </c>
      <c r="CG124" s="2">
        <f t="shared" si="263"/>
        <v>1354.2839999999999</v>
      </c>
      <c r="CH124" s="2">
        <f t="shared" si="263"/>
        <v>0</v>
      </c>
      <c r="CI124" s="2">
        <f t="shared" si="263"/>
        <v>0</v>
      </c>
      <c r="CJ124" s="2">
        <f t="shared" si="264"/>
        <v>0</v>
      </c>
      <c r="CK124" s="2">
        <f t="shared" si="265"/>
        <v>0</v>
      </c>
      <c r="CL124" s="2">
        <f t="shared" si="266"/>
        <v>0</v>
      </c>
      <c r="CM124" s="2">
        <f t="shared" si="267"/>
        <v>0</v>
      </c>
      <c r="CN124" s="2">
        <f t="shared" si="268"/>
        <v>0</v>
      </c>
      <c r="CO124" s="92"/>
      <c r="CP124" s="348"/>
      <c r="CQ124" s="348"/>
      <c r="CR124" s="2">
        <f t="shared" si="269"/>
        <v>0</v>
      </c>
      <c r="CS124" s="2"/>
      <c r="CT124" s="262"/>
      <c r="CU124" s="2"/>
      <c r="CV124" s="2"/>
      <c r="CW124" s="2">
        <f t="shared" si="270"/>
        <v>0</v>
      </c>
      <c r="CX124" s="2"/>
      <c r="CY124" s="262"/>
      <c r="CZ124" s="2"/>
      <c r="DA124" s="2"/>
      <c r="DB124" s="2">
        <f t="shared" si="271"/>
        <v>0</v>
      </c>
      <c r="DC124" s="2">
        <f t="shared" si="272"/>
        <v>0</v>
      </c>
      <c r="DD124" s="2">
        <f t="shared" si="272"/>
        <v>0</v>
      </c>
      <c r="DE124" s="2">
        <f t="shared" si="272"/>
        <v>0</v>
      </c>
      <c r="DF124" s="2">
        <f t="shared" si="272"/>
        <v>0</v>
      </c>
      <c r="DG124" s="2"/>
      <c r="DH124" s="2"/>
      <c r="DI124" s="2"/>
      <c r="DJ124" s="2">
        <f t="shared" si="273"/>
        <v>0</v>
      </c>
      <c r="DK124" s="58"/>
      <c r="DL124" s="2">
        <f t="shared" si="274"/>
        <v>1205.3999999999999</v>
      </c>
      <c r="DM124" s="2">
        <f t="shared" si="275"/>
        <v>1205.3999999999999</v>
      </c>
      <c r="DN124" s="58"/>
      <c r="DO124" s="2"/>
      <c r="DP124" s="2"/>
      <c r="DQ124" s="58"/>
      <c r="DR124" s="2"/>
      <c r="DS124" s="58"/>
      <c r="DT124" s="58"/>
      <c r="DU124" s="2">
        <f t="shared" si="161"/>
        <v>0</v>
      </c>
      <c r="DV124" s="2"/>
      <c r="DW124" s="328"/>
      <c r="DX124" s="2"/>
      <c r="DY124" s="2"/>
      <c r="DZ124" s="2">
        <f t="shared" si="162"/>
        <v>0</v>
      </c>
      <c r="EA124" s="2"/>
      <c r="EB124" s="2"/>
      <c r="EC124" s="2"/>
      <c r="ED124" s="172"/>
      <c r="EE124" s="445"/>
      <c r="EF124" s="445"/>
      <c r="EG124" s="445"/>
      <c r="EH124" s="553"/>
      <c r="EI124" s="553"/>
      <c r="EJ124" s="445"/>
      <c r="EK124" s="445"/>
      <c r="EL124" s="445"/>
      <c r="EM124" s="553"/>
      <c r="EN124" s="553"/>
      <c r="EO124" s="553"/>
      <c r="EP124" s="446"/>
      <c r="EQ124" s="445"/>
      <c r="ER124" s="427" t="e">
        <f t="shared" si="276"/>
        <v>#DIV/0!</v>
      </c>
      <c r="ES124" s="498">
        <f>ET124+EU124</f>
        <v>1205.4000000000001</v>
      </c>
      <c r="ET124" s="498">
        <f t="shared" si="285"/>
        <v>1205.4000000000001</v>
      </c>
      <c r="EU124" s="498"/>
      <c r="EV124" s="541">
        <f>ET124/ES124</f>
        <v>1</v>
      </c>
      <c r="EW124" s="541">
        <f>EU124/ES124</f>
        <v>0</v>
      </c>
      <c r="EX124" s="498">
        <f>EY124+EZ124</f>
        <v>0</v>
      </c>
      <c r="EY124" s="498">
        <f>DW124</f>
        <v>0</v>
      </c>
      <c r="EZ124" s="498">
        <f>EB124</f>
        <v>0</v>
      </c>
      <c r="FA124" s="541" t="e">
        <f>EY124/EX124</f>
        <v>#DIV/0!</v>
      </c>
      <c r="FB124" s="541" t="e">
        <f>EZ124/EX124</f>
        <v>#DIV/0!</v>
      </c>
      <c r="FC124" s="541"/>
      <c r="FD124" s="498">
        <f>EX124*EV124</f>
        <v>0</v>
      </c>
      <c r="FE124" s="498">
        <f t="shared" si="165"/>
        <v>0</v>
      </c>
      <c r="FF124" s="445">
        <f>FG124+FH124</f>
        <v>0</v>
      </c>
      <c r="FG124" s="445">
        <f>AT124</f>
        <v>0</v>
      </c>
      <c r="FH124" s="445"/>
      <c r="FI124" s="553" t="e">
        <f>FG124/FF124</f>
        <v>#DIV/0!</v>
      </c>
      <c r="FJ124" s="553" t="e">
        <f>FH124/FF124</f>
        <v>#DIV/0!</v>
      </c>
      <c r="FK124" s="445">
        <f>FL124+FM124</f>
        <v>0</v>
      </c>
      <c r="FL124" s="445">
        <f>DX124</f>
        <v>0</v>
      </c>
      <c r="FM124" s="445">
        <f>EC124</f>
        <v>0</v>
      </c>
      <c r="FN124" s="553" t="e">
        <f>FL124/FK124</f>
        <v>#DIV/0!</v>
      </c>
      <c r="FO124" s="553" t="e">
        <f>FM124/FK124</f>
        <v>#DIV/0!</v>
      </c>
      <c r="FP124" s="553"/>
      <c r="FQ124" s="446" t="e">
        <f>FK124*FI124</f>
        <v>#DIV/0!</v>
      </c>
      <c r="FR124" s="445" t="e">
        <f>FL124-FQ124</f>
        <v>#DIV/0!</v>
      </c>
    </row>
    <row r="125" spans="2:174" s="48" customFormat="1" ht="15.6" customHeight="1" x14ac:dyDescent="0.25">
      <c r="B125" s="35"/>
      <c r="C125" s="36"/>
      <c r="D125" s="36">
        <v>1</v>
      </c>
      <c r="E125" s="113">
        <v>105</v>
      </c>
      <c r="F125" s="35"/>
      <c r="G125" s="36"/>
      <c r="H125" s="36">
        <v>1</v>
      </c>
      <c r="I125" s="888">
        <v>7</v>
      </c>
      <c r="J125" s="888" t="s">
        <v>266</v>
      </c>
      <c r="K125" s="274" t="s">
        <v>279</v>
      </c>
      <c r="L125" s="66">
        <v>5724.6031400000002</v>
      </c>
      <c r="M125" s="113">
        <v>94</v>
      </c>
      <c r="N125" s="4" t="s">
        <v>217</v>
      </c>
      <c r="O125" s="408"/>
      <c r="P125" s="212">
        <v>2</v>
      </c>
      <c r="Q125" s="113"/>
      <c r="R125" s="2">
        <f t="shared" si="252"/>
        <v>2043.91704</v>
      </c>
      <c r="S125" s="619"/>
      <c r="T125" s="620">
        <v>1126.4000000000001</v>
      </c>
      <c r="U125" s="619">
        <v>917.51703999999995</v>
      </c>
      <c r="V125" s="2">
        <f t="shared" si="253"/>
        <v>2043.91704</v>
      </c>
      <c r="W125" s="2"/>
      <c r="X125" s="645">
        <v>1126.4000000000001</v>
      </c>
      <c r="Y125" s="649">
        <v>917.51703999999995</v>
      </c>
      <c r="Z125" s="185"/>
      <c r="AA125" s="172"/>
      <c r="AB125" s="172"/>
      <c r="AC125" s="173"/>
      <c r="AD125" s="172"/>
      <c r="AE125" s="185"/>
      <c r="AF125" s="172"/>
      <c r="AG125" s="172"/>
      <c r="AH125" s="173"/>
      <c r="AI125" s="172"/>
      <c r="AJ125" s="185"/>
      <c r="AK125" s="172"/>
      <c r="AL125" s="172"/>
      <c r="AM125" s="173"/>
      <c r="AN125" s="172"/>
      <c r="AO125" s="185"/>
      <c r="AP125" s="578" t="s">
        <v>436</v>
      </c>
      <c r="AQ125" s="2">
        <f t="shared" si="254"/>
        <v>2043.91704</v>
      </c>
      <c r="AR125" s="619"/>
      <c r="AS125" s="620">
        <v>1126.4000000000001</v>
      </c>
      <c r="AT125" s="619">
        <v>917.51703999999995</v>
      </c>
      <c r="AU125" s="2"/>
      <c r="AV125" s="2" t="e">
        <f t="shared" si="255"/>
        <v>#REF!</v>
      </c>
      <c r="AW125" s="2" t="e">
        <f>#REF!-AR125</f>
        <v>#REF!</v>
      </c>
      <c r="AX125" s="2" t="e">
        <f>#REF!-AS125</f>
        <v>#REF!</v>
      </c>
      <c r="AY125" s="2" t="e">
        <f>#REF!-AT125</f>
        <v>#REF!</v>
      </c>
      <c r="AZ125" s="2" t="e">
        <f>#REF!-AU125</f>
        <v>#REF!</v>
      </c>
      <c r="BA125" s="2">
        <f t="shared" si="256"/>
        <v>779.7</v>
      </c>
      <c r="BB125" s="2"/>
      <c r="BC125" s="262">
        <f>339+440.7</f>
        <v>779.7</v>
      </c>
      <c r="BD125" s="2"/>
      <c r="BE125" s="2"/>
      <c r="BF125" s="2">
        <f t="shared" si="257"/>
        <v>0</v>
      </c>
      <c r="BG125" s="2"/>
      <c r="BH125" s="323"/>
      <c r="BI125" s="2"/>
      <c r="BJ125" s="2"/>
      <c r="BK125" s="2">
        <f t="shared" si="258"/>
        <v>1817.2135799999999</v>
      </c>
      <c r="BL125" s="2"/>
      <c r="BM125" s="620">
        <f>SUM(237.36683,662.32971)</f>
        <v>899.69653999999991</v>
      </c>
      <c r="BN125" s="2">
        <v>917.51703999999995</v>
      </c>
      <c r="BO125" s="2"/>
      <c r="BP125" s="2">
        <f t="shared" si="284"/>
        <v>257.13348999999999</v>
      </c>
      <c r="BQ125" s="2"/>
      <c r="BR125" s="2">
        <f>SUM(34.83017,97.18736)</f>
        <v>132.01752999999999</v>
      </c>
      <c r="BS125" s="2">
        <v>125.11596</v>
      </c>
      <c r="BT125" s="2">
        <f t="shared" si="259"/>
        <v>1817.2135799999999</v>
      </c>
      <c r="BU125" s="2"/>
      <c r="BV125" s="620">
        <f>SUM(237.36683,662.32971)</f>
        <v>899.69653999999991</v>
      </c>
      <c r="BW125" s="2">
        <v>917.51703999999995</v>
      </c>
      <c r="BX125" s="172"/>
      <c r="BY125" s="2">
        <f t="shared" si="260"/>
        <v>257.13348999999999</v>
      </c>
      <c r="BZ125" s="2"/>
      <c r="CA125" s="2">
        <f>SUM(34.83017,97.18736)</f>
        <v>132.01752999999999</v>
      </c>
      <c r="CB125" s="2">
        <v>125.11596</v>
      </c>
      <c r="CC125" s="2"/>
      <c r="CD125" s="25">
        <f t="shared" si="261"/>
        <v>2074.3470699999998</v>
      </c>
      <c r="CE125" s="2">
        <f t="shared" si="262"/>
        <v>2074.3470699999998</v>
      </c>
      <c r="CF125" s="2">
        <f t="shared" si="263"/>
        <v>0</v>
      </c>
      <c r="CG125" s="2">
        <f t="shared" si="263"/>
        <v>1031.71407</v>
      </c>
      <c r="CH125" s="2">
        <f t="shared" si="263"/>
        <v>1042.633</v>
      </c>
      <c r="CI125" s="2">
        <f t="shared" si="263"/>
        <v>0</v>
      </c>
      <c r="CJ125" s="2">
        <f t="shared" si="264"/>
        <v>0</v>
      </c>
      <c r="CK125" s="2">
        <f t="shared" si="265"/>
        <v>0</v>
      </c>
      <c r="CL125" s="2">
        <f t="shared" si="266"/>
        <v>0</v>
      </c>
      <c r="CM125" s="2">
        <f t="shared" si="267"/>
        <v>0</v>
      </c>
      <c r="CN125" s="2">
        <f t="shared" si="268"/>
        <v>0</v>
      </c>
      <c r="CO125" s="92"/>
      <c r="CP125" s="348"/>
      <c r="CQ125" s="348"/>
      <c r="CR125" s="2">
        <f t="shared" si="269"/>
        <v>0</v>
      </c>
      <c r="CS125" s="2"/>
      <c r="CT125" s="323"/>
      <c r="CU125" s="2"/>
      <c r="CV125" s="2"/>
      <c r="CW125" s="2">
        <f t="shared" si="270"/>
        <v>0</v>
      </c>
      <c r="CX125" s="2"/>
      <c r="CY125" s="323"/>
      <c r="CZ125" s="2"/>
      <c r="DA125" s="2"/>
      <c r="DB125" s="2">
        <f t="shared" si="271"/>
        <v>0</v>
      </c>
      <c r="DC125" s="2">
        <f t="shared" si="272"/>
        <v>0</v>
      </c>
      <c r="DD125" s="2">
        <f t="shared" si="272"/>
        <v>0</v>
      </c>
      <c r="DE125" s="2">
        <f t="shared" si="272"/>
        <v>0</v>
      </c>
      <c r="DF125" s="2">
        <f t="shared" si="272"/>
        <v>0</v>
      </c>
      <c r="DG125" s="2"/>
      <c r="DH125" s="2"/>
      <c r="DI125" s="2"/>
      <c r="DJ125" s="2">
        <f t="shared" si="273"/>
        <v>0</v>
      </c>
      <c r="DK125" s="58"/>
      <c r="DL125" s="2">
        <f t="shared" si="274"/>
        <v>1817.2135799999999</v>
      </c>
      <c r="DM125" s="2">
        <f t="shared" si="275"/>
        <v>1817.2135799999999</v>
      </c>
      <c r="DN125" s="58"/>
      <c r="DO125" s="2"/>
      <c r="DP125" s="2"/>
      <c r="DQ125" s="58"/>
      <c r="DR125" s="2"/>
      <c r="DS125" s="58"/>
      <c r="DT125" s="58"/>
      <c r="DU125" s="2">
        <f t="shared" si="161"/>
        <v>0</v>
      </c>
      <c r="DV125" s="2"/>
      <c r="DW125" s="620"/>
      <c r="DX125" s="2"/>
      <c r="DY125" s="2"/>
      <c r="DZ125" s="2">
        <f t="shared" si="162"/>
        <v>0</v>
      </c>
      <c r="EA125" s="2"/>
      <c r="EB125" s="2"/>
      <c r="EC125" s="2"/>
      <c r="ED125" s="172"/>
      <c r="EE125" s="445"/>
      <c r="EF125" s="445"/>
      <c r="EG125" s="445"/>
      <c r="EH125" s="553"/>
      <c r="EI125" s="553"/>
      <c r="EJ125" s="445"/>
      <c r="EK125" s="445"/>
      <c r="EL125" s="445"/>
      <c r="EM125" s="553"/>
      <c r="EN125" s="553"/>
      <c r="EO125" s="553"/>
      <c r="EP125" s="446"/>
      <c r="EQ125" s="445"/>
      <c r="ER125" s="427" t="e">
        <f t="shared" si="276"/>
        <v>#DIV/0!</v>
      </c>
      <c r="ES125" s="498">
        <f t="shared" si="163"/>
        <v>1126.4000000000001</v>
      </c>
      <c r="ET125" s="498">
        <f t="shared" si="285"/>
        <v>1126.4000000000001</v>
      </c>
      <c r="EU125" s="498"/>
      <c r="EV125" s="541">
        <f t="shared" si="277"/>
        <v>1</v>
      </c>
      <c r="EW125" s="541">
        <f t="shared" si="278"/>
        <v>0</v>
      </c>
      <c r="EX125" s="498">
        <f t="shared" si="164"/>
        <v>0</v>
      </c>
      <c r="EY125" s="498">
        <f t="shared" si="279"/>
        <v>0</v>
      </c>
      <c r="EZ125" s="498">
        <f t="shared" si="280"/>
        <v>0</v>
      </c>
      <c r="FA125" s="541" t="e">
        <f t="shared" si="281"/>
        <v>#DIV/0!</v>
      </c>
      <c r="FB125" s="541" t="e">
        <f t="shared" si="282"/>
        <v>#DIV/0!</v>
      </c>
      <c r="FC125" s="541"/>
      <c r="FD125" s="498">
        <f t="shared" si="283"/>
        <v>0</v>
      </c>
      <c r="FE125" s="498">
        <f t="shared" si="165"/>
        <v>0</v>
      </c>
      <c r="FF125" s="445"/>
      <c r="FG125" s="445"/>
      <c r="FH125" s="445"/>
      <c r="FI125" s="553"/>
      <c r="FJ125" s="553"/>
      <c r="FK125" s="445"/>
      <c r="FL125" s="445"/>
      <c r="FM125" s="445"/>
      <c r="FN125" s="553"/>
      <c r="FO125" s="553"/>
      <c r="FP125" s="553"/>
      <c r="FQ125" s="446"/>
      <c r="FR125" s="445"/>
    </row>
    <row r="126" spans="2:174" s="48" customFormat="1" ht="15.6" customHeight="1" x14ac:dyDescent="0.25">
      <c r="B126" s="35"/>
      <c r="C126" s="36"/>
      <c r="D126" s="36">
        <v>1</v>
      </c>
      <c r="E126" s="113">
        <v>106</v>
      </c>
      <c r="F126" s="35"/>
      <c r="G126" s="36"/>
      <c r="H126" s="36"/>
      <c r="I126" s="888"/>
      <c r="J126" s="888"/>
      <c r="K126" s="274" t="s">
        <v>280</v>
      </c>
      <c r="L126" s="66">
        <v>9110.3080000000009</v>
      </c>
      <c r="M126" s="113">
        <v>95</v>
      </c>
      <c r="N126" s="4" t="s">
        <v>216</v>
      </c>
      <c r="O126" s="408"/>
      <c r="P126" s="212">
        <v>1</v>
      </c>
      <c r="Q126" s="113"/>
      <c r="R126" s="2">
        <f t="shared" si="252"/>
        <v>1639.86016</v>
      </c>
      <c r="S126" s="619"/>
      <c r="T126" s="620">
        <v>1639.86016</v>
      </c>
      <c r="U126" s="619"/>
      <c r="V126" s="2">
        <f t="shared" si="253"/>
        <v>1641.6</v>
      </c>
      <c r="W126" s="2"/>
      <c r="X126" s="262">
        <v>1641.6</v>
      </c>
      <c r="Y126" s="2"/>
      <c r="Z126" s="174"/>
      <c r="AA126" s="172"/>
      <c r="AB126" s="172"/>
      <c r="AC126" s="173"/>
      <c r="AD126" s="172"/>
      <c r="AE126" s="174"/>
      <c r="AF126" s="172"/>
      <c r="AG126" s="172"/>
      <c r="AH126" s="173"/>
      <c r="AI126" s="172"/>
      <c r="AJ126" s="174"/>
      <c r="AK126" s="172"/>
      <c r="AL126" s="172"/>
      <c r="AM126" s="173"/>
      <c r="AN126" s="172"/>
      <c r="AO126" s="174"/>
      <c r="AP126" s="578" t="s">
        <v>437</v>
      </c>
      <c r="AQ126" s="2">
        <f t="shared" si="254"/>
        <v>1639.86016</v>
      </c>
      <c r="AR126" s="619"/>
      <c r="AS126" s="620">
        <v>1639.86016</v>
      </c>
      <c r="AT126" s="619"/>
      <c r="AU126" s="2"/>
      <c r="AV126" s="2" t="e">
        <f t="shared" si="255"/>
        <v>#REF!</v>
      </c>
      <c r="AW126" s="2" t="e">
        <f>#REF!-AR126</f>
        <v>#REF!</v>
      </c>
      <c r="AX126" s="2" t="e">
        <f>#REF!-AS126</f>
        <v>#REF!</v>
      </c>
      <c r="AY126" s="2" t="e">
        <f>#REF!-AT126</f>
        <v>#REF!</v>
      </c>
      <c r="AZ126" s="2" t="e">
        <f>#REF!-AU126</f>
        <v>#REF!</v>
      </c>
      <c r="BA126" s="2">
        <f t="shared" si="256"/>
        <v>986.7</v>
      </c>
      <c r="BB126" s="2"/>
      <c r="BC126" s="262">
        <f>429+557.7</f>
        <v>986.7</v>
      </c>
      <c r="BD126" s="2"/>
      <c r="BE126" s="2"/>
      <c r="BF126" s="2">
        <f t="shared" si="257"/>
        <v>0</v>
      </c>
      <c r="BG126" s="2"/>
      <c r="BH126" s="2"/>
      <c r="BI126" s="2"/>
      <c r="BJ126" s="2"/>
      <c r="BK126" s="2">
        <f t="shared" si="258"/>
        <v>1639.86016</v>
      </c>
      <c r="BL126" s="2"/>
      <c r="BM126" s="620">
        <v>1639.86016</v>
      </c>
      <c r="BN126" s="2"/>
      <c r="BO126" s="2"/>
      <c r="BP126" s="2">
        <f t="shared" si="284"/>
        <v>202.67935</v>
      </c>
      <c r="BQ126" s="2"/>
      <c r="BR126" s="2">
        <v>202.67935</v>
      </c>
      <c r="BS126" s="2"/>
      <c r="BT126" s="2">
        <f t="shared" si="259"/>
        <v>1639.86016</v>
      </c>
      <c r="BU126" s="2"/>
      <c r="BV126" s="262">
        <v>1639.86016</v>
      </c>
      <c r="BW126" s="2"/>
      <c r="BX126" s="172"/>
      <c r="BY126" s="2">
        <f t="shared" si="260"/>
        <v>202.67935</v>
      </c>
      <c r="BZ126" s="2"/>
      <c r="CA126" s="2">
        <v>202.67935</v>
      </c>
      <c r="CB126" s="2"/>
      <c r="CC126" s="2"/>
      <c r="CD126" s="25">
        <f t="shared" si="261"/>
        <v>1842.5395100000001</v>
      </c>
      <c r="CE126" s="2">
        <f t="shared" si="262"/>
        <v>1842.5395100000001</v>
      </c>
      <c r="CF126" s="2">
        <f t="shared" si="263"/>
        <v>0</v>
      </c>
      <c r="CG126" s="2">
        <f t="shared" si="263"/>
        <v>1842.5395100000001</v>
      </c>
      <c r="CH126" s="2">
        <f t="shared" si="263"/>
        <v>0</v>
      </c>
      <c r="CI126" s="2">
        <f t="shared" si="263"/>
        <v>0</v>
      </c>
      <c r="CJ126" s="2">
        <f t="shared" si="264"/>
        <v>0</v>
      </c>
      <c r="CK126" s="2">
        <f t="shared" si="265"/>
        <v>0</v>
      </c>
      <c r="CL126" s="2">
        <f t="shared" si="266"/>
        <v>0</v>
      </c>
      <c r="CM126" s="2">
        <f t="shared" si="267"/>
        <v>0</v>
      </c>
      <c r="CN126" s="2">
        <f t="shared" si="268"/>
        <v>0</v>
      </c>
      <c r="CO126" s="92"/>
      <c r="CP126" s="348"/>
      <c r="CQ126" s="348"/>
      <c r="CR126" s="2">
        <f t="shared" si="269"/>
        <v>0</v>
      </c>
      <c r="CS126" s="2"/>
      <c r="CT126" s="2"/>
      <c r="CU126" s="2"/>
      <c r="CV126" s="2"/>
      <c r="CW126" s="2">
        <f t="shared" si="270"/>
        <v>0</v>
      </c>
      <c r="CX126" s="2"/>
      <c r="CY126" s="2"/>
      <c r="CZ126" s="2"/>
      <c r="DA126" s="2"/>
      <c r="DB126" s="2">
        <f t="shared" si="271"/>
        <v>0</v>
      </c>
      <c r="DC126" s="2">
        <f t="shared" si="272"/>
        <v>0</v>
      </c>
      <c r="DD126" s="2">
        <f t="shared" si="272"/>
        <v>0</v>
      </c>
      <c r="DE126" s="2">
        <f t="shared" si="272"/>
        <v>0</v>
      </c>
      <c r="DF126" s="2">
        <f t="shared" si="272"/>
        <v>0</v>
      </c>
      <c r="DG126" s="2"/>
      <c r="DH126" s="2"/>
      <c r="DI126" s="2"/>
      <c r="DJ126" s="2">
        <f t="shared" si="273"/>
        <v>0</v>
      </c>
      <c r="DK126" s="58"/>
      <c r="DL126" s="2">
        <f t="shared" si="274"/>
        <v>1639.86016</v>
      </c>
      <c r="DM126" s="2">
        <f t="shared" si="275"/>
        <v>1639.86016</v>
      </c>
      <c r="DN126" s="58"/>
      <c r="DO126" s="2"/>
      <c r="DP126" s="2"/>
      <c r="DQ126" s="58"/>
      <c r="DR126" s="2"/>
      <c r="DS126" s="58"/>
      <c r="DT126" s="58"/>
      <c r="DU126" s="2">
        <f t="shared" si="161"/>
        <v>0</v>
      </c>
      <c r="DV126" s="2"/>
      <c r="DW126" s="262"/>
      <c r="DX126" s="2"/>
      <c r="DY126" s="2"/>
      <c r="DZ126" s="2">
        <f t="shared" si="162"/>
        <v>0</v>
      </c>
      <c r="EA126" s="2"/>
      <c r="EB126" s="2"/>
      <c r="EC126" s="2"/>
      <c r="ED126" s="172"/>
      <c r="EE126" s="445"/>
      <c r="EF126" s="445"/>
      <c r="EG126" s="445"/>
      <c r="EH126" s="553"/>
      <c r="EI126" s="553"/>
      <c r="EJ126" s="445"/>
      <c r="EK126" s="445"/>
      <c r="EL126" s="445"/>
      <c r="EM126" s="553"/>
      <c r="EN126" s="553"/>
      <c r="EO126" s="553"/>
      <c r="EP126" s="446"/>
      <c r="EQ126" s="445"/>
      <c r="ER126" s="427" t="e">
        <f t="shared" si="276"/>
        <v>#DIV/0!</v>
      </c>
      <c r="ES126" s="498">
        <f t="shared" si="163"/>
        <v>1639.86016</v>
      </c>
      <c r="ET126" s="498">
        <f t="shared" si="285"/>
        <v>1639.86016</v>
      </c>
      <c r="EU126" s="498"/>
      <c r="EV126" s="541">
        <f t="shared" si="277"/>
        <v>1</v>
      </c>
      <c r="EW126" s="541">
        <f t="shared" si="278"/>
        <v>0</v>
      </c>
      <c r="EX126" s="498">
        <f t="shared" si="164"/>
        <v>0</v>
      </c>
      <c r="EY126" s="498">
        <f t="shared" si="279"/>
        <v>0</v>
      </c>
      <c r="EZ126" s="498">
        <f t="shared" si="280"/>
        <v>0</v>
      </c>
      <c r="FA126" s="541" t="e">
        <f t="shared" si="281"/>
        <v>#DIV/0!</v>
      </c>
      <c r="FB126" s="541" t="e">
        <f t="shared" si="282"/>
        <v>#DIV/0!</v>
      </c>
      <c r="FC126" s="541"/>
      <c r="FD126" s="498">
        <f t="shared" si="283"/>
        <v>0</v>
      </c>
      <c r="FE126" s="498">
        <f t="shared" si="165"/>
        <v>0</v>
      </c>
      <c r="FF126" s="445"/>
      <c r="FG126" s="445"/>
      <c r="FH126" s="445"/>
      <c r="FI126" s="553"/>
      <c r="FJ126" s="553"/>
      <c r="FK126" s="445"/>
      <c r="FL126" s="445"/>
      <c r="FM126" s="445"/>
      <c r="FN126" s="553"/>
      <c r="FO126" s="553"/>
      <c r="FP126" s="553"/>
      <c r="FQ126" s="446"/>
      <c r="FR126" s="445"/>
    </row>
    <row r="127" spans="2:174" s="48" customFormat="1" ht="15.75" customHeight="1" x14ac:dyDescent="0.25">
      <c r="B127" s="35"/>
      <c r="C127" s="36"/>
      <c r="D127" s="36">
        <v>1</v>
      </c>
      <c r="E127" s="113">
        <v>107</v>
      </c>
      <c r="F127" s="35"/>
      <c r="G127" s="36"/>
      <c r="H127" s="36">
        <v>1</v>
      </c>
      <c r="I127" s="902" t="s">
        <v>271</v>
      </c>
      <c r="J127" s="903"/>
      <c r="K127" s="903"/>
      <c r="L127" s="68">
        <f>L126+L125</f>
        <v>14834.91114</v>
      </c>
      <c r="M127" s="113">
        <v>96</v>
      </c>
      <c r="N127" s="4" t="s">
        <v>215</v>
      </c>
      <c r="O127" s="408"/>
      <c r="P127" s="212">
        <v>1</v>
      </c>
      <c r="Q127" s="113">
        <v>1</v>
      </c>
      <c r="R127" s="2">
        <f t="shared" si="252"/>
        <v>685.08860000000004</v>
      </c>
      <c r="S127" s="619"/>
      <c r="T127" s="620">
        <v>685.08860000000004</v>
      </c>
      <c r="U127" s="619"/>
      <c r="V127" s="2">
        <f t="shared" si="253"/>
        <v>879.2</v>
      </c>
      <c r="W127" s="2"/>
      <c r="X127" s="645">
        <v>879.2</v>
      </c>
      <c r="Y127" s="2"/>
      <c r="Z127" s="174"/>
      <c r="AA127" s="172"/>
      <c r="AB127" s="172"/>
      <c r="AC127" s="173"/>
      <c r="AD127" s="172"/>
      <c r="AE127" s="174"/>
      <c r="AF127" s="172"/>
      <c r="AG127" s="172"/>
      <c r="AH127" s="173"/>
      <c r="AI127" s="172"/>
      <c r="AJ127" s="174"/>
      <c r="AK127" s="172"/>
      <c r="AL127" s="172"/>
      <c r="AM127" s="173"/>
      <c r="AN127" s="172"/>
      <c r="AO127" s="174"/>
      <c r="AP127" s="578" t="s">
        <v>521</v>
      </c>
      <c r="AQ127" s="2">
        <f t="shared" si="254"/>
        <v>685.08860000000004</v>
      </c>
      <c r="AR127" s="619"/>
      <c r="AS127" s="620">
        <v>685.08860000000004</v>
      </c>
      <c r="AT127" s="619"/>
      <c r="AU127" s="323"/>
      <c r="AV127" s="2" t="e">
        <f t="shared" si="255"/>
        <v>#REF!</v>
      </c>
      <c r="AW127" s="2" t="e">
        <f>#REF!-AR127</f>
        <v>#REF!</v>
      </c>
      <c r="AX127" s="2" t="e">
        <f>#REF!-AS127</f>
        <v>#REF!</v>
      </c>
      <c r="AY127" s="2" t="e">
        <f>#REF!-AT127</f>
        <v>#REF!</v>
      </c>
      <c r="AZ127" s="2" t="e">
        <f>#REF!-AU127</f>
        <v>#REF!</v>
      </c>
      <c r="BA127" s="2">
        <f t="shared" si="256"/>
        <v>529</v>
      </c>
      <c r="BB127" s="2"/>
      <c r="BC127" s="262">
        <f>230+299</f>
        <v>529</v>
      </c>
      <c r="BD127" s="2"/>
      <c r="BE127" s="323"/>
      <c r="BF127" s="2">
        <f t="shared" si="257"/>
        <v>0</v>
      </c>
      <c r="BG127" s="2"/>
      <c r="BH127" s="262"/>
      <c r="BI127" s="2"/>
      <c r="BJ127" s="323"/>
      <c r="BK127" s="2">
        <f t="shared" si="258"/>
        <v>685.08860000000004</v>
      </c>
      <c r="BL127" s="2"/>
      <c r="BM127" s="620">
        <v>685.08860000000004</v>
      </c>
      <c r="BN127" s="2"/>
      <c r="BO127" s="328"/>
      <c r="BP127" s="2">
        <f t="shared" si="284"/>
        <v>102.36957</v>
      </c>
      <c r="BQ127" s="327"/>
      <c r="BR127" s="327">
        <v>102.36957</v>
      </c>
      <c r="BS127" s="327"/>
      <c r="BT127" s="2">
        <f t="shared" si="259"/>
        <v>685.08860000000004</v>
      </c>
      <c r="BU127" s="2"/>
      <c r="BV127" s="262">
        <v>685.08860000000004</v>
      </c>
      <c r="BW127" s="2"/>
      <c r="BX127" s="205"/>
      <c r="BY127" s="2">
        <f t="shared" si="260"/>
        <v>102.36957</v>
      </c>
      <c r="BZ127" s="2"/>
      <c r="CA127" s="2">
        <v>102.36957</v>
      </c>
      <c r="CB127" s="2"/>
      <c r="CC127" s="2"/>
      <c r="CD127" s="25">
        <f t="shared" si="261"/>
        <v>787.45817</v>
      </c>
      <c r="CE127" s="2">
        <f t="shared" si="262"/>
        <v>787.45817</v>
      </c>
      <c r="CF127" s="2">
        <f t="shared" si="263"/>
        <v>0</v>
      </c>
      <c r="CG127" s="2">
        <f t="shared" si="263"/>
        <v>787.45817</v>
      </c>
      <c r="CH127" s="2">
        <f t="shared" si="263"/>
        <v>0</v>
      </c>
      <c r="CI127" s="2">
        <f t="shared" si="263"/>
        <v>0</v>
      </c>
      <c r="CJ127" s="2">
        <f t="shared" si="264"/>
        <v>0</v>
      </c>
      <c r="CK127" s="2">
        <f t="shared" si="265"/>
        <v>0</v>
      </c>
      <c r="CL127" s="2">
        <f t="shared" si="266"/>
        <v>0</v>
      </c>
      <c r="CM127" s="2">
        <f t="shared" si="267"/>
        <v>0</v>
      </c>
      <c r="CN127" s="2">
        <f t="shared" si="268"/>
        <v>0</v>
      </c>
      <c r="CO127" s="92"/>
      <c r="CP127" s="348"/>
      <c r="CQ127" s="348"/>
      <c r="CR127" s="2">
        <f t="shared" si="269"/>
        <v>0</v>
      </c>
      <c r="CS127" s="2"/>
      <c r="CT127" s="262"/>
      <c r="CU127" s="2"/>
      <c r="CV127" s="323"/>
      <c r="CW127" s="2">
        <f t="shared" si="270"/>
        <v>0</v>
      </c>
      <c r="CX127" s="2"/>
      <c r="CY127" s="262"/>
      <c r="CZ127" s="2"/>
      <c r="DA127" s="323"/>
      <c r="DB127" s="2">
        <f t="shared" si="271"/>
        <v>0</v>
      </c>
      <c r="DC127" s="2">
        <f t="shared" si="272"/>
        <v>0</v>
      </c>
      <c r="DD127" s="2">
        <f t="shared" si="272"/>
        <v>0</v>
      </c>
      <c r="DE127" s="2">
        <f t="shared" si="272"/>
        <v>0</v>
      </c>
      <c r="DF127" s="2">
        <f t="shared" si="272"/>
        <v>0</v>
      </c>
      <c r="DG127" s="2"/>
      <c r="DH127" s="2"/>
      <c r="DI127" s="2"/>
      <c r="DJ127" s="2">
        <f t="shared" si="273"/>
        <v>0</v>
      </c>
      <c r="DK127" s="58"/>
      <c r="DL127" s="2">
        <f t="shared" si="274"/>
        <v>685.08860000000004</v>
      </c>
      <c r="DM127" s="2">
        <f t="shared" si="275"/>
        <v>685.08860000000004</v>
      </c>
      <c r="DN127" s="58"/>
      <c r="DO127" s="2"/>
      <c r="DP127" s="2"/>
      <c r="DQ127" s="58"/>
      <c r="DR127" s="2"/>
      <c r="DS127" s="58"/>
      <c r="DT127" s="58"/>
      <c r="DU127" s="2">
        <f t="shared" si="161"/>
        <v>0</v>
      </c>
      <c r="DV127" s="2"/>
      <c r="DW127" s="262"/>
      <c r="DX127" s="2"/>
      <c r="DY127" s="328"/>
      <c r="DZ127" s="2">
        <f t="shared" si="162"/>
        <v>0</v>
      </c>
      <c r="EA127" s="2"/>
      <c r="EB127" s="2"/>
      <c r="EC127" s="2"/>
      <c r="ED127" s="172"/>
      <c r="EE127" s="445"/>
      <c r="EF127" s="445"/>
      <c r="EG127" s="445"/>
      <c r="EH127" s="553"/>
      <c r="EI127" s="553"/>
      <c r="EJ127" s="445"/>
      <c r="EK127" s="445"/>
      <c r="EL127" s="445"/>
      <c r="EM127" s="553"/>
      <c r="EN127" s="553"/>
      <c r="EO127" s="553"/>
      <c r="EP127" s="446"/>
      <c r="EQ127" s="445"/>
      <c r="ER127" s="427" t="e">
        <f t="shared" si="276"/>
        <v>#DIV/0!</v>
      </c>
      <c r="ES127" s="498">
        <f t="shared" si="163"/>
        <v>685.08860000000004</v>
      </c>
      <c r="ET127" s="498">
        <f t="shared" si="285"/>
        <v>685.08860000000004</v>
      </c>
      <c r="EU127" s="498"/>
      <c r="EV127" s="541">
        <f t="shared" si="277"/>
        <v>1</v>
      </c>
      <c r="EW127" s="541">
        <f t="shared" si="278"/>
        <v>0</v>
      </c>
      <c r="EX127" s="498">
        <f t="shared" si="164"/>
        <v>0</v>
      </c>
      <c r="EY127" s="498">
        <f t="shared" si="279"/>
        <v>0</v>
      </c>
      <c r="EZ127" s="498">
        <f t="shared" si="280"/>
        <v>0</v>
      </c>
      <c r="FA127" s="541" t="e">
        <f t="shared" si="281"/>
        <v>#DIV/0!</v>
      </c>
      <c r="FB127" s="541" t="e">
        <f t="shared" si="282"/>
        <v>#DIV/0!</v>
      </c>
      <c r="FC127" s="541"/>
      <c r="FD127" s="498">
        <f t="shared" si="283"/>
        <v>0</v>
      </c>
      <c r="FE127" s="498">
        <f t="shared" si="165"/>
        <v>0</v>
      </c>
      <c r="FF127" s="445">
        <f>FG127+FH127</f>
        <v>0</v>
      </c>
      <c r="FG127" s="445">
        <f>AT127</f>
        <v>0</v>
      </c>
      <c r="FH127" s="445"/>
      <c r="FI127" s="553" t="e">
        <f>FG127/FF127</f>
        <v>#DIV/0!</v>
      </c>
      <c r="FJ127" s="553" t="e">
        <f>FH127/FF127</f>
        <v>#DIV/0!</v>
      </c>
      <c r="FK127" s="445">
        <f>FL127+FM127</f>
        <v>0</v>
      </c>
      <c r="FL127" s="445">
        <f>DX127</f>
        <v>0</v>
      </c>
      <c r="FM127" s="445">
        <f>EC127</f>
        <v>0</v>
      </c>
      <c r="FN127" s="553" t="e">
        <f>FL127/FK127</f>
        <v>#DIV/0!</v>
      </c>
      <c r="FO127" s="553" t="e">
        <f>FM127/FK127</f>
        <v>#DIV/0!</v>
      </c>
      <c r="FP127" s="553"/>
      <c r="FQ127" s="446" t="e">
        <f>FK127*FI127</f>
        <v>#DIV/0!</v>
      </c>
      <c r="FR127" s="445" t="e">
        <f>FL127-FQ127</f>
        <v>#DIV/0!</v>
      </c>
    </row>
    <row r="128" spans="2:174" s="142" customFormat="1" ht="16.149999999999999" customHeight="1" x14ac:dyDescent="0.2">
      <c r="B128" s="136"/>
      <c r="C128" s="137"/>
      <c r="D128" s="137"/>
      <c r="E128" s="138"/>
      <c r="F128" s="136"/>
      <c r="G128" s="137"/>
      <c r="H128" s="137"/>
      <c r="I128" s="894" t="s">
        <v>4</v>
      </c>
      <c r="J128" s="895"/>
      <c r="K128" s="895"/>
      <c r="L128" s="895"/>
      <c r="M128" s="138"/>
      <c r="N128" s="141" t="s">
        <v>19</v>
      </c>
      <c r="O128" s="141"/>
      <c r="P128" s="214">
        <f>P129+P130+P131+P132+P133+P134+P135+P136</f>
        <v>8</v>
      </c>
      <c r="Q128" s="214">
        <f>Q129+Q130+Q131+Q132+Q133+Q134+Q135+Q136</f>
        <v>1</v>
      </c>
      <c r="R128" s="70">
        <f t="shared" ref="R128:AO128" si="286">SUM(R129:R136)-R130</f>
        <v>58960.437449999998</v>
      </c>
      <c r="S128" s="70">
        <f t="shared" si="286"/>
        <v>0</v>
      </c>
      <c r="T128" s="70">
        <f t="shared" si="286"/>
        <v>8960.4374499999994</v>
      </c>
      <c r="U128" s="70">
        <f t="shared" si="286"/>
        <v>50000</v>
      </c>
      <c r="V128" s="70">
        <f t="shared" si="286"/>
        <v>9997.6999999999989</v>
      </c>
      <c r="W128" s="70">
        <f t="shared" si="286"/>
        <v>0</v>
      </c>
      <c r="X128" s="70">
        <f t="shared" si="286"/>
        <v>8997.7000000000007</v>
      </c>
      <c r="Y128" s="70">
        <f t="shared" si="286"/>
        <v>1000</v>
      </c>
      <c r="Z128" s="170">
        <f t="shared" si="286"/>
        <v>0</v>
      </c>
      <c r="AA128" s="170">
        <f t="shared" si="286"/>
        <v>9125.5</v>
      </c>
      <c r="AB128" s="170">
        <f t="shared" si="286"/>
        <v>0</v>
      </c>
      <c r="AC128" s="170">
        <f t="shared" si="286"/>
        <v>5025.5</v>
      </c>
      <c r="AD128" s="170">
        <f t="shared" si="286"/>
        <v>4100</v>
      </c>
      <c r="AE128" s="170">
        <f t="shared" si="286"/>
        <v>0</v>
      </c>
      <c r="AF128" s="170">
        <f t="shared" si="286"/>
        <v>9125.5</v>
      </c>
      <c r="AG128" s="170">
        <f t="shared" si="286"/>
        <v>0</v>
      </c>
      <c r="AH128" s="170">
        <f t="shared" si="286"/>
        <v>5025.5</v>
      </c>
      <c r="AI128" s="170">
        <f t="shared" si="286"/>
        <v>4100</v>
      </c>
      <c r="AJ128" s="170">
        <f t="shared" si="286"/>
        <v>0</v>
      </c>
      <c r="AK128" s="171">
        <f t="shared" si="286"/>
        <v>6285</v>
      </c>
      <c r="AL128" s="170">
        <f t="shared" si="286"/>
        <v>0</v>
      </c>
      <c r="AM128" s="170">
        <f t="shared" si="286"/>
        <v>2185</v>
      </c>
      <c r="AN128" s="170">
        <f t="shared" si="286"/>
        <v>4100</v>
      </c>
      <c r="AO128" s="170">
        <f t="shared" si="286"/>
        <v>0</v>
      </c>
      <c r="AP128" s="577"/>
      <c r="AQ128" s="70">
        <f>SUM(AQ129:AQ136)-AQ130</f>
        <v>58960.437449999998</v>
      </c>
      <c r="AR128" s="70">
        <f>SUM(AR129:AR136)-AR130</f>
        <v>0</v>
      </c>
      <c r="AS128" s="70">
        <f>SUM(AS129:AS136)-AS130</f>
        <v>8960.4374499999994</v>
      </c>
      <c r="AT128" s="70">
        <f>SUM(AT129:AT136)-AT130</f>
        <v>50000</v>
      </c>
      <c r="AU128" s="70">
        <f>SUM(AU129:AU136)-AU130</f>
        <v>0</v>
      </c>
      <c r="AV128" s="70" t="e">
        <f t="shared" ref="AV128:BE128" si="287">SUM(AV129:AV136)-AV130</f>
        <v>#REF!</v>
      </c>
      <c r="AW128" s="70" t="e">
        <f t="shared" si="287"/>
        <v>#REF!</v>
      </c>
      <c r="AX128" s="70" t="e">
        <f t="shared" si="287"/>
        <v>#REF!</v>
      </c>
      <c r="AY128" s="70" t="e">
        <f t="shared" si="287"/>
        <v>#REF!</v>
      </c>
      <c r="AZ128" s="70" t="e">
        <f t="shared" si="287"/>
        <v>#REF!</v>
      </c>
      <c r="BA128" s="70">
        <f t="shared" si="287"/>
        <v>9125.5</v>
      </c>
      <c r="BB128" s="70">
        <f t="shared" si="287"/>
        <v>0</v>
      </c>
      <c r="BC128" s="70">
        <f t="shared" si="287"/>
        <v>5025.5</v>
      </c>
      <c r="BD128" s="70">
        <f t="shared" si="287"/>
        <v>4100</v>
      </c>
      <c r="BE128" s="70">
        <f t="shared" si="287"/>
        <v>0</v>
      </c>
      <c r="BF128" s="70">
        <f t="shared" ref="BF128:CN128" si="288">SUM(BF129:BF136)-BF130</f>
        <v>0</v>
      </c>
      <c r="BG128" s="70">
        <f t="shared" si="288"/>
        <v>0</v>
      </c>
      <c r="BH128" s="70">
        <f t="shared" si="288"/>
        <v>0</v>
      </c>
      <c r="BI128" s="70">
        <f t="shared" si="288"/>
        <v>0</v>
      </c>
      <c r="BJ128" s="70">
        <f t="shared" si="288"/>
        <v>0</v>
      </c>
      <c r="BK128" s="70">
        <f t="shared" si="288"/>
        <v>58507.622749999995</v>
      </c>
      <c r="BL128" s="70">
        <f t="shared" si="288"/>
        <v>0</v>
      </c>
      <c r="BM128" s="70">
        <f t="shared" si="288"/>
        <v>8612.9108300000007</v>
      </c>
      <c r="BN128" s="70">
        <f t="shared" si="288"/>
        <v>49894.711920000002</v>
      </c>
      <c r="BO128" s="70">
        <f t="shared" si="288"/>
        <v>0</v>
      </c>
      <c r="BP128" s="70">
        <f>SUM(BP129:BP136)</f>
        <v>15593.627359999999</v>
      </c>
      <c r="BQ128" s="70">
        <f>SUM(BQ129:BQ136)</f>
        <v>0</v>
      </c>
      <c r="BR128" s="70">
        <f>SUM(BR129:BR136)</f>
        <v>1520.7598899999998</v>
      </c>
      <c r="BS128" s="70">
        <f>SUM(BS129:BS136)</f>
        <v>14072.867469999999</v>
      </c>
      <c r="BT128" s="70">
        <f t="shared" si="288"/>
        <v>58507.622749999995</v>
      </c>
      <c r="BU128" s="70">
        <f t="shared" si="288"/>
        <v>0</v>
      </c>
      <c r="BV128" s="70">
        <f t="shared" si="288"/>
        <v>8612.9108300000007</v>
      </c>
      <c r="BW128" s="70">
        <f t="shared" si="288"/>
        <v>49894.711920000002</v>
      </c>
      <c r="BX128" s="170">
        <f t="shared" si="288"/>
        <v>0</v>
      </c>
      <c r="BY128" s="310">
        <f t="shared" si="288"/>
        <v>15593.627359999999</v>
      </c>
      <c r="BZ128" s="70">
        <f t="shared" si="288"/>
        <v>0</v>
      </c>
      <c r="CA128" s="70">
        <f t="shared" si="288"/>
        <v>1520.7598899999998</v>
      </c>
      <c r="CB128" s="70">
        <f t="shared" si="288"/>
        <v>14072.867469999999</v>
      </c>
      <c r="CC128" s="70">
        <f t="shared" si="288"/>
        <v>0</v>
      </c>
      <c r="CD128" s="70">
        <f t="shared" si="288"/>
        <v>74101.250109999994</v>
      </c>
      <c r="CE128" s="70">
        <f t="shared" si="288"/>
        <v>74101.250109999994</v>
      </c>
      <c r="CF128" s="70">
        <f t="shared" si="288"/>
        <v>0</v>
      </c>
      <c r="CG128" s="70">
        <f t="shared" si="288"/>
        <v>10133.670719999998</v>
      </c>
      <c r="CH128" s="70">
        <f t="shared" si="288"/>
        <v>63967.579389999999</v>
      </c>
      <c r="CI128" s="70">
        <f t="shared" si="288"/>
        <v>0</v>
      </c>
      <c r="CJ128" s="70">
        <f t="shared" si="288"/>
        <v>0</v>
      </c>
      <c r="CK128" s="70">
        <f t="shared" si="288"/>
        <v>0</v>
      </c>
      <c r="CL128" s="70">
        <f t="shared" si="288"/>
        <v>0</v>
      </c>
      <c r="CM128" s="70">
        <f t="shared" si="288"/>
        <v>0</v>
      </c>
      <c r="CN128" s="70">
        <f t="shared" si="288"/>
        <v>0</v>
      </c>
      <c r="CO128" s="312">
        <f>CP128+CR128-BF128</f>
        <v>9125.5</v>
      </c>
      <c r="CP128" s="313">
        <f t="shared" ref="CP128:DJ128" si="289">SUM(CP129:CP136)-CP130</f>
        <v>9125.5</v>
      </c>
      <c r="CQ128" s="313">
        <f t="shared" si="289"/>
        <v>9125.5</v>
      </c>
      <c r="CR128" s="70">
        <f t="shared" si="289"/>
        <v>0</v>
      </c>
      <c r="CS128" s="70">
        <f t="shared" si="289"/>
        <v>0</v>
      </c>
      <c r="CT128" s="70">
        <f t="shared" si="289"/>
        <v>0</v>
      </c>
      <c r="CU128" s="70">
        <f t="shared" si="289"/>
        <v>0</v>
      </c>
      <c r="CV128" s="70">
        <f t="shared" si="289"/>
        <v>0</v>
      </c>
      <c r="CW128" s="70">
        <f t="shared" si="289"/>
        <v>0</v>
      </c>
      <c r="CX128" s="70">
        <f t="shared" si="289"/>
        <v>0</v>
      </c>
      <c r="CY128" s="70">
        <f t="shared" si="289"/>
        <v>0</v>
      </c>
      <c r="CZ128" s="70">
        <f t="shared" si="289"/>
        <v>0</v>
      </c>
      <c r="DA128" s="70">
        <f t="shared" si="289"/>
        <v>0</v>
      </c>
      <c r="DB128" s="70">
        <f t="shared" si="289"/>
        <v>0</v>
      </c>
      <c r="DC128" s="70">
        <f t="shared" si="289"/>
        <v>0</v>
      </c>
      <c r="DD128" s="70">
        <f t="shared" si="289"/>
        <v>0</v>
      </c>
      <c r="DE128" s="70">
        <f t="shared" si="289"/>
        <v>0</v>
      </c>
      <c r="DF128" s="70">
        <f t="shared" si="289"/>
        <v>0</v>
      </c>
      <c r="DG128" s="70">
        <f t="shared" si="289"/>
        <v>0</v>
      </c>
      <c r="DH128" s="70">
        <f t="shared" si="289"/>
        <v>0</v>
      </c>
      <c r="DI128" s="70">
        <f t="shared" si="289"/>
        <v>0</v>
      </c>
      <c r="DJ128" s="70">
        <f t="shared" si="289"/>
        <v>0</v>
      </c>
      <c r="DK128" s="154"/>
      <c r="DL128" s="70">
        <f>SUM(DL129:DL136)-DL130</f>
        <v>58507.622749999995</v>
      </c>
      <c r="DM128" s="70">
        <f>SUM(DM129:DM136)-DM130</f>
        <v>58507.622749999995</v>
      </c>
      <c r="DN128" s="154"/>
      <c r="DO128" s="70">
        <f>SUM(DO129:DO136)-DO130</f>
        <v>58507.622749999995</v>
      </c>
      <c r="DP128" s="70">
        <f>SUM(DP129:DP136)-DP130</f>
        <v>0</v>
      </c>
      <c r="DQ128" s="154"/>
      <c r="DR128" s="70">
        <f>SUM(DR129:DR136)-DR130</f>
        <v>-49382.122750000002</v>
      </c>
      <c r="DS128" s="143">
        <f>DJ128-DR128</f>
        <v>49382.122750000002</v>
      </c>
      <c r="DT128" s="143"/>
      <c r="DU128" s="70">
        <f t="shared" si="161"/>
        <v>0</v>
      </c>
      <c r="DV128" s="70">
        <f>SUM(DV129:DV136)-DV130</f>
        <v>0</v>
      </c>
      <c r="DW128" s="70">
        <f>SUM(DW129:DW136)-DW130</f>
        <v>0</v>
      </c>
      <c r="DX128" s="70">
        <f>SUM(DX129:DX136)-DX130</f>
        <v>0</v>
      </c>
      <c r="DY128" s="70">
        <f>SUM(DY129:DY136)-DY130</f>
        <v>0</v>
      </c>
      <c r="DZ128" s="70">
        <f t="shared" si="162"/>
        <v>0</v>
      </c>
      <c r="EA128" s="70">
        <f>SUM(EA129:EA136)-EA130</f>
        <v>0</v>
      </c>
      <c r="EB128" s="70">
        <f>SUM(EB129:EB136)-EB130</f>
        <v>0</v>
      </c>
      <c r="EC128" s="70">
        <f>SUM(EC129:EC136)-EC130</f>
        <v>0</v>
      </c>
      <c r="ED128" s="170">
        <f>SUM(ED129:ED136)-ED130</f>
        <v>0</v>
      </c>
      <c r="EE128" s="70">
        <f>EF128+EG128+EH128</f>
        <v>0</v>
      </c>
      <c r="EF128" s="70">
        <f>AR128</f>
        <v>0</v>
      </c>
      <c r="EG128" s="70">
        <f>SUM(EG129:EG136)-EG130</f>
        <v>0</v>
      </c>
      <c r="EH128" s="543"/>
      <c r="EI128" s="543"/>
      <c r="EJ128" s="70">
        <f>EK128+EL128</f>
        <v>0</v>
      </c>
      <c r="EK128" s="70">
        <f>SUM(EK129:EK136)</f>
        <v>0</v>
      </c>
      <c r="EL128" s="70">
        <f>SUM(EL129:EL136)</f>
        <v>0</v>
      </c>
      <c r="EM128" s="543"/>
      <c r="EN128" s="543"/>
      <c r="EO128" s="543"/>
      <c r="EP128" s="439">
        <f>SUM(EP129:EP136)</f>
        <v>0</v>
      </c>
      <c r="EQ128" s="70">
        <f>EP128-EM128</f>
        <v>0</v>
      </c>
      <c r="ER128" s="426"/>
      <c r="ES128" s="70">
        <f t="shared" si="163"/>
        <v>8960.4374499999994</v>
      </c>
      <c r="ET128" s="70">
        <f t="shared" si="285"/>
        <v>8960.4374499999994</v>
      </c>
      <c r="EU128" s="70">
        <f>SUM(EU129:EU136)-EU130</f>
        <v>0</v>
      </c>
      <c r="EV128" s="543"/>
      <c r="EW128" s="543"/>
      <c r="EX128" s="70">
        <f t="shared" si="164"/>
        <v>0</v>
      </c>
      <c r="EY128" s="70">
        <f>SUM(EY129:EY136)</f>
        <v>0</v>
      </c>
      <c r="EZ128" s="70">
        <f>SUM(EZ129:EZ136)</f>
        <v>0</v>
      </c>
      <c r="FA128" s="543"/>
      <c r="FB128" s="543"/>
      <c r="FC128" s="543"/>
      <c r="FD128" s="70">
        <f>SUM(FD129:FD136)</f>
        <v>0</v>
      </c>
      <c r="FE128" s="70">
        <f t="shared" si="165"/>
        <v>0</v>
      </c>
      <c r="FF128" s="70">
        <f>FG128+FH128+FI128</f>
        <v>50000</v>
      </c>
      <c r="FG128" s="70">
        <f>AT128</f>
        <v>50000</v>
      </c>
      <c r="FH128" s="70">
        <f>SUM(FH129:FH136)-FH130</f>
        <v>0</v>
      </c>
      <c r="FI128" s="543"/>
      <c r="FJ128" s="543"/>
      <c r="FK128" s="70">
        <f>FL128+FM128</f>
        <v>0</v>
      </c>
      <c r="FL128" s="70">
        <f>DX128</f>
        <v>0</v>
      </c>
      <c r="FM128" s="70">
        <f>EC128</f>
        <v>0</v>
      </c>
      <c r="FN128" s="543"/>
      <c r="FO128" s="543"/>
      <c r="FP128" s="543"/>
      <c r="FQ128" s="439">
        <f>FK128*FI128</f>
        <v>0</v>
      </c>
      <c r="FR128" s="70">
        <f>FL128-FQ128</f>
        <v>0</v>
      </c>
    </row>
    <row r="129" spans="2:174" s="48" customFormat="1" ht="16.149999999999999" customHeight="1" x14ac:dyDescent="0.25">
      <c r="B129" s="35">
        <v>1</v>
      </c>
      <c r="C129" s="36"/>
      <c r="D129" s="36"/>
      <c r="E129" s="113">
        <v>108</v>
      </c>
      <c r="F129" s="35"/>
      <c r="G129" s="36"/>
      <c r="H129" s="36"/>
      <c r="I129" s="113">
        <v>8</v>
      </c>
      <c r="J129" s="113" t="s">
        <v>270</v>
      </c>
      <c r="K129" s="274" t="s">
        <v>281</v>
      </c>
      <c r="L129" s="66">
        <v>8075</v>
      </c>
      <c r="M129" s="113">
        <v>97</v>
      </c>
      <c r="N129" s="4" t="s">
        <v>228</v>
      </c>
      <c r="O129" s="157"/>
      <c r="P129" s="157">
        <v>1</v>
      </c>
      <c r="Q129" s="264"/>
      <c r="R129" s="2">
        <f t="shared" ref="R129:R136" si="290">S129+T129+U129</f>
        <v>302.2</v>
      </c>
      <c r="S129" s="658"/>
      <c r="T129" s="659">
        <v>302.2</v>
      </c>
      <c r="U129" s="619"/>
      <c r="V129" s="2">
        <f t="shared" ref="V129:V136" si="291">W129+X129+Y129+Z129</f>
        <v>302.2</v>
      </c>
      <c r="W129" s="323"/>
      <c r="X129" s="651">
        <v>302.2</v>
      </c>
      <c r="Y129" s="2"/>
      <c r="Z129" s="175"/>
      <c r="AA129" s="172">
        <f t="shared" ref="AA129:AA136" si="292">AB129+AC129+AD129+AE129</f>
        <v>0</v>
      </c>
      <c r="AB129" s="174"/>
      <c r="AC129" s="175"/>
      <c r="AD129" s="172"/>
      <c r="AE129" s="175"/>
      <c r="AF129" s="172">
        <f t="shared" ref="AF129:AF136" si="293">AG129+AH129+AI129+AJ129</f>
        <v>0</v>
      </c>
      <c r="AG129" s="174"/>
      <c r="AH129" s="175"/>
      <c r="AI129" s="172"/>
      <c r="AJ129" s="175"/>
      <c r="AK129" s="172">
        <f t="shared" ref="AK129:AK136" si="294">AL129+AM129+AN129+AO129</f>
        <v>0</v>
      </c>
      <c r="AL129" s="174"/>
      <c r="AM129" s="175"/>
      <c r="AN129" s="172"/>
      <c r="AO129" s="172"/>
      <c r="AP129" s="602" t="s">
        <v>438</v>
      </c>
      <c r="AQ129" s="2">
        <f t="shared" ref="AQ129:AQ136" si="295">AR129+AS129+AT129+AU129</f>
        <v>302.2</v>
      </c>
      <c r="AR129" s="658"/>
      <c r="AS129" s="619">
        <v>302.2</v>
      </c>
      <c r="AT129" s="619"/>
      <c r="AU129" s="2"/>
      <c r="AV129" s="2" t="e">
        <f t="shared" ref="AV129:AV136" si="296">AW129+AX129+AY129+AZ129</f>
        <v>#REF!</v>
      </c>
      <c r="AW129" s="2" t="e">
        <f>#REF!-AR129</f>
        <v>#REF!</v>
      </c>
      <c r="AX129" s="2" t="e">
        <f>#REF!-AS129</f>
        <v>#REF!</v>
      </c>
      <c r="AY129" s="2" t="e">
        <f>#REF!-AT129</f>
        <v>#REF!</v>
      </c>
      <c r="AZ129" s="2" t="e">
        <f>#REF!-AU129</f>
        <v>#REF!</v>
      </c>
      <c r="BA129" s="2">
        <f t="shared" ref="BA129:BA136" si="297">BB129+BC129+BD129+BE129</f>
        <v>0</v>
      </c>
      <c r="BB129" s="323"/>
      <c r="BC129" s="2"/>
      <c r="BD129" s="2"/>
      <c r="BE129" s="2"/>
      <c r="BF129" s="2">
        <f t="shared" ref="BF129:BF136" si="298">BG129+BH129+BI129+BJ129</f>
        <v>0</v>
      </c>
      <c r="BG129" s="323"/>
      <c r="BH129" s="2"/>
      <c r="BI129" s="2"/>
      <c r="BJ129" s="2"/>
      <c r="BK129" s="2">
        <f t="shared" ref="BK129:BK136" si="299">BL129+BM129+BN129+BO129</f>
        <v>300.68900000000002</v>
      </c>
      <c r="BL129" s="323"/>
      <c r="BM129" s="619">
        <v>300.68900000000002</v>
      </c>
      <c r="BN129" s="2"/>
      <c r="BO129" s="2"/>
      <c r="BP129" s="2">
        <f>SUM(BQ129:BS129)</f>
        <v>84.809719999999999</v>
      </c>
      <c r="BQ129" s="2"/>
      <c r="BR129" s="2">
        <v>84.809719999999999</v>
      </c>
      <c r="BS129" s="2"/>
      <c r="BT129" s="2">
        <f t="shared" ref="BT129:BT136" si="300">BU129+BV129+BW129+BX129</f>
        <v>300.68900000000002</v>
      </c>
      <c r="BU129" s="328"/>
      <c r="BV129" s="2">
        <v>300.68900000000002</v>
      </c>
      <c r="BW129" s="2"/>
      <c r="BX129" s="172"/>
      <c r="BY129" s="2">
        <f t="shared" ref="BY129:BY136" si="301">BZ129+CA129+CB129+CC129</f>
        <v>84.809719999999999</v>
      </c>
      <c r="BZ129" s="2"/>
      <c r="CA129" s="2">
        <v>84.809719999999999</v>
      </c>
      <c r="CB129" s="2"/>
      <c r="CC129" s="2"/>
      <c r="CD129" s="25">
        <f t="shared" ref="CD129:CD136" si="302">CE129</f>
        <v>385.49872000000005</v>
      </c>
      <c r="CE129" s="2">
        <f t="shared" ref="CE129:CE136" si="303">CF129+CG129+CH129+CI129</f>
        <v>385.49872000000005</v>
      </c>
      <c r="CF129" s="2">
        <f t="shared" ref="CF129:CI136" si="304">BU129+BZ129</f>
        <v>0</v>
      </c>
      <c r="CG129" s="2">
        <f t="shared" si="304"/>
        <v>385.49872000000005</v>
      </c>
      <c r="CH129" s="2">
        <f t="shared" si="304"/>
        <v>0</v>
      </c>
      <c r="CI129" s="2">
        <f t="shared" si="304"/>
        <v>0</v>
      </c>
      <c r="CJ129" s="2">
        <f t="shared" ref="CJ129:CJ136" si="305">CK129+CL129+CM129+CN129</f>
        <v>0</v>
      </c>
      <c r="CK129" s="2">
        <f t="shared" ref="CK129:CN136" si="306">BL129-BU129</f>
        <v>0</v>
      </c>
      <c r="CL129" s="2">
        <f t="shared" si="306"/>
        <v>0</v>
      </c>
      <c r="CM129" s="2">
        <f t="shared" si="306"/>
        <v>0</v>
      </c>
      <c r="CN129" s="2">
        <f t="shared" si="306"/>
        <v>0</v>
      </c>
      <c r="CO129" s="92"/>
      <c r="CP129" s="348">
        <f>BA129</f>
        <v>0</v>
      </c>
      <c r="CQ129" s="348">
        <f>CP129</f>
        <v>0</v>
      </c>
      <c r="CR129" s="2">
        <f t="shared" ref="CR129:CR136" si="307">CS129+CT129+CU129+CV129</f>
        <v>0</v>
      </c>
      <c r="CS129" s="323"/>
      <c r="CT129" s="2"/>
      <c r="CU129" s="2"/>
      <c r="CV129" s="2"/>
      <c r="CW129" s="2">
        <f t="shared" ref="CW129:CW136" si="308">CX129+CY129+CZ129+DA129</f>
        <v>0</v>
      </c>
      <c r="CX129" s="323"/>
      <c r="CY129" s="2"/>
      <c r="CZ129" s="2"/>
      <c r="DA129" s="2"/>
      <c r="DB129" s="2">
        <f t="shared" ref="DB129:DB136" si="309">DC129+DD129+DE129+DF129</f>
        <v>0</v>
      </c>
      <c r="DC129" s="2">
        <f t="shared" ref="DC129:DF136" si="310">CS129-CX129</f>
        <v>0</v>
      </c>
      <c r="DD129" s="2">
        <f t="shared" si="310"/>
        <v>0</v>
      </c>
      <c r="DE129" s="2">
        <f t="shared" si="310"/>
        <v>0</v>
      </c>
      <c r="DF129" s="2">
        <f t="shared" si="310"/>
        <v>0</v>
      </c>
      <c r="DG129" s="2"/>
      <c r="DH129" s="2"/>
      <c r="DI129" s="2"/>
      <c r="DJ129" s="2">
        <f t="shared" ref="DJ129:DJ136" si="311">CJ129+DB129+DI129</f>
        <v>0</v>
      </c>
      <c r="DK129" s="58"/>
      <c r="DL129" s="2">
        <f t="shared" ref="DL129:DL136" si="312">BK129+CR129+DG129</f>
        <v>300.68900000000002</v>
      </c>
      <c r="DM129" s="2">
        <f t="shared" ref="DM129:DM136" si="313">BT129+CW129+DH129</f>
        <v>300.68900000000002</v>
      </c>
      <c r="DN129" s="58"/>
      <c r="DO129" s="2">
        <f>DM129</f>
        <v>300.68900000000002</v>
      </c>
      <c r="DP129" s="2">
        <f>DJ129</f>
        <v>0</v>
      </c>
      <c r="DQ129" s="58"/>
      <c r="DR129" s="2">
        <f>CQ129-DO129</f>
        <v>-300.68900000000002</v>
      </c>
      <c r="DS129" s="58"/>
      <c r="DT129" s="58"/>
      <c r="DU129" s="2">
        <f t="shared" si="161"/>
        <v>0</v>
      </c>
      <c r="DV129" s="328"/>
      <c r="DW129" s="2"/>
      <c r="DX129" s="2"/>
      <c r="DY129" s="2"/>
      <c r="DZ129" s="2">
        <f t="shared" si="162"/>
        <v>0</v>
      </c>
      <c r="EA129" s="2"/>
      <c r="EB129" s="2"/>
      <c r="EC129" s="2"/>
      <c r="ED129" s="172"/>
      <c r="EE129" s="445"/>
      <c r="EF129" s="445"/>
      <c r="EG129" s="445"/>
      <c r="EH129" s="553"/>
      <c r="EI129" s="553"/>
      <c r="EJ129" s="445"/>
      <c r="EK129" s="445"/>
      <c r="EL129" s="445"/>
      <c r="EM129" s="553"/>
      <c r="EN129" s="553"/>
      <c r="EO129" s="553"/>
      <c r="EP129" s="446"/>
      <c r="EQ129" s="445"/>
      <c r="ER129" s="427" t="e">
        <f t="shared" ref="ER129:ER136" si="314">EP129/EM129</f>
        <v>#DIV/0!</v>
      </c>
      <c r="ES129" s="498"/>
      <c r="ET129" s="498"/>
      <c r="EU129" s="498"/>
      <c r="EV129" s="541"/>
      <c r="EW129" s="541"/>
      <c r="EX129" s="498"/>
      <c r="EY129" s="498"/>
      <c r="EZ129" s="498"/>
      <c r="FA129" s="541"/>
      <c r="FB129" s="541"/>
      <c r="FC129" s="541"/>
      <c r="FD129" s="498"/>
      <c r="FE129" s="498">
        <f t="shared" si="165"/>
        <v>0</v>
      </c>
      <c r="FF129" s="445"/>
      <c r="FG129" s="445"/>
      <c r="FH129" s="445"/>
      <c r="FI129" s="553"/>
      <c r="FJ129" s="553"/>
      <c r="FK129" s="445"/>
      <c r="FL129" s="445"/>
      <c r="FM129" s="445"/>
      <c r="FN129" s="553"/>
      <c r="FO129" s="553"/>
      <c r="FP129" s="553"/>
      <c r="FQ129" s="446"/>
      <c r="FR129" s="445"/>
    </row>
    <row r="130" spans="2:174" s="48" customFormat="1" ht="16.149999999999999" customHeight="1" x14ac:dyDescent="0.25">
      <c r="B130" s="35"/>
      <c r="C130" s="36"/>
      <c r="D130" s="36"/>
      <c r="E130" s="113"/>
      <c r="F130" s="35"/>
      <c r="G130" s="36"/>
      <c r="H130" s="36"/>
      <c r="I130" s="886" t="s">
        <v>271</v>
      </c>
      <c r="J130" s="887"/>
      <c r="K130" s="887"/>
      <c r="L130" s="202">
        <f>L129</f>
        <v>8075</v>
      </c>
      <c r="M130" s="113"/>
      <c r="N130" s="19" t="s">
        <v>251</v>
      </c>
      <c r="O130" s="158"/>
      <c r="P130" s="158"/>
      <c r="Q130" s="158"/>
      <c r="R130" s="2">
        <f t="shared" si="290"/>
        <v>0</v>
      </c>
      <c r="S130" s="619"/>
      <c r="T130" s="659"/>
      <c r="U130" s="619"/>
      <c r="V130" s="2">
        <f t="shared" si="291"/>
        <v>0</v>
      </c>
      <c r="W130" s="2"/>
      <c r="X130" s="25"/>
      <c r="Y130" s="2"/>
      <c r="Z130" s="175"/>
      <c r="AA130" s="172">
        <f t="shared" si="292"/>
        <v>0</v>
      </c>
      <c r="AB130" s="172"/>
      <c r="AC130" s="175"/>
      <c r="AD130" s="172"/>
      <c r="AE130" s="175"/>
      <c r="AF130" s="172">
        <f t="shared" si="293"/>
        <v>0</v>
      </c>
      <c r="AG130" s="172"/>
      <c r="AH130" s="175"/>
      <c r="AI130" s="172"/>
      <c r="AJ130" s="175"/>
      <c r="AK130" s="172">
        <f t="shared" si="294"/>
        <v>0</v>
      </c>
      <c r="AL130" s="172"/>
      <c r="AM130" s="175"/>
      <c r="AN130" s="172"/>
      <c r="AO130" s="172"/>
      <c r="AP130" s="604"/>
      <c r="AQ130" s="2">
        <f t="shared" si="295"/>
        <v>0</v>
      </c>
      <c r="AR130" s="619"/>
      <c r="AS130" s="619"/>
      <c r="AT130" s="619"/>
      <c r="AU130" s="2"/>
      <c r="AV130" s="2" t="e">
        <f t="shared" si="296"/>
        <v>#REF!</v>
      </c>
      <c r="AW130" s="2" t="e">
        <f>#REF!-AR130</f>
        <v>#REF!</v>
      </c>
      <c r="AX130" s="2" t="e">
        <f>#REF!-AS130</f>
        <v>#REF!</v>
      </c>
      <c r="AY130" s="2" t="e">
        <f>#REF!-AT130</f>
        <v>#REF!</v>
      </c>
      <c r="AZ130" s="2" t="e">
        <f>#REF!-AU130</f>
        <v>#REF!</v>
      </c>
      <c r="BA130" s="2">
        <f t="shared" si="297"/>
        <v>0</v>
      </c>
      <c r="BB130" s="2"/>
      <c r="BC130" s="2"/>
      <c r="BD130" s="2"/>
      <c r="BE130" s="2"/>
      <c r="BF130" s="2">
        <f t="shared" si="298"/>
        <v>0</v>
      </c>
      <c r="BG130" s="2"/>
      <c r="BH130" s="2"/>
      <c r="BI130" s="2"/>
      <c r="BJ130" s="2"/>
      <c r="BK130" s="2">
        <f t="shared" si="299"/>
        <v>0</v>
      </c>
      <c r="BL130" s="2"/>
      <c r="BM130" s="619"/>
      <c r="BN130" s="2"/>
      <c r="BO130" s="2"/>
      <c r="BP130" s="2">
        <f t="shared" ref="BP130:BP136" si="315">SUM(BQ130:BS130)</f>
        <v>0</v>
      </c>
      <c r="BQ130" s="2"/>
      <c r="BR130" s="2"/>
      <c r="BS130" s="2"/>
      <c r="BT130" s="2">
        <f t="shared" si="300"/>
        <v>0</v>
      </c>
      <c r="BU130" s="2"/>
      <c r="BV130" s="2"/>
      <c r="BW130" s="2"/>
      <c r="BX130" s="172"/>
      <c r="BY130" s="2">
        <f t="shared" si="301"/>
        <v>0</v>
      </c>
      <c r="BZ130" s="2"/>
      <c r="CA130" s="2"/>
      <c r="CB130" s="2"/>
      <c r="CC130" s="2"/>
      <c r="CD130" s="25">
        <f t="shared" si="302"/>
        <v>0</v>
      </c>
      <c r="CE130" s="2">
        <f t="shared" si="303"/>
        <v>0</v>
      </c>
      <c r="CF130" s="2">
        <f t="shared" si="304"/>
        <v>0</v>
      </c>
      <c r="CG130" s="2">
        <f t="shared" si="304"/>
        <v>0</v>
      </c>
      <c r="CH130" s="2">
        <f t="shared" si="304"/>
        <v>0</v>
      </c>
      <c r="CI130" s="2">
        <f t="shared" si="304"/>
        <v>0</v>
      </c>
      <c r="CJ130" s="2">
        <f t="shared" si="305"/>
        <v>0</v>
      </c>
      <c r="CK130" s="2">
        <f t="shared" si="306"/>
        <v>0</v>
      </c>
      <c r="CL130" s="2">
        <f t="shared" si="306"/>
        <v>0</v>
      </c>
      <c r="CM130" s="2">
        <f t="shared" si="306"/>
        <v>0</v>
      </c>
      <c r="CN130" s="2">
        <f t="shared" si="306"/>
        <v>0</v>
      </c>
      <c r="CO130" s="92"/>
      <c r="CP130" s="348"/>
      <c r="CQ130" s="348"/>
      <c r="CR130" s="2">
        <f t="shared" si="307"/>
        <v>0</v>
      </c>
      <c r="CS130" s="2"/>
      <c r="CT130" s="2"/>
      <c r="CU130" s="2"/>
      <c r="CV130" s="2"/>
      <c r="CW130" s="2">
        <f t="shared" si="308"/>
        <v>0</v>
      </c>
      <c r="CX130" s="2"/>
      <c r="CY130" s="2"/>
      <c r="CZ130" s="2"/>
      <c r="DA130" s="2"/>
      <c r="DB130" s="2">
        <f t="shared" si="309"/>
        <v>0</v>
      </c>
      <c r="DC130" s="2">
        <f t="shared" si="310"/>
        <v>0</v>
      </c>
      <c r="DD130" s="2">
        <f t="shared" si="310"/>
        <v>0</v>
      </c>
      <c r="DE130" s="2">
        <f t="shared" si="310"/>
        <v>0</v>
      </c>
      <c r="DF130" s="2">
        <f t="shared" si="310"/>
        <v>0</v>
      </c>
      <c r="DG130" s="2"/>
      <c r="DH130" s="2"/>
      <c r="DI130" s="2"/>
      <c r="DJ130" s="2">
        <f t="shared" si="311"/>
        <v>0</v>
      </c>
      <c r="DK130" s="58"/>
      <c r="DL130" s="2">
        <f t="shared" si="312"/>
        <v>0</v>
      </c>
      <c r="DM130" s="2">
        <f t="shared" si="313"/>
        <v>0</v>
      </c>
      <c r="DN130" s="58"/>
      <c r="DO130" s="2">
        <f>DM130</f>
        <v>0</v>
      </c>
      <c r="DP130" s="2">
        <f>DJ130</f>
        <v>0</v>
      </c>
      <c r="DQ130" s="58"/>
      <c r="DR130" s="2"/>
      <c r="DS130" s="58"/>
      <c r="DT130" s="58"/>
      <c r="DU130" s="2">
        <f t="shared" si="161"/>
        <v>0</v>
      </c>
      <c r="DV130" s="2"/>
      <c r="DW130" s="2"/>
      <c r="DX130" s="2"/>
      <c r="DY130" s="2"/>
      <c r="DZ130" s="2">
        <f t="shared" si="162"/>
        <v>0</v>
      </c>
      <c r="EA130" s="2"/>
      <c r="EB130" s="2"/>
      <c r="EC130" s="2"/>
      <c r="ED130" s="172"/>
      <c r="EE130" s="445"/>
      <c r="EF130" s="445"/>
      <c r="EG130" s="445"/>
      <c r="EH130" s="553"/>
      <c r="EI130" s="553"/>
      <c r="EJ130" s="445"/>
      <c r="EK130" s="445"/>
      <c r="EL130" s="445"/>
      <c r="EM130" s="553"/>
      <c r="EN130" s="553"/>
      <c r="EO130" s="553"/>
      <c r="EP130" s="446"/>
      <c r="EQ130" s="445"/>
      <c r="ER130" s="427" t="e">
        <f t="shared" si="314"/>
        <v>#DIV/0!</v>
      </c>
      <c r="ES130" s="498"/>
      <c r="ET130" s="498"/>
      <c r="EU130" s="498"/>
      <c r="EV130" s="541"/>
      <c r="EW130" s="541"/>
      <c r="EX130" s="498"/>
      <c r="EY130" s="498"/>
      <c r="EZ130" s="498"/>
      <c r="FA130" s="541"/>
      <c r="FB130" s="541"/>
      <c r="FC130" s="541"/>
      <c r="FD130" s="498"/>
      <c r="FE130" s="498">
        <f t="shared" si="165"/>
        <v>0</v>
      </c>
      <c r="FF130" s="445"/>
      <c r="FG130" s="445"/>
      <c r="FH130" s="445"/>
      <c r="FI130" s="553"/>
      <c r="FJ130" s="553"/>
      <c r="FK130" s="445"/>
      <c r="FL130" s="445"/>
      <c r="FM130" s="445"/>
      <c r="FN130" s="553"/>
      <c r="FO130" s="553"/>
      <c r="FP130" s="553"/>
      <c r="FQ130" s="446"/>
      <c r="FR130" s="445"/>
    </row>
    <row r="131" spans="2:174" s="49" customFormat="1" ht="16.149999999999999" customHeight="1" x14ac:dyDescent="0.25">
      <c r="B131" s="38"/>
      <c r="C131" s="39">
        <v>1</v>
      </c>
      <c r="D131" s="39"/>
      <c r="E131" s="40">
        <v>109</v>
      </c>
      <c r="F131" s="38"/>
      <c r="G131" s="39">
        <v>1</v>
      </c>
      <c r="H131" s="39">
        <v>1</v>
      </c>
      <c r="I131" s="896" t="s">
        <v>25</v>
      </c>
      <c r="J131" s="897"/>
      <c r="K131" s="897"/>
      <c r="L131" s="203">
        <f>L41+L44+L47+L117+L120+L123+L127+L130</f>
        <v>22909.91114</v>
      </c>
      <c r="M131" s="40">
        <v>98</v>
      </c>
      <c r="N131" s="41" t="s">
        <v>50</v>
      </c>
      <c r="O131" s="41"/>
      <c r="P131" s="212">
        <v>1</v>
      </c>
      <c r="Q131" s="212">
        <v>1</v>
      </c>
      <c r="R131" s="29">
        <f t="shared" si="290"/>
        <v>3080.5</v>
      </c>
      <c r="S131" s="621"/>
      <c r="T131" s="618">
        <v>3080.5</v>
      </c>
      <c r="U131" s="621"/>
      <c r="V131" s="29">
        <f t="shared" si="291"/>
        <v>3080.5</v>
      </c>
      <c r="W131" s="29"/>
      <c r="X131" s="646">
        <v>3080.5</v>
      </c>
      <c r="Y131" s="29"/>
      <c r="Z131" s="179"/>
      <c r="AA131" s="178">
        <f t="shared" si="292"/>
        <v>1837.7</v>
      </c>
      <c r="AB131" s="178"/>
      <c r="AC131" s="180">
        <v>1837.7</v>
      </c>
      <c r="AD131" s="178"/>
      <c r="AE131" s="179"/>
      <c r="AF131" s="178">
        <f t="shared" si="293"/>
        <v>1837.7</v>
      </c>
      <c r="AG131" s="178"/>
      <c r="AH131" s="180">
        <v>1837.7</v>
      </c>
      <c r="AI131" s="178"/>
      <c r="AJ131" s="179"/>
      <c r="AK131" s="178">
        <f t="shared" si="294"/>
        <v>799</v>
      </c>
      <c r="AL131" s="178"/>
      <c r="AM131" s="180">
        <v>799</v>
      </c>
      <c r="AN131" s="178"/>
      <c r="AO131" s="179"/>
      <c r="AP131" s="602" t="s">
        <v>439</v>
      </c>
      <c r="AQ131" s="29">
        <f t="shared" si="295"/>
        <v>3080.5</v>
      </c>
      <c r="AR131" s="621"/>
      <c r="AS131" s="618">
        <v>3080.5</v>
      </c>
      <c r="AT131" s="621"/>
      <c r="AU131" s="29"/>
      <c r="AV131" s="29" t="e">
        <f t="shared" si="296"/>
        <v>#REF!</v>
      </c>
      <c r="AW131" s="29" t="e">
        <f>#REF!-AR131</f>
        <v>#REF!</v>
      </c>
      <c r="AX131" s="29" t="e">
        <f>#REF!-AS131</f>
        <v>#REF!</v>
      </c>
      <c r="AY131" s="29" t="e">
        <f>#REF!-AT131</f>
        <v>#REF!</v>
      </c>
      <c r="AZ131" s="29" t="e">
        <f>#REF!-AU131</f>
        <v>#REF!</v>
      </c>
      <c r="BA131" s="29">
        <f t="shared" si="297"/>
        <v>1837.7</v>
      </c>
      <c r="BB131" s="29"/>
      <c r="BC131" s="322">
        <v>1837.7</v>
      </c>
      <c r="BD131" s="29"/>
      <c r="BE131" s="29"/>
      <c r="BF131" s="29">
        <f t="shared" si="298"/>
        <v>0</v>
      </c>
      <c r="BG131" s="29"/>
      <c r="BH131" s="29"/>
      <c r="BI131" s="29"/>
      <c r="BJ131" s="29"/>
      <c r="BK131" s="29">
        <f t="shared" si="299"/>
        <v>3080.5</v>
      </c>
      <c r="BL131" s="29"/>
      <c r="BM131" s="618">
        <f>SUM(2880.26744,200.23256)</f>
        <v>3080.5</v>
      </c>
      <c r="BN131" s="29"/>
      <c r="BO131" s="29"/>
      <c r="BP131" s="2">
        <f t="shared" si="315"/>
        <v>460.30500000000001</v>
      </c>
      <c r="BQ131" s="29"/>
      <c r="BR131" s="29">
        <f>SUM(430.38517,29.91983)</f>
        <v>460.30500000000001</v>
      </c>
      <c r="BS131" s="29"/>
      <c r="BT131" s="29">
        <f t="shared" si="300"/>
        <v>3080.5</v>
      </c>
      <c r="BU131" s="29"/>
      <c r="BV131" s="322">
        <f>SUM(200.23256,2880.26744)</f>
        <v>3080.5</v>
      </c>
      <c r="BW131" s="29"/>
      <c r="BX131" s="178"/>
      <c r="BY131" s="29">
        <f t="shared" si="301"/>
        <v>460.30500000000001</v>
      </c>
      <c r="BZ131" s="29"/>
      <c r="CA131" s="29">
        <f>SUM(29.91983,430.38517)</f>
        <v>460.30500000000001</v>
      </c>
      <c r="CB131" s="29"/>
      <c r="CC131" s="29"/>
      <c r="CD131" s="31">
        <f t="shared" si="302"/>
        <v>3540.8049999999998</v>
      </c>
      <c r="CE131" s="29">
        <f t="shared" si="303"/>
        <v>3540.8049999999998</v>
      </c>
      <c r="CF131" s="29">
        <f t="shared" si="304"/>
        <v>0</v>
      </c>
      <c r="CG131" s="29">
        <f t="shared" si="304"/>
        <v>3540.8049999999998</v>
      </c>
      <c r="CH131" s="29">
        <f t="shared" si="304"/>
        <v>0</v>
      </c>
      <c r="CI131" s="29">
        <f t="shared" si="304"/>
        <v>0</v>
      </c>
      <c r="CJ131" s="29">
        <f t="shared" si="305"/>
        <v>0</v>
      </c>
      <c r="CK131" s="29">
        <f t="shared" si="306"/>
        <v>0</v>
      </c>
      <c r="CL131" s="29">
        <f t="shared" si="306"/>
        <v>0</v>
      </c>
      <c r="CM131" s="29">
        <f t="shared" si="306"/>
        <v>0</v>
      </c>
      <c r="CN131" s="29">
        <f t="shared" si="306"/>
        <v>0</v>
      </c>
      <c r="CO131" s="349"/>
      <c r="CP131" s="350">
        <f>BA131+BA133</f>
        <v>5937.7</v>
      </c>
      <c r="CQ131" s="350">
        <f>CP131-BF133</f>
        <v>5937.7</v>
      </c>
      <c r="CR131" s="29">
        <f t="shared" si="307"/>
        <v>0</v>
      </c>
      <c r="CS131" s="29"/>
      <c r="CT131" s="29"/>
      <c r="CU131" s="29"/>
      <c r="CV131" s="29"/>
      <c r="CW131" s="29">
        <f t="shared" si="308"/>
        <v>0</v>
      </c>
      <c r="CX131" s="29"/>
      <c r="CY131" s="29"/>
      <c r="CZ131" s="29"/>
      <c r="DA131" s="29"/>
      <c r="DB131" s="29">
        <f t="shared" si="309"/>
        <v>0</v>
      </c>
      <c r="DC131" s="2">
        <f t="shared" si="310"/>
        <v>0</v>
      </c>
      <c r="DD131" s="2">
        <f t="shared" si="310"/>
        <v>0</v>
      </c>
      <c r="DE131" s="2">
        <f t="shared" si="310"/>
        <v>0</v>
      </c>
      <c r="DF131" s="2">
        <f t="shared" si="310"/>
        <v>0</v>
      </c>
      <c r="DG131" s="29"/>
      <c r="DH131" s="29"/>
      <c r="DI131" s="29"/>
      <c r="DJ131" s="29">
        <f t="shared" si="311"/>
        <v>0</v>
      </c>
      <c r="DK131" s="93"/>
      <c r="DL131" s="29">
        <f t="shared" si="312"/>
        <v>3080.5</v>
      </c>
      <c r="DM131" s="29">
        <f t="shared" si="313"/>
        <v>3080.5</v>
      </c>
      <c r="DN131" s="93"/>
      <c r="DO131" s="106">
        <f>DM131+DM133</f>
        <v>54609.911919999999</v>
      </c>
      <c r="DP131" s="106">
        <f>DJ131+DJ133</f>
        <v>0</v>
      </c>
      <c r="DQ131" s="93"/>
      <c r="DR131" s="2">
        <f>CQ131-DO131</f>
        <v>-48672.211920000002</v>
      </c>
      <c r="DS131" s="93"/>
      <c r="DT131" s="93"/>
      <c r="DU131" s="2">
        <f t="shared" si="161"/>
        <v>0</v>
      </c>
      <c r="DV131" s="29"/>
      <c r="DW131" s="322"/>
      <c r="DX131" s="29"/>
      <c r="DY131" s="29"/>
      <c r="DZ131" s="2">
        <f t="shared" si="162"/>
        <v>0</v>
      </c>
      <c r="EA131" s="29"/>
      <c r="EB131" s="29"/>
      <c r="EC131" s="29"/>
      <c r="ED131" s="178"/>
      <c r="EE131" s="445"/>
      <c r="EF131" s="447"/>
      <c r="EG131" s="447"/>
      <c r="EH131" s="554"/>
      <c r="EI131" s="554"/>
      <c r="EJ131" s="445"/>
      <c r="EK131" s="447"/>
      <c r="EL131" s="447"/>
      <c r="EM131" s="554"/>
      <c r="EN131" s="554"/>
      <c r="EO131" s="554"/>
      <c r="EP131" s="448"/>
      <c r="EQ131" s="447"/>
      <c r="ER131" s="428" t="e">
        <f t="shared" si="314"/>
        <v>#DIV/0!</v>
      </c>
      <c r="ES131" s="498">
        <f t="shared" si="163"/>
        <v>3193.1235999999999</v>
      </c>
      <c r="ET131" s="499">
        <v>3193.1235999999999</v>
      </c>
      <c r="EU131" s="499"/>
      <c r="EV131" s="544">
        <f t="shared" ref="EV131:EV136" si="316">ET131/ES131</f>
        <v>1</v>
      </c>
      <c r="EW131" s="544">
        <f t="shared" ref="EW131:EW136" si="317">EU131/ES131</f>
        <v>0</v>
      </c>
      <c r="EX131" s="498">
        <f t="shared" si="164"/>
        <v>0</v>
      </c>
      <c r="EY131" s="499">
        <f t="shared" ref="EY131:EY136" si="318">DW131</f>
        <v>0</v>
      </c>
      <c r="EZ131" s="499">
        <f t="shared" ref="EZ131:EZ136" si="319">EB131</f>
        <v>0</v>
      </c>
      <c r="FA131" s="544" t="e">
        <f t="shared" ref="FA131:FA136" si="320">EY131/EX131</f>
        <v>#DIV/0!</v>
      </c>
      <c r="FB131" s="544" t="e">
        <f t="shared" ref="FB131:FB136" si="321">EZ131/EX131</f>
        <v>#DIV/0!</v>
      </c>
      <c r="FC131" s="544"/>
      <c r="FD131" s="499">
        <f t="shared" ref="FD131:FD136" si="322">EX131*EV131</f>
        <v>0</v>
      </c>
      <c r="FE131" s="499">
        <f t="shared" si="165"/>
        <v>0</v>
      </c>
      <c r="FF131" s="445"/>
      <c r="FG131" s="447"/>
      <c r="FH131" s="447"/>
      <c r="FI131" s="554"/>
      <c r="FJ131" s="554"/>
      <c r="FK131" s="445"/>
      <c r="FL131" s="447"/>
      <c r="FM131" s="447"/>
      <c r="FN131" s="554"/>
      <c r="FO131" s="554"/>
      <c r="FP131" s="554"/>
      <c r="FQ131" s="448"/>
      <c r="FR131" s="447"/>
    </row>
    <row r="132" spans="2:174" s="48" customFormat="1" ht="15.75" customHeight="1" x14ac:dyDescent="0.25">
      <c r="B132" s="35"/>
      <c r="C132" s="36"/>
      <c r="D132" s="36">
        <v>1</v>
      </c>
      <c r="E132" s="113">
        <v>110</v>
      </c>
      <c r="F132" s="35"/>
      <c r="G132" s="36"/>
      <c r="H132" s="36"/>
      <c r="I132" s="898" t="s">
        <v>282</v>
      </c>
      <c r="J132" s="899"/>
      <c r="K132" s="899"/>
      <c r="L132" s="899"/>
      <c r="M132" s="113">
        <v>99</v>
      </c>
      <c r="N132" s="4" t="s">
        <v>227</v>
      </c>
      <c r="O132" s="408"/>
      <c r="P132" s="212">
        <v>1</v>
      </c>
      <c r="Q132" s="113"/>
      <c r="R132" s="2">
        <f t="shared" si="290"/>
        <v>1453.2374500000001</v>
      </c>
      <c r="S132" s="620"/>
      <c r="T132" s="619">
        <v>1453.2374500000001</v>
      </c>
      <c r="U132" s="658"/>
      <c r="V132" s="2">
        <f t="shared" si="291"/>
        <v>1490.5</v>
      </c>
      <c r="W132" s="262"/>
      <c r="X132" s="649">
        <v>1490.5</v>
      </c>
      <c r="Y132" s="323"/>
      <c r="Z132" s="174"/>
      <c r="AA132" s="172">
        <f t="shared" si="292"/>
        <v>770.5</v>
      </c>
      <c r="AB132" s="173"/>
      <c r="AC132" s="172">
        <v>770.5</v>
      </c>
      <c r="AD132" s="174"/>
      <c r="AE132" s="174"/>
      <c r="AF132" s="172">
        <f t="shared" si="293"/>
        <v>770.5</v>
      </c>
      <c r="AG132" s="173"/>
      <c r="AH132" s="172">
        <v>770.5</v>
      </c>
      <c r="AI132" s="174"/>
      <c r="AJ132" s="174"/>
      <c r="AK132" s="172">
        <f t="shared" si="294"/>
        <v>335</v>
      </c>
      <c r="AL132" s="173"/>
      <c r="AM132" s="172">
        <v>335</v>
      </c>
      <c r="AN132" s="174"/>
      <c r="AO132" s="174"/>
      <c r="AP132" s="602" t="s">
        <v>440</v>
      </c>
      <c r="AQ132" s="2">
        <f t="shared" si="295"/>
        <v>1453.2374500000001</v>
      </c>
      <c r="AR132" s="619"/>
      <c r="AS132" s="619">
        <v>1453.2374500000001</v>
      </c>
      <c r="AT132" s="619"/>
      <c r="AU132" s="2"/>
      <c r="AV132" s="2" t="e">
        <f t="shared" si="296"/>
        <v>#REF!</v>
      </c>
      <c r="AW132" s="2" t="e">
        <f>#REF!-AR132</f>
        <v>#REF!</v>
      </c>
      <c r="AX132" s="2" t="e">
        <f>#REF!-AS132</f>
        <v>#REF!</v>
      </c>
      <c r="AY132" s="2" t="e">
        <f>#REF!-AT132</f>
        <v>#REF!</v>
      </c>
      <c r="AZ132" s="2" t="e">
        <f>#REF!-AU132</f>
        <v>#REF!</v>
      </c>
      <c r="BA132" s="2">
        <f t="shared" si="297"/>
        <v>770.5</v>
      </c>
      <c r="BB132" s="2"/>
      <c r="BC132" s="2">
        <f>335+435.5</f>
        <v>770.5</v>
      </c>
      <c r="BD132" s="2"/>
      <c r="BE132" s="2"/>
      <c r="BF132" s="2">
        <f t="shared" si="298"/>
        <v>0</v>
      </c>
      <c r="BG132" s="2"/>
      <c r="BH132" s="2"/>
      <c r="BI132" s="2"/>
      <c r="BJ132" s="2"/>
      <c r="BK132" s="2">
        <f t="shared" si="299"/>
        <v>1453.2374500000001</v>
      </c>
      <c r="BL132" s="2"/>
      <c r="BM132" s="619">
        <v>1453.2374500000001</v>
      </c>
      <c r="BN132" s="2"/>
      <c r="BO132" s="2"/>
      <c r="BP132" s="2">
        <f t="shared" si="315"/>
        <v>143.72678999999999</v>
      </c>
      <c r="BQ132" s="2"/>
      <c r="BR132" s="2">
        <v>143.72678999999999</v>
      </c>
      <c r="BS132" s="2"/>
      <c r="BT132" s="2">
        <f t="shared" si="300"/>
        <v>1453.2374500000001</v>
      </c>
      <c r="BU132" s="2"/>
      <c r="BV132" s="2">
        <v>1453.2374500000001</v>
      </c>
      <c r="BW132" s="2"/>
      <c r="BX132" s="172"/>
      <c r="BY132" s="2">
        <f t="shared" si="301"/>
        <v>143.72678999999999</v>
      </c>
      <c r="BZ132" s="2"/>
      <c r="CA132" s="2">
        <v>143.72678999999999</v>
      </c>
      <c r="CB132" s="2"/>
      <c r="CC132" s="2"/>
      <c r="CD132" s="25">
        <f t="shared" si="302"/>
        <v>1596.96424</v>
      </c>
      <c r="CE132" s="2">
        <f t="shared" si="303"/>
        <v>1596.96424</v>
      </c>
      <c r="CF132" s="2">
        <f t="shared" si="304"/>
        <v>0</v>
      </c>
      <c r="CG132" s="2">
        <f t="shared" si="304"/>
        <v>1596.96424</v>
      </c>
      <c r="CH132" s="2">
        <f t="shared" si="304"/>
        <v>0</v>
      </c>
      <c r="CI132" s="2">
        <f t="shared" si="304"/>
        <v>0</v>
      </c>
      <c r="CJ132" s="2">
        <f t="shared" si="305"/>
        <v>0</v>
      </c>
      <c r="CK132" s="2">
        <f t="shared" si="306"/>
        <v>0</v>
      </c>
      <c r="CL132" s="2">
        <f t="shared" si="306"/>
        <v>0</v>
      </c>
      <c r="CM132" s="2">
        <f t="shared" si="306"/>
        <v>0</v>
      </c>
      <c r="CN132" s="2">
        <f t="shared" si="306"/>
        <v>0</v>
      </c>
      <c r="CO132" s="92"/>
      <c r="CP132" s="348">
        <f>BA128-CP129-CP131</f>
        <v>3187.8</v>
      </c>
      <c r="CQ132" s="348">
        <f>CP132-BF135</f>
        <v>3187.8</v>
      </c>
      <c r="CR132" s="2">
        <f t="shared" si="307"/>
        <v>0</v>
      </c>
      <c r="CS132" s="2"/>
      <c r="CT132" s="2"/>
      <c r="CU132" s="2"/>
      <c r="CV132" s="2"/>
      <c r="CW132" s="2">
        <f t="shared" si="308"/>
        <v>0</v>
      </c>
      <c r="CX132" s="2"/>
      <c r="CY132" s="2"/>
      <c r="CZ132" s="2"/>
      <c r="DA132" s="2"/>
      <c r="DB132" s="2">
        <f t="shared" si="309"/>
        <v>0</v>
      </c>
      <c r="DC132" s="2">
        <f t="shared" si="310"/>
        <v>0</v>
      </c>
      <c r="DD132" s="2">
        <f t="shared" si="310"/>
        <v>0</v>
      </c>
      <c r="DE132" s="2">
        <f t="shared" si="310"/>
        <v>0</v>
      </c>
      <c r="DF132" s="2">
        <f t="shared" si="310"/>
        <v>0</v>
      </c>
      <c r="DG132" s="2"/>
      <c r="DH132" s="2"/>
      <c r="DI132" s="2"/>
      <c r="DJ132" s="2">
        <f t="shared" si="311"/>
        <v>0</v>
      </c>
      <c r="DK132" s="58"/>
      <c r="DL132" s="2">
        <f t="shared" si="312"/>
        <v>1453.2374500000001</v>
      </c>
      <c r="DM132" s="2">
        <f t="shared" si="313"/>
        <v>1453.2374500000001</v>
      </c>
      <c r="DN132" s="58"/>
      <c r="DO132" s="2">
        <f>DM132+DM134+DM135+DM136</f>
        <v>3597.0218299999997</v>
      </c>
      <c r="DP132" s="2">
        <f>DJ132+DJ134+DJ135+DJ136</f>
        <v>0</v>
      </c>
      <c r="DQ132" s="58"/>
      <c r="DR132" s="2">
        <f>CQ132-DO132</f>
        <v>-409.2218299999995</v>
      </c>
      <c r="DS132" s="58"/>
      <c r="DT132" s="58"/>
      <c r="DU132" s="2">
        <f t="shared" si="161"/>
        <v>0</v>
      </c>
      <c r="DV132" s="2"/>
      <c r="DW132" s="2"/>
      <c r="DX132" s="2"/>
      <c r="DY132" s="2"/>
      <c r="DZ132" s="2">
        <f t="shared" si="162"/>
        <v>0</v>
      </c>
      <c r="EA132" s="2"/>
      <c r="EB132" s="2"/>
      <c r="EC132" s="2"/>
      <c r="ED132" s="172"/>
      <c r="EE132" s="445"/>
      <c r="EF132" s="445"/>
      <c r="EG132" s="445"/>
      <c r="EH132" s="553"/>
      <c r="EI132" s="553"/>
      <c r="EJ132" s="445"/>
      <c r="EK132" s="445"/>
      <c r="EL132" s="445"/>
      <c r="EM132" s="553"/>
      <c r="EN132" s="553"/>
      <c r="EO132" s="553"/>
      <c r="EP132" s="446"/>
      <c r="EQ132" s="445"/>
      <c r="ER132" s="427" t="e">
        <f t="shared" si="314"/>
        <v>#DIV/0!</v>
      </c>
      <c r="ES132" s="498">
        <f t="shared" si="163"/>
        <v>1453.2374500000001</v>
      </c>
      <c r="ET132" s="498">
        <f t="shared" ref="ET132:ET138" si="323">AS132</f>
        <v>1453.2374500000001</v>
      </c>
      <c r="EU132" s="498"/>
      <c r="EV132" s="541"/>
      <c r="EW132" s="541"/>
      <c r="EX132" s="498">
        <f t="shared" si="164"/>
        <v>0</v>
      </c>
      <c r="EY132" s="498">
        <f t="shared" si="318"/>
        <v>0</v>
      </c>
      <c r="EZ132" s="498">
        <f t="shared" si="319"/>
        <v>0</v>
      </c>
      <c r="FA132" s="541"/>
      <c r="FB132" s="541"/>
      <c r="FC132" s="541"/>
      <c r="FD132" s="498">
        <f t="shared" si="322"/>
        <v>0</v>
      </c>
      <c r="FE132" s="498">
        <f t="shared" si="165"/>
        <v>0</v>
      </c>
      <c r="FF132" s="445"/>
      <c r="FG132" s="445"/>
      <c r="FH132" s="445"/>
      <c r="FI132" s="553"/>
      <c r="FJ132" s="553"/>
      <c r="FK132" s="445"/>
      <c r="FL132" s="445"/>
      <c r="FM132" s="445"/>
      <c r="FN132" s="553"/>
      <c r="FO132" s="553"/>
      <c r="FP132" s="553"/>
      <c r="FQ132" s="446"/>
      <c r="FR132" s="445"/>
    </row>
    <row r="133" spans="2:174" s="49" customFormat="1" ht="16.149999999999999" customHeight="1" x14ac:dyDescent="0.25">
      <c r="B133" s="38"/>
      <c r="C133" s="39">
        <v>1</v>
      </c>
      <c r="D133" s="39"/>
      <c r="E133" s="40">
        <v>111</v>
      </c>
      <c r="F133" s="38"/>
      <c r="G133" s="39"/>
      <c r="H133" s="39">
        <v>1</v>
      </c>
      <c r="I133" s="900" t="s">
        <v>283</v>
      </c>
      <c r="J133" s="900"/>
      <c r="K133" s="900"/>
      <c r="L133" s="203">
        <f>L127</f>
        <v>14834.91114</v>
      </c>
      <c r="M133" s="40">
        <v>100</v>
      </c>
      <c r="N133" s="41" t="s">
        <v>226</v>
      </c>
      <c r="O133" s="41"/>
      <c r="P133" s="212">
        <v>2</v>
      </c>
      <c r="Q133" s="113"/>
      <c r="R133" s="29">
        <f t="shared" si="290"/>
        <v>51634.7</v>
      </c>
      <c r="S133" s="621"/>
      <c r="T133" s="618">
        <v>1634.7</v>
      </c>
      <c r="U133" s="621">
        <v>50000</v>
      </c>
      <c r="V133" s="29">
        <f t="shared" si="291"/>
        <v>2634.7</v>
      </c>
      <c r="W133" s="29"/>
      <c r="X133" s="646">
        <v>1634.7</v>
      </c>
      <c r="Y133" s="648">
        <v>1000</v>
      </c>
      <c r="Z133" s="181"/>
      <c r="AA133" s="178">
        <f t="shared" si="292"/>
        <v>4100</v>
      </c>
      <c r="AB133" s="178"/>
      <c r="AC133" s="180">
        <v>0</v>
      </c>
      <c r="AD133" s="178">
        <v>4100</v>
      </c>
      <c r="AE133" s="181"/>
      <c r="AF133" s="178">
        <f t="shared" si="293"/>
        <v>4100</v>
      </c>
      <c r="AG133" s="178"/>
      <c r="AH133" s="180">
        <v>0</v>
      </c>
      <c r="AI133" s="178">
        <v>4100</v>
      </c>
      <c r="AJ133" s="181"/>
      <c r="AK133" s="178">
        <f t="shared" si="294"/>
        <v>4497</v>
      </c>
      <c r="AL133" s="178"/>
      <c r="AM133" s="180">
        <v>397</v>
      </c>
      <c r="AN133" s="178">
        <v>4100</v>
      </c>
      <c r="AO133" s="178"/>
      <c r="AP133" s="602" t="s">
        <v>441</v>
      </c>
      <c r="AQ133" s="29">
        <f t="shared" si="295"/>
        <v>51634.7</v>
      </c>
      <c r="AR133" s="621"/>
      <c r="AS133" s="618">
        <v>1634.7</v>
      </c>
      <c r="AT133" s="621">
        <v>50000</v>
      </c>
      <c r="AU133" s="29"/>
      <c r="AV133" s="29" t="e">
        <f t="shared" si="296"/>
        <v>#REF!</v>
      </c>
      <c r="AW133" s="29" t="e">
        <f>#REF!-AR133</f>
        <v>#REF!</v>
      </c>
      <c r="AX133" s="29" t="e">
        <f>#REF!-AS133</f>
        <v>#REF!</v>
      </c>
      <c r="AY133" s="29" t="e">
        <f>#REF!-AT133</f>
        <v>#REF!</v>
      </c>
      <c r="AZ133" s="29" t="e">
        <f>#REF!-AU133</f>
        <v>#REF!</v>
      </c>
      <c r="BA133" s="29">
        <f t="shared" si="297"/>
        <v>4100</v>
      </c>
      <c r="BB133" s="29"/>
      <c r="BC133" s="322"/>
      <c r="BD133" s="29">
        <v>4100</v>
      </c>
      <c r="BE133" s="29"/>
      <c r="BF133" s="29">
        <f t="shared" si="298"/>
        <v>0</v>
      </c>
      <c r="BG133" s="29"/>
      <c r="BH133" s="29"/>
      <c r="BI133" s="29"/>
      <c r="BJ133" s="29"/>
      <c r="BK133" s="29">
        <f t="shared" si="299"/>
        <v>51529.411919999999</v>
      </c>
      <c r="BL133" s="29"/>
      <c r="BM133" s="654">
        <v>1634.7</v>
      </c>
      <c r="BN133" s="29">
        <v>49894.711920000002</v>
      </c>
      <c r="BO133" s="29"/>
      <c r="BP133" s="2">
        <f t="shared" si="315"/>
        <v>14619.177469999999</v>
      </c>
      <c r="BQ133" s="29"/>
      <c r="BR133" s="29">
        <v>546.30999999999995</v>
      </c>
      <c r="BS133" s="29">
        <v>14072.867469999999</v>
      </c>
      <c r="BT133" s="29">
        <f t="shared" si="300"/>
        <v>51529.411919999999</v>
      </c>
      <c r="BU133" s="29"/>
      <c r="BV133" s="343">
        <v>1634.7</v>
      </c>
      <c r="BW133" s="29">
        <v>49894.711920000002</v>
      </c>
      <c r="BX133" s="178"/>
      <c r="BY133" s="29">
        <f t="shared" si="301"/>
        <v>14619.177469999999</v>
      </c>
      <c r="BZ133" s="29"/>
      <c r="CA133" s="29">
        <v>546.30999999999995</v>
      </c>
      <c r="CB133" s="29">
        <v>14072.867469999999</v>
      </c>
      <c r="CC133" s="29"/>
      <c r="CD133" s="31">
        <f t="shared" si="302"/>
        <v>66148.589389999994</v>
      </c>
      <c r="CE133" s="29">
        <f t="shared" si="303"/>
        <v>66148.589389999994</v>
      </c>
      <c r="CF133" s="29">
        <f t="shared" si="304"/>
        <v>0</v>
      </c>
      <c r="CG133" s="29">
        <f t="shared" si="304"/>
        <v>2181.0100000000002</v>
      </c>
      <c r="CH133" s="29">
        <f t="shared" si="304"/>
        <v>63967.579389999999</v>
      </c>
      <c r="CI133" s="29">
        <f t="shared" si="304"/>
        <v>0</v>
      </c>
      <c r="CJ133" s="29">
        <f t="shared" si="305"/>
        <v>0</v>
      </c>
      <c r="CK133" s="29">
        <f t="shared" si="306"/>
        <v>0</v>
      </c>
      <c r="CL133" s="29">
        <f t="shared" si="306"/>
        <v>0</v>
      </c>
      <c r="CM133" s="29">
        <f t="shared" si="306"/>
        <v>0</v>
      </c>
      <c r="CN133" s="29">
        <f t="shared" si="306"/>
        <v>0</v>
      </c>
      <c r="CO133" s="349"/>
      <c r="CP133" s="351"/>
      <c r="CQ133" s="351"/>
      <c r="CR133" s="29">
        <f t="shared" si="307"/>
        <v>0</v>
      </c>
      <c r="CS133" s="29"/>
      <c r="CT133" s="29"/>
      <c r="CU133" s="29"/>
      <c r="CV133" s="29"/>
      <c r="CW133" s="29">
        <f t="shared" si="308"/>
        <v>0</v>
      </c>
      <c r="CX133" s="29"/>
      <c r="CY133" s="29"/>
      <c r="CZ133" s="29"/>
      <c r="DA133" s="29"/>
      <c r="DB133" s="29">
        <f t="shared" si="309"/>
        <v>0</v>
      </c>
      <c r="DC133" s="2">
        <f t="shared" si="310"/>
        <v>0</v>
      </c>
      <c r="DD133" s="2">
        <f t="shared" si="310"/>
        <v>0</v>
      </c>
      <c r="DE133" s="2">
        <f t="shared" si="310"/>
        <v>0</v>
      </c>
      <c r="DF133" s="2">
        <f t="shared" si="310"/>
        <v>0</v>
      </c>
      <c r="DG133" s="29"/>
      <c r="DH133" s="29"/>
      <c r="DI133" s="29"/>
      <c r="DJ133" s="29">
        <f t="shared" si="311"/>
        <v>0</v>
      </c>
      <c r="DK133" s="93"/>
      <c r="DL133" s="29">
        <f t="shared" si="312"/>
        <v>51529.411919999999</v>
      </c>
      <c r="DM133" s="29">
        <f t="shared" si="313"/>
        <v>51529.411919999999</v>
      </c>
      <c r="DN133" s="93"/>
      <c r="DO133" s="29"/>
      <c r="DP133" s="29"/>
      <c r="DQ133" s="93"/>
      <c r="DR133" s="29"/>
      <c r="DS133" s="93"/>
      <c r="DT133" s="93"/>
      <c r="DU133" s="2">
        <f t="shared" si="161"/>
        <v>0</v>
      </c>
      <c r="DV133" s="29"/>
      <c r="DW133" s="343"/>
      <c r="DX133" s="29"/>
      <c r="DY133" s="29"/>
      <c r="DZ133" s="2">
        <f t="shared" si="162"/>
        <v>0</v>
      </c>
      <c r="EA133" s="29"/>
      <c r="EB133" s="29"/>
      <c r="EC133" s="29"/>
      <c r="ED133" s="178"/>
      <c r="EE133" s="445"/>
      <c r="EF133" s="447"/>
      <c r="EG133" s="447"/>
      <c r="EH133" s="554"/>
      <c r="EI133" s="554"/>
      <c r="EJ133" s="445"/>
      <c r="EK133" s="447"/>
      <c r="EL133" s="447"/>
      <c r="EM133" s="554"/>
      <c r="EN133" s="554"/>
      <c r="EO133" s="554"/>
      <c r="EP133" s="448"/>
      <c r="EQ133" s="447"/>
      <c r="ER133" s="428" t="e">
        <f t="shared" si="314"/>
        <v>#DIV/0!</v>
      </c>
      <c r="ES133" s="498">
        <f t="shared" si="163"/>
        <v>1634.7</v>
      </c>
      <c r="ET133" s="499">
        <f t="shared" si="323"/>
        <v>1634.7</v>
      </c>
      <c r="EU133" s="499"/>
      <c r="EV133" s="544"/>
      <c r="EW133" s="544"/>
      <c r="EX133" s="498">
        <f t="shared" si="164"/>
        <v>0</v>
      </c>
      <c r="EY133" s="499">
        <f t="shared" si="318"/>
        <v>0</v>
      </c>
      <c r="EZ133" s="499">
        <f t="shared" si="319"/>
        <v>0</v>
      </c>
      <c r="FA133" s="544"/>
      <c r="FB133" s="544"/>
      <c r="FC133" s="544"/>
      <c r="FD133" s="499">
        <f t="shared" si="322"/>
        <v>0</v>
      </c>
      <c r="FE133" s="499">
        <f t="shared" si="165"/>
        <v>0</v>
      </c>
      <c r="FF133" s="445">
        <f>FG133+FH133</f>
        <v>50000</v>
      </c>
      <c r="FG133" s="447">
        <f>AT133</f>
        <v>50000</v>
      </c>
      <c r="FH133" s="447"/>
      <c r="FI133" s="554">
        <f>FG133/FF133</f>
        <v>1</v>
      </c>
      <c r="FJ133" s="554">
        <f>FH133/FF133</f>
        <v>0</v>
      </c>
      <c r="FK133" s="445">
        <f>FL133+FM133</f>
        <v>0</v>
      </c>
      <c r="FL133" s="447">
        <f>DX133</f>
        <v>0</v>
      </c>
      <c r="FM133" s="447">
        <f>EC133</f>
        <v>0</v>
      </c>
      <c r="FN133" s="554" t="e">
        <f>FL133/FK133</f>
        <v>#DIV/0!</v>
      </c>
      <c r="FO133" s="554" t="e">
        <f>FM133/FK133</f>
        <v>#DIV/0!</v>
      </c>
      <c r="FP133" s="554"/>
      <c r="FQ133" s="448">
        <f>FK133*FI133</f>
        <v>0</v>
      </c>
      <c r="FR133" s="447">
        <f>FL133-FQ133</f>
        <v>0</v>
      </c>
    </row>
    <row r="134" spans="2:174" s="48" customFormat="1" ht="16.149999999999999" customHeight="1" x14ac:dyDescent="0.25">
      <c r="B134" s="35"/>
      <c r="C134" s="36"/>
      <c r="D134" s="36">
        <v>1</v>
      </c>
      <c r="E134" s="113">
        <v>112</v>
      </c>
      <c r="F134" s="35"/>
      <c r="G134" s="36"/>
      <c r="H134" s="36">
        <v>1</v>
      </c>
      <c r="I134" s="901" t="s">
        <v>284</v>
      </c>
      <c r="J134" s="901"/>
      <c r="K134" s="901"/>
      <c r="L134" s="202">
        <f>L41+L44+L47+L117+L120+L123+L130</f>
        <v>8075</v>
      </c>
      <c r="M134" s="113">
        <v>101</v>
      </c>
      <c r="N134" s="4" t="s">
        <v>170</v>
      </c>
      <c r="O134" s="408"/>
      <c r="P134" s="212">
        <v>1</v>
      </c>
      <c r="Q134" s="113"/>
      <c r="R134" s="2">
        <f t="shared" si="290"/>
        <v>645.6</v>
      </c>
      <c r="S134" s="619"/>
      <c r="T134" s="620">
        <v>645.6</v>
      </c>
      <c r="U134" s="619"/>
      <c r="V134" s="2">
        <f t="shared" si="291"/>
        <v>645.6</v>
      </c>
      <c r="W134" s="2"/>
      <c r="X134" s="645">
        <v>645.6</v>
      </c>
      <c r="Y134" s="2"/>
      <c r="Z134" s="175"/>
      <c r="AA134" s="172">
        <f t="shared" si="292"/>
        <v>792.6</v>
      </c>
      <c r="AB134" s="172"/>
      <c r="AC134" s="173">
        <v>792.6</v>
      </c>
      <c r="AD134" s="172"/>
      <c r="AE134" s="175"/>
      <c r="AF134" s="172">
        <f t="shared" si="293"/>
        <v>792.6</v>
      </c>
      <c r="AG134" s="172"/>
      <c r="AH134" s="173">
        <v>792.6</v>
      </c>
      <c r="AI134" s="172"/>
      <c r="AJ134" s="175"/>
      <c r="AK134" s="172">
        <f t="shared" si="294"/>
        <v>172</v>
      </c>
      <c r="AL134" s="172"/>
      <c r="AM134" s="173">
        <v>172</v>
      </c>
      <c r="AN134" s="172"/>
      <c r="AO134" s="172"/>
      <c r="AP134" s="602" t="s">
        <v>442</v>
      </c>
      <c r="AQ134" s="2">
        <f t="shared" si="295"/>
        <v>645.6</v>
      </c>
      <c r="AR134" s="619"/>
      <c r="AS134" s="620">
        <v>645.6</v>
      </c>
      <c r="AT134" s="619"/>
      <c r="AU134" s="2"/>
      <c r="AV134" s="2" t="e">
        <f t="shared" si="296"/>
        <v>#REF!</v>
      </c>
      <c r="AW134" s="2" t="e">
        <f>#REF!-AR134</f>
        <v>#REF!</v>
      </c>
      <c r="AX134" s="2" t="e">
        <f>#REF!-AS134</f>
        <v>#REF!</v>
      </c>
      <c r="AY134" s="2" t="e">
        <f>#REF!-AT134</f>
        <v>#REF!</v>
      </c>
      <c r="AZ134" s="2" t="e">
        <f>#REF!-AU134</f>
        <v>#REF!</v>
      </c>
      <c r="BA134" s="2">
        <f t="shared" si="297"/>
        <v>792.6</v>
      </c>
      <c r="BB134" s="2"/>
      <c r="BC134" s="262">
        <f>172+620.6</f>
        <v>792.6</v>
      </c>
      <c r="BD134" s="2"/>
      <c r="BE134" s="2"/>
      <c r="BF134" s="2">
        <f t="shared" si="298"/>
        <v>0</v>
      </c>
      <c r="BG134" s="2"/>
      <c r="BH134" s="323"/>
      <c r="BI134" s="2"/>
      <c r="BJ134" s="2"/>
      <c r="BK134" s="2">
        <f t="shared" si="299"/>
        <v>577.81200000000001</v>
      </c>
      <c r="BL134" s="2"/>
      <c r="BM134" s="620">
        <v>577.81200000000001</v>
      </c>
      <c r="BN134" s="2"/>
      <c r="BO134" s="2"/>
      <c r="BP134" s="2">
        <f t="shared" si="315"/>
        <v>94.062709999999996</v>
      </c>
      <c r="BQ134" s="2"/>
      <c r="BR134" s="2">
        <v>94.062709999999996</v>
      </c>
      <c r="BS134" s="2"/>
      <c r="BT134" s="2">
        <f t="shared" si="300"/>
        <v>577.81200000000001</v>
      </c>
      <c r="BU134" s="2"/>
      <c r="BV134" s="262">
        <v>577.81200000000001</v>
      </c>
      <c r="BW134" s="2"/>
      <c r="BX134" s="172"/>
      <c r="BY134" s="2">
        <f t="shared" si="301"/>
        <v>94.062709999999996</v>
      </c>
      <c r="BZ134" s="2"/>
      <c r="CA134" s="2">
        <v>94.062709999999996</v>
      </c>
      <c r="CB134" s="2"/>
      <c r="CC134" s="2"/>
      <c r="CD134" s="25">
        <f t="shared" si="302"/>
        <v>671.87471000000005</v>
      </c>
      <c r="CE134" s="2">
        <f t="shared" si="303"/>
        <v>671.87471000000005</v>
      </c>
      <c r="CF134" s="2">
        <f t="shared" si="304"/>
        <v>0</v>
      </c>
      <c r="CG134" s="2">
        <f t="shared" si="304"/>
        <v>671.87471000000005</v>
      </c>
      <c r="CH134" s="2">
        <f t="shared" si="304"/>
        <v>0</v>
      </c>
      <c r="CI134" s="2">
        <f t="shared" si="304"/>
        <v>0</v>
      </c>
      <c r="CJ134" s="2">
        <f t="shared" si="305"/>
        <v>0</v>
      </c>
      <c r="CK134" s="2">
        <f t="shared" si="306"/>
        <v>0</v>
      </c>
      <c r="CL134" s="2">
        <f t="shared" si="306"/>
        <v>0</v>
      </c>
      <c r="CM134" s="2">
        <f t="shared" si="306"/>
        <v>0</v>
      </c>
      <c r="CN134" s="2">
        <f t="shared" si="306"/>
        <v>0</v>
      </c>
      <c r="CO134" s="92"/>
      <c r="CP134" s="348"/>
      <c r="CQ134" s="348"/>
      <c r="CR134" s="2">
        <f t="shared" si="307"/>
        <v>0</v>
      </c>
      <c r="CS134" s="2"/>
      <c r="CT134" s="323"/>
      <c r="CU134" s="2"/>
      <c r="CV134" s="2"/>
      <c r="CW134" s="2">
        <f t="shared" si="308"/>
        <v>0</v>
      </c>
      <c r="CX134" s="2"/>
      <c r="CY134" s="323"/>
      <c r="CZ134" s="2"/>
      <c r="DA134" s="2"/>
      <c r="DB134" s="2">
        <f t="shared" si="309"/>
        <v>0</v>
      </c>
      <c r="DC134" s="2">
        <f t="shared" si="310"/>
        <v>0</v>
      </c>
      <c r="DD134" s="2">
        <f t="shared" si="310"/>
        <v>0</v>
      </c>
      <c r="DE134" s="2">
        <f t="shared" si="310"/>
        <v>0</v>
      </c>
      <c r="DF134" s="2">
        <f t="shared" si="310"/>
        <v>0</v>
      </c>
      <c r="DG134" s="2"/>
      <c r="DH134" s="2"/>
      <c r="DI134" s="2"/>
      <c r="DJ134" s="2">
        <f t="shared" si="311"/>
        <v>0</v>
      </c>
      <c r="DK134" s="58"/>
      <c r="DL134" s="2">
        <f t="shared" si="312"/>
        <v>577.81200000000001</v>
      </c>
      <c r="DM134" s="2">
        <f t="shared" si="313"/>
        <v>577.81200000000001</v>
      </c>
      <c r="DN134" s="58"/>
      <c r="DO134" s="2"/>
      <c r="DP134" s="2"/>
      <c r="DQ134" s="58"/>
      <c r="DR134" s="2"/>
      <c r="DS134" s="58"/>
      <c r="DT134" s="58"/>
      <c r="DU134" s="2">
        <f t="shared" ref="DU134:DU197" si="324">DV134+DW134+DX134</f>
        <v>0</v>
      </c>
      <c r="DV134" s="2"/>
      <c r="DW134" s="262"/>
      <c r="DX134" s="2"/>
      <c r="DY134" s="2"/>
      <c r="DZ134" s="2">
        <f t="shared" ref="DZ134:DZ197" si="325">EA134+EB134+EC134</f>
        <v>0</v>
      </c>
      <c r="EA134" s="2"/>
      <c r="EB134" s="2"/>
      <c r="EC134" s="2"/>
      <c r="ED134" s="172"/>
      <c r="EE134" s="445"/>
      <c r="EF134" s="445"/>
      <c r="EG134" s="445"/>
      <c r="EH134" s="553"/>
      <c r="EI134" s="553"/>
      <c r="EJ134" s="445"/>
      <c r="EK134" s="445"/>
      <c r="EL134" s="445"/>
      <c r="EM134" s="553"/>
      <c r="EN134" s="553"/>
      <c r="EO134" s="553"/>
      <c r="EP134" s="446"/>
      <c r="EQ134" s="445"/>
      <c r="ER134" s="427" t="e">
        <f t="shared" si="314"/>
        <v>#DIV/0!</v>
      </c>
      <c r="ES134" s="498">
        <f t="shared" si="163"/>
        <v>645.6</v>
      </c>
      <c r="ET134" s="498">
        <f t="shared" si="323"/>
        <v>645.6</v>
      </c>
      <c r="EU134" s="498"/>
      <c r="EV134" s="541"/>
      <c r="EW134" s="541"/>
      <c r="EX134" s="498">
        <f t="shared" si="164"/>
        <v>0</v>
      </c>
      <c r="EY134" s="498">
        <f t="shared" si="318"/>
        <v>0</v>
      </c>
      <c r="EZ134" s="498">
        <f t="shared" si="319"/>
        <v>0</v>
      </c>
      <c r="FA134" s="541"/>
      <c r="FB134" s="541"/>
      <c r="FC134" s="541"/>
      <c r="FD134" s="498">
        <f t="shared" si="322"/>
        <v>0</v>
      </c>
      <c r="FE134" s="498">
        <f t="shared" si="165"/>
        <v>0</v>
      </c>
      <c r="FF134" s="445"/>
      <c r="FG134" s="445"/>
      <c r="FH134" s="445"/>
      <c r="FI134" s="553"/>
      <c r="FJ134" s="553"/>
      <c r="FK134" s="445"/>
      <c r="FL134" s="445"/>
      <c r="FM134" s="445"/>
      <c r="FN134" s="553"/>
      <c r="FO134" s="553"/>
      <c r="FP134" s="553"/>
      <c r="FQ134" s="446"/>
      <c r="FR134" s="445"/>
    </row>
    <row r="135" spans="2:174" s="48" customFormat="1" ht="16.149999999999999" customHeight="1" x14ac:dyDescent="0.25">
      <c r="B135" s="35"/>
      <c r="C135" s="36"/>
      <c r="D135" s="36">
        <v>1</v>
      </c>
      <c r="E135" s="113">
        <v>113</v>
      </c>
      <c r="F135" s="35"/>
      <c r="G135" s="36"/>
      <c r="H135" s="36">
        <v>1</v>
      </c>
      <c r="M135" s="113">
        <v>102</v>
      </c>
      <c r="N135" s="4" t="s">
        <v>111</v>
      </c>
      <c r="O135" s="408"/>
      <c r="P135" s="212">
        <v>1</v>
      </c>
      <c r="Q135" s="113"/>
      <c r="R135" s="2">
        <f t="shared" si="290"/>
        <v>978.8</v>
      </c>
      <c r="S135" s="619"/>
      <c r="T135" s="620">
        <v>978.8</v>
      </c>
      <c r="U135" s="619"/>
      <c r="V135" s="2">
        <f t="shared" si="291"/>
        <v>978.8</v>
      </c>
      <c r="W135" s="2"/>
      <c r="X135" s="645">
        <v>978.8</v>
      </c>
      <c r="Y135" s="2"/>
      <c r="Z135" s="175"/>
      <c r="AA135" s="172">
        <f t="shared" si="292"/>
        <v>1104.9000000000001</v>
      </c>
      <c r="AB135" s="172"/>
      <c r="AC135" s="173">
        <v>1104.9000000000001</v>
      </c>
      <c r="AD135" s="172"/>
      <c r="AE135" s="175"/>
      <c r="AF135" s="172">
        <f t="shared" si="293"/>
        <v>1104.9000000000001</v>
      </c>
      <c r="AG135" s="172"/>
      <c r="AH135" s="173">
        <v>1104.9000000000001</v>
      </c>
      <c r="AI135" s="172"/>
      <c r="AJ135" s="175"/>
      <c r="AK135" s="172">
        <f t="shared" si="294"/>
        <v>256</v>
      </c>
      <c r="AL135" s="172"/>
      <c r="AM135" s="173">
        <v>256</v>
      </c>
      <c r="AN135" s="172"/>
      <c r="AO135" s="172"/>
      <c r="AP135" s="602" t="s">
        <v>443</v>
      </c>
      <c r="AQ135" s="2">
        <f t="shared" si="295"/>
        <v>978.8</v>
      </c>
      <c r="AR135" s="619"/>
      <c r="AS135" s="620">
        <v>978.8</v>
      </c>
      <c r="AT135" s="619"/>
      <c r="AU135" s="2"/>
      <c r="AV135" s="2" t="e">
        <f t="shared" si="296"/>
        <v>#REF!</v>
      </c>
      <c r="AW135" s="2" t="e">
        <f>#REF!-AR135</f>
        <v>#REF!</v>
      </c>
      <c r="AX135" s="2" t="e">
        <f>#REF!-AS135</f>
        <v>#REF!</v>
      </c>
      <c r="AY135" s="2" t="e">
        <f>#REF!-AT135</f>
        <v>#REF!</v>
      </c>
      <c r="AZ135" s="2" t="e">
        <f>#REF!-AU135</f>
        <v>#REF!</v>
      </c>
      <c r="BA135" s="2">
        <f t="shared" si="297"/>
        <v>1104.9000000000001</v>
      </c>
      <c r="BB135" s="2"/>
      <c r="BC135" s="262">
        <f>256+848.9</f>
        <v>1104.9000000000001</v>
      </c>
      <c r="BD135" s="2"/>
      <c r="BE135" s="2"/>
      <c r="BF135" s="2">
        <f t="shared" si="298"/>
        <v>0</v>
      </c>
      <c r="BG135" s="2"/>
      <c r="BH135" s="2"/>
      <c r="BI135" s="2"/>
      <c r="BJ135" s="2"/>
      <c r="BK135" s="2">
        <f t="shared" si="299"/>
        <v>978.8</v>
      </c>
      <c r="BL135" s="2"/>
      <c r="BM135" s="620">
        <f>SUM(501.59988,477.20012)</f>
        <v>978.8</v>
      </c>
      <c r="BN135" s="2"/>
      <c r="BO135" s="2"/>
      <c r="BP135" s="2">
        <f t="shared" si="315"/>
        <v>133.47300000000001</v>
      </c>
      <c r="BQ135" s="2"/>
      <c r="BR135" s="2">
        <f>SUM(68.40012,65.07288)</f>
        <v>133.47300000000001</v>
      </c>
      <c r="BS135" s="2"/>
      <c r="BT135" s="2">
        <f t="shared" si="300"/>
        <v>978.8</v>
      </c>
      <c r="BU135" s="2"/>
      <c r="BV135" s="262">
        <f>SUM(501.59988,477.20012)</f>
        <v>978.8</v>
      </c>
      <c r="BW135" s="2"/>
      <c r="BX135" s="172"/>
      <c r="BY135" s="2">
        <f t="shared" si="301"/>
        <v>133.47300000000001</v>
      </c>
      <c r="BZ135" s="2"/>
      <c r="CA135" s="2">
        <f>SUM(68.40012,65.07288)</f>
        <v>133.47300000000001</v>
      </c>
      <c r="CB135" s="2"/>
      <c r="CC135" s="2"/>
      <c r="CD135" s="25">
        <f t="shared" si="302"/>
        <v>1112.2729999999999</v>
      </c>
      <c r="CE135" s="2">
        <f t="shared" si="303"/>
        <v>1112.2729999999999</v>
      </c>
      <c r="CF135" s="2">
        <f t="shared" si="304"/>
        <v>0</v>
      </c>
      <c r="CG135" s="2">
        <f t="shared" si="304"/>
        <v>1112.2729999999999</v>
      </c>
      <c r="CH135" s="2">
        <f t="shared" si="304"/>
        <v>0</v>
      </c>
      <c r="CI135" s="2">
        <f t="shared" si="304"/>
        <v>0</v>
      </c>
      <c r="CJ135" s="2">
        <f t="shared" si="305"/>
        <v>0</v>
      </c>
      <c r="CK135" s="2">
        <f t="shared" si="306"/>
        <v>0</v>
      </c>
      <c r="CL135" s="2">
        <f t="shared" si="306"/>
        <v>0</v>
      </c>
      <c r="CM135" s="2">
        <f t="shared" si="306"/>
        <v>0</v>
      </c>
      <c r="CN135" s="2">
        <f t="shared" si="306"/>
        <v>0</v>
      </c>
      <c r="CO135" s="92"/>
      <c r="CP135" s="348"/>
      <c r="CQ135" s="348"/>
      <c r="CR135" s="2">
        <f t="shared" si="307"/>
        <v>0</v>
      </c>
      <c r="CS135" s="2"/>
      <c r="CT135" s="2"/>
      <c r="CU135" s="2"/>
      <c r="CV135" s="2"/>
      <c r="CW135" s="2">
        <f t="shared" si="308"/>
        <v>0</v>
      </c>
      <c r="CX135" s="2"/>
      <c r="CY135" s="2"/>
      <c r="CZ135" s="2"/>
      <c r="DA135" s="2"/>
      <c r="DB135" s="2">
        <f t="shared" si="309"/>
        <v>0</v>
      </c>
      <c r="DC135" s="2">
        <f t="shared" si="310"/>
        <v>0</v>
      </c>
      <c r="DD135" s="2">
        <f t="shared" si="310"/>
        <v>0</v>
      </c>
      <c r="DE135" s="2">
        <f t="shared" si="310"/>
        <v>0</v>
      </c>
      <c r="DF135" s="2">
        <f t="shared" si="310"/>
        <v>0</v>
      </c>
      <c r="DG135" s="2"/>
      <c r="DH135" s="2"/>
      <c r="DI135" s="2"/>
      <c r="DJ135" s="2">
        <f t="shared" si="311"/>
        <v>0</v>
      </c>
      <c r="DK135" s="58"/>
      <c r="DL135" s="2">
        <f t="shared" si="312"/>
        <v>978.8</v>
      </c>
      <c r="DM135" s="2">
        <f t="shared" si="313"/>
        <v>978.8</v>
      </c>
      <c r="DN135" s="58"/>
      <c r="DO135" s="2"/>
      <c r="DP135" s="2"/>
      <c r="DQ135" s="58"/>
      <c r="DR135" s="2"/>
      <c r="DS135" s="58"/>
      <c r="DT135" s="58"/>
      <c r="DU135" s="2">
        <f t="shared" si="324"/>
        <v>0</v>
      </c>
      <c r="DV135" s="2"/>
      <c r="DW135" s="262"/>
      <c r="DX135" s="2"/>
      <c r="DY135" s="2"/>
      <c r="DZ135" s="2">
        <f t="shared" si="325"/>
        <v>0</v>
      </c>
      <c r="EA135" s="2"/>
      <c r="EB135" s="2"/>
      <c r="EC135" s="2"/>
      <c r="ED135" s="172"/>
      <c r="EE135" s="445"/>
      <c r="EF135" s="445"/>
      <c r="EG135" s="445"/>
      <c r="EH135" s="553"/>
      <c r="EI135" s="553"/>
      <c r="EJ135" s="445"/>
      <c r="EK135" s="445"/>
      <c r="EL135" s="445"/>
      <c r="EM135" s="553"/>
      <c r="EN135" s="553"/>
      <c r="EO135" s="553"/>
      <c r="EP135" s="446"/>
      <c r="EQ135" s="445"/>
      <c r="ER135" s="427" t="e">
        <f t="shared" si="314"/>
        <v>#DIV/0!</v>
      </c>
      <c r="ES135" s="498">
        <f t="shared" si="163"/>
        <v>978.8</v>
      </c>
      <c r="ET135" s="498">
        <f t="shared" si="323"/>
        <v>978.8</v>
      </c>
      <c r="EU135" s="498"/>
      <c r="EV135" s="541">
        <f t="shared" si="316"/>
        <v>1</v>
      </c>
      <c r="EW135" s="541">
        <f t="shared" si="317"/>
        <v>0</v>
      </c>
      <c r="EX135" s="498">
        <f t="shared" si="164"/>
        <v>0</v>
      </c>
      <c r="EY135" s="498">
        <f t="shared" si="318"/>
        <v>0</v>
      </c>
      <c r="EZ135" s="498">
        <f t="shared" si="319"/>
        <v>0</v>
      </c>
      <c r="FA135" s="541" t="e">
        <f t="shared" si="320"/>
        <v>#DIV/0!</v>
      </c>
      <c r="FB135" s="541" t="e">
        <f t="shared" si="321"/>
        <v>#DIV/0!</v>
      </c>
      <c r="FC135" s="541"/>
      <c r="FD135" s="498">
        <f t="shared" si="322"/>
        <v>0</v>
      </c>
      <c r="FE135" s="498">
        <f t="shared" si="165"/>
        <v>0</v>
      </c>
      <c r="FF135" s="445"/>
      <c r="FG135" s="445"/>
      <c r="FH135" s="445"/>
      <c r="FI135" s="553"/>
      <c r="FJ135" s="553"/>
      <c r="FK135" s="445"/>
      <c r="FL135" s="445"/>
      <c r="FM135" s="445"/>
      <c r="FN135" s="553"/>
      <c r="FO135" s="553"/>
      <c r="FP135" s="553"/>
      <c r="FQ135" s="446"/>
      <c r="FR135" s="445"/>
    </row>
    <row r="136" spans="2:174" s="48" customFormat="1" ht="16.149999999999999" customHeight="1" x14ac:dyDescent="0.25">
      <c r="B136" s="35"/>
      <c r="C136" s="36"/>
      <c r="D136" s="36">
        <v>1</v>
      </c>
      <c r="E136" s="113">
        <v>114</v>
      </c>
      <c r="F136" s="35"/>
      <c r="G136" s="36"/>
      <c r="H136" s="36"/>
      <c r="M136" s="113">
        <v>103</v>
      </c>
      <c r="N136" s="4" t="s">
        <v>225</v>
      </c>
      <c r="O136" s="408"/>
      <c r="P136" s="212">
        <v>1</v>
      </c>
      <c r="Q136" s="113"/>
      <c r="R136" s="2">
        <f t="shared" si="290"/>
        <v>865.4</v>
      </c>
      <c r="S136" s="619"/>
      <c r="T136" s="620">
        <v>865.4</v>
      </c>
      <c r="U136" s="619"/>
      <c r="V136" s="2">
        <f t="shared" si="291"/>
        <v>865.4</v>
      </c>
      <c r="W136" s="2"/>
      <c r="X136" s="645">
        <v>865.4</v>
      </c>
      <c r="Y136" s="2"/>
      <c r="Z136" s="175"/>
      <c r="AA136" s="172">
        <f t="shared" si="292"/>
        <v>519.79999999999995</v>
      </c>
      <c r="AB136" s="172"/>
      <c r="AC136" s="173">
        <v>519.79999999999995</v>
      </c>
      <c r="AD136" s="172"/>
      <c r="AE136" s="175"/>
      <c r="AF136" s="172">
        <f t="shared" si="293"/>
        <v>519.79999999999995</v>
      </c>
      <c r="AG136" s="172"/>
      <c r="AH136" s="173">
        <v>519.79999999999995</v>
      </c>
      <c r="AI136" s="172"/>
      <c r="AJ136" s="175"/>
      <c r="AK136" s="172">
        <f t="shared" si="294"/>
        <v>226</v>
      </c>
      <c r="AL136" s="172"/>
      <c r="AM136" s="173">
        <v>226</v>
      </c>
      <c r="AN136" s="172"/>
      <c r="AO136" s="172"/>
      <c r="AP136" s="602" t="s">
        <v>444</v>
      </c>
      <c r="AQ136" s="2">
        <f t="shared" si="295"/>
        <v>865.4</v>
      </c>
      <c r="AR136" s="619"/>
      <c r="AS136" s="620">
        <v>865.4</v>
      </c>
      <c r="AT136" s="619"/>
      <c r="AU136" s="2"/>
      <c r="AV136" s="2" t="e">
        <f t="shared" si="296"/>
        <v>#REF!</v>
      </c>
      <c r="AW136" s="2" t="e">
        <f>#REF!-AR136</f>
        <v>#REF!</v>
      </c>
      <c r="AX136" s="2" t="e">
        <f>#REF!-AS136</f>
        <v>#REF!</v>
      </c>
      <c r="AY136" s="2" t="e">
        <f>#REF!-AT136</f>
        <v>#REF!</v>
      </c>
      <c r="AZ136" s="2" t="e">
        <f>#REF!-AU136</f>
        <v>#REF!</v>
      </c>
      <c r="BA136" s="2">
        <f t="shared" si="297"/>
        <v>519.79999999999995</v>
      </c>
      <c r="BB136" s="2"/>
      <c r="BC136" s="262">
        <f>226+293.8</f>
        <v>519.79999999999995</v>
      </c>
      <c r="BD136" s="2"/>
      <c r="BE136" s="2"/>
      <c r="BF136" s="2">
        <f t="shared" si="298"/>
        <v>0</v>
      </c>
      <c r="BG136" s="2"/>
      <c r="BH136" s="2"/>
      <c r="BI136" s="2"/>
      <c r="BJ136" s="2"/>
      <c r="BK136" s="2">
        <f t="shared" si="299"/>
        <v>587.17237999999998</v>
      </c>
      <c r="BL136" s="2"/>
      <c r="BM136" s="620">
        <v>587.17237999999998</v>
      </c>
      <c r="BN136" s="2"/>
      <c r="BO136" s="2"/>
      <c r="BP136" s="2">
        <f t="shared" si="315"/>
        <v>58.072670000000002</v>
      </c>
      <c r="BQ136" s="2"/>
      <c r="BR136" s="2">
        <v>58.072670000000002</v>
      </c>
      <c r="BS136" s="2"/>
      <c r="BT136" s="2">
        <f t="shared" si="300"/>
        <v>587.17237999999998</v>
      </c>
      <c r="BU136" s="2"/>
      <c r="BV136" s="620">
        <v>587.17237999999998</v>
      </c>
      <c r="BW136" s="2"/>
      <c r="BX136" s="172"/>
      <c r="BY136" s="2">
        <f t="shared" si="301"/>
        <v>58.072670000000002</v>
      </c>
      <c r="BZ136" s="2"/>
      <c r="CA136" s="2">
        <v>58.072670000000002</v>
      </c>
      <c r="CB136" s="2"/>
      <c r="CC136" s="2"/>
      <c r="CD136" s="25">
        <f t="shared" si="302"/>
        <v>645.24504999999999</v>
      </c>
      <c r="CE136" s="2">
        <f t="shared" si="303"/>
        <v>645.24504999999999</v>
      </c>
      <c r="CF136" s="2">
        <f t="shared" si="304"/>
        <v>0</v>
      </c>
      <c r="CG136" s="2">
        <f t="shared" si="304"/>
        <v>645.24504999999999</v>
      </c>
      <c r="CH136" s="2">
        <f t="shared" si="304"/>
        <v>0</v>
      </c>
      <c r="CI136" s="2">
        <f t="shared" si="304"/>
        <v>0</v>
      </c>
      <c r="CJ136" s="2">
        <f t="shared" si="305"/>
        <v>0</v>
      </c>
      <c r="CK136" s="2">
        <f t="shared" si="306"/>
        <v>0</v>
      </c>
      <c r="CL136" s="2">
        <f t="shared" si="306"/>
        <v>0</v>
      </c>
      <c r="CM136" s="2">
        <f t="shared" si="306"/>
        <v>0</v>
      </c>
      <c r="CN136" s="2">
        <f t="shared" si="306"/>
        <v>0</v>
      </c>
      <c r="CO136" s="92"/>
      <c r="CP136" s="348"/>
      <c r="CQ136" s="348"/>
      <c r="CR136" s="2">
        <f t="shared" si="307"/>
        <v>0</v>
      </c>
      <c r="CS136" s="2"/>
      <c r="CT136" s="2"/>
      <c r="CU136" s="2"/>
      <c r="CV136" s="2"/>
      <c r="CW136" s="2">
        <f t="shared" si="308"/>
        <v>0</v>
      </c>
      <c r="CX136" s="2"/>
      <c r="CY136" s="2"/>
      <c r="CZ136" s="2"/>
      <c r="DA136" s="2"/>
      <c r="DB136" s="2">
        <f t="shared" si="309"/>
        <v>0</v>
      </c>
      <c r="DC136" s="2">
        <f t="shared" si="310"/>
        <v>0</v>
      </c>
      <c r="DD136" s="2">
        <f t="shared" si="310"/>
        <v>0</v>
      </c>
      <c r="DE136" s="2">
        <f t="shared" si="310"/>
        <v>0</v>
      </c>
      <c r="DF136" s="2">
        <f t="shared" si="310"/>
        <v>0</v>
      </c>
      <c r="DG136" s="2"/>
      <c r="DH136" s="2"/>
      <c r="DI136" s="2"/>
      <c r="DJ136" s="2">
        <f t="shared" si="311"/>
        <v>0</v>
      </c>
      <c r="DK136" s="58"/>
      <c r="DL136" s="2">
        <f t="shared" si="312"/>
        <v>587.17237999999998</v>
      </c>
      <c r="DM136" s="2">
        <f t="shared" si="313"/>
        <v>587.17237999999998</v>
      </c>
      <c r="DN136" s="58"/>
      <c r="DO136" s="2"/>
      <c r="DP136" s="2"/>
      <c r="DQ136" s="58"/>
      <c r="DR136" s="2"/>
      <c r="DS136" s="58"/>
      <c r="DT136" s="58"/>
      <c r="DU136" s="2">
        <f t="shared" si="324"/>
        <v>0</v>
      </c>
      <c r="DV136" s="2"/>
      <c r="DW136" s="620"/>
      <c r="DX136" s="2"/>
      <c r="DY136" s="2"/>
      <c r="DZ136" s="2">
        <f t="shared" si="325"/>
        <v>0</v>
      </c>
      <c r="EA136" s="2"/>
      <c r="EB136" s="2"/>
      <c r="EC136" s="2"/>
      <c r="ED136" s="172"/>
      <c r="EE136" s="445"/>
      <c r="EF136" s="445"/>
      <c r="EG136" s="445"/>
      <c r="EH136" s="553"/>
      <c r="EI136" s="553"/>
      <c r="EJ136" s="445"/>
      <c r="EK136" s="445"/>
      <c r="EL136" s="445"/>
      <c r="EM136" s="553"/>
      <c r="EN136" s="553"/>
      <c r="EO136" s="553"/>
      <c r="EP136" s="446"/>
      <c r="EQ136" s="445"/>
      <c r="ER136" s="427" t="e">
        <f t="shared" si="314"/>
        <v>#DIV/0!</v>
      </c>
      <c r="ES136" s="498">
        <f t="shared" ref="ES136:ES199" si="326">ET136+EU136</f>
        <v>865.4</v>
      </c>
      <c r="ET136" s="498">
        <f t="shared" si="323"/>
        <v>865.4</v>
      </c>
      <c r="EU136" s="498"/>
      <c r="EV136" s="541">
        <f t="shared" si="316"/>
        <v>1</v>
      </c>
      <c r="EW136" s="541">
        <f t="shared" si="317"/>
        <v>0</v>
      </c>
      <c r="EX136" s="498">
        <f t="shared" ref="EX136:EX199" si="327">EY136+EZ136</f>
        <v>0</v>
      </c>
      <c r="EY136" s="498">
        <f t="shared" si="318"/>
        <v>0</v>
      </c>
      <c r="EZ136" s="498">
        <f t="shared" si="319"/>
        <v>0</v>
      </c>
      <c r="FA136" s="541" t="e">
        <f t="shared" si="320"/>
        <v>#DIV/0!</v>
      </c>
      <c r="FB136" s="541" t="e">
        <f t="shared" si="321"/>
        <v>#DIV/0!</v>
      </c>
      <c r="FC136" s="541"/>
      <c r="FD136" s="498">
        <f t="shared" si="322"/>
        <v>0</v>
      </c>
      <c r="FE136" s="498">
        <f t="shared" ref="FE136:FE199" si="328">EY136-FD136</f>
        <v>0</v>
      </c>
      <c r="FF136" s="445"/>
      <c r="FG136" s="445"/>
      <c r="FH136" s="445"/>
      <c r="FI136" s="553"/>
      <c r="FJ136" s="553"/>
      <c r="FK136" s="445"/>
      <c r="FL136" s="445"/>
      <c r="FM136" s="445"/>
      <c r="FN136" s="553"/>
      <c r="FO136" s="553"/>
      <c r="FP136" s="553"/>
      <c r="FQ136" s="446"/>
      <c r="FR136" s="445"/>
    </row>
    <row r="137" spans="2:174" s="142" customFormat="1" ht="15.75" customHeight="1" x14ac:dyDescent="0.2">
      <c r="B137" s="136"/>
      <c r="C137" s="137"/>
      <c r="D137" s="137"/>
      <c r="E137" s="138"/>
      <c r="F137" s="136"/>
      <c r="G137" s="137"/>
      <c r="H137" s="137"/>
      <c r="M137" s="138"/>
      <c r="N137" s="141" t="s">
        <v>5</v>
      </c>
      <c r="O137" s="141"/>
      <c r="P137" s="214">
        <f>P138+P139+P140+P141+P142+P143+P144+P145+P146+P147+P148+P149+P150</f>
        <v>17</v>
      </c>
      <c r="Q137" s="214">
        <f>Q138+Q139+Q140+Q141+Q142+Q143+Q144+Q145+Q146+Q147+Q148+Q149+Q150</f>
        <v>4</v>
      </c>
      <c r="R137" s="70">
        <f t="shared" ref="R137:AO137" si="329">SUM(R138:R150)-R139</f>
        <v>79235.783339999994</v>
      </c>
      <c r="S137" s="70">
        <f t="shared" si="329"/>
        <v>0</v>
      </c>
      <c r="T137" s="70">
        <f t="shared" si="329"/>
        <v>18084.663769999999</v>
      </c>
      <c r="U137" s="70">
        <f t="shared" si="329"/>
        <v>61151.11957000001</v>
      </c>
      <c r="V137" s="70">
        <f t="shared" si="329"/>
        <v>86067.986139999994</v>
      </c>
      <c r="W137" s="70">
        <f t="shared" si="329"/>
        <v>8730.5</v>
      </c>
      <c r="X137" s="70">
        <f t="shared" si="329"/>
        <v>18462.5</v>
      </c>
      <c r="Y137" s="70">
        <f t="shared" si="329"/>
        <v>58874.986140000008</v>
      </c>
      <c r="Z137" s="170">
        <f t="shared" si="329"/>
        <v>0</v>
      </c>
      <c r="AA137" s="170">
        <f t="shared" si="329"/>
        <v>0</v>
      </c>
      <c r="AB137" s="170">
        <f t="shared" si="329"/>
        <v>0</v>
      </c>
      <c r="AC137" s="170">
        <f t="shared" si="329"/>
        <v>0</v>
      </c>
      <c r="AD137" s="170">
        <f t="shared" si="329"/>
        <v>0</v>
      </c>
      <c r="AE137" s="170">
        <f t="shared" si="329"/>
        <v>0</v>
      </c>
      <c r="AF137" s="170">
        <f t="shared" si="329"/>
        <v>0</v>
      </c>
      <c r="AG137" s="170">
        <f t="shared" si="329"/>
        <v>0</v>
      </c>
      <c r="AH137" s="170">
        <f t="shared" si="329"/>
        <v>0</v>
      </c>
      <c r="AI137" s="170">
        <f t="shared" si="329"/>
        <v>0</v>
      </c>
      <c r="AJ137" s="170">
        <f t="shared" si="329"/>
        <v>0</v>
      </c>
      <c r="AK137" s="171">
        <f t="shared" si="329"/>
        <v>0</v>
      </c>
      <c r="AL137" s="170">
        <f t="shared" si="329"/>
        <v>0</v>
      </c>
      <c r="AM137" s="170">
        <f t="shared" si="329"/>
        <v>0</v>
      </c>
      <c r="AN137" s="170">
        <f t="shared" si="329"/>
        <v>0</v>
      </c>
      <c r="AO137" s="170">
        <f t="shared" si="329"/>
        <v>0</v>
      </c>
      <c r="AP137" s="577"/>
      <c r="AQ137" s="70">
        <f>SUM(AQ138:AQ150)-AQ139</f>
        <v>79235.783339999994</v>
      </c>
      <c r="AR137" s="70">
        <f>SUM(AR138:AR150)-AR139</f>
        <v>0</v>
      </c>
      <c r="AS137" s="70">
        <f>SUM(AS138:AS150)-AS139</f>
        <v>18084.663769999999</v>
      </c>
      <c r="AT137" s="70">
        <f>SUM(AT138:AT150)-AT139</f>
        <v>61151.11957000001</v>
      </c>
      <c r="AU137" s="70">
        <f>SUM(AU138:AU150)-AU139</f>
        <v>0</v>
      </c>
      <c r="AV137" s="70" t="e">
        <f t="shared" ref="AV137:BE137" si="330">SUM(AV138:AV150)-AV139</f>
        <v>#REF!</v>
      </c>
      <c r="AW137" s="70" t="e">
        <f t="shared" si="330"/>
        <v>#REF!</v>
      </c>
      <c r="AX137" s="70" t="e">
        <f t="shared" si="330"/>
        <v>#REF!</v>
      </c>
      <c r="AY137" s="70" t="e">
        <f t="shared" si="330"/>
        <v>#REF!</v>
      </c>
      <c r="AZ137" s="70" t="e">
        <f t="shared" si="330"/>
        <v>#REF!</v>
      </c>
      <c r="BA137" s="70">
        <f t="shared" si="330"/>
        <v>20626.600000000002</v>
      </c>
      <c r="BB137" s="70">
        <f t="shared" si="330"/>
        <v>0</v>
      </c>
      <c r="BC137" s="70">
        <f t="shared" si="330"/>
        <v>12585.6</v>
      </c>
      <c r="BD137" s="70">
        <f t="shared" si="330"/>
        <v>8041</v>
      </c>
      <c r="BE137" s="70">
        <f t="shared" si="330"/>
        <v>0</v>
      </c>
      <c r="BF137" s="70">
        <f t="shared" ref="BF137:CN137" si="331">SUM(BF138:BF150)-BF139</f>
        <v>0</v>
      </c>
      <c r="BG137" s="70">
        <f t="shared" si="331"/>
        <v>0</v>
      </c>
      <c r="BH137" s="70">
        <f t="shared" si="331"/>
        <v>0</v>
      </c>
      <c r="BI137" s="70">
        <f t="shared" si="331"/>
        <v>0</v>
      </c>
      <c r="BJ137" s="70">
        <f t="shared" si="331"/>
        <v>0</v>
      </c>
      <c r="BK137" s="70">
        <f t="shared" si="331"/>
        <v>78624.332259999981</v>
      </c>
      <c r="BL137" s="70">
        <f t="shared" si="331"/>
        <v>0</v>
      </c>
      <c r="BM137" s="70">
        <f t="shared" si="331"/>
        <v>17473.48257</v>
      </c>
      <c r="BN137" s="70">
        <f t="shared" si="331"/>
        <v>61150.849690000003</v>
      </c>
      <c r="BO137" s="70">
        <f t="shared" si="331"/>
        <v>0</v>
      </c>
      <c r="BP137" s="70">
        <f>SUM(BP138:BP150)</f>
        <v>10149.70357</v>
      </c>
      <c r="BQ137" s="70">
        <f>SUM(BQ138:BQ150)</f>
        <v>0</v>
      </c>
      <c r="BR137" s="70">
        <f>SUM(BR138:BR150)</f>
        <v>3969.0921400000002</v>
      </c>
      <c r="BS137" s="70">
        <f>SUM(BS138:BS150)</f>
        <v>6180.6114299999999</v>
      </c>
      <c r="BT137" s="70">
        <f t="shared" si="331"/>
        <v>78624.332259999981</v>
      </c>
      <c r="BU137" s="70">
        <f t="shared" si="331"/>
        <v>0</v>
      </c>
      <c r="BV137" s="70">
        <f t="shared" si="331"/>
        <v>17473.48257</v>
      </c>
      <c r="BW137" s="70">
        <f t="shared" si="331"/>
        <v>61150.849690000003</v>
      </c>
      <c r="BX137" s="170">
        <f t="shared" si="331"/>
        <v>0</v>
      </c>
      <c r="BY137" s="310">
        <f t="shared" si="331"/>
        <v>10149.70357</v>
      </c>
      <c r="BZ137" s="70">
        <f t="shared" si="331"/>
        <v>0</v>
      </c>
      <c r="CA137" s="70">
        <f t="shared" si="331"/>
        <v>3969.0921400000002</v>
      </c>
      <c r="CB137" s="70">
        <f t="shared" si="331"/>
        <v>6180.6114299999999</v>
      </c>
      <c r="CC137" s="70">
        <f t="shared" si="331"/>
        <v>0</v>
      </c>
      <c r="CD137" s="70">
        <f t="shared" si="331"/>
        <v>88774.035829999993</v>
      </c>
      <c r="CE137" s="70">
        <f t="shared" si="331"/>
        <v>88774.035829999993</v>
      </c>
      <c r="CF137" s="70">
        <f t="shared" si="331"/>
        <v>0</v>
      </c>
      <c r="CG137" s="70">
        <f t="shared" si="331"/>
        <v>21442.574709999997</v>
      </c>
      <c r="CH137" s="70">
        <f t="shared" si="331"/>
        <v>67331.461119999993</v>
      </c>
      <c r="CI137" s="70">
        <f t="shared" si="331"/>
        <v>0</v>
      </c>
      <c r="CJ137" s="70">
        <f t="shared" si="331"/>
        <v>0</v>
      </c>
      <c r="CK137" s="70">
        <f t="shared" si="331"/>
        <v>0</v>
      </c>
      <c r="CL137" s="70">
        <f t="shared" si="331"/>
        <v>0</v>
      </c>
      <c r="CM137" s="70">
        <f t="shared" si="331"/>
        <v>0</v>
      </c>
      <c r="CN137" s="70">
        <f t="shared" si="331"/>
        <v>0</v>
      </c>
      <c r="CO137" s="312">
        <f>CP137+CR137-BF137</f>
        <v>20626.600000000006</v>
      </c>
      <c r="CP137" s="313">
        <f t="shared" ref="CP137:DJ137" si="332">SUM(CP138:CP150)-CP139</f>
        <v>20626.600000000006</v>
      </c>
      <c r="CQ137" s="313">
        <f t="shared" si="332"/>
        <v>20626.600000000006</v>
      </c>
      <c r="CR137" s="70">
        <f t="shared" si="332"/>
        <v>0</v>
      </c>
      <c r="CS137" s="70">
        <f t="shared" si="332"/>
        <v>0</v>
      </c>
      <c r="CT137" s="70">
        <f t="shared" si="332"/>
        <v>0</v>
      </c>
      <c r="CU137" s="70">
        <f t="shared" si="332"/>
        <v>0</v>
      </c>
      <c r="CV137" s="70">
        <f t="shared" si="332"/>
        <v>0</v>
      </c>
      <c r="CW137" s="70">
        <f t="shared" si="332"/>
        <v>0</v>
      </c>
      <c r="CX137" s="70">
        <f t="shared" si="332"/>
        <v>0</v>
      </c>
      <c r="CY137" s="70">
        <f t="shared" si="332"/>
        <v>0</v>
      </c>
      <c r="CZ137" s="70">
        <f t="shared" si="332"/>
        <v>0</v>
      </c>
      <c r="DA137" s="70">
        <f t="shared" si="332"/>
        <v>0</v>
      </c>
      <c r="DB137" s="70">
        <f t="shared" si="332"/>
        <v>0</v>
      </c>
      <c r="DC137" s="70">
        <f t="shared" si="332"/>
        <v>0</v>
      </c>
      <c r="DD137" s="70">
        <f t="shared" si="332"/>
        <v>0</v>
      </c>
      <c r="DE137" s="70">
        <f t="shared" si="332"/>
        <v>0</v>
      </c>
      <c r="DF137" s="70">
        <f t="shared" si="332"/>
        <v>0</v>
      </c>
      <c r="DG137" s="70">
        <f t="shared" si="332"/>
        <v>0</v>
      </c>
      <c r="DH137" s="70">
        <f t="shared" si="332"/>
        <v>0</v>
      </c>
      <c r="DI137" s="70">
        <f t="shared" si="332"/>
        <v>0</v>
      </c>
      <c r="DJ137" s="70">
        <f t="shared" si="332"/>
        <v>0</v>
      </c>
      <c r="DK137" s="154"/>
      <c r="DL137" s="70">
        <f>SUM(DL138:DL150)-DL139</f>
        <v>78624.332259999981</v>
      </c>
      <c r="DM137" s="70">
        <f>SUM(DM138:DM150)-DM139</f>
        <v>78624.332259999981</v>
      </c>
      <c r="DN137" s="154"/>
      <c r="DO137" s="70">
        <f>SUM(DO138:DO150)-DO139</f>
        <v>78624.332259999996</v>
      </c>
      <c r="DP137" s="70">
        <f>SUM(DP138:DP150)-DP139</f>
        <v>0</v>
      </c>
      <c r="DQ137" s="154"/>
      <c r="DR137" s="70">
        <f>SUM(DR138:DR150)-DR139</f>
        <v>-57997.73225999999</v>
      </c>
      <c r="DS137" s="143">
        <f>DJ137-DR137</f>
        <v>57997.73225999999</v>
      </c>
      <c r="DT137" s="143"/>
      <c r="DU137" s="70">
        <f t="shared" si="324"/>
        <v>2364.4800500000001</v>
      </c>
      <c r="DV137" s="70">
        <f>SUM(DV138:DV150)-DV139</f>
        <v>0</v>
      </c>
      <c r="DW137" s="70">
        <f>SUM(DW138:DW150)-DW139</f>
        <v>2364.4800500000001</v>
      </c>
      <c r="DX137" s="70">
        <f>SUM(DX138:DX150)-DX139</f>
        <v>0</v>
      </c>
      <c r="DY137" s="70">
        <f>SUM(DY138:DY150)-DY139</f>
        <v>0</v>
      </c>
      <c r="DZ137" s="70">
        <f t="shared" si="325"/>
        <v>677.59623999999997</v>
      </c>
      <c r="EA137" s="70">
        <f>SUM(EA138:EA150)-EA139</f>
        <v>0</v>
      </c>
      <c r="EB137" s="70">
        <f>SUM(EB138:EB150)-EB139</f>
        <v>677.59623999999997</v>
      </c>
      <c r="EC137" s="70">
        <f>SUM(EC138:EC150)-EC139</f>
        <v>0</v>
      </c>
      <c r="ED137" s="170">
        <f>SUM(ED138:ED150)-ED139</f>
        <v>0</v>
      </c>
      <c r="EE137" s="70">
        <f>EF137+EG137+EH137</f>
        <v>0</v>
      </c>
      <c r="EF137" s="70">
        <f>AR137</f>
        <v>0</v>
      </c>
      <c r="EG137" s="70">
        <f>SUM(EG138:EG150)-EG139</f>
        <v>0</v>
      </c>
      <c r="EH137" s="543"/>
      <c r="EI137" s="543"/>
      <c r="EJ137" s="70">
        <f>EK137+EL137</f>
        <v>0</v>
      </c>
      <c r="EK137" s="70">
        <f>SUM(EK138:EK150)</f>
        <v>0</v>
      </c>
      <c r="EL137" s="70">
        <f>SUM(EL138:EL150)</f>
        <v>0</v>
      </c>
      <c r="EM137" s="543"/>
      <c r="EN137" s="543"/>
      <c r="EO137" s="543"/>
      <c r="EP137" s="439" t="e">
        <f>SUM(EP138:EP150)</f>
        <v>#DIV/0!</v>
      </c>
      <c r="EQ137" s="70" t="e">
        <f>EP137-EM137</f>
        <v>#DIV/0!</v>
      </c>
      <c r="ER137" s="426"/>
      <c r="ES137" s="70">
        <f t="shared" si="326"/>
        <v>18084.663769999999</v>
      </c>
      <c r="ET137" s="70">
        <f t="shared" si="323"/>
        <v>18084.663769999999</v>
      </c>
      <c r="EU137" s="70">
        <f>SUM(EU138:EU150)-EU139</f>
        <v>0</v>
      </c>
      <c r="EV137" s="543"/>
      <c r="EW137" s="543"/>
      <c r="EX137" s="70">
        <f t="shared" si="327"/>
        <v>3042.07629</v>
      </c>
      <c r="EY137" s="70">
        <f>SUM(EY138:EY150)</f>
        <v>2364.4800500000001</v>
      </c>
      <c r="EZ137" s="70">
        <f>SUM(EZ138:EZ150)</f>
        <v>677.59623999999997</v>
      </c>
      <c r="FA137" s="543"/>
      <c r="FB137" s="543"/>
      <c r="FC137" s="543"/>
      <c r="FD137" s="70">
        <f>SUM(FD138:FD150)</f>
        <v>3042.07629</v>
      </c>
      <c r="FE137" s="70">
        <f t="shared" si="328"/>
        <v>-677.59623999999985</v>
      </c>
      <c r="FF137" s="70">
        <f>FG137+FH137+FI137</f>
        <v>61151.11957000001</v>
      </c>
      <c r="FG137" s="70">
        <f>AT137</f>
        <v>61151.11957000001</v>
      </c>
      <c r="FH137" s="70">
        <f>SUM(FH138:FH150)-FH139</f>
        <v>0</v>
      </c>
      <c r="FI137" s="543"/>
      <c r="FJ137" s="543"/>
      <c r="FK137" s="70">
        <f>FL137+FM137</f>
        <v>0</v>
      </c>
      <c r="FL137" s="70">
        <f>DX137</f>
        <v>0</v>
      </c>
      <c r="FM137" s="70">
        <f>EC137</f>
        <v>0</v>
      </c>
      <c r="FN137" s="543"/>
      <c r="FO137" s="543"/>
      <c r="FP137" s="543"/>
      <c r="FQ137" s="439">
        <f>FK137*FI137</f>
        <v>0</v>
      </c>
      <c r="FR137" s="70">
        <f>FL137-FQ137</f>
        <v>0</v>
      </c>
    </row>
    <row r="138" spans="2:174" s="50" customFormat="1" ht="15" customHeight="1" x14ac:dyDescent="0.25">
      <c r="B138" s="37">
        <v>1</v>
      </c>
      <c r="C138" s="36"/>
      <c r="D138" s="36"/>
      <c r="E138" s="113">
        <v>115</v>
      </c>
      <c r="F138" s="37">
        <v>1</v>
      </c>
      <c r="G138" s="36"/>
      <c r="H138" s="36"/>
      <c r="M138" s="113">
        <v>104</v>
      </c>
      <c r="N138" s="574" t="s">
        <v>229</v>
      </c>
      <c r="O138" s="5"/>
      <c r="P138" s="212">
        <v>2</v>
      </c>
      <c r="Q138" s="113"/>
      <c r="R138" s="2">
        <f t="shared" ref="R138:R150" si="333">S138+T138+U138</f>
        <v>27210.1911</v>
      </c>
      <c r="S138" s="656"/>
      <c r="T138" s="620">
        <v>1384</v>
      </c>
      <c r="U138" s="619">
        <v>25826.1911</v>
      </c>
      <c r="V138" s="2">
        <f t="shared" ref="V138:V150" si="334">W138+X138+Y138+Z138</f>
        <v>27210.1911</v>
      </c>
      <c r="W138" s="56"/>
      <c r="X138" s="645">
        <v>1384</v>
      </c>
      <c r="Y138" s="649">
        <v>25826.1911</v>
      </c>
      <c r="Z138" s="280"/>
      <c r="AA138" s="172"/>
      <c r="AB138" s="190"/>
      <c r="AC138" s="173"/>
      <c r="AD138" s="190"/>
      <c r="AE138" s="280"/>
      <c r="AF138" s="172"/>
      <c r="AG138" s="190"/>
      <c r="AH138" s="173"/>
      <c r="AI138" s="190"/>
      <c r="AJ138" s="280"/>
      <c r="AK138" s="172"/>
      <c r="AL138" s="190"/>
      <c r="AM138" s="173"/>
      <c r="AN138" s="190"/>
      <c r="AO138" s="190"/>
      <c r="AP138" s="578" t="s">
        <v>563</v>
      </c>
      <c r="AQ138" s="2">
        <f t="shared" ref="AQ138:AQ150" si="335">AR138+AS138+AT138+AU138</f>
        <v>27210.1911</v>
      </c>
      <c r="AR138" s="656"/>
      <c r="AS138" s="620">
        <v>1384</v>
      </c>
      <c r="AT138" s="619">
        <v>25826.1911</v>
      </c>
      <c r="AU138" s="56"/>
      <c r="AV138" s="2" t="e">
        <f t="shared" ref="AV138:AV150" si="336">AW138+AX138+AY138+AZ138</f>
        <v>#REF!</v>
      </c>
      <c r="AW138" s="2" t="e">
        <f>#REF!-AR138</f>
        <v>#REF!</v>
      </c>
      <c r="AX138" s="2" t="e">
        <f>#REF!-AS138</f>
        <v>#REF!</v>
      </c>
      <c r="AY138" s="2" t="e">
        <f>#REF!-AT138</f>
        <v>#REF!</v>
      </c>
      <c r="AZ138" s="2" t="e">
        <f>#REF!-AU138</f>
        <v>#REF!</v>
      </c>
      <c r="BA138" s="2">
        <f t="shared" ref="BA138:BA150" si="337">BB138+BC138+BD138+BE138</f>
        <v>2150.5</v>
      </c>
      <c r="BB138" s="56"/>
      <c r="BC138" s="262">
        <v>2150.5</v>
      </c>
      <c r="BD138" s="56"/>
      <c r="BE138" s="56"/>
      <c r="BF138" s="2">
        <f t="shared" ref="BF138:BF150" si="338">BG138+BH138+BI138+BJ138</f>
        <v>0</v>
      </c>
      <c r="BG138" s="56"/>
      <c r="BH138" s="56"/>
      <c r="BI138" s="56"/>
      <c r="BJ138" s="56"/>
      <c r="BK138" s="2">
        <f t="shared" ref="BK138:BK150" si="339">BL138+BM138+BN138+BO138</f>
        <v>27210.1911</v>
      </c>
      <c r="BL138" s="56"/>
      <c r="BM138" s="262">
        <v>1384</v>
      </c>
      <c r="BN138" s="2">
        <v>25826.1911</v>
      </c>
      <c r="BO138" s="56"/>
      <c r="BP138" s="2">
        <f>SUM(BQ138:BS138)</f>
        <v>3023.35457</v>
      </c>
      <c r="BQ138" s="56"/>
      <c r="BR138" s="2">
        <v>153.77778000000001</v>
      </c>
      <c r="BS138" s="2">
        <v>2869.5767900000001</v>
      </c>
      <c r="BT138" s="2">
        <f t="shared" ref="BT138:BT150" si="340">BU138+BV138+BW138+BX138</f>
        <v>27210.1911</v>
      </c>
      <c r="BU138" s="56"/>
      <c r="BV138" s="262">
        <v>1384</v>
      </c>
      <c r="BW138" s="2">
        <v>25826.1911</v>
      </c>
      <c r="BX138" s="190"/>
      <c r="BY138" s="2">
        <f t="shared" ref="BY138:BY150" si="341">BZ138+CA138+CB138+CC138</f>
        <v>3023.35457</v>
      </c>
      <c r="BZ138" s="56"/>
      <c r="CA138" s="2">
        <v>153.77778000000001</v>
      </c>
      <c r="CB138" s="2">
        <v>2869.5767900000001</v>
      </c>
      <c r="CC138" s="56"/>
      <c r="CD138" s="25">
        <f t="shared" ref="CD138:CD150" si="342">CE138</f>
        <v>30233.54567</v>
      </c>
      <c r="CE138" s="2">
        <f t="shared" ref="CE138:CE150" si="343">CF138+CG138+CH138+CI138</f>
        <v>30233.54567</v>
      </c>
      <c r="CF138" s="2">
        <f t="shared" ref="CF138:CI150" si="344">BU138+BZ138</f>
        <v>0</v>
      </c>
      <c r="CG138" s="2">
        <f t="shared" si="344"/>
        <v>1537.7777799999999</v>
      </c>
      <c r="CH138" s="2">
        <f t="shared" si="344"/>
        <v>28695.767889999999</v>
      </c>
      <c r="CI138" s="2">
        <f t="shared" si="344"/>
        <v>0</v>
      </c>
      <c r="CJ138" s="2">
        <f t="shared" ref="CJ138:CJ150" si="345">CK138+CL138+CM138+CN138</f>
        <v>0</v>
      </c>
      <c r="CK138" s="2">
        <f t="shared" ref="CK138:CK150" si="346">BL138-BU138</f>
        <v>0</v>
      </c>
      <c r="CL138" s="2">
        <f t="shared" ref="CL138:CL150" si="347">BM138-BV138</f>
        <v>0</v>
      </c>
      <c r="CM138" s="2">
        <f t="shared" ref="CM138:CM150" si="348">BN138-BW138</f>
        <v>0</v>
      </c>
      <c r="CN138" s="2">
        <f t="shared" ref="CN138:CN150" si="349">BO138-BX138</f>
        <v>0</v>
      </c>
      <c r="CO138" s="355"/>
      <c r="CP138" s="360">
        <f>BA138</f>
        <v>2150.5</v>
      </c>
      <c r="CQ138" s="360">
        <f>CP138</f>
        <v>2150.5</v>
      </c>
      <c r="CR138" s="2">
        <f t="shared" ref="CR138:CR150" si="350">CS138+CT138+CU138+CV138</f>
        <v>0</v>
      </c>
      <c r="CS138" s="56"/>
      <c r="CT138" s="56"/>
      <c r="CU138" s="56"/>
      <c r="CV138" s="56"/>
      <c r="CW138" s="2">
        <f t="shared" ref="CW138:CW150" si="351">CX138+CY138+CZ138+DA138</f>
        <v>0</v>
      </c>
      <c r="CX138" s="56"/>
      <c r="CY138" s="56"/>
      <c r="CZ138" s="56"/>
      <c r="DA138" s="56"/>
      <c r="DB138" s="2">
        <f t="shared" ref="DB138:DB150" si="352">DC138+DD138+DE138+DF138</f>
        <v>0</v>
      </c>
      <c r="DC138" s="2">
        <f t="shared" ref="DC138:DF150" si="353">CS138-CX138</f>
        <v>0</v>
      </c>
      <c r="DD138" s="2">
        <f t="shared" si="353"/>
        <v>0</v>
      </c>
      <c r="DE138" s="2">
        <f t="shared" si="353"/>
        <v>0</v>
      </c>
      <c r="DF138" s="2">
        <f t="shared" si="353"/>
        <v>0</v>
      </c>
      <c r="DG138" s="56"/>
      <c r="DH138" s="56"/>
      <c r="DI138" s="56"/>
      <c r="DJ138" s="2">
        <f t="shared" ref="DJ138:DJ150" si="354">CJ138+DB138+DI138</f>
        <v>0</v>
      </c>
      <c r="DK138" s="58"/>
      <c r="DL138" s="2">
        <f t="shared" ref="DL138:DL150" si="355">BK138+CR138+DG138</f>
        <v>27210.1911</v>
      </c>
      <c r="DM138" s="2">
        <f t="shared" ref="DM138:DM150" si="356">BT138+CW138+DH138</f>
        <v>27210.1911</v>
      </c>
      <c r="DN138" s="357"/>
      <c r="DO138" s="2">
        <f>DM138</f>
        <v>27210.1911</v>
      </c>
      <c r="DP138" s="2">
        <f>DJ138</f>
        <v>0</v>
      </c>
      <c r="DQ138" s="357"/>
      <c r="DR138" s="2">
        <f>CQ138-DO138</f>
        <v>-25059.6911</v>
      </c>
      <c r="DS138" s="357"/>
      <c r="DT138" s="357"/>
      <c r="DU138" s="2">
        <f t="shared" si="324"/>
        <v>0</v>
      </c>
      <c r="DV138" s="56"/>
      <c r="DW138" s="262"/>
      <c r="DX138" s="56"/>
      <c r="DY138" s="56"/>
      <c r="DZ138" s="2">
        <f t="shared" si="325"/>
        <v>0</v>
      </c>
      <c r="EA138" s="56"/>
      <c r="EB138" s="2"/>
      <c r="EC138" s="56"/>
      <c r="ED138" s="190"/>
      <c r="EE138" s="445"/>
      <c r="EF138" s="457"/>
      <c r="EG138" s="445"/>
      <c r="EH138" s="557"/>
      <c r="EI138" s="557"/>
      <c r="EJ138" s="445"/>
      <c r="EK138" s="457"/>
      <c r="EL138" s="445"/>
      <c r="EM138" s="557"/>
      <c r="EN138" s="557"/>
      <c r="EO138" s="553"/>
      <c r="EP138" s="456"/>
      <c r="EQ138" s="457"/>
      <c r="ER138" s="432" t="e">
        <f t="shared" ref="ER138:ER150" si="357">EP138/EM138</f>
        <v>#DIV/0!</v>
      </c>
      <c r="ES138" s="498">
        <f t="shared" si="326"/>
        <v>1384</v>
      </c>
      <c r="ET138" s="498">
        <f t="shared" si="323"/>
        <v>1384</v>
      </c>
      <c r="EU138" s="498"/>
      <c r="EV138" s="541">
        <f t="shared" ref="EV138:EV150" si="358">ET138/ES138</f>
        <v>1</v>
      </c>
      <c r="EW138" s="541">
        <f t="shared" ref="EW138:EW150" si="359">EU138/ES138</f>
        <v>0</v>
      </c>
      <c r="EX138" s="498">
        <f t="shared" si="327"/>
        <v>0</v>
      </c>
      <c r="EY138" s="498">
        <f t="shared" ref="EY138:EY150" si="360">DW138</f>
        <v>0</v>
      </c>
      <c r="EZ138" s="498">
        <f t="shared" ref="EZ138:EZ150" si="361">EB138</f>
        <v>0</v>
      </c>
      <c r="FA138" s="541" t="e">
        <f t="shared" ref="FA138:FA150" si="362">EY138/EX138</f>
        <v>#DIV/0!</v>
      </c>
      <c r="FB138" s="541" t="e">
        <f t="shared" ref="FB138:FB150" si="363">EZ138/EX138</f>
        <v>#DIV/0!</v>
      </c>
      <c r="FC138" s="541"/>
      <c r="FD138" s="498">
        <f t="shared" ref="FD138:FD150" si="364">EX138*EV138</f>
        <v>0</v>
      </c>
      <c r="FE138" s="498">
        <f t="shared" si="328"/>
        <v>0</v>
      </c>
      <c r="FF138" s="445"/>
      <c r="FG138" s="445"/>
      <c r="FH138" s="445"/>
      <c r="FI138" s="553"/>
      <c r="FJ138" s="553"/>
      <c r="FK138" s="445"/>
      <c r="FL138" s="445"/>
      <c r="FM138" s="445"/>
      <c r="FN138" s="553"/>
      <c r="FO138" s="553"/>
      <c r="FP138" s="553"/>
      <c r="FQ138" s="445"/>
      <c r="FR138" s="445"/>
    </row>
    <row r="139" spans="2:174" s="48" customFormat="1" ht="15.75" customHeight="1" x14ac:dyDescent="0.25">
      <c r="B139" s="35"/>
      <c r="C139" s="36"/>
      <c r="D139" s="36"/>
      <c r="E139" s="113"/>
      <c r="F139" s="35"/>
      <c r="G139" s="36"/>
      <c r="H139" s="36"/>
      <c r="M139" s="113"/>
      <c r="N139" s="19" t="s">
        <v>251</v>
      </c>
      <c r="O139" s="158"/>
      <c r="P139" s="158"/>
      <c r="Q139" s="158"/>
      <c r="R139" s="2">
        <f t="shared" si="333"/>
        <v>0</v>
      </c>
      <c r="S139" s="619"/>
      <c r="T139" s="622"/>
      <c r="U139" s="619"/>
      <c r="V139" s="2">
        <f t="shared" si="334"/>
        <v>0</v>
      </c>
      <c r="W139" s="2"/>
      <c r="X139" s="321"/>
      <c r="Y139" s="2"/>
      <c r="Z139" s="175"/>
      <c r="AA139" s="172"/>
      <c r="AB139" s="172"/>
      <c r="AC139" s="177"/>
      <c r="AD139" s="172"/>
      <c r="AE139" s="175"/>
      <c r="AF139" s="172"/>
      <c r="AG139" s="172"/>
      <c r="AH139" s="177"/>
      <c r="AI139" s="172"/>
      <c r="AJ139" s="175"/>
      <c r="AK139" s="172"/>
      <c r="AL139" s="172"/>
      <c r="AM139" s="177"/>
      <c r="AN139" s="172"/>
      <c r="AO139" s="172"/>
      <c r="AP139" s="578"/>
      <c r="AQ139" s="2">
        <f t="shared" si="335"/>
        <v>0</v>
      </c>
      <c r="AR139" s="619"/>
      <c r="AS139" s="619"/>
      <c r="AT139" s="619"/>
      <c r="AU139" s="2"/>
      <c r="AV139" s="2" t="e">
        <f t="shared" si="336"/>
        <v>#REF!</v>
      </c>
      <c r="AW139" s="2" t="e">
        <f>#REF!-AR139</f>
        <v>#REF!</v>
      </c>
      <c r="AX139" s="2" t="e">
        <f>#REF!-AS139</f>
        <v>#REF!</v>
      </c>
      <c r="AY139" s="2" t="e">
        <f>#REF!-AT139</f>
        <v>#REF!</v>
      </c>
      <c r="AZ139" s="2" t="e">
        <f>#REF!-AU139</f>
        <v>#REF!</v>
      </c>
      <c r="BA139" s="2">
        <f t="shared" si="337"/>
        <v>0</v>
      </c>
      <c r="BB139" s="2"/>
      <c r="BC139" s="2"/>
      <c r="BD139" s="2"/>
      <c r="BE139" s="2"/>
      <c r="BF139" s="2">
        <f t="shared" si="338"/>
        <v>0</v>
      </c>
      <c r="BG139" s="2"/>
      <c r="BH139" s="2"/>
      <c r="BI139" s="2"/>
      <c r="BJ139" s="2"/>
      <c r="BK139" s="2">
        <f t="shared" si="339"/>
        <v>0</v>
      </c>
      <c r="BL139" s="2"/>
      <c r="BM139" s="619"/>
      <c r="BN139" s="2"/>
      <c r="BO139" s="2"/>
      <c r="BP139" s="2">
        <f t="shared" ref="BP139:BP150" si="365">SUM(BQ139:BS139)</f>
        <v>0</v>
      </c>
      <c r="BQ139" s="2"/>
      <c r="BR139" s="2"/>
      <c r="BS139" s="2"/>
      <c r="BT139" s="2">
        <f t="shared" si="340"/>
        <v>0</v>
      </c>
      <c r="BU139" s="2"/>
      <c r="BV139" s="2"/>
      <c r="BW139" s="2"/>
      <c r="BX139" s="172"/>
      <c r="BY139" s="2">
        <f t="shared" si="341"/>
        <v>0</v>
      </c>
      <c r="BZ139" s="2"/>
      <c r="CA139" s="2"/>
      <c r="CB139" s="2"/>
      <c r="CC139" s="2"/>
      <c r="CD139" s="25">
        <f t="shared" si="342"/>
        <v>0</v>
      </c>
      <c r="CE139" s="2">
        <f t="shared" si="343"/>
        <v>0</v>
      </c>
      <c r="CF139" s="2">
        <f t="shared" si="344"/>
        <v>0</v>
      </c>
      <c r="CG139" s="2">
        <f t="shared" si="344"/>
        <v>0</v>
      </c>
      <c r="CH139" s="2">
        <f t="shared" si="344"/>
        <v>0</v>
      </c>
      <c r="CI139" s="2">
        <f t="shared" si="344"/>
        <v>0</v>
      </c>
      <c r="CJ139" s="2">
        <f t="shared" si="345"/>
        <v>0</v>
      </c>
      <c r="CK139" s="2">
        <f t="shared" si="346"/>
        <v>0</v>
      </c>
      <c r="CL139" s="2">
        <f t="shared" si="347"/>
        <v>0</v>
      </c>
      <c r="CM139" s="2">
        <f t="shared" si="348"/>
        <v>0</v>
      </c>
      <c r="CN139" s="2">
        <f t="shared" si="349"/>
        <v>0</v>
      </c>
      <c r="CO139" s="92"/>
      <c r="CP139" s="348"/>
      <c r="CQ139" s="348"/>
      <c r="CR139" s="2">
        <f t="shared" si="350"/>
        <v>0</v>
      </c>
      <c r="CS139" s="2"/>
      <c r="CT139" s="2"/>
      <c r="CU139" s="2"/>
      <c r="CV139" s="2"/>
      <c r="CW139" s="2">
        <f t="shared" si="351"/>
        <v>0</v>
      </c>
      <c r="CX139" s="2"/>
      <c r="CY139" s="2"/>
      <c r="CZ139" s="2"/>
      <c r="DA139" s="2"/>
      <c r="DB139" s="2">
        <f t="shared" si="352"/>
        <v>0</v>
      </c>
      <c r="DC139" s="2">
        <f t="shared" si="353"/>
        <v>0</v>
      </c>
      <c r="DD139" s="2">
        <f t="shared" si="353"/>
        <v>0</v>
      </c>
      <c r="DE139" s="2">
        <f t="shared" si="353"/>
        <v>0</v>
      </c>
      <c r="DF139" s="2">
        <f t="shared" si="353"/>
        <v>0</v>
      </c>
      <c r="DG139" s="2"/>
      <c r="DH139" s="2"/>
      <c r="DI139" s="2"/>
      <c r="DJ139" s="2">
        <f t="shared" si="354"/>
        <v>0</v>
      </c>
      <c r="DK139" s="58"/>
      <c r="DL139" s="2">
        <f t="shared" si="355"/>
        <v>0</v>
      </c>
      <c r="DM139" s="2">
        <f t="shared" si="356"/>
        <v>0</v>
      </c>
      <c r="DN139" s="58"/>
      <c r="DO139" s="2">
        <f>DM139</f>
        <v>0</v>
      </c>
      <c r="DP139" s="2">
        <f>DJ139</f>
        <v>0</v>
      </c>
      <c r="DQ139" s="58"/>
      <c r="DR139" s="2"/>
      <c r="DS139" s="58"/>
      <c r="DT139" s="58"/>
      <c r="DU139" s="2">
        <f t="shared" si="324"/>
        <v>0</v>
      </c>
      <c r="DV139" s="2"/>
      <c r="DW139" s="2"/>
      <c r="DX139" s="2"/>
      <c r="DY139" s="2"/>
      <c r="DZ139" s="2">
        <f t="shared" si="325"/>
        <v>0</v>
      </c>
      <c r="EA139" s="2"/>
      <c r="EB139" s="2"/>
      <c r="EC139" s="2"/>
      <c r="ED139" s="172"/>
      <c r="EE139" s="445"/>
      <c r="EF139" s="445"/>
      <c r="EG139" s="445"/>
      <c r="EH139" s="553"/>
      <c r="EI139" s="553"/>
      <c r="EJ139" s="445"/>
      <c r="EK139" s="445"/>
      <c r="EL139" s="445"/>
      <c r="EM139" s="553"/>
      <c r="EN139" s="553"/>
      <c r="EO139" s="553"/>
      <c r="EP139" s="446"/>
      <c r="EQ139" s="445"/>
      <c r="ER139" s="427" t="e">
        <f t="shared" si="357"/>
        <v>#DIV/0!</v>
      </c>
      <c r="ES139" s="498"/>
      <c r="ET139" s="498"/>
      <c r="EU139" s="498"/>
      <c r="EV139" s="541"/>
      <c r="EW139" s="541"/>
      <c r="EX139" s="498"/>
      <c r="EY139" s="498"/>
      <c r="EZ139" s="498"/>
      <c r="FA139" s="541"/>
      <c r="FB139" s="541"/>
      <c r="FC139" s="541"/>
      <c r="FD139" s="498"/>
      <c r="FE139" s="498">
        <f t="shared" si="328"/>
        <v>0</v>
      </c>
      <c r="FF139" s="445"/>
      <c r="FG139" s="445"/>
      <c r="FH139" s="445"/>
      <c r="FI139" s="553"/>
      <c r="FJ139" s="553"/>
      <c r="FK139" s="445"/>
      <c r="FL139" s="445"/>
      <c r="FM139" s="445"/>
      <c r="FN139" s="553"/>
      <c r="FO139" s="553"/>
      <c r="FP139" s="553"/>
      <c r="FQ139" s="445"/>
      <c r="FR139" s="445"/>
    </row>
    <row r="140" spans="2:174" s="49" customFormat="1" ht="15.6" customHeight="1" x14ac:dyDescent="0.25">
      <c r="B140" s="38"/>
      <c r="C140" s="39">
        <v>1</v>
      </c>
      <c r="D140" s="39"/>
      <c r="E140" s="40">
        <v>116</v>
      </c>
      <c r="F140" s="38"/>
      <c r="G140" s="39">
        <v>1</v>
      </c>
      <c r="H140" s="39">
        <v>1</v>
      </c>
      <c r="M140" s="40">
        <v>105</v>
      </c>
      <c r="N140" s="42" t="s">
        <v>230</v>
      </c>
      <c r="O140" s="42"/>
      <c r="P140" s="212">
        <v>2</v>
      </c>
      <c r="Q140" s="113">
        <v>1</v>
      </c>
      <c r="R140" s="29">
        <f t="shared" si="333"/>
        <v>4257.4399999999996</v>
      </c>
      <c r="S140" s="621"/>
      <c r="T140" s="618">
        <v>2627.2</v>
      </c>
      <c r="U140" s="621">
        <v>1630.24</v>
      </c>
      <c r="V140" s="29">
        <f t="shared" si="334"/>
        <v>4257.4399999999996</v>
      </c>
      <c r="W140" s="29"/>
      <c r="X140" s="646">
        <v>2627.2</v>
      </c>
      <c r="Y140" s="648">
        <v>1630.24</v>
      </c>
      <c r="Z140" s="179"/>
      <c r="AA140" s="178"/>
      <c r="AB140" s="178"/>
      <c r="AC140" s="180"/>
      <c r="AD140" s="178"/>
      <c r="AE140" s="179"/>
      <c r="AF140" s="178"/>
      <c r="AG140" s="178"/>
      <c r="AH140" s="180"/>
      <c r="AI140" s="178"/>
      <c r="AJ140" s="179"/>
      <c r="AK140" s="178"/>
      <c r="AL140" s="178"/>
      <c r="AM140" s="180"/>
      <c r="AN140" s="178"/>
      <c r="AO140" s="179"/>
      <c r="AP140" s="578" t="s">
        <v>445</v>
      </c>
      <c r="AQ140" s="29">
        <f t="shared" si="335"/>
        <v>4257.4399999999996</v>
      </c>
      <c r="AR140" s="621"/>
      <c r="AS140" s="618">
        <v>2627.2</v>
      </c>
      <c r="AT140" s="621">
        <v>1630.24</v>
      </c>
      <c r="AU140" s="325"/>
      <c r="AV140" s="29" t="e">
        <f t="shared" si="336"/>
        <v>#REF!</v>
      </c>
      <c r="AW140" s="29" t="e">
        <f>#REF!-AR140</f>
        <v>#REF!</v>
      </c>
      <c r="AX140" s="29" t="e">
        <f>#REF!-AS140</f>
        <v>#REF!</v>
      </c>
      <c r="AY140" s="29" t="e">
        <f>#REF!-AT140</f>
        <v>#REF!</v>
      </c>
      <c r="AZ140" s="29" t="e">
        <f>#REF!-AU140</f>
        <v>#REF!</v>
      </c>
      <c r="BA140" s="29">
        <f t="shared" si="337"/>
        <v>3880.1</v>
      </c>
      <c r="BB140" s="29"/>
      <c r="BC140" s="322">
        <f>687+893.1</f>
        <v>1580.1</v>
      </c>
      <c r="BD140" s="29">
        <v>2300</v>
      </c>
      <c r="BE140" s="325"/>
      <c r="BF140" s="29">
        <f t="shared" si="338"/>
        <v>0</v>
      </c>
      <c r="BG140" s="29"/>
      <c r="BH140" s="322"/>
      <c r="BI140" s="29"/>
      <c r="BJ140" s="325"/>
      <c r="BK140" s="29">
        <f t="shared" si="339"/>
        <v>3994.7200499999999</v>
      </c>
      <c r="BL140" s="29"/>
      <c r="BM140" s="618">
        <v>2364.4800500000001</v>
      </c>
      <c r="BN140" s="29">
        <v>1630.24</v>
      </c>
      <c r="BO140" s="343"/>
      <c r="BP140" s="2">
        <f t="shared" si="365"/>
        <v>819.35623999999996</v>
      </c>
      <c r="BQ140" s="700"/>
      <c r="BR140" s="700">
        <v>677.59623999999997</v>
      </c>
      <c r="BS140" s="700">
        <v>141.76</v>
      </c>
      <c r="BT140" s="29">
        <f t="shared" si="340"/>
        <v>3994.7200499999999</v>
      </c>
      <c r="BU140" s="29"/>
      <c r="BV140" s="322">
        <v>2364.4800500000001</v>
      </c>
      <c r="BW140" s="29">
        <v>1630.24</v>
      </c>
      <c r="BX140" s="179"/>
      <c r="BY140" s="29">
        <f t="shared" si="341"/>
        <v>819.35623999999996</v>
      </c>
      <c r="BZ140" s="29"/>
      <c r="CA140" s="29">
        <v>677.59623999999997</v>
      </c>
      <c r="CB140" s="29">
        <v>141.76</v>
      </c>
      <c r="CC140" s="29"/>
      <c r="CD140" s="31">
        <f t="shared" si="342"/>
        <v>4814.07629</v>
      </c>
      <c r="CE140" s="29">
        <f t="shared" si="343"/>
        <v>4814.07629</v>
      </c>
      <c r="CF140" s="29">
        <f t="shared" si="344"/>
        <v>0</v>
      </c>
      <c r="CG140" s="29">
        <f t="shared" si="344"/>
        <v>3042.07629</v>
      </c>
      <c r="CH140" s="29">
        <f t="shared" si="344"/>
        <v>1772</v>
      </c>
      <c r="CI140" s="29">
        <f t="shared" si="344"/>
        <v>0</v>
      </c>
      <c r="CJ140" s="29">
        <f t="shared" si="345"/>
        <v>0</v>
      </c>
      <c r="CK140" s="29">
        <f t="shared" si="346"/>
        <v>0</v>
      </c>
      <c r="CL140" s="29">
        <f t="shared" si="347"/>
        <v>0</v>
      </c>
      <c r="CM140" s="29">
        <f t="shared" si="348"/>
        <v>0</v>
      </c>
      <c r="CN140" s="29">
        <f t="shared" si="349"/>
        <v>0</v>
      </c>
      <c r="CO140" s="349"/>
      <c r="CP140" s="350">
        <f>BA140+BA141+BA142+BA143+BA144+BA145+BA147+BA149</f>
        <v>15943.800000000001</v>
      </c>
      <c r="CQ140" s="350">
        <f>CP140-BF137</f>
        <v>15943.800000000001</v>
      </c>
      <c r="CR140" s="29">
        <f t="shared" si="350"/>
        <v>0</v>
      </c>
      <c r="CS140" s="29"/>
      <c r="CT140" s="322"/>
      <c r="CU140" s="29"/>
      <c r="CV140" s="325"/>
      <c r="CW140" s="29">
        <f t="shared" si="351"/>
        <v>0</v>
      </c>
      <c r="CX140" s="29"/>
      <c r="CY140" s="322"/>
      <c r="CZ140" s="29"/>
      <c r="DA140" s="325"/>
      <c r="DB140" s="29">
        <f t="shared" si="352"/>
        <v>0</v>
      </c>
      <c r="DC140" s="2">
        <f t="shared" si="353"/>
        <v>0</v>
      </c>
      <c r="DD140" s="2">
        <f t="shared" si="353"/>
        <v>0</v>
      </c>
      <c r="DE140" s="2">
        <f t="shared" si="353"/>
        <v>0</v>
      </c>
      <c r="DF140" s="2">
        <f t="shared" si="353"/>
        <v>0</v>
      </c>
      <c r="DG140" s="29"/>
      <c r="DH140" s="29"/>
      <c r="DI140" s="29"/>
      <c r="DJ140" s="29">
        <f t="shared" si="354"/>
        <v>0</v>
      </c>
      <c r="DK140" s="93"/>
      <c r="DL140" s="29">
        <f t="shared" si="355"/>
        <v>3994.7200499999999</v>
      </c>
      <c r="DM140" s="29">
        <f t="shared" si="356"/>
        <v>3994.7200499999999</v>
      </c>
      <c r="DN140" s="93"/>
      <c r="DO140" s="106">
        <f>DM140+DM141+DM142+DM143+DM144+DM145+DM147+DM149</f>
        <v>47806.382159999994</v>
      </c>
      <c r="DP140" s="106">
        <f>DJ140+DJ141+DJ142+DJ143+DJ144+DJ145+DJ147+DJ149</f>
        <v>0</v>
      </c>
      <c r="DQ140" s="93"/>
      <c r="DR140" s="2">
        <f>CQ140-DO140</f>
        <v>-31862.582159999991</v>
      </c>
      <c r="DS140" s="93"/>
      <c r="DT140" s="93"/>
      <c r="DU140" s="2">
        <f t="shared" si="324"/>
        <v>2364.4800500000001</v>
      </c>
      <c r="DV140" s="29"/>
      <c r="DW140" s="322">
        <v>2364.4800500000001</v>
      </c>
      <c r="DX140" s="29"/>
      <c r="DY140" s="325"/>
      <c r="DZ140" s="2">
        <f t="shared" si="325"/>
        <v>677.59623999999997</v>
      </c>
      <c r="EA140" s="29"/>
      <c r="EB140" s="29">
        <v>677.59623999999997</v>
      </c>
      <c r="EC140" s="29"/>
      <c r="ED140" s="178"/>
      <c r="EE140" s="445"/>
      <c r="EF140" s="447"/>
      <c r="EG140" s="447"/>
      <c r="EH140" s="554"/>
      <c r="EI140" s="554"/>
      <c r="EJ140" s="445"/>
      <c r="EK140" s="447"/>
      <c r="EL140" s="447"/>
      <c r="EM140" s="554"/>
      <c r="EN140" s="554"/>
      <c r="EO140" s="554"/>
      <c r="EP140" s="448"/>
      <c r="EQ140" s="447"/>
      <c r="ER140" s="428" t="e">
        <f t="shared" si="357"/>
        <v>#DIV/0!</v>
      </c>
      <c r="ES140" s="498">
        <f>ET140+EU140</f>
        <v>2627.2</v>
      </c>
      <c r="ET140" s="499">
        <f>AS140</f>
        <v>2627.2</v>
      </c>
      <c r="EU140" s="499"/>
      <c r="EV140" s="544">
        <f t="shared" si="358"/>
        <v>1</v>
      </c>
      <c r="EW140" s="544">
        <f>EU140/ES140</f>
        <v>0</v>
      </c>
      <c r="EX140" s="498">
        <f t="shared" si="327"/>
        <v>3042.07629</v>
      </c>
      <c r="EY140" s="499">
        <f t="shared" si="360"/>
        <v>2364.4800500000001</v>
      </c>
      <c r="EZ140" s="499">
        <f t="shared" si="361"/>
        <v>677.59623999999997</v>
      </c>
      <c r="FA140" s="544">
        <f t="shared" si="362"/>
        <v>0.77725863015749685</v>
      </c>
      <c r="FB140" s="544">
        <f t="shared" si="363"/>
        <v>0.22274136984250317</v>
      </c>
      <c r="FC140" s="544"/>
      <c r="FD140" s="499">
        <f t="shared" si="364"/>
        <v>3042.07629</v>
      </c>
      <c r="FE140" s="499">
        <f t="shared" si="328"/>
        <v>-677.59623999999985</v>
      </c>
      <c r="FF140" s="445">
        <f t="shared" ref="FF140:FF150" si="366">FG140+FH140</f>
        <v>1630.24</v>
      </c>
      <c r="FG140" s="447">
        <f>AT140</f>
        <v>1630.24</v>
      </c>
      <c r="FH140" s="447"/>
      <c r="FI140" s="554">
        <f t="shared" ref="FI140:FI150" si="367">FG140/FF140</f>
        <v>1</v>
      </c>
      <c r="FJ140" s="554">
        <f t="shared" ref="FJ140:FJ150" si="368">FH140/FF140</f>
        <v>0</v>
      </c>
      <c r="FK140" s="445">
        <f>FL140+FM140</f>
        <v>0</v>
      </c>
      <c r="FL140" s="447">
        <f>DX140</f>
        <v>0</v>
      </c>
      <c r="FM140" s="447">
        <f>EC140</f>
        <v>0</v>
      </c>
      <c r="FN140" s="554" t="e">
        <f t="shared" ref="FN140:FN150" si="369">FL140/FK140</f>
        <v>#DIV/0!</v>
      </c>
      <c r="FO140" s="554" t="e">
        <f t="shared" ref="FO140:FO150" si="370">FM140/FK140</f>
        <v>#DIV/0!</v>
      </c>
      <c r="FP140" s="554"/>
      <c r="FQ140" s="447">
        <f>FK140*FI140</f>
        <v>0</v>
      </c>
      <c r="FR140" s="447">
        <f>FL140-FQ140</f>
        <v>0</v>
      </c>
    </row>
    <row r="141" spans="2:174" s="49" customFormat="1" ht="15.6" customHeight="1" x14ac:dyDescent="0.25">
      <c r="B141" s="38"/>
      <c r="C141" s="39">
        <v>1</v>
      </c>
      <c r="D141" s="39"/>
      <c r="E141" s="40">
        <v>117</v>
      </c>
      <c r="F141" s="38"/>
      <c r="G141" s="39">
        <v>1</v>
      </c>
      <c r="H141" s="39">
        <v>1</v>
      </c>
      <c r="M141" s="40">
        <v>106</v>
      </c>
      <c r="N141" s="41" t="s">
        <v>51</v>
      </c>
      <c r="O141" s="41"/>
      <c r="P141" s="212">
        <v>1</v>
      </c>
      <c r="Q141" s="113"/>
      <c r="R141" s="29">
        <f t="shared" si="333"/>
        <v>2610</v>
      </c>
      <c r="S141" s="621"/>
      <c r="T141" s="618">
        <v>2610</v>
      </c>
      <c r="U141" s="621"/>
      <c r="V141" s="29">
        <f t="shared" si="334"/>
        <v>2610</v>
      </c>
      <c r="W141" s="29"/>
      <c r="X141" s="646">
        <v>2610</v>
      </c>
      <c r="Y141" s="29"/>
      <c r="Z141" s="179"/>
      <c r="AA141" s="178"/>
      <c r="AB141" s="178"/>
      <c r="AC141" s="180"/>
      <c r="AD141" s="178"/>
      <c r="AE141" s="179"/>
      <c r="AF141" s="178"/>
      <c r="AG141" s="178"/>
      <c r="AH141" s="180"/>
      <c r="AI141" s="178"/>
      <c r="AJ141" s="179"/>
      <c r="AK141" s="178"/>
      <c r="AL141" s="178"/>
      <c r="AM141" s="180"/>
      <c r="AN141" s="178"/>
      <c r="AO141" s="179"/>
      <c r="AP141" s="578" t="s">
        <v>446</v>
      </c>
      <c r="AQ141" s="29">
        <f t="shared" si="335"/>
        <v>2610</v>
      </c>
      <c r="AR141" s="621"/>
      <c r="AS141" s="618">
        <v>2610</v>
      </c>
      <c r="AT141" s="621"/>
      <c r="AU141" s="325"/>
      <c r="AV141" s="29" t="e">
        <f t="shared" si="336"/>
        <v>#REF!</v>
      </c>
      <c r="AW141" s="29" t="e">
        <f>#REF!-AR141</f>
        <v>#REF!</v>
      </c>
      <c r="AX141" s="29" t="e">
        <f>#REF!-AS141</f>
        <v>#REF!</v>
      </c>
      <c r="AY141" s="29" t="e">
        <f>#REF!-AT141</f>
        <v>#REF!</v>
      </c>
      <c r="AZ141" s="29" t="e">
        <f>#REF!-AU141</f>
        <v>#REF!</v>
      </c>
      <c r="BA141" s="29">
        <f t="shared" si="337"/>
        <v>7311.9</v>
      </c>
      <c r="BB141" s="29"/>
      <c r="BC141" s="322">
        <f>683+887.9</f>
        <v>1570.9</v>
      </c>
      <c r="BD141" s="29">
        <v>5741</v>
      </c>
      <c r="BE141" s="325"/>
      <c r="BF141" s="29">
        <f t="shared" si="338"/>
        <v>0</v>
      </c>
      <c r="BG141" s="29"/>
      <c r="BH141" s="322"/>
      <c r="BI141" s="29"/>
      <c r="BJ141" s="325"/>
      <c r="BK141" s="29">
        <f t="shared" si="339"/>
        <v>2610</v>
      </c>
      <c r="BL141" s="29"/>
      <c r="BM141" s="618">
        <v>2610</v>
      </c>
      <c r="BN141" s="29"/>
      <c r="BO141" s="343"/>
      <c r="BP141" s="2">
        <f t="shared" si="365"/>
        <v>822.56500000000005</v>
      </c>
      <c r="BQ141" s="700"/>
      <c r="BR141" s="700">
        <v>822.56500000000005</v>
      </c>
      <c r="BS141" s="700"/>
      <c r="BT141" s="29">
        <f t="shared" si="340"/>
        <v>2610</v>
      </c>
      <c r="BU141" s="29"/>
      <c r="BV141" s="618">
        <v>2610</v>
      </c>
      <c r="BW141" s="29"/>
      <c r="BX141" s="179"/>
      <c r="BY141" s="29">
        <f t="shared" si="341"/>
        <v>822.56500000000005</v>
      </c>
      <c r="BZ141" s="29"/>
      <c r="CA141" s="29">
        <v>822.56500000000005</v>
      </c>
      <c r="CB141" s="29"/>
      <c r="CC141" s="29"/>
      <c r="CD141" s="31">
        <f t="shared" si="342"/>
        <v>3432.5650000000001</v>
      </c>
      <c r="CE141" s="29">
        <f t="shared" si="343"/>
        <v>3432.5650000000001</v>
      </c>
      <c r="CF141" s="29">
        <f t="shared" si="344"/>
        <v>0</v>
      </c>
      <c r="CG141" s="29">
        <f t="shared" si="344"/>
        <v>3432.5650000000001</v>
      </c>
      <c r="CH141" s="29">
        <f t="shared" si="344"/>
        <v>0</v>
      </c>
      <c r="CI141" s="29">
        <f t="shared" si="344"/>
        <v>0</v>
      </c>
      <c r="CJ141" s="29">
        <f t="shared" si="345"/>
        <v>0</v>
      </c>
      <c r="CK141" s="29">
        <f t="shared" si="346"/>
        <v>0</v>
      </c>
      <c r="CL141" s="29">
        <f t="shared" si="347"/>
        <v>0</v>
      </c>
      <c r="CM141" s="29">
        <f t="shared" si="348"/>
        <v>0</v>
      </c>
      <c r="CN141" s="29">
        <f t="shared" si="349"/>
        <v>0</v>
      </c>
      <c r="CO141" s="349"/>
      <c r="CP141" s="351"/>
      <c r="CQ141" s="351"/>
      <c r="CR141" s="29">
        <f t="shared" si="350"/>
        <v>0</v>
      </c>
      <c r="CS141" s="29"/>
      <c r="CT141" s="322"/>
      <c r="CU141" s="29"/>
      <c r="CV141" s="325"/>
      <c r="CW141" s="29">
        <f t="shared" si="351"/>
        <v>0</v>
      </c>
      <c r="CX141" s="29"/>
      <c r="CY141" s="322"/>
      <c r="CZ141" s="29"/>
      <c r="DA141" s="325"/>
      <c r="DB141" s="29">
        <f t="shared" si="352"/>
        <v>0</v>
      </c>
      <c r="DC141" s="2">
        <f t="shared" si="353"/>
        <v>0</v>
      </c>
      <c r="DD141" s="2">
        <f t="shared" si="353"/>
        <v>0</v>
      </c>
      <c r="DE141" s="2">
        <f t="shared" si="353"/>
        <v>0</v>
      </c>
      <c r="DF141" s="2">
        <f t="shared" si="353"/>
        <v>0</v>
      </c>
      <c r="DG141" s="29"/>
      <c r="DH141" s="29"/>
      <c r="DI141" s="29"/>
      <c r="DJ141" s="29">
        <f t="shared" si="354"/>
        <v>0</v>
      </c>
      <c r="DK141" s="93"/>
      <c r="DL141" s="29">
        <f t="shared" si="355"/>
        <v>2610</v>
      </c>
      <c r="DM141" s="29">
        <f t="shared" si="356"/>
        <v>2610</v>
      </c>
      <c r="DN141" s="93"/>
      <c r="DO141" s="29"/>
      <c r="DP141" s="29"/>
      <c r="DQ141" s="93"/>
      <c r="DR141" s="29"/>
      <c r="DS141" s="93"/>
      <c r="DT141" s="93"/>
      <c r="DU141" s="2">
        <f t="shared" si="324"/>
        <v>0</v>
      </c>
      <c r="DV141" s="29"/>
      <c r="DW141" s="618"/>
      <c r="DX141" s="29"/>
      <c r="DY141" s="325"/>
      <c r="DZ141" s="2">
        <f t="shared" si="325"/>
        <v>0</v>
      </c>
      <c r="EA141" s="29"/>
      <c r="EB141" s="29"/>
      <c r="EC141" s="29"/>
      <c r="ED141" s="178"/>
      <c r="EE141" s="445"/>
      <c r="EF141" s="447"/>
      <c r="EG141" s="447"/>
      <c r="EH141" s="554"/>
      <c r="EI141" s="554"/>
      <c r="EJ141" s="445"/>
      <c r="EK141" s="447"/>
      <c r="EL141" s="447"/>
      <c r="EM141" s="554"/>
      <c r="EN141" s="554"/>
      <c r="EO141" s="554"/>
      <c r="EP141" s="448"/>
      <c r="EQ141" s="447"/>
      <c r="ER141" s="428" t="e">
        <f t="shared" si="357"/>
        <v>#DIV/0!</v>
      </c>
      <c r="ES141" s="498">
        <f t="shared" si="326"/>
        <v>2610</v>
      </c>
      <c r="ET141" s="499">
        <f>AS141</f>
        <v>2610</v>
      </c>
      <c r="EU141" s="499"/>
      <c r="EV141" s="544">
        <f t="shared" si="358"/>
        <v>1</v>
      </c>
      <c r="EW141" s="544">
        <f t="shared" si="359"/>
        <v>0</v>
      </c>
      <c r="EX141" s="498">
        <f t="shared" si="327"/>
        <v>0</v>
      </c>
      <c r="EY141" s="499">
        <f t="shared" si="360"/>
        <v>0</v>
      </c>
      <c r="EZ141" s="499">
        <f t="shared" si="361"/>
        <v>0</v>
      </c>
      <c r="FA141" s="544" t="e">
        <f t="shared" si="362"/>
        <v>#DIV/0!</v>
      </c>
      <c r="FB141" s="544" t="e">
        <f t="shared" si="363"/>
        <v>#DIV/0!</v>
      </c>
      <c r="FC141" s="544"/>
      <c r="FD141" s="499">
        <f t="shared" si="364"/>
        <v>0</v>
      </c>
      <c r="FE141" s="499">
        <f t="shared" si="328"/>
        <v>0</v>
      </c>
      <c r="FF141" s="445">
        <f t="shared" si="366"/>
        <v>0</v>
      </c>
      <c r="FG141" s="447">
        <f>AT141</f>
        <v>0</v>
      </c>
      <c r="FH141" s="447"/>
      <c r="FI141" s="554" t="e">
        <f t="shared" si="367"/>
        <v>#DIV/0!</v>
      </c>
      <c r="FJ141" s="554" t="e">
        <f t="shared" si="368"/>
        <v>#DIV/0!</v>
      </c>
      <c r="FK141" s="445">
        <f>FL141+FM141</f>
        <v>0</v>
      </c>
      <c r="FL141" s="447">
        <f>DX141</f>
        <v>0</v>
      </c>
      <c r="FM141" s="447">
        <f>EC141</f>
        <v>0</v>
      </c>
      <c r="FN141" s="554" t="e">
        <f t="shared" si="369"/>
        <v>#DIV/0!</v>
      </c>
      <c r="FO141" s="554" t="e">
        <f t="shared" si="370"/>
        <v>#DIV/0!</v>
      </c>
      <c r="FP141" s="554"/>
      <c r="FQ141" s="447" t="e">
        <f>FK141*FI141</f>
        <v>#DIV/0!</v>
      </c>
      <c r="FR141" s="447" t="e">
        <f>FL141-FQ141</f>
        <v>#DIV/0!</v>
      </c>
    </row>
    <row r="142" spans="2:174" s="49" customFormat="1" ht="15.6" customHeight="1" x14ac:dyDescent="0.25">
      <c r="B142" s="38"/>
      <c r="C142" s="39">
        <v>1</v>
      </c>
      <c r="D142" s="39"/>
      <c r="E142" s="40">
        <v>118</v>
      </c>
      <c r="F142" s="38"/>
      <c r="G142" s="39">
        <v>1</v>
      </c>
      <c r="H142" s="39">
        <v>1</v>
      </c>
      <c r="M142" s="40">
        <v>107</v>
      </c>
      <c r="N142" s="41" t="s">
        <v>52</v>
      </c>
      <c r="O142" s="41"/>
      <c r="P142" s="212">
        <v>1</v>
      </c>
      <c r="Q142" s="113"/>
      <c r="R142" s="29">
        <f t="shared" si="333"/>
        <v>2785.2</v>
      </c>
      <c r="S142" s="621"/>
      <c r="T142" s="618">
        <v>2785.2</v>
      </c>
      <c r="U142" s="621"/>
      <c r="V142" s="29">
        <f t="shared" si="334"/>
        <v>2785.2</v>
      </c>
      <c r="W142" s="29"/>
      <c r="X142" s="646">
        <v>2785.2</v>
      </c>
      <c r="Y142" s="29"/>
      <c r="Z142" s="179"/>
      <c r="AA142" s="178"/>
      <c r="AB142" s="178"/>
      <c r="AC142" s="180"/>
      <c r="AD142" s="178"/>
      <c r="AE142" s="179"/>
      <c r="AF142" s="178"/>
      <c r="AG142" s="178"/>
      <c r="AH142" s="180"/>
      <c r="AI142" s="178"/>
      <c r="AJ142" s="179"/>
      <c r="AK142" s="178"/>
      <c r="AL142" s="178"/>
      <c r="AM142" s="180"/>
      <c r="AN142" s="178"/>
      <c r="AO142" s="179"/>
      <c r="AP142" s="578" t="s">
        <v>447</v>
      </c>
      <c r="AQ142" s="29">
        <f t="shared" si="335"/>
        <v>2785.2</v>
      </c>
      <c r="AR142" s="621"/>
      <c r="AS142" s="618">
        <v>2785.2</v>
      </c>
      <c r="AT142" s="621"/>
      <c r="AU142" s="325"/>
      <c r="AV142" s="29" t="e">
        <f t="shared" si="336"/>
        <v>#REF!</v>
      </c>
      <c r="AW142" s="29" t="e">
        <f>#REF!-AR142</f>
        <v>#REF!</v>
      </c>
      <c r="AX142" s="29" t="e">
        <f>#REF!-AS142</f>
        <v>#REF!</v>
      </c>
      <c r="AY142" s="29" t="e">
        <f>#REF!-AT142</f>
        <v>#REF!</v>
      </c>
      <c r="AZ142" s="29" t="e">
        <f>#REF!-AU142</f>
        <v>#REF!</v>
      </c>
      <c r="BA142" s="29">
        <f t="shared" si="337"/>
        <v>2189.6</v>
      </c>
      <c r="BB142" s="29"/>
      <c r="BC142" s="322">
        <v>2189.6</v>
      </c>
      <c r="BD142" s="29"/>
      <c r="BE142" s="325"/>
      <c r="BF142" s="29">
        <f t="shared" si="338"/>
        <v>0</v>
      </c>
      <c r="BG142" s="29"/>
      <c r="BH142" s="322"/>
      <c r="BI142" s="29"/>
      <c r="BJ142" s="325"/>
      <c r="BK142" s="29">
        <f t="shared" si="339"/>
        <v>2785.2</v>
      </c>
      <c r="BL142" s="29"/>
      <c r="BM142" s="618">
        <f>SUM(1827.87967,957.32033)</f>
        <v>2785.2</v>
      </c>
      <c r="BN142" s="29"/>
      <c r="BO142" s="343"/>
      <c r="BP142" s="2">
        <f t="shared" si="365"/>
        <v>417.2552</v>
      </c>
      <c r="BQ142" s="700"/>
      <c r="BR142" s="700">
        <f>SUM(273.83753,143.41767)</f>
        <v>417.2552</v>
      </c>
      <c r="BS142" s="700"/>
      <c r="BT142" s="29">
        <f t="shared" si="340"/>
        <v>2785.2</v>
      </c>
      <c r="BU142" s="29"/>
      <c r="BV142" s="322">
        <f>SUM(1827.87967,957.32033)</f>
        <v>2785.2</v>
      </c>
      <c r="BW142" s="29"/>
      <c r="BX142" s="179"/>
      <c r="BY142" s="29">
        <f t="shared" si="341"/>
        <v>417.2552</v>
      </c>
      <c r="BZ142" s="29"/>
      <c r="CA142" s="29">
        <f>SUM(273.83753,143.41767)</f>
        <v>417.2552</v>
      </c>
      <c r="CB142" s="29"/>
      <c r="CC142" s="29"/>
      <c r="CD142" s="31">
        <f t="shared" si="342"/>
        <v>3202.4551999999999</v>
      </c>
      <c r="CE142" s="29">
        <f t="shared" si="343"/>
        <v>3202.4551999999999</v>
      </c>
      <c r="CF142" s="29">
        <f t="shared" si="344"/>
        <v>0</v>
      </c>
      <c r="CG142" s="29">
        <f t="shared" si="344"/>
        <v>3202.4551999999999</v>
      </c>
      <c r="CH142" s="29">
        <f t="shared" si="344"/>
        <v>0</v>
      </c>
      <c r="CI142" s="29">
        <f t="shared" si="344"/>
        <v>0</v>
      </c>
      <c r="CJ142" s="29">
        <f t="shared" si="345"/>
        <v>0</v>
      </c>
      <c r="CK142" s="29">
        <f t="shared" si="346"/>
        <v>0</v>
      </c>
      <c r="CL142" s="29">
        <f t="shared" si="347"/>
        <v>0</v>
      </c>
      <c r="CM142" s="29">
        <f t="shared" si="348"/>
        <v>0</v>
      </c>
      <c r="CN142" s="29">
        <f t="shared" si="349"/>
        <v>0</v>
      </c>
      <c r="CO142" s="349"/>
      <c r="CP142" s="351"/>
      <c r="CQ142" s="351"/>
      <c r="CR142" s="29">
        <f t="shared" si="350"/>
        <v>0</v>
      </c>
      <c r="CS142" s="29"/>
      <c r="CT142" s="322"/>
      <c r="CU142" s="29"/>
      <c r="CV142" s="325"/>
      <c r="CW142" s="29">
        <f t="shared" si="351"/>
        <v>0</v>
      </c>
      <c r="CX142" s="29"/>
      <c r="CY142" s="322"/>
      <c r="CZ142" s="29"/>
      <c r="DA142" s="325"/>
      <c r="DB142" s="29">
        <f t="shared" si="352"/>
        <v>0</v>
      </c>
      <c r="DC142" s="2">
        <f t="shared" si="353"/>
        <v>0</v>
      </c>
      <c r="DD142" s="2">
        <f t="shared" si="353"/>
        <v>0</v>
      </c>
      <c r="DE142" s="2">
        <f t="shared" si="353"/>
        <v>0</v>
      </c>
      <c r="DF142" s="2">
        <f t="shared" si="353"/>
        <v>0</v>
      </c>
      <c r="DG142" s="29"/>
      <c r="DH142" s="29"/>
      <c r="DI142" s="29"/>
      <c r="DJ142" s="29">
        <f t="shared" si="354"/>
        <v>0</v>
      </c>
      <c r="DK142" s="93"/>
      <c r="DL142" s="29">
        <f t="shared" si="355"/>
        <v>2785.2</v>
      </c>
      <c r="DM142" s="29">
        <f t="shared" si="356"/>
        <v>2785.2</v>
      </c>
      <c r="DN142" s="93"/>
      <c r="DO142" s="29"/>
      <c r="DP142" s="29"/>
      <c r="DQ142" s="93"/>
      <c r="DR142" s="29"/>
      <c r="DS142" s="93"/>
      <c r="DT142" s="93"/>
      <c r="DU142" s="2">
        <f t="shared" si="324"/>
        <v>0</v>
      </c>
      <c r="DV142" s="29"/>
      <c r="DW142" s="322"/>
      <c r="DX142" s="29"/>
      <c r="DY142" s="325"/>
      <c r="DZ142" s="2">
        <f t="shared" si="325"/>
        <v>0</v>
      </c>
      <c r="EA142" s="29"/>
      <c r="EB142" s="29"/>
      <c r="EC142" s="29"/>
      <c r="ED142" s="178"/>
      <c r="EE142" s="445"/>
      <c r="EF142" s="447"/>
      <c r="EG142" s="447"/>
      <c r="EH142" s="554"/>
      <c r="EI142" s="554"/>
      <c r="EJ142" s="445"/>
      <c r="EK142" s="447"/>
      <c r="EL142" s="447"/>
      <c r="EM142" s="554"/>
      <c r="EN142" s="554"/>
      <c r="EO142" s="554"/>
      <c r="EP142" s="448"/>
      <c r="EQ142" s="447"/>
      <c r="ER142" s="428" t="e">
        <f t="shared" si="357"/>
        <v>#DIV/0!</v>
      </c>
      <c r="ES142" s="498">
        <f t="shared" si="326"/>
        <v>2785.2</v>
      </c>
      <c r="ET142" s="499">
        <f>AS142</f>
        <v>2785.2</v>
      </c>
      <c r="EU142" s="499"/>
      <c r="EV142" s="544">
        <f t="shared" si="358"/>
        <v>1</v>
      </c>
      <c r="EW142" s="544">
        <f t="shared" si="359"/>
        <v>0</v>
      </c>
      <c r="EX142" s="498">
        <f t="shared" si="327"/>
        <v>0</v>
      </c>
      <c r="EY142" s="499">
        <f t="shared" si="360"/>
        <v>0</v>
      </c>
      <c r="EZ142" s="499">
        <f t="shared" si="361"/>
        <v>0</v>
      </c>
      <c r="FA142" s="544" t="e">
        <f t="shared" si="362"/>
        <v>#DIV/0!</v>
      </c>
      <c r="FB142" s="544" t="e">
        <f t="shared" si="363"/>
        <v>#DIV/0!</v>
      </c>
      <c r="FC142" s="544"/>
      <c r="FD142" s="499">
        <f t="shared" si="364"/>
        <v>0</v>
      </c>
      <c r="FE142" s="499">
        <f t="shared" si="328"/>
        <v>0</v>
      </c>
      <c r="FF142" s="445"/>
      <c r="FG142" s="447"/>
      <c r="FH142" s="447"/>
      <c r="FI142" s="554"/>
      <c r="FJ142" s="554"/>
      <c r="FK142" s="445"/>
      <c r="FL142" s="447"/>
      <c r="FM142" s="447"/>
      <c r="FN142" s="554"/>
      <c r="FO142" s="554"/>
      <c r="FP142" s="554"/>
      <c r="FQ142" s="447"/>
      <c r="FR142" s="447"/>
    </row>
    <row r="143" spans="2:174" s="49" customFormat="1" ht="15.6" customHeight="1" x14ac:dyDescent="0.25">
      <c r="B143" s="38"/>
      <c r="C143" s="39">
        <v>1</v>
      </c>
      <c r="D143" s="39"/>
      <c r="E143" s="40">
        <v>119</v>
      </c>
      <c r="F143" s="38"/>
      <c r="G143" s="39">
        <v>1</v>
      </c>
      <c r="H143" s="39">
        <v>1</v>
      </c>
      <c r="I143" s="40"/>
      <c r="J143" s="41"/>
      <c r="K143" s="41"/>
      <c r="L143" s="85"/>
      <c r="M143" s="40">
        <v>108</v>
      </c>
      <c r="N143" s="41" t="s">
        <v>231</v>
      </c>
      <c r="O143" s="41"/>
      <c r="P143" s="212">
        <v>2</v>
      </c>
      <c r="Q143" s="113"/>
      <c r="R143" s="29">
        <f t="shared" si="333"/>
        <v>19237.955879999998</v>
      </c>
      <c r="S143" s="621"/>
      <c r="T143" s="618">
        <v>2555.1</v>
      </c>
      <c r="U143" s="657">
        <v>16682.855879999999</v>
      </c>
      <c r="V143" s="29">
        <f t="shared" si="334"/>
        <v>19237.955879999998</v>
      </c>
      <c r="W143" s="29"/>
      <c r="X143" s="646">
        <v>2555.1</v>
      </c>
      <c r="Y143" s="703">
        <v>16682.855879999999</v>
      </c>
      <c r="Z143" s="179"/>
      <c r="AA143" s="178"/>
      <c r="AB143" s="178"/>
      <c r="AC143" s="180"/>
      <c r="AD143" s="191"/>
      <c r="AE143" s="179"/>
      <c r="AF143" s="178"/>
      <c r="AG143" s="178"/>
      <c r="AH143" s="180"/>
      <c r="AI143" s="191"/>
      <c r="AJ143" s="179"/>
      <c r="AK143" s="178"/>
      <c r="AL143" s="178"/>
      <c r="AM143" s="180"/>
      <c r="AN143" s="191"/>
      <c r="AO143" s="179"/>
      <c r="AP143" s="578" t="s">
        <v>448</v>
      </c>
      <c r="AQ143" s="29">
        <f t="shared" si="335"/>
        <v>19237.955879999998</v>
      </c>
      <c r="AR143" s="621"/>
      <c r="AS143" s="618">
        <v>2555.1</v>
      </c>
      <c r="AT143" s="657">
        <v>16682.855879999999</v>
      </c>
      <c r="AU143" s="325"/>
      <c r="AV143" s="29" t="e">
        <f t="shared" si="336"/>
        <v>#REF!</v>
      </c>
      <c r="AW143" s="29" t="e">
        <f>#REF!-AR143</f>
        <v>#REF!</v>
      </c>
      <c r="AX143" s="29" t="e">
        <f>#REF!-AS143</f>
        <v>#REF!</v>
      </c>
      <c r="AY143" s="29" t="e">
        <f>#REF!-AT143</f>
        <v>#REF!</v>
      </c>
      <c r="AZ143" s="29" t="e">
        <f>#REF!-AU143</f>
        <v>#REF!</v>
      </c>
      <c r="BA143" s="29">
        <f t="shared" si="337"/>
        <v>1419.1</v>
      </c>
      <c r="BB143" s="29"/>
      <c r="BC143" s="322">
        <f>617+802.1</f>
        <v>1419.1</v>
      </c>
      <c r="BD143" s="326"/>
      <c r="BE143" s="325"/>
      <c r="BF143" s="29">
        <f t="shared" si="338"/>
        <v>0</v>
      </c>
      <c r="BG143" s="29"/>
      <c r="BH143" s="322"/>
      <c r="BI143" s="326"/>
      <c r="BJ143" s="325"/>
      <c r="BK143" s="29">
        <f t="shared" si="339"/>
        <v>19237.955879999998</v>
      </c>
      <c r="BL143" s="29"/>
      <c r="BM143" s="618">
        <v>2555.1</v>
      </c>
      <c r="BN143" s="362">
        <v>16682.855879999999</v>
      </c>
      <c r="BO143" s="343"/>
      <c r="BP143" s="2">
        <f t="shared" si="365"/>
        <v>2416.7971200000002</v>
      </c>
      <c r="BQ143" s="700"/>
      <c r="BR143" s="700">
        <v>966.11400000000003</v>
      </c>
      <c r="BS143" s="700">
        <v>1450.6831199999999</v>
      </c>
      <c r="BT143" s="29">
        <f t="shared" si="340"/>
        <v>19237.955879999998</v>
      </c>
      <c r="BU143" s="29"/>
      <c r="BV143" s="618">
        <v>2555.1</v>
      </c>
      <c r="BW143" s="362">
        <v>16682.855879999999</v>
      </c>
      <c r="BX143" s="179"/>
      <c r="BY143" s="29">
        <f t="shared" si="341"/>
        <v>2416.7971200000002</v>
      </c>
      <c r="BZ143" s="29"/>
      <c r="CA143" s="29">
        <v>966.11400000000003</v>
      </c>
      <c r="CB143" s="29">
        <v>1450.6831199999999</v>
      </c>
      <c r="CC143" s="29"/>
      <c r="CD143" s="31">
        <f t="shared" si="342"/>
        <v>21654.753000000001</v>
      </c>
      <c r="CE143" s="29">
        <f t="shared" si="343"/>
        <v>21654.753000000001</v>
      </c>
      <c r="CF143" s="29">
        <f t="shared" si="344"/>
        <v>0</v>
      </c>
      <c r="CG143" s="29">
        <f t="shared" si="344"/>
        <v>3521.2139999999999</v>
      </c>
      <c r="CH143" s="29">
        <f t="shared" si="344"/>
        <v>18133.539000000001</v>
      </c>
      <c r="CI143" s="29">
        <f t="shared" si="344"/>
        <v>0</v>
      </c>
      <c r="CJ143" s="29">
        <f t="shared" si="345"/>
        <v>0</v>
      </c>
      <c r="CK143" s="29">
        <f t="shared" si="346"/>
        <v>0</v>
      </c>
      <c r="CL143" s="29">
        <f t="shared" si="347"/>
        <v>0</v>
      </c>
      <c r="CM143" s="29">
        <f t="shared" si="348"/>
        <v>0</v>
      </c>
      <c r="CN143" s="29">
        <f t="shared" si="349"/>
        <v>0</v>
      </c>
      <c r="CO143" s="349"/>
      <c r="CP143" s="351"/>
      <c r="CQ143" s="351"/>
      <c r="CR143" s="29">
        <f t="shared" si="350"/>
        <v>0</v>
      </c>
      <c r="CS143" s="29"/>
      <c r="CT143" s="322"/>
      <c r="CU143" s="326"/>
      <c r="CV143" s="325"/>
      <c r="CW143" s="29">
        <f t="shared" si="351"/>
        <v>0</v>
      </c>
      <c r="CX143" s="29"/>
      <c r="CY143" s="322"/>
      <c r="CZ143" s="326"/>
      <c r="DA143" s="325"/>
      <c r="DB143" s="29">
        <f t="shared" si="352"/>
        <v>0</v>
      </c>
      <c r="DC143" s="2">
        <f t="shared" si="353"/>
        <v>0</v>
      </c>
      <c r="DD143" s="2">
        <f t="shared" si="353"/>
        <v>0</v>
      </c>
      <c r="DE143" s="2">
        <f t="shared" si="353"/>
        <v>0</v>
      </c>
      <c r="DF143" s="2">
        <f t="shared" si="353"/>
        <v>0</v>
      </c>
      <c r="DG143" s="29"/>
      <c r="DH143" s="29"/>
      <c r="DI143" s="29"/>
      <c r="DJ143" s="29">
        <f t="shared" si="354"/>
        <v>0</v>
      </c>
      <c r="DK143" s="93"/>
      <c r="DL143" s="29">
        <f t="shared" si="355"/>
        <v>19237.955879999998</v>
      </c>
      <c r="DM143" s="29">
        <f t="shared" si="356"/>
        <v>19237.955879999998</v>
      </c>
      <c r="DN143" s="93"/>
      <c r="DO143" s="29"/>
      <c r="DP143" s="29"/>
      <c r="DQ143" s="93"/>
      <c r="DR143" s="29"/>
      <c r="DS143" s="93"/>
      <c r="DT143" s="93"/>
      <c r="DU143" s="2">
        <f t="shared" si="324"/>
        <v>0</v>
      </c>
      <c r="DV143" s="29"/>
      <c r="DW143" s="618"/>
      <c r="DX143" s="362"/>
      <c r="DY143" s="325"/>
      <c r="DZ143" s="2">
        <f t="shared" si="325"/>
        <v>0</v>
      </c>
      <c r="EA143" s="29"/>
      <c r="EB143" s="29"/>
      <c r="EC143" s="29"/>
      <c r="ED143" s="178"/>
      <c r="EE143" s="445"/>
      <c r="EF143" s="447"/>
      <c r="EG143" s="447"/>
      <c r="EH143" s="554"/>
      <c r="EI143" s="554"/>
      <c r="EJ143" s="445"/>
      <c r="EK143" s="447"/>
      <c r="EL143" s="447"/>
      <c r="EM143" s="554"/>
      <c r="EN143" s="554"/>
      <c r="EO143" s="554"/>
      <c r="EP143" s="448"/>
      <c r="EQ143" s="447"/>
      <c r="ER143" s="428" t="e">
        <f t="shared" si="357"/>
        <v>#DIV/0!</v>
      </c>
      <c r="ES143" s="498">
        <f t="shared" si="326"/>
        <v>2555.1</v>
      </c>
      <c r="ET143" s="499">
        <f>AS143</f>
        <v>2555.1</v>
      </c>
      <c r="EU143" s="499"/>
      <c r="EV143" s="544">
        <f t="shared" si="358"/>
        <v>1</v>
      </c>
      <c r="EW143" s="544">
        <f t="shared" si="359"/>
        <v>0</v>
      </c>
      <c r="EX143" s="498">
        <f t="shared" si="327"/>
        <v>0</v>
      </c>
      <c r="EY143" s="499">
        <f t="shared" si="360"/>
        <v>0</v>
      </c>
      <c r="EZ143" s="499">
        <f t="shared" si="361"/>
        <v>0</v>
      </c>
      <c r="FA143" s="544" t="e">
        <f t="shared" si="362"/>
        <v>#DIV/0!</v>
      </c>
      <c r="FB143" s="544" t="e">
        <f t="shared" si="363"/>
        <v>#DIV/0!</v>
      </c>
      <c r="FC143" s="544"/>
      <c r="FD143" s="499">
        <f t="shared" si="364"/>
        <v>0</v>
      </c>
      <c r="FE143" s="499">
        <f t="shared" si="328"/>
        <v>0</v>
      </c>
      <c r="FF143" s="445">
        <f t="shared" si="366"/>
        <v>16682.855879999999</v>
      </c>
      <c r="FG143" s="447">
        <f>AT143</f>
        <v>16682.855879999999</v>
      </c>
      <c r="FH143" s="447"/>
      <c r="FI143" s="554">
        <f t="shared" si="367"/>
        <v>1</v>
      </c>
      <c r="FJ143" s="554">
        <f t="shared" si="368"/>
        <v>0</v>
      </c>
      <c r="FK143" s="445">
        <f>FL143+FM143</f>
        <v>0</v>
      </c>
      <c r="FL143" s="447">
        <f>DX143</f>
        <v>0</v>
      </c>
      <c r="FM143" s="447">
        <f>EC143</f>
        <v>0</v>
      </c>
      <c r="FN143" s="554" t="e">
        <f t="shared" si="369"/>
        <v>#DIV/0!</v>
      </c>
      <c r="FO143" s="554" t="e">
        <f t="shared" si="370"/>
        <v>#DIV/0!</v>
      </c>
      <c r="FP143" s="554"/>
      <c r="FQ143" s="447">
        <f>FK143*FI143</f>
        <v>0</v>
      </c>
      <c r="FR143" s="447">
        <f>FL143-FQ143</f>
        <v>0</v>
      </c>
    </row>
    <row r="144" spans="2:174" s="49" customFormat="1" ht="15.6" customHeight="1" x14ac:dyDescent="0.25">
      <c r="B144" s="38"/>
      <c r="C144" s="39">
        <v>1</v>
      </c>
      <c r="D144" s="39"/>
      <c r="E144" s="40">
        <v>120</v>
      </c>
      <c r="F144" s="38"/>
      <c r="G144" s="39">
        <v>1</v>
      </c>
      <c r="H144" s="39">
        <v>1</v>
      </c>
      <c r="M144" s="40">
        <v>109</v>
      </c>
      <c r="N144" s="41" t="s">
        <v>53</v>
      </c>
      <c r="O144" s="41"/>
      <c r="P144" s="212">
        <v>2</v>
      </c>
      <c r="Q144" s="113"/>
      <c r="R144" s="29">
        <f t="shared" si="333"/>
        <v>3834.6872400000002</v>
      </c>
      <c r="S144" s="621"/>
      <c r="T144" s="618">
        <v>875.7</v>
      </c>
      <c r="U144" s="621">
        <v>2958.9872399999999</v>
      </c>
      <c r="V144" s="29">
        <f t="shared" si="334"/>
        <v>875.7</v>
      </c>
      <c r="W144" s="29"/>
      <c r="X144" s="646">
        <v>875.7</v>
      </c>
      <c r="Y144" s="29"/>
      <c r="Z144" s="188"/>
      <c r="AA144" s="178"/>
      <c r="AB144" s="178"/>
      <c r="AC144" s="180"/>
      <c r="AD144" s="178"/>
      <c r="AE144" s="188"/>
      <c r="AF144" s="178"/>
      <c r="AG144" s="178"/>
      <c r="AH144" s="180"/>
      <c r="AI144" s="178"/>
      <c r="AJ144" s="188"/>
      <c r="AK144" s="178"/>
      <c r="AL144" s="178"/>
      <c r="AM144" s="180"/>
      <c r="AN144" s="178"/>
      <c r="AO144" s="182"/>
      <c r="AP144" s="578" t="s">
        <v>522</v>
      </c>
      <c r="AQ144" s="29">
        <f t="shared" si="335"/>
        <v>3834.6872400000002</v>
      </c>
      <c r="AR144" s="621"/>
      <c r="AS144" s="618">
        <v>875.7</v>
      </c>
      <c r="AT144" s="621">
        <v>2958.9872399999999</v>
      </c>
      <c r="AU144" s="29"/>
      <c r="AV144" s="29" t="e">
        <f t="shared" si="336"/>
        <v>#REF!</v>
      </c>
      <c r="AW144" s="29" t="e">
        <f>#REF!-AR144</f>
        <v>#REF!</v>
      </c>
      <c r="AX144" s="29" t="e">
        <f>#REF!-AS144</f>
        <v>#REF!</v>
      </c>
      <c r="AY144" s="29" t="e">
        <f>#REF!-AT144</f>
        <v>#REF!</v>
      </c>
      <c r="AZ144" s="29" t="e">
        <f>#REF!-AU144</f>
        <v>#REF!</v>
      </c>
      <c r="BA144" s="29">
        <f t="shared" si="337"/>
        <v>526.70000000000005</v>
      </c>
      <c r="BB144" s="29"/>
      <c r="BC144" s="322">
        <f>171.75+354.95</f>
        <v>526.70000000000005</v>
      </c>
      <c r="BD144" s="29"/>
      <c r="BE144" s="29"/>
      <c r="BF144" s="29">
        <f t="shared" si="338"/>
        <v>0</v>
      </c>
      <c r="BG144" s="29"/>
      <c r="BH144" s="325"/>
      <c r="BI144" s="29"/>
      <c r="BJ144" s="29"/>
      <c r="BK144" s="29">
        <f t="shared" si="339"/>
        <v>3834.6872400000002</v>
      </c>
      <c r="BL144" s="29"/>
      <c r="BM144" s="618">
        <v>875.7</v>
      </c>
      <c r="BN144" s="29">
        <f>SUM(2108.72916,850.25808)</f>
        <v>2958.9872399999999</v>
      </c>
      <c r="BO144" s="29"/>
      <c r="BP144" s="2">
        <f t="shared" si="365"/>
        <v>478.77635999999995</v>
      </c>
      <c r="BQ144" s="29"/>
      <c r="BR144" s="29">
        <v>150</v>
      </c>
      <c r="BS144" s="29">
        <f>SUM(234.30324,94.47312)</f>
        <v>328.77635999999995</v>
      </c>
      <c r="BT144" s="29">
        <f t="shared" si="340"/>
        <v>3834.6872400000002</v>
      </c>
      <c r="BU144" s="29"/>
      <c r="BV144" s="322">
        <v>875.7</v>
      </c>
      <c r="BW144" s="322">
        <f>SUM(2108.72916,850.25808)</f>
        <v>2958.9872399999999</v>
      </c>
      <c r="BX144" s="178"/>
      <c r="BY144" s="29">
        <f t="shared" si="341"/>
        <v>478.77635999999995</v>
      </c>
      <c r="BZ144" s="29"/>
      <c r="CA144" s="29">
        <v>150</v>
      </c>
      <c r="CB144" s="29">
        <f>SUM(234.30324,94.47312)</f>
        <v>328.77635999999995</v>
      </c>
      <c r="CC144" s="29"/>
      <c r="CD144" s="31">
        <f t="shared" si="342"/>
        <v>4313.4636</v>
      </c>
      <c r="CE144" s="29">
        <f t="shared" si="343"/>
        <v>4313.4636</v>
      </c>
      <c r="CF144" s="29">
        <f t="shared" si="344"/>
        <v>0</v>
      </c>
      <c r="CG144" s="29">
        <f t="shared" si="344"/>
        <v>1025.7</v>
      </c>
      <c r="CH144" s="29">
        <f t="shared" si="344"/>
        <v>3287.7635999999998</v>
      </c>
      <c r="CI144" s="29">
        <f t="shared" si="344"/>
        <v>0</v>
      </c>
      <c r="CJ144" s="29">
        <f t="shared" si="345"/>
        <v>0</v>
      </c>
      <c r="CK144" s="29">
        <f t="shared" si="346"/>
        <v>0</v>
      </c>
      <c r="CL144" s="29">
        <f t="shared" si="347"/>
        <v>0</v>
      </c>
      <c r="CM144" s="29">
        <f t="shared" si="348"/>
        <v>0</v>
      </c>
      <c r="CN144" s="29">
        <f t="shared" si="349"/>
        <v>0</v>
      </c>
      <c r="CO144" s="349"/>
      <c r="CP144" s="351"/>
      <c r="CQ144" s="351"/>
      <c r="CR144" s="29">
        <f t="shared" si="350"/>
        <v>0</v>
      </c>
      <c r="CS144" s="29"/>
      <c r="CT144" s="325"/>
      <c r="CU144" s="29"/>
      <c r="CV144" s="29"/>
      <c r="CW144" s="29">
        <f t="shared" si="351"/>
        <v>0</v>
      </c>
      <c r="CX144" s="29"/>
      <c r="CY144" s="325"/>
      <c r="CZ144" s="29"/>
      <c r="DA144" s="29"/>
      <c r="DB144" s="29">
        <f t="shared" si="352"/>
        <v>0</v>
      </c>
      <c r="DC144" s="2">
        <f t="shared" si="353"/>
        <v>0</v>
      </c>
      <c r="DD144" s="2">
        <f t="shared" si="353"/>
        <v>0</v>
      </c>
      <c r="DE144" s="2">
        <f t="shared" si="353"/>
        <v>0</v>
      </c>
      <c r="DF144" s="2">
        <f t="shared" si="353"/>
        <v>0</v>
      </c>
      <c r="DG144" s="29"/>
      <c r="DH144" s="29"/>
      <c r="DI144" s="29"/>
      <c r="DJ144" s="29">
        <f t="shared" si="354"/>
        <v>0</v>
      </c>
      <c r="DK144" s="93"/>
      <c r="DL144" s="29">
        <f t="shared" si="355"/>
        <v>3834.6872400000002</v>
      </c>
      <c r="DM144" s="29">
        <f t="shared" si="356"/>
        <v>3834.6872400000002</v>
      </c>
      <c r="DN144" s="93"/>
      <c r="DO144" s="29"/>
      <c r="DP144" s="29"/>
      <c r="DQ144" s="93"/>
      <c r="DR144" s="29"/>
      <c r="DS144" s="93"/>
      <c r="DT144" s="93"/>
      <c r="DU144" s="2">
        <f t="shared" si="324"/>
        <v>0</v>
      </c>
      <c r="DV144" s="29"/>
      <c r="DW144" s="322"/>
      <c r="DX144" s="29"/>
      <c r="DY144" s="29"/>
      <c r="DZ144" s="2">
        <f t="shared" si="325"/>
        <v>0</v>
      </c>
      <c r="EA144" s="29"/>
      <c r="EB144" s="29"/>
      <c r="EC144" s="29"/>
      <c r="ED144" s="178"/>
      <c r="EE144" s="445"/>
      <c r="EF144" s="447"/>
      <c r="EG144" s="447"/>
      <c r="EH144" s="554"/>
      <c r="EI144" s="554"/>
      <c r="EJ144" s="445"/>
      <c r="EK144" s="447"/>
      <c r="EL144" s="447"/>
      <c r="EM144" s="554"/>
      <c r="EN144" s="554"/>
      <c r="EO144" s="554"/>
      <c r="EP144" s="448"/>
      <c r="EQ144" s="447"/>
      <c r="ER144" s="428" t="e">
        <f t="shared" si="357"/>
        <v>#DIV/0!</v>
      </c>
      <c r="ES144" s="498">
        <f t="shared" si="326"/>
        <v>875.7</v>
      </c>
      <c r="ET144" s="499">
        <f>AS144</f>
        <v>875.7</v>
      </c>
      <c r="EU144" s="499"/>
      <c r="EV144" s="544">
        <f t="shared" si="358"/>
        <v>1</v>
      </c>
      <c r="EW144" s="544">
        <f t="shared" si="359"/>
        <v>0</v>
      </c>
      <c r="EX144" s="498">
        <f t="shared" si="327"/>
        <v>0</v>
      </c>
      <c r="EY144" s="499">
        <f t="shared" si="360"/>
        <v>0</v>
      </c>
      <c r="EZ144" s="499">
        <f t="shared" si="361"/>
        <v>0</v>
      </c>
      <c r="FA144" s="544" t="e">
        <f t="shared" si="362"/>
        <v>#DIV/0!</v>
      </c>
      <c r="FB144" s="544" t="e">
        <f t="shared" si="363"/>
        <v>#DIV/0!</v>
      </c>
      <c r="FC144" s="544"/>
      <c r="FD144" s="499">
        <f t="shared" si="364"/>
        <v>0</v>
      </c>
      <c r="FE144" s="499">
        <f t="shared" si="328"/>
        <v>0</v>
      </c>
      <c r="FF144" s="445">
        <f>FG144+FH144</f>
        <v>2958.9872399999999</v>
      </c>
      <c r="FG144" s="447">
        <f>AT144</f>
        <v>2958.9872399999999</v>
      </c>
      <c r="FH144" s="447"/>
      <c r="FI144" s="554">
        <f>FG144/FF144</f>
        <v>1</v>
      </c>
      <c r="FJ144" s="554">
        <f>FH144/FF144</f>
        <v>0</v>
      </c>
      <c r="FK144" s="445">
        <f>FL144+FM144</f>
        <v>0</v>
      </c>
      <c r="FL144" s="447">
        <f>DX144</f>
        <v>0</v>
      </c>
      <c r="FM144" s="447">
        <f>EC144</f>
        <v>0</v>
      </c>
      <c r="FN144" s="554" t="e">
        <f>FL144/FK144</f>
        <v>#DIV/0!</v>
      </c>
      <c r="FO144" s="554" t="e">
        <f>FM144/FK144</f>
        <v>#DIV/0!</v>
      </c>
      <c r="FP144" s="554"/>
      <c r="FQ144" s="447">
        <f>FK144*FI144</f>
        <v>0</v>
      </c>
      <c r="FR144" s="447">
        <f>FL144-FQ144</f>
        <v>0</v>
      </c>
    </row>
    <row r="145" spans="2:174" s="49" customFormat="1" ht="15.6" customHeight="1" x14ac:dyDescent="0.25">
      <c r="B145" s="38"/>
      <c r="C145" s="39">
        <v>1</v>
      </c>
      <c r="D145" s="39"/>
      <c r="E145" s="40">
        <v>121</v>
      </c>
      <c r="F145" s="38"/>
      <c r="G145" s="39">
        <v>1</v>
      </c>
      <c r="H145" s="39">
        <v>1</v>
      </c>
      <c r="I145" s="40"/>
      <c r="J145" s="41"/>
      <c r="K145" s="41"/>
      <c r="L145" s="85"/>
      <c r="M145" s="40">
        <v>110</v>
      </c>
      <c r="N145" s="41" t="s">
        <v>54</v>
      </c>
      <c r="O145" s="41"/>
      <c r="P145" s="212">
        <v>1</v>
      </c>
      <c r="Q145" s="113"/>
      <c r="R145" s="29">
        <f t="shared" si="333"/>
        <v>237</v>
      </c>
      <c r="S145" s="621"/>
      <c r="T145" s="618">
        <v>237</v>
      </c>
      <c r="U145" s="621"/>
      <c r="V145" s="29">
        <f t="shared" si="334"/>
        <v>237</v>
      </c>
      <c r="W145" s="29"/>
      <c r="X145" s="646">
        <v>237</v>
      </c>
      <c r="Y145" s="29"/>
      <c r="Z145" s="179"/>
      <c r="AA145" s="178"/>
      <c r="AB145" s="178"/>
      <c r="AC145" s="180"/>
      <c r="AD145" s="178"/>
      <c r="AE145" s="179"/>
      <c r="AF145" s="178"/>
      <c r="AG145" s="178"/>
      <c r="AH145" s="180"/>
      <c r="AI145" s="178"/>
      <c r="AJ145" s="179"/>
      <c r="AK145" s="178"/>
      <c r="AL145" s="178"/>
      <c r="AM145" s="180"/>
      <c r="AN145" s="178"/>
      <c r="AO145" s="179"/>
      <c r="AP145" s="578" t="s">
        <v>449</v>
      </c>
      <c r="AQ145" s="29">
        <f t="shared" si="335"/>
        <v>237</v>
      </c>
      <c r="AR145" s="621"/>
      <c r="AS145" s="618">
        <v>237</v>
      </c>
      <c r="AT145" s="621"/>
      <c r="AU145" s="29"/>
      <c r="AV145" s="29" t="e">
        <f t="shared" si="336"/>
        <v>#REF!</v>
      </c>
      <c r="AW145" s="29" t="e">
        <f>#REF!-AR145</f>
        <v>#REF!</v>
      </c>
      <c r="AX145" s="29" t="e">
        <f>#REF!-AS145</f>
        <v>#REF!</v>
      </c>
      <c r="AY145" s="29" t="e">
        <f>#REF!-AT145</f>
        <v>#REF!</v>
      </c>
      <c r="AZ145" s="29" t="e">
        <f>#REF!-AU145</f>
        <v>#REF!</v>
      </c>
      <c r="BA145" s="29">
        <f t="shared" si="337"/>
        <v>0</v>
      </c>
      <c r="BB145" s="29"/>
      <c r="BC145" s="325"/>
      <c r="BD145" s="29"/>
      <c r="BE145" s="29"/>
      <c r="BF145" s="29">
        <f t="shared" si="338"/>
        <v>0</v>
      </c>
      <c r="BG145" s="29"/>
      <c r="BH145" s="322"/>
      <c r="BI145" s="29"/>
      <c r="BJ145" s="29"/>
      <c r="BK145" s="29">
        <f t="shared" si="339"/>
        <v>237</v>
      </c>
      <c r="BL145" s="29"/>
      <c r="BM145" s="654">
        <v>237</v>
      </c>
      <c r="BN145" s="29"/>
      <c r="BO145" s="29"/>
      <c r="BP145" s="2">
        <f t="shared" si="365"/>
        <v>23.44</v>
      </c>
      <c r="BQ145" s="29"/>
      <c r="BR145" s="29">
        <v>23.44</v>
      </c>
      <c r="BS145" s="29"/>
      <c r="BT145" s="29">
        <f t="shared" si="340"/>
        <v>237</v>
      </c>
      <c r="BU145" s="29"/>
      <c r="BV145" s="343">
        <v>237</v>
      </c>
      <c r="BW145" s="29"/>
      <c r="BX145" s="178"/>
      <c r="BY145" s="29">
        <f t="shared" si="341"/>
        <v>23.44</v>
      </c>
      <c r="BZ145" s="29"/>
      <c r="CA145" s="29">
        <v>23.44</v>
      </c>
      <c r="CB145" s="29"/>
      <c r="CC145" s="29"/>
      <c r="CD145" s="31">
        <f t="shared" si="342"/>
        <v>260.44</v>
      </c>
      <c r="CE145" s="29">
        <f t="shared" si="343"/>
        <v>260.44</v>
      </c>
      <c r="CF145" s="29">
        <f t="shared" si="344"/>
        <v>0</v>
      </c>
      <c r="CG145" s="29">
        <f t="shared" si="344"/>
        <v>260.44</v>
      </c>
      <c r="CH145" s="29">
        <f t="shared" si="344"/>
        <v>0</v>
      </c>
      <c r="CI145" s="29">
        <f t="shared" si="344"/>
        <v>0</v>
      </c>
      <c r="CJ145" s="29">
        <f t="shared" si="345"/>
        <v>0</v>
      </c>
      <c r="CK145" s="29">
        <f t="shared" si="346"/>
        <v>0</v>
      </c>
      <c r="CL145" s="29">
        <f t="shared" si="347"/>
        <v>0</v>
      </c>
      <c r="CM145" s="29">
        <f t="shared" si="348"/>
        <v>0</v>
      </c>
      <c r="CN145" s="29">
        <f t="shared" si="349"/>
        <v>0</v>
      </c>
      <c r="CO145" s="349"/>
      <c r="CP145" s="351"/>
      <c r="CQ145" s="351"/>
      <c r="CR145" s="29">
        <f t="shared" si="350"/>
        <v>0</v>
      </c>
      <c r="CS145" s="29"/>
      <c r="CT145" s="322"/>
      <c r="CU145" s="29"/>
      <c r="CV145" s="29"/>
      <c r="CW145" s="29">
        <f t="shared" si="351"/>
        <v>0</v>
      </c>
      <c r="CX145" s="29"/>
      <c r="CY145" s="322"/>
      <c r="CZ145" s="29"/>
      <c r="DA145" s="29"/>
      <c r="DB145" s="29">
        <f t="shared" si="352"/>
        <v>0</v>
      </c>
      <c r="DC145" s="2">
        <f t="shared" si="353"/>
        <v>0</v>
      </c>
      <c r="DD145" s="2">
        <f t="shared" si="353"/>
        <v>0</v>
      </c>
      <c r="DE145" s="2">
        <f t="shared" si="353"/>
        <v>0</v>
      </c>
      <c r="DF145" s="2">
        <f t="shared" si="353"/>
        <v>0</v>
      </c>
      <c r="DG145" s="29"/>
      <c r="DH145" s="29"/>
      <c r="DI145" s="29"/>
      <c r="DJ145" s="29">
        <f t="shared" si="354"/>
        <v>0</v>
      </c>
      <c r="DK145" s="93"/>
      <c r="DL145" s="29">
        <f t="shared" si="355"/>
        <v>237</v>
      </c>
      <c r="DM145" s="29">
        <f t="shared" si="356"/>
        <v>237</v>
      </c>
      <c r="DN145" s="93"/>
      <c r="DO145" s="29"/>
      <c r="DP145" s="29"/>
      <c r="DQ145" s="93"/>
      <c r="DR145" s="29"/>
      <c r="DS145" s="93"/>
      <c r="DT145" s="93"/>
      <c r="DU145" s="2">
        <f t="shared" si="324"/>
        <v>0</v>
      </c>
      <c r="DV145" s="29"/>
      <c r="DW145" s="343"/>
      <c r="DX145" s="29"/>
      <c r="DY145" s="29"/>
      <c r="DZ145" s="2">
        <f t="shared" si="325"/>
        <v>0</v>
      </c>
      <c r="EA145" s="29"/>
      <c r="EB145" s="29"/>
      <c r="EC145" s="29"/>
      <c r="ED145" s="178"/>
      <c r="EE145" s="445"/>
      <c r="EF145" s="447"/>
      <c r="EG145" s="447"/>
      <c r="EH145" s="554"/>
      <c r="EI145" s="554"/>
      <c r="EJ145" s="445"/>
      <c r="EK145" s="447"/>
      <c r="EL145" s="447"/>
      <c r="EM145" s="554"/>
      <c r="EN145" s="554"/>
      <c r="EO145" s="554"/>
      <c r="EP145" s="448"/>
      <c r="EQ145" s="447"/>
      <c r="ER145" s="428" t="e">
        <f t="shared" si="357"/>
        <v>#DIV/0!</v>
      </c>
      <c r="ES145" s="498"/>
      <c r="ET145" s="499"/>
      <c r="EU145" s="499"/>
      <c r="EV145" s="544"/>
      <c r="EW145" s="544"/>
      <c r="EX145" s="498"/>
      <c r="EY145" s="499"/>
      <c r="EZ145" s="499"/>
      <c r="FA145" s="544"/>
      <c r="FB145" s="544"/>
      <c r="FC145" s="544"/>
      <c r="FD145" s="499"/>
      <c r="FE145" s="499">
        <f t="shared" si="328"/>
        <v>0</v>
      </c>
      <c r="FF145" s="445"/>
      <c r="FG145" s="447"/>
      <c r="FH145" s="447"/>
      <c r="FI145" s="554"/>
      <c r="FJ145" s="554"/>
      <c r="FK145" s="445"/>
      <c r="FL145" s="447"/>
      <c r="FM145" s="447"/>
      <c r="FN145" s="554"/>
      <c r="FO145" s="554"/>
      <c r="FP145" s="554"/>
      <c r="FQ145" s="447"/>
      <c r="FR145" s="447"/>
    </row>
    <row r="146" spans="2:174" s="48" customFormat="1" ht="15.75" customHeight="1" x14ac:dyDescent="0.25">
      <c r="B146" s="35"/>
      <c r="C146" s="36"/>
      <c r="D146" s="36">
        <v>1</v>
      </c>
      <c r="E146" s="113">
        <v>122</v>
      </c>
      <c r="F146" s="35"/>
      <c r="G146" s="36"/>
      <c r="H146" s="36">
        <v>1</v>
      </c>
      <c r="I146" s="113"/>
      <c r="J146" s="4"/>
      <c r="K146" s="4"/>
      <c r="L146" s="66"/>
      <c r="M146" s="113">
        <v>111</v>
      </c>
      <c r="N146" s="4" t="s">
        <v>112</v>
      </c>
      <c r="O146" s="408"/>
      <c r="P146" s="212">
        <v>1</v>
      </c>
      <c r="Q146" s="113"/>
      <c r="R146" s="2">
        <f t="shared" si="333"/>
        <v>1215.7</v>
      </c>
      <c r="S146" s="619"/>
      <c r="T146" s="620">
        <v>1215.7</v>
      </c>
      <c r="U146" s="619"/>
      <c r="V146" s="2">
        <f t="shared" si="334"/>
        <v>1215.7</v>
      </c>
      <c r="W146" s="2"/>
      <c r="X146" s="645">
        <v>1215.7</v>
      </c>
      <c r="Y146" s="2"/>
      <c r="Z146" s="174"/>
      <c r="AA146" s="172"/>
      <c r="AB146" s="172"/>
      <c r="AC146" s="173"/>
      <c r="AD146" s="172"/>
      <c r="AE146" s="174"/>
      <c r="AF146" s="172"/>
      <c r="AG146" s="172"/>
      <c r="AH146" s="173"/>
      <c r="AI146" s="172"/>
      <c r="AJ146" s="174"/>
      <c r="AK146" s="172"/>
      <c r="AL146" s="172"/>
      <c r="AM146" s="173"/>
      <c r="AN146" s="172"/>
      <c r="AO146" s="174"/>
      <c r="AP146" s="578" t="s">
        <v>542</v>
      </c>
      <c r="AQ146" s="2">
        <f t="shared" si="335"/>
        <v>1215.7</v>
      </c>
      <c r="AR146" s="619"/>
      <c r="AS146" s="620">
        <v>1215.7</v>
      </c>
      <c r="AT146" s="619"/>
      <c r="AU146" s="323"/>
      <c r="AV146" s="2" t="e">
        <f t="shared" si="336"/>
        <v>#REF!</v>
      </c>
      <c r="AW146" s="2" t="e">
        <f>#REF!-AR146</f>
        <v>#REF!</v>
      </c>
      <c r="AX146" s="2" t="e">
        <f>#REF!-AS146</f>
        <v>#REF!</v>
      </c>
      <c r="AY146" s="2" t="e">
        <f>#REF!-AT146</f>
        <v>#REF!</v>
      </c>
      <c r="AZ146" s="2" t="e">
        <f>#REF!-AU146</f>
        <v>#REF!</v>
      </c>
      <c r="BA146" s="2">
        <f t="shared" si="337"/>
        <v>841.8</v>
      </c>
      <c r="BB146" s="2"/>
      <c r="BC146" s="262">
        <v>841.8</v>
      </c>
      <c r="BD146" s="2"/>
      <c r="BE146" s="323"/>
      <c r="BF146" s="2">
        <f t="shared" si="338"/>
        <v>0</v>
      </c>
      <c r="BG146" s="2"/>
      <c r="BH146" s="323"/>
      <c r="BI146" s="2"/>
      <c r="BJ146" s="323"/>
      <c r="BK146" s="2">
        <f t="shared" si="339"/>
        <v>1215.7</v>
      </c>
      <c r="BL146" s="2"/>
      <c r="BM146" s="620">
        <v>1215.7</v>
      </c>
      <c r="BN146" s="2"/>
      <c r="BO146" s="328"/>
      <c r="BP146" s="2">
        <f t="shared" si="365"/>
        <v>158.31207000000001</v>
      </c>
      <c r="BQ146" s="327"/>
      <c r="BR146" s="327">
        <v>158.31207000000001</v>
      </c>
      <c r="BS146" s="327"/>
      <c r="BT146" s="2">
        <f t="shared" si="340"/>
        <v>1215.7</v>
      </c>
      <c r="BU146" s="2"/>
      <c r="BV146" s="620">
        <v>1215.7</v>
      </c>
      <c r="BW146" s="2"/>
      <c r="BX146" s="174"/>
      <c r="BY146" s="2">
        <f t="shared" si="341"/>
        <v>158.31207000000001</v>
      </c>
      <c r="BZ146" s="2"/>
      <c r="CA146" s="2">
        <v>158.31207000000001</v>
      </c>
      <c r="CB146" s="2"/>
      <c r="CC146" s="2"/>
      <c r="CD146" s="25">
        <f t="shared" si="342"/>
        <v>1374.01207</v>
      </c>
      <c r="CE146" s="2">
        <f t="shared" si="343"/>
        <v>1374.01207</v>
      </c>
      <c r="CF146" s="2">
        <f t="shared" si="344"/>
        <v>0</v>
      </c>
      <c r="CG146" s="2">
        <f t="shared" si="344"/>
        <v>1374.01207</v>
      </c>
      <c r="CH146" s="2">
        <f t="shared" si="344"/>
        <v>0</v>
      </c>
      <c r="CI146" s="2">
        <f t="shared" si="344"/>
        <v>0</v>
      </c>
      <c r="CJ146" s="2">
        <f t="shared" si="345"/>
        <v>0</v>
      </c>
      <c r="CK146" s="2">
        <f t="shared" si="346"/>
        <v>0</v>
      </c>
      <c r="CL146" s="2">
        <f t="shared" si="347"/>
        <v>0</v>
      </c>
      <c r="CM146" s="2">
        <f t="shared" si="348"/>
        <v>0</v>
      </c>
      <c r="CN146" s="2">
        <f t="shared" si="349"/>
        <v>0</v>
      </c>
      <c r="CO146" s="92"/>
      <c r="CP146" s="348">
        <f>BA137-CP138-CP140</f>
        <v>2532.3000000000011</v>
      </c>
      <c r="CQ146" s="348">
        <f>CP146</f>
        <v>2532.3000000000011</v>
      </c>
      <c r="CR146" s="2">
        <f t="shared" si="350"/>
        <v>0</v>
      </c>
      <c r="CS146" s="2"/>
      <c r="CT146" s="323"/>
      <c r="CU146" s="2"/>
      <c r="CV146" s="323"/>
      <c r="CW146" s="2">
        <f t="shared" si="351"/>
        <v>0</v>
      </c>
      <c r="CX146" s="2"/>
      <c r="CY146" s="323"/>
      <c r="CZ146" s="2"/>
      <c r="DA146" s="323"/>
      <c r="DB146" s="2">
        <f t="shared" si="352"/>
        <v>0</v>
      </c>
      <c r="DC146" s="2">
        <f t="shared" si="353"/>
        <v>0</v>
      </c>
      <c r="DD146" s="2">
        <f t="shared" si="353"/>
        <v>0</v>
      </c>
      <c r="DE146" s="2">
        <f t="shared" si="353"/>
        <v>0</v>
      </c>
      <c r="DF146" s="2">
        <f t="shared" si="353"/>
        <v>0</v>
      </c>
      <c r="DG146" s="2"/>
      <c r="DH146" s="2"/>
      <c r="DI146" s="2"/>
      <c r="DJ146" s="2">
        <f t="shared" si="354"/>
        <v>0</v>
      </c>
      <c r="DK146" s="58"/>
      <c r="DL146" s="2">
        <f t="shared" si="355"/>
        <v>1215.7</v>
      </c>
      <c r="DM146" s="2">
        <f t="shared" si="356"/>
        <v>1215.7</v>
      </c>
      <c r="DN146" s="58"/>
      <c r="DO146" s="2">
        <f>DM146+DM148+DM150</f>
        <v>3607.7590000000005</v>
      </c>
      <c r="DP146" s="2">
        <f>DJ146+DJ148+DJ150</f>
        <v>0</v>
      </c>
      <c r="DQ146" s="58"/>
      <c r="DR146" s="2">
        <f>CQ146-DO146</f>
        <v>-1075.4589999999994</v>
      </c>
      <c r="DS146" s="58"/>
      <c r="DT146" s="58"/>
      <c r="DU146" s="2">
        <f t="shared" si="324"/>
        <v>0</v>
      </c>
      <c r="DV146" s="2"/>
      <c r="DW146" s="620"/>
      <c r="DX146" s="2"/>
      <c r="DY146" s="323"/>
      <c r="DZ146" s="2">
        <f t="shared" si="325"/>
        <v>0</v>
      </c>
      <c r="EA146" s="2"/>
      <c r="EB146" s="2"/>
      <c r="EC146" s="2"/>
      <c r="ED146" s="172"/>
      <c r="EE146" s="445"/>
      <c r="EF146" s="445"/>
      <c r="EG146" s="445"/>
      <c r="EH146" s="553"/>
      <c r="EI146" s="553"/>
      <c r="EJ146" s="445"/>
      <c r="EK146" s="445"/>
      <c r="EL146" s="445"/>
      <c r="EM146" s="553"/>
      <c r="EN146" s="553"/>
      <c r="EO146" s="553"/>
      <c r="EP146" s="446"/>
      <c r="EQ146" s="445"/>
      <c r="ER146" s="427" t="e">
        <f t="shared" si="357"/>
        <v>#DIV/0!</v>
      </c>
      <c r="ES146" s="498">
        <f t="shared" si="326"/>
        <v>1215.7</v>
      </c>
      <c r="ET146" s="498">
        <f>AS146</f>
        <v>1215.7</v>
      </c>
      <c r="EU146" s="498"/>
      <c r="EV146" s="541">
        <f t="shared" si="358"/>
        <v>1</v>
      </c>
      <c r="EW146" s="541">
        <f t="shared" si="359"/>
        <v>0</v>
      </c>
      <c r="EX146" s="498">
        <f t="shared" si="327"/>
        <v>0</v>
      </c>
      <c r="EY146" s="498">
        <f t="shared" si="360"/>
        <v>0</v>
      </c>
      <c r="EZ146" s="498">
        <f t="shared" si="361"/>
        <v>0</v>
      </c>
      <c r="FA146" s="541" t="e">
        <f t="shared" si="362"/>
        <v>#DIV/0!</v>
      </c>
      <c r="FB146" s="541" t="e">
        <f t="shared" si="363"/>
        <v>#DIV/0!</v>
      </c>
      <c r="FC146" s="541"/>
      <c r="FD146" s="498">
        <f t="shared" si="364"/>
        <v>0</v>
      </c>
      <c r="FE146" s="498">
        <f t="shared" si="328"/>
        <v>0</v>
      </c>
      <c r="FF146" s="445">
        <f t="shared" si="366"/>
        <v>0</v>
      </c>
      <c r="FG146" s="445">
        <f>AT146</f>
        <v>0</v>
      </c>
      <c r="FH146" s="445"/>
      <c r="FI146" s="553" t="e">
        <f t="shared" si="367"/>
        <v>#DIV/0!</v>
      </c>
      <c r="FJ146" s="553" t="e">
        <f t="shared" si="368"/>
        <v>#DIV/0!</v>
      </c>
      <c r="FK146" s="445">
        <f>FL146+FM146</f>
        <v>0</v>
      </c>
      <c r="FL146" s="445">
        <f>DX146</f>
        <v>0</v>
      </c>
      <c r="FM146" s="445">
        <f>EC146</f>
        <v>0</v>
      </c>
      <c r="FN146" s="553" t="e">
        <f t="shared" si="369"/>
        <v>#DIV/0!</v>
      </c>
      <c r="FO146" s="553" t="e">
        <f t="shared" si="370"/>
        <v>#DIV/0!</v>
      </c>
      <c r="FP146" s="553"/>
      <c r="FQ146" s="445" t="e">
        <f>FK146*FI146</f>
        <v>#DIV/0!</v>
      </c>
      <c r="FR146" s="445" t="e">
        <f>FL146-FQ146</f>
        <v>#DIV/0!</v>
      </c>
    </row>
    <row r="147" spans="2:174" s="49" customFormat="1" ht="15.6" customHeight="1" x14ac:dyDescent="0.25">
      <c r="B147" s="38"/>
      <c r="C147" s="39">
        <v>1</v>
      </c>
      <c r="D147" s="39"/>
      <c r="E147" s="40">
        <v>123</v>
      </c>
      <c r="F147" s="38"/>
      <c r="G147" s="39"/>
      <c r="H147" s="39"/>
      <c r="M147" s="40">
        <v>112</v>
      </c>
      <c r="N147" s="41" t="s">
        <v>232</v>
      </c>
      <c r="O147" s="41"/>
      <c r="P147" s="212"/>
      <c r="Q147" s="113"/>
      <c r="R147" s="29">
        <f t="shared" si="333"/>
        <v>0</v>
      </c>
      <c r="S147" s="621"/>
      <c r="T147" s="618">
        <v>0</v>
      </c>
      <c r="U147" s="621"/>
      <c r="V147" s="29">
        <f t="shared" si="334"/>
        <v>377.8</v>
      </c>
      <c r="W147" s="29"/>
      <c r="X147" s="665">
        <v>377.8</v>
      </c>
      <c r="Y147" s="29"/>
      <c r="Z147" s="188"/>
      <c r="AA147" s="178"/>
      <c r="AB147" s="178"/>
      <c r="AC147" s="180"/>
      <c r="AD147" s="178"/>
      <c r="AE147" s="188"/>
      <c r="AF147" s="178"/>
      <c r="AG147" s="178"/>
      <c r="AH147" s="180"/>
      <c r="AI147" s="178"/>
      <c r="AJ147" s="188"/>
      <c r="AK147" s="178"/>
      <c r="AL147" s="178"/>
      <c r="AM147" s="180"/>
      <c r="AN147" s="178"/>
      <c r="AO147" s="182"/>
      <c r="AP147" s="603"/>
      <c r="AQ147" s="29">
        <f t="shared" si="335"/>
        <v>0</v>
      </c>
      <c r="AR147" s="621"/>
      <c r="AS147" s="621"/>
      <c r="AT147" s="621"/>
      <c r="AU147" s="29"/>
      <c r="AV147" s="29" t="e">
        <f t="shared" si="336"/>
        <v>#REF!</v>
      </c>
      <c r="AW147" s="29" t="e">
        <f>#REF!-AR147</f>
        <v>#REF!</v>
      </c>
      <c r="AX147" s="29" t="e">
        <f>#REF!-AS147</f>
        <v>#REF!</v>
      </c>
      <c r="AY147" s="29" t="e">
        <f>#REF!-AT147</f>
        <v>#REF!</v>
      </c>
      <c r="AZ147" s="29" t="e">
        <f>#REF!-AU147</f>
        <v>#REF!</v>
      </c>
      <c r="BA147" s="29">
        <f t="shared" si="337"/>
        <v>0</v>
      </c>
      <c r="BB147" s="29"/>
      <c r="BC147" s="29"/>
      <c r="BD147" s="29"/>
      <c r="BE147" s="29"/>
      <c r="BF147" s="29">
        <f t="shared" si="338"/>
        <v>0</v>
      </c>
      <c r="BG147" s="29"/>
      <c r="BH147" s="29"/>
      <c r="BI147" s="29"/>
      <c r="BJ147" s="29"/>
      <c r="BK147" s="29">
        <f t="shared" si="339"/>
        <v>0</v>
      </c>
      <c r="BL147" s="29"/>
      <c r="BM147" s="621"/>
      <c r="BN147" s="29"/>
      <c r="BO147" s="29"/>
      <c r="BP147" s="2">
        <f t="shared" si="365"/>
        <v>0</v>
      </c>
      <c r="BQ147" s="29"/>
      <c r="BR147" s="29"/>
      <c r="BS147" s="29"/>
      <c r="BT147" s="29">
        <f t="shared" si="340"/>
        <v>0</v>
      </c>
      <c r="BU147" s="29"/>
      <c r="BV147" s="29"/>
      <c r="BW147" s="29"/>
      <c r="BX147" s="178"/>
      <c r="BY147" s="29">
        <f t="shared" si="341"/>
        <v>0</v>
      </c>
      <c r="BZ147" s="29"/>
      <c r="CA147" s="29"/>
      <c r="CB147" s="29"/>
      <c r="CC147" s="29"/>
      <c r="CD147" s="31">
        <f t="shared" si="342"/>
        <v>0</v>
      </c>
      <c r="CE147" s="29">
        <f t="shared" si="343"/>
        <v>0</v>
      </c>
      <c r="CF147" s="29">
        <f t="shared" si="344"/>
        <v>0</v>
      </c>
      <c r="CG147" s="29">
        <f t="shared" si="344"/>
        <v>0</v>
      </c>
      <c r="CH147" s="29">
        <f t="shared" si="344"/>
        <v>0</v>
      </c>
      <c r="CI147" s="29">
        <f t="shared" si="344"/>
        <v>0</v>
      </c>
      <c r="CJ147" s="29">
        <f t="shared" si="345"/>
        <v>0</v>
      </c>
      <c r="CK147" s="29">
        <f t="shared" si="346"/>
        <v>0</v>
      </c>
      <c r="CL147" s="29">
        <f t="shared" si="347"/>
        <v>0</v>
      </c>
      <c r="CM147" s="29">
        <f t="shared" si="348"/>
        <v>0</v>
      </c>
      <c r="CN147" s="29">
        <f t="shared" si="349"/>
        <v>0</v>
      </c>
      <c r="CO147" s="349"/>
      <c r="CP147" s="351"/>
      <c r="CQ147" s="351"/>
      <c r="CR147" s="29">
        <f t="shared" si="350"/>
        <v>0</v>
      </c>
      <c r="CS147" s="29"/>
      <c r="CT147" s="29"/>
      <c r="CU147" s="29"/>
      <c r="CV147" s="29"/>
      <c r="CW147" s="29">
        <f t="shared" si="351"/>
        <v>0</v>
      </c>
      <c r="CX147" s="29"/>
      <c r="CY147" s="29"/>
      <c r="CZ147" s="29"/>
      <c r="DA147" s="29"/>
      <c r="DB147" s="29">
        <f t="shared" si="352"/>
        <v>0</v>
      </c>
      <c r="DC147" s="2">
        <f t="shared" si="353"/>
        <v>0</v>
      </c>
      <c r="DD147" s="2">
        <f t="shared" si="353"/>
        <v>0</v>
      </c>
      <c r="DE147" s="2">
        <f t="shared" si="353"/>
        <v>0</v>
      </c>
      <c r="DF147" s="2">
        <f t="shared" si="353"/>
        <v>0</v>
      </c>
      <c r="DG147" s="29"/>
      <c r="DH147" s="29"/>
      <c r="DI147" s="29"/>
      <c r="DJ147" s="29">
        <f t="shared" si="354"/>
        <v>0</v>
      </c>
      <c r="DK147" s="93"/>
      <c r="DL147" s="29">
        <f t="shared" si="355"/>
        <v>0</v>
      </c>
      <c r="DM147" s="29">
        <f t="shared" si="356"/>
        <v>0</v>
      </c>
      <c r="DN147" s="93"/>
      <c r="DO147" s="29"/>
      <c r="DP147" s="29"/>
      <c r="DQ147" s="93"/>
      <c r="DR147" s="29"/>
      <c r="DS147" s="93"/>
      <c r="DT147" s="93"/>
      <c r="DU147" s="2">
        <f t="shared" si="324"/>
        <v>0</v>
      </c>
      <c r="DV147" s="29"/>
      <c r="DW147" s="29"/>
      <c r="DX147" s="29"/>
      <c r="DY147" s="29"/>
      <c r="DZ147" s="2">
        <f t="shared" si="325"/>
        <v>0</v>
      </c>
      <c r="EA147" s="29"/>
      <c r="EB147" s="29"/>
      <c r="EC147" s="29"/>
      <c r="ED147" s="178"/>
      <c r="EE147" s="445"/>
      <c r="EF147" s="447"/>
      <c r="EG147" s="447"/>
      <c r="EH147" s="554"/>
      <c r="EI147" s="554"/>
      <c r="EJ147" s="445"/>
      <c r="EK147" s="447"/>
      <c r="EL147" s="447"/>
      <c r="EM147" s="554"/>
      <c r="EN147" s="554"/>
      <c r="EO147" s="554"/>
      <c r="EP147" s="448"/>
      <c r="EQ147" s="447"/>
      <c r="ER147" s="428" t="e">
        <f t="shared" si="357"/>
        <v>#DIV/0!</v>
      </c>
      <c r="ES147" s="498"/>
      <c r="ET147" s="499"/>
      <c r="EU147" s="499"/>
      <c r="EV147" s="544"/>
      <c r="EW147" s="544"/>
      <c r="EX147" s="498"/>
      <c r="EY147" s="499"/>
      <c r="EZ147" s="499"/>
      <c r="FA147" s="544"/>
      <c r="FB147" s="544"/>
      <c r="FC147" s="544"/>
      <c r="FD147" s="499"/>
      <c r="FE147" s="499">
        <f t="shared" si="328"/>
        <v>0</v>
      </c>
      <c r="FF147" s="445"/>
      <c r="FG147" s="447"/>
      <c r="FH147" s="447"/>
      <c r="FI147" s="554"/>
      <c r="FJ147" s="554"/>
      <c r="FK147" s="445"/>
      <c r="FL147" s="447"/>
      <c r="FM147" s="447"/>
      <c r="FN147" s="554"/>
      <c r="FO147" s="554"/>
      <c r="FP147" s="554"/>
      <c r="FQ147" s="447"/>
      <c r="FR147" s="447"/>
    </row>
    <row r="148" spans="2:174" s="48" customFormat="1" ht="14.45" customHeight="1" x14ac:dyDescent="0.25">
      <c r="B148" s="35"/>
      <c r="C148" s="36"/>
      <c r="D148" s="36">
        <v>1</v>
      </c>
      <c r="E148" s="113">
        <v>124</v>
      </c>
      <c r="F148" s="35"/>
      <c r="G148" s="36"/>
      <c r="H148" s="36">
        <v>1</v>
      </c>
      <c r="I148" s="113"/>
      <c r="J148" s="4"/>
      <c r="K148" s="4"/>
      <c r="L148" s="66"/>
      <c r="M148" s="113">
        <v>113</v>
      </c>
      <c r="N148" s="4" t="s">
        <v>113</v>
      </c>
      <c r="O148" s="408"/>
      <c r="P148" s="212">
        <v>1</v>
      </c>
      <c r="Q148" s="113"/>
      <c r="R148" s="2">
        <f t="shared" si="333"/>
        <v>1517.9</v>
      </c>
      <c r="S148" s="619"/>
      <c r="T148" s="620">
        <v>1517.9</v>
      </c>
      <c r="U148" s="619"/>
      <c r="V148" s="2">
        <f t="shared" si="334"/>
        <v>1517.9</v>
      </c>
      <c r="W148" s="2"/>
      <c r="X148" s="645">
        <v>1517.9</v>
      </c>
      <c r="Y148" s="2"/>
      <c r="Z148" s="174"/>
      <c r="AA148" s="172"/>
      <c r="AB148" s="172"/>
      <c r="AC148" s="173"/>
      <c r="AD148" s="172"/>
      <c r="AE148" s="174"/>
      <c r="AF148" s="172"/>
      <c r="AG148" s="172"/>
      <c r="AH148" s="173"/>
      <c r="AI148" s="172"/>
      <c r="AJ148" s="174"/>
      <c r="AK148" s="172"/>
      <c r="AL148" s="172"/>
      <c r="AM148" s="173"/>
      <c r="AN148" s="172"/>
      <c r="AO148" s="174"/>
      <c r="AP148" s="578" t="s">
        <v>529</v>
      </c>
      <c r="AQ148" s="2">
        <f t="shared" si="335"/>
        <v>1517.9</v>
      </c>
      <c r="AR148" s="619"/>
      <c r="AS148" s="620">
        <v>1517.9</v>
      </c>
      <c r="AT148" s="619"/>
      <c r="AU148" s="323"/>
      <c r="AV148" s="2" t="e">
        <f t="shared" si="336"/>
        <v>#REF!</v>
      </c>
      <c r="AW148" s="2" t="e">
        <f>#REF!-AR148</f>
        <v>#REF!</v>
      </c>
      <c r="AX148" s="2" t="e">
        <f>#REF!-AS148</f>
        <v>#REF!</v>
      </c>
      <c r="AY148" s="2" t="e">
        <f>#REF!-AT148</f>
        <v>#REF!</v>
      </c>
      <c r="AZ148" s="2" t="e">
        <f>#REF!-AU148</f>
        <v>#REF!</v>
      </c>
      <c r="BA148" s="2">
        <f t="shared" si="337"/>
        <v>913.1</v>
      </c>
      <c r="BB148" s="2"/>
      <c r="BC148" s="262">
        <f>352.619+560.481</f>
        <v>913.1</v>
      </c>
      <c r="BD148" s="2"/>
      <c r="BE148" s="323"/>
      <c r="BF148" s="2">
        <f t="shared" si="338"/>
        <v>0</v>
      </c>
      <c r="BG148" s="2"/>
      <c r="BH148" s="262"/>
      <c r="BI148" s="2"/>
      <c r="BJ148" s="323"/>
      <c r="BK148" s="2">
        <f t="shared" si="339"/>
        <v>1517.9</v>
      </c>
      <c r="BL148" s="2"/>
      <c r="BM148" s="620">
        <v>1517.9</v>
      </c>
      <c r="BN148" s="2"/>
      <c r="BO148" s="328"/>
      <c r="BP148" s="2">
        <f t="shared" si="365"/>
        <v>376.36099999999999</v>
      </c>
      <c r="BQ148" s="327"/>
      <c r="BR148" s="327">
        <v>376.36099999999999</v>
      </c>
      <c r="BS148" s="327"/>
      <c r="BT148" s="2">
        <f t="shared" si="340"/>
        <v>1517.9</v>
      </c>
      <c r="BU148" s="2"/>
      <c r="BV148" s="620">
        <v>1517.9</v>
      </c>
      <c r="BW148" s="2"/>
      <c r="BX148" s="174"/>
      <c r="BY148" s="2">
        <f t="shared" si="341"/>
        <v>376.36099999999999</v>
      </c>
      <c r="BZ148" s="2"/>
      <c r="CA148" s="2">
        <v>376.36099999999999</v>
      </c>
      <c r="CB148" s="2"/>
      <c r="CC148" s="2"/>
      <c r="CD148" s="25">
        <f t="shared" si="342"/>
        <v>1894.261</v>
      </c>
      <c r="CE148" s="2">
        <f t="shared" si="343"/>
        <v>1894.261</v>
      </c>
      <c r="CF148" s="2">
        <f t="shared" si="344"/>
        <v>0</v>
      </c>
      <c r="CG148" s="2">
        <f t="shared" si="344"/>
        <v>1894.261</v>
      </c>
      <c r="CH148" s="2">
        <f t="shared" si="344"/>
        <v>0</v>
      </c>
      <c r="CI148" s="2">
        <f t="shared" si="344"/>
        <v>0</v>
      </c>
      <c r="CJ148" s="2">
        <f t="shared" si="345"/>
        <v>0</v>
      </c>
      <c r="CK148" s="2">
        <f t="shared" si="346"/>
        <v>0</v>
      </c>
      <c r="CL148" s="2">
        <f t="shared" si="347"/>
        <v>0</v>
      </c>
      <c r="CM148" s="2">
        <f t="shared" si="348"/>
        <v>0</v>
      </c>
      <c r="CN148" s="2">
        <f t="shared" si="349"/>
        <v>0</v>
      </c>
      <c r="CO148" s="92"/>
      <c r="CP148" s="348"/>
      <c r="CQ148" s="348"/>
      <c r="CR148" s="2">
        <f t="shared" si="350"/>
        <v>0</v>
      </c>
      <c r="CS148" s="2"/>
      <c r="CT148" s="262"/>
      <c r="CU148" s="2"/>
      <c r="CV148" s="323"/>
      <c r="CW148" s="2">
        <f t="shared" si="351"/>
        <v>0</v>
      </c>
      <c r="CX148" s="2"/>
      <c r="CY148" s="262"/>
      <c r="CZ148" s="2"/>
      <c r="DA148" s="323"/>
      <c r="DB148" s="2">
        <f t="shared" si="352"/>
        <v>0</v>
      </c>
      <c r="DC148" s="2">
        <f t="shared" si="353"/>
        <v>0</v>
      </c>
      <c r="DD148" s="2">
        <f t="shared" si="353"/>
        <v>0</v>
      </c>
      <c r="DE148" s="2">
        <f t="shared" si="353"/>
        <v>0</v>
      </c>
      <c r="DF148" s="2">
        <f t="shared" si="353"/>
        <v>0</v>
      </c>
      <c r="DG148" s="2"/>
      <c r="DH148" s="2"/>
      <c r="DI148" s="2"/>
      <c r="DJ148" s="2">
        <f t="shared" si="354"/>
        <v>0</v>
      </c>
      <c r="DK148" s="58"/>
      <c r="DL148" s="2">
        <f t="shared" si="355"/>
        <v>1517.9</v>
      </c>
      <c r="DM148" s="2">
        <f t="shared" si="356"/>
        <v>1517.9</v>
      </c>
      <c r="DN148" s="58"/>
      <c r="DO148" s="2"/>
      <c r="DP148" s="2"/>
      <c r="DQ148" s="58"/>
      <c r="DR148" s="2"/>
      <c r="DS148" s="58"/>
      <c r="DT148" s="58"/>
      <c r="DU148" s="2">
        <f t="shared" si="324"/>
        <v>0</v>
      </c>
      <c r="DV148" s="2"/>
      <c r="DW148" s="620"/>
      <c r="DX148" s="2"/>
      <c r="DY148" s="323"/>
      <c r="DZ148" s="2">
        <f t="shared" si="325"/>
        <v>0</v>
      </c>
      <c r="EA148" s="2"/>
      <c r="EB148" s="2"/>
      <c r="EC148" s="2"/>
      <c r="ED148" s="172"/>
      <c r="EE148" s="445"/>
      <c r="EF148" s="445"/>
      <c r="EG148" s="445"/>
      <c r="EH148" s="553"/>
      <c r="EI148" s="553"/>
      <c r="EJ148" s="445"/>
      <c r="EK148" s="445"/>
      <c r="EL148" s="445"/>
      <c r="EM148" s="553"/>
      <c r="EN148" s="553"/>
      <c r="EO148" s="553"/>
      <c r="EP148" s="446"/>
      <c r="EQ148" s="445"/>
      <c r="ER148" s="427" t="e">
        <f t="shared" si="357"/>
        <v>#DIV/0!</v>
      </c>
      <c r="ES148" s="498">
        <f t="shared" si="326"/>
        <v>1517.9</v>
      </c>
      <c r="ET148" s="498">
        <f>AS148</f>
        <v>1517.9</v>
      </c>
      <c r="EU148" s="498"/>
      <c r="EV148" s="541">
        <f t="shared" si="358"/>
        <v>1</v>
      </c>
      <c r="EW148" s="541">
        <f t="shared" si="359"/>
        <v>0</v>
      </c>
      <c r="EX148" s="498">
        <f t="shared" si="327"/>
        <v>0</v>
      </c>
      <c r="EY148" s="498">
        <f t="shared" si="360"/>
        <v>0</v>
      </c>
      <c r="EZ148" s="498">
        <f t="shared" si="361"/>
        <v>0</v>
      </c>
      <c r="FA148" s="541" t="e">
        <f t="shared" si="362"/>
        <v>#DIV/0!</v>
      </c>
      <c r="FB148" s="541" t="e">
        <f t="shared" si="363"/>
        <v>#DIV/0!</v>
      </c>
      <c r="FC148" s="541"/>
      <c r="FD148" s="498">
        <f t="shared" si="364"/>
        <v>0</v>
      </c>
      <c r="FE148" s="498">
        <f t="shared" si="328"/>
        <v>0</v>
      </c>
      <c r="FF148" s="445"/>
      <c r="FG148" s="445"/>
      <c r="FH148" s="445"/>
      <c r="FI148" s="553"/>
      <c r="FJ148" s="553"/>
      <c r="FK148" s="445"/>
      <c r="FL148" s="445"/>
      <c r="FM148" s="445"/>
      <c r="FN148" s="553"/>
      <c r="FO148" s="553"/>
      <c r="FP148" s="553"/>
      <c r="FQ148" s="445"/>
      <c r="FR148" s="445"/>
    </row>
    <row r="149" spans="2:174" s="49" customFormat="1" ht="15.6" customHeight="1" x14ac:dyDescent="0.25">
      <c r="B149" s="38"/>
      <c r="C149" s="39">
        <v>1</v>
      </c>
      <c r="D149" s="39"/>
      <c r="E149" s="40">
        <v>125</v>
      </c>
      <c r="F149" s="38"/>
      <c r="G149" s="39">
        <v>1</v>
      </c>
      <c r="H149" s="39">
        <v>1</v>
      </c>
      <c r="I149" s="40"/>
      <c r="J149" s="41"/>
      <c r="K149" s="41"/>
      <c r="L149" s="85"/>
      <c r="M149" s="40">
        <v>114</v>
      </c>
      <c r="N149" s="41" t="s">
        <v>55</v>
      </c>
      <c r="O149" s="41"/>
      <c r="P149" s="212">
        <v>3</v>
      </c>
      <c r="Q149" s="113">
        <v>3</v>
      </c>
      <c r="R149" s="29">
        <f t="shared" si="333"/>
        <v>15107.109119999999</v>
      </c>
      <c r="S149" s="621"/>
      <c r="T149" s="618">
        <v>1054.26377</v>
      </c>
      <c r="U149" s="621">
        <v>14052.84535</v>
      </c>
      <c r="V149" s="29">
        <f t="shared" si="334"/>
        <v>24520.499159999999</v>
      </c>
      <c r="W149" s="648">
        <v>8730.5</v>
      </c>
      <c r="X149" s="646">
        <v>1054.3</v>
      </c>
      <c r="Y149" s="648">
        <v>14735.69916</v>
      </c>
      <c r="Z149" s="179"/>
      <c r="AA149" s="178"/>
      <c r="AB149" s="178"/>
      <c r="AC149" s="180"/>
      <c r="AD149" s="178"/>
      <c r="AE149" s="179"/>
      <c r="AF149" s="178"/>
      <c r="AG149" s="178"/>
      <c r="AH149" s="180"/>
      <c r="AI149" s="178"/>
      <c r="AJ149" s="179"/>
      <c r="AK149" s="178"/>
      <c r="AL149" s="178"/>
      <c r="AM149" s="180"/>
      <c r="AN149" s="178"/>
      <c r="AO149" s="179"/>
      <c r="AP149" s="578" t="s">
        <v>594</v>
      </c>
      <c r="AQ149" s="31">
        <f t="shared" si="335"/>
        <v>15107.109119999999</v>
      </c>
      <c r="AR149" s="621"/>
      <c r="AS149" s="618">
        <v>1054.26377</v>
      </c>
      <c r="AT149" s="621">
        <v>14052.84535</v>
      </c>
      <c r="AU149" s="325"/>
      <c r="AV149" s="29" t="e">
        <f t="shared" si="336"/>
        <v>#REF!</v>
      </c>
      <c r="AW149" s="29" t="e">
        <f>#REF!-AR149</f>
        <v>#REF!</v>
      </c>
      <c r="AX149" s="29" t="e">
        <f>#REF!-AS149</f>
        <v>#REF!</v>
      </c>
      <c r="AY149" s="29" t="e">
        <f>#REF!-AT149</f>
        <v>#REF!</v>
      </c>
      <c r="AZ149" s="29" t="e">
        <f>#REF!-AU149</f>
        <v>#REF!</v>
      </c>
      <c r="BA149" s="29">
        <f t="shared" si="337"/>
        <v>616.4</v>
      </c>
      <c r="BB149" s="29"/>
      <c r="BC149" s="322">
        <v>616.4</v>
      </c>
      <c r="BD149" s="29"/>
      <c r="BE149" s="325"/>
      <c r="BF149" s="29">
        <f t="shared" si="338"/>
        <v>0</v>
      </c>
      <c r="BG149" s="29"/>
      <c r="BH149" s="322"/>
      <c r="BI149" s="29"/>
      <c r="BJ149" s="325"/>
      <c r="BK149" s="29">
        <f t="shared" si="339"/>
        <v>15106.81899</v>
      </c>
      <c r="BL149" s="29"/>
      <c r="BM149" s="618">
        <v>1054.24352</v>
      </c>
      <c r="BN149" s="29">
        <v>14052.57547</v>
      </c>
      <c r="BO149" s="343"/>
      <c r="BP149" s="2">
        <f t="shared" si="365"/>
        <v>1494.0810100000001</v>
      </c>
      <c r="BQ149" s="700"/>
      <c r="BR149" s="700">
        <v>104.26585</v>
      </c>
      <c r="BS149" s="700">
        <v>1389.8151600000001</v>
      </c>
      <c r="BT149" s="29">
        <f t="shared" si="340"/>
        <v>15106.81899</v>
      </c>
      <c r="BU149" s="29"/>
      <c r="BV149" s="618">
        <v>1054.24352</v>
      </c>
      <c r="BW149" s="29">
        <v>14052.57547</v>
      </c>
      <c r="BX149" s="179"/>
      <c r="BY149" s="29">
        <f t="shared" si="341"/>
        <v>1494.0810100000001</v>
      </c>
      <c r="BZ149" s="29"/>
      <c r="CA149" s="29">
        <v>104.26585</v>
      </c>
      <c r="CB149" s="29">
        <v>1389.8151600000001</v>
      </c>
      <c r="CC149" s="29"/>
      <c r="CD149" s="31">
        <f t="shared" si="342"/>
        <v>16600.900000000001</v>
      </c>
      <c r="CE149" s="29">
        <f t="shared" si="343"/>
        <v>16600.900000000001</v>
      </c>
      <c r="CF149" s="29">
        <f t="shared" si="344"/>
        <v>0</v>
      </c>
      <c r="CG149" s="29">
        <f t="shared" si="344"/>
        <v>1158.50937</v>
      </c>
      <c r="CH149" s="29">
        <f t="shared" si="344"/>
        <v>15442.39063</v>
      </c>
      <c r="CI149" s="29">
        <f t="shared" si="344"/>
        <v>0</v>
      </c>
      <c r="CJ149" s="29">
        <f t="shared" si="345"/>
        <v>0</v>
      </c>
      <c r="CK149" s="29">
        <f t="shared" si="346"/>
        <v>0</v>
      </c>
      <c r="CL149" s="29">
        <f t="shared" si="347"/>
        <v>0</v>
      </c>
      <c r="CM149" s="29">
        <f t="shared" si="348"/>
        <v>0</v>
      </c>
      <c r="CN149" s="29">
        <f t="shared" si="349"/>
        <v>0</v>
      </c>
      <c r="CO149" s="349"/>
      <c r="CP149" s="351"/>
      <c r="CQ149" s="351"/>
      <c r="CR149" s="29">
        <f t="shared" si="350"/>
        <v>0</v>
      </c>
      <c r="CS149" s="29"/>
      <c r="CT149" s="322"/>
      <c r="CU149" s="29"/>
      <c r="CV149" s="325"/>
      <c r="CW149" s="29">
        <f t="shared" si="351"/>
        <v>0</v>
      </c>
      <c r="CX149" s="29"/>
      <c r="CY149" s="322"/>
      <c r="CZ149" s="29"/>
      <c r="DA149" s="325"/>
      <c r="DB149" s="29">
        <f t="shared" si="352"/>
        <v>0</v>
      </c>
      <c r="DC149" s="2">
        <f t="shared" si="353"/>
        <v>0</v>
      </c>
      <c r="DD149" s="2">
        <f t="shared" si="353"/>
        <v>0</v>
      </c>
      <c r="DE149" s="2">
        <f t="shared" si="353"/>
        <v>0</v>
      </c>
      <c r="DF149" s="2">
        <f t="shared" si="353"/>
        <v>0</v>
      </c>
      <c r="DG149" s="29"/>
      <c r="DH149" s="29"/>
      <c r="DI149" s="29"/>
      <c r="DJ149" s="29">
        <f t="shared" si="354"/>
        <v>0</v>
      </c>
      <c r="DK149" s="93"/>
      <c r="DL149" s="29">
        <f t="shared" si="355"/>
        <v>15106.81899</v>
      </c>
      <c r="DM149" s="29">
        <f t="shared" si="356"/>
        <v>15106.81899</v>
      </c>
      <c r="DN149" s="93"/>
      <c r="DO149" s="29"/>
      <c r="DP149" s="29"/>
      <c r="DQ149" s="93"/>
      <c r="DR149" s="29"/>
      <c r="DS149" s="93"/>
      <c r="DT149" s="93"/>
      <c r="DU149" s="2">
        <f t="shared" si="324"/>
        <v>0</v>
      </c>
      <c r="DV149" s="29"/>
      <c r="DW149" s="618"/>
      <c r="DX149" s="29"/>
      <c r="DY149" s="325"/>
      <c r="DZ149" s="2">
        <f t="shared" si="325"/>
        <v>0</v>
      </c>
      <c r="EA149" s="29"/>
      <c r="EB149" s="29"/>
      <c r="EC149" s="29"/>
      <c r="ED149" s="178"/>
      <c r="EE149" s="445">
        <f>EF149+EG149</f>
        <v>0</v>
      </c>
      <c r="EF149" s="447">
        <f>AR149</f>
        <v>0</v>
      </c>
      <c r="EG149" s="447">
        <v>0</v>
      </c>
      <c r="EH149" s="554" t="e">
        <f>EF149/EE149</f>
        <v>#DIV/0!</v>
      </c>
      <c r="EI149" s="554" t="e">
        <f>EG149/EE149</f>
        <v>#DIV/0!</v>
      </c>
      <c r="EJ149" s="445">
        <f>EK149+EL149</f>
        <v>0</v>
      </c>
      <c r="EK149" s="447">
        <f>DV149</f>
        <v>0</v>
      </c>
      <c r="EL149" s="447">
        <f>EA149</f>
        <v>0</v>
      </c>
      <c r="EM149" s="554" t="e">
        <f>EK149/EJ149</f>
        <v>#DIV/0!</v>
      </c>
      <c r="EN149" s="554" t="e">
        <f>EL149/EJ149</f>
        <v>#DIV/0!</v>
      </c>
      <c r="EO149" s="554"/>
      <c r="EP149" s="448" t="e">
        <f>EJ149*EH149</f>
        <v>#DIV/0!</v>
      </c>
      <c r="EQ149" s="447" t="e">
        <f>EK149-EP149</f>
        <v>#DIV/0!</v>
      </c>
      <c r="ER149" s="428" t="e">
        <f t="shared" si="357"/>
        <v>#DIV/0!</v>
      </c>
      <c r="ES149" s="498">
        <f t="shared" si="326"/>
        <v>1054.26377</v>
      </c>
      <c r="ET149" s="499">
        <f>AS149</f>
        <v>1054.26377</v>
      </c>
      <c r="EU149" s="499"/>
      <c r="EV149" s="544">
        <f t="shared" si="358"/>
        <v>1</v>
      </c>
      <c r="EW149" s="544">
        <f t="shared" si="359"/>
        <v>0</v>
      </c>
      <c r="EX149" s="498">
        <f t="shared" si="327"/>
        <v>0</v>
      </c>
      <c r="EY149" s="499">
        <f t="shared" si="360"/>
        <v>0</v>
      </c>
      <c r="EZ149" s="499">
        <f t="shared" si="361"/>
        <v>0</v>
      </c>
      <c r="FA149" s="544" t="e">
        <f t="shared" si="362"/>
        <v>#DIV/0!</v>
      </c>
      <c r="FB149" s="544" t="e">
        <f t="shared" si="363"/>
        <v>#DIV/0!</v>
      </c>
      <c r="FC149" s="544"/>
      <c r="FD149" s="499">
        <f t="shared" si="364"/>
        <v>0</v>
      </c>
      <c r="FE149" s="499">
        <f t="shared" si="328"/>
        <v>0</v>
      </c>
      <c r="FF149" s="445"/>
      <c r="FG149" s="447"/>
      <c r="FH149" s="447"/>
      <c r="FI149" s="554"/>
      <c r="FJ149" s="554"/>
      <c r="FK149" s="445"/>
      <c r="FL149" s="447"/>
      <c r="FM149" s="447"/>
      <c r="FN149" s="554"/>
      <c r="FO149" s="554"/>
      <c r="FP149" s="554"/>
      <c r="FQ149" s="447"/>
      <c r="FR149" s="447"/>
    </row>
    <row r="150" spans="2:174" s="48" customFormat="1" ht="15.75" customHeight="1" x14ac:dyDescent="0.25">
      <c r="B150" s="35"/>
      <c r="C150" s="36"/>
      <c r="D150" s="36">
        <v>1</v>
      </c>
      <c r="E150" s="113">
        <v>126</v>
      </c>
      <c r="F150" s="35"/>
      <c r="G150" s="36"/>
      <c r="H150" s="36">
        <v>1</v>
      </c>
      <c r="I150" s="113"/>
      <c r="J150" s="4"/>
      <c r="K150" s="4"/>
      <c r="L150" s="66"/>
      <c r="M150" s="638">
        <v>115</v>
      </c>
      <c r="N150" s="4" t="s">
        <v>114</v>
      </c>
      <c r="O150" s="408"/>
      <c r="P150" s="212">
        <v>1</v>
      </c>
      <c r="Q150" s="212"/>
      <c r="R150" s="2">
        <f t="shared" si="333"/>
        <v>1222.5999999999999</v>
      </c>
      <c r="S150" s="619"/>
      <c r="T150" s="620">
        <v>1222.5999999999999</v>
      </c>
      <c r="U150" s="619"/>
      <c r="V150" s="2">
        <f t="shared" si="334"/>
        <v>1222.5999999999999</v>
      </c>
      <c r="W150" s="2"/>
      <c r="X150" s="645">
        <v>1222.5999999999999</v>
      </c>
      <c r="Y150" s="2"/>
      <c r="Z150" s="174"/>
      <c r="AA150" s="172"/>
      <c r="AB150" s="172"/>
      <c r="AC150" s="173"/>
      <c r="AD150" s="172"/>
      <c r="AE150" s="174"/>
      <c r="AF150" s="172"/>
      <c r="AG150" s="172"/>
      <c r="AH150" s="173"/>
      <c r="AI150" s="172"/>
      <c r="AJ150" s="174"/>
      <c r="AK150" s="172"/>
      <c r="AL150" s="172"/>
      <c r="AM150" s="173"/>
      <c r="AN150" s="172"/>
      <c r="AO150" s="174"/>
      <c r="AP150" s="578" t="s">
        <v>450</v>
      </c>
      <c r="AQ150" s="2">
        <f t="shared" si="335"/>
        <v>1222.5999999999999</v>
      </c>
      <c r="AR150" s="619"/>
      <c r="AS150" s="620">
        <v>1222.5999999999999</v>
      </c>
      <c r="AT150" s="619"/>
      <c r="AU150" s="323"/>
      <c r="AV150" s="2" t="e">
        <f t="shared" si="336"/>
        <v>#REF!</v>
      </c>
      <c r="AW150" s="2" t="e">
        <f>#REF!-AR150</f>
        <v>#REF!</v>
      </c>
      <c r="AX150" s="2" t="e">
        <f>#REF!-AS150</f>
        <v>#REF!</v>
      </c>
      <c r="AY150" s="2" t="e">
        <f>#REF!-AT150</f>
        <v>#REF!</v>
      </c>
      <c r="AZ150" s="2" t="e">
        <f>#REF!-AU150</f>
        <v>#REF!</v>
      </c>
      <c r="BA150" s="2">
        <f t="shared" si="337"/>
        <v>777.4</v>
      </c>
      <c r="BB150" s="2"/>
      <c r="BC150" s="262">
        <v>777.4</v>
      </c>
      <c r="BD150" s="2"/>
      <c r="BE150" s="323"/>
      <c r="BF150" s="2">
        <f t="shared" si="338"/>
        <v>0</v>
      </c>
      <c r="BG150" s="2"/>
      <c r="BH150" s="262"/>
      <c r="BI150" s="2"/>
      <c r="BJ150" s="323"/>
      <c r="BK150" s="2">
        <f t="shared" si="339"/>
        <v>874.15899999999999</v>
      </c>
      <c r="BL150" s="2"/>
      <c r="BM150" s="262">
        <v>874.15899999999999</v>
      </c>
      <c r="BN150" s="2"/>
      <c r="BO150" s="328"/>
      <c r="BP150" s="2">
        <f t="shared" si="365"/>
        <v>119.405</v>
      </c>
      <c r="BQ150" s="327"/>
      <c r="BR150" s="327">
        <v>119.405</v>
      </c>
      <c r="BS150" s="327"/>
      <c r="BT150" s="2">
        <f t="shared" si="340"/>
        <v>874.15899999999999</v>
      </c>
      <c r="BU150" s="2"/>
      <c r="BV150" s="262">
        <v>874.15899999999999</v>
      </c>
      <c r="BW150" s="2"/>
      <c r="BX150" s="174"/>
      <c r="BY150" s="2">
        <f t="shared" si="341"/>
        <v>119.405</v>
      </c>
      <c r="BZ150" s="2"/>
      <c r="CA150" s="2">
        <v>119.405</v>
      </c>
      <c r="CB150" s="2"/>
      <c r="CC150" s="2"/>
      <c r="CD150" s="25">
        <f t="shared" si="342"/>
        <v>993.56399999999996</v>
      </c>
      <c r="CE150" s="2">
        <f t="shared" si="343"/>
        <v>993.56399999999996</v>
      </c>
      <c r="CF150" s="2">
        <f t="shared" si="344"/>
        <v>0</v>
      </c>
      <c r="CG150" s="2">
        <f t="shared" si="344"/>
        <v>993.56399999999996</v>
      </c>
      <c r="CH150" s="2">
        <f t="shared" si="344"/>
        <v>0</v>
      </c>
      <c r="CI150" s="2">
        <f t="shared" si="344"/>
        <v>0</v>
      </c>
      <c r="CJ150" s="2">
        <f t="shared" si="345"/>
        <v>0</v>
      </c>
      <c r="CK150" s="2">
        <f t="shared" si="346"/>
        <v>0</v>
      </c>
      <c r="CL150" s="2">
        <f t="shared" si="347"/>
        <v>0</v>
      </c>
      <c r="CM150" s="2">
        <f t="shared" si="348"/>
        <v>0</v>
      </c>
      <c r="CN150" s="2">
        <f t="shared" si="349"/>
        <v>0</v>
      </c>
      <c r="CO150" s="92"/>
      <c r="CP150" s="348"/>
      <c r="CQ150" s="348"/>
      <c r="CR150" s="2">
        <f t="shared" si="350"/>
        <v>0</v>
      </c>
      <c r="CS150" s="2"/>
      <c r="CT150" s="262"/>
      <c r="CU150" s="2"/>
      <c r="CV150" s="323"/>
      <c r="CW150" s="2">
        <f t="shared" si="351"/>
        <v>0</v>
      </c>
      <c r="CX150" s="2"/>
      <c r="CY150" s="262"/>
      <c r="CZ150" s="2"/>
      <c r="DA150" s="323"/>
      <c r="DB150" s="2">
        <f t="shared" si="352"/>
        <v>0</v>
      </c>
      <c r="DC150" s="2">
        <f t="shared" si="353"/>
        <v>0</v>
      </c>
      <c r="DD150" s="2">
        <f t="shared" si="353"/>
        <v>0</v>
      </c>
      <c r="DE150" s="2">
        <f t="shared" si="353"/>
        <v>0</v>
      </c>
      <c r="DF150" s="2">
        <f t="shared" si="353"/>
        <v>0</v>
      </c>
      <c r="DG150" s="2"/>
      <c r="DH150" s="2"/>
      <c r="DI150" s="2"/>
      <c r="DJ150" s="2">
        <f t="shared" si="354"/>
        <v>0</v>
      </c>
      <c r="DK150" s="58"/>
      <c r="DL150" s="2">
        <f t="shared" si="355"/>
        <v>874.15899999999999</v>
      </c>
      <c r="DM150" s="2">
        <f t="shared" si="356"/>
        <v>874.15899999999999</v>
      </c>
      <c r="DN150" s="58"/>
      <c r="DO150" s="2"/>
      <c r="DP150" s="2"/>
      <c r="DQ150" s="58"/>
      <c r="DR150" s="2"/>
      <c r="DS150" s="58"/>
      <c r="DT150" s="58"/>
      <c r="DU150" s="2">
        <f t="shared" si="324"/>
        <v>0</v>
      </c>
      <c r="DV150" s="2"/>
      <c r="DW150" s="262"/>
      <c r="DX150" s="2"/>
      <c r="DY150" s="323"/>
      <c r="DZ150" s="2">
        <f t="shared" si="325"/>
        <v>0</v>
      </c>
      <c r="EA150" s="2"/>
      <c r="EB150" s="2"/>
      <c r="EC150" s="2"/>
      <c r="ED150" s="172"/>
      <c r="EE150" s="445"/>
      <c r="EF150" s="445"/>
      <c r="EG150" s="445"/>
      <c r="EH150" s="553"/>
      <c r="EI150" s="553"/>
      <c r="EJ150" s="445"/>
      <c r="EK150" s="445"/>
      <c r="EL150" s="445"/>
      <c r="EM150" s="553"/>
      <c r="EN150" s="553"/>
      <c r="EO150" s="553"/>
      <c r="EP150" s="446"/>
      <c r="EQ150" s="445"/>
      <c r="ER150" s="427" t="e">
        <f t="shared" si="357"/>
        <v>#DIV/0!</v>
      </c>
      <c r="ES150" s="498">
        <f t="shared" si="326"/>
        <v>1222.5999999999999</v>
      </c>
      <c r="ET150" s="498">
        <f>AS150</f>
        <v>1222.5999999999999</v>
      </c>
      <c r="EU150" s="498"/>
      <c r="EV150" s="541">
        <f t="shared" si="358"/>
        <v>1</v>
      </c>
      <c r="EW150" s="541">
        <f t="shared" si="359"/>
        <v>0</v>
      </c>
      <c r="EX150" s="498">
        <f t="shared" si="327"/>
        <v>0</v>
      </c>
      <c r="EY150" s="498">
        <f t="shared" si="360"/>
        <v>0</v>
      </c>
      <c r="EZ150" s="498">
        <f t="shared" si="361"/>
        <v>0</v>
      </c>
      <c r="FA150" s="541" t="e">
        <f t="shared" si="362"/>
        <v>#DIV/0!</v>
      </c>
      <c r="FB150" s="541" t="e">
        <f t="shared" si="363"/>
        <v>#DIV/0!</v>
      </c>
      <c r="FC150" s="541"/>
      <c r="FD150" s="498">
        <f t="shared" si="364"/>
        <v>0</v>
      </c>
      <c r="FE150" s="498">
        <f t="shared" si="328"/>
        <v>0</v>
      </c>
      <c r="FF150" s="445">
        <f t="shared" si="366"/>
        <v>0</v>
      </c>
      <c r="FG150" s="445">
        <f>AT150</f>
        <v>0</v>
      </c>
      <c r="FH150" s="445"/>
      <c r="FI150" s="553" t="e">
        <f t="shared" si="367"/>
        <v>#DIV/0!</v>
      </c>
      <c r="FJ150" s="553" t="e">
        <f t="shared" si="368"/>
        <v>#DIV/0!</v>
      </c>
      <c r="FK150" s="445">
        <f>FL150+FM150</f>
        <v>0</v>
      </c>
      <c r="FL150" s="445">
        <f>DX150</f>
        <v>0</v>
      </c>
      <c r="FM150" s="445">
        <f>EC150</f>
        <v>0</v>
      </c>
      <c r="FN150" s="553" t="e">
        <f t="shared" si="369"/>
        <v>#DIV/0!</v>
      </c>
      <c r="FO150" s="553" t="e">
        <f t="shared" si="370"/>
        <v>#DIV/0!</v>
      </c>
      <c r="FP150" s="553"/>
      <c r="FQ150" s="445" t="e">
        <f>FK150*FI150</f>
        <v>#DIV/0!</v>
      </c>
      <c r="FR150" s="445" t="e">
        <f>FL150-FQ150</f>
        <v>#DIV/0!</v>
      </c>
    </row>
    <row r="151" spans="2:174" s="142" customFormat="1" ht="15.75" customHeight="1" x14ac:dyDescent="0.2">
      <c r="B151" s="136"/>
      <c r="C151" s="137"/>
      <c r="D151" s="137"/>
      <c r="E151" s="138"/>
      <c r="F151" s="136"/>
      <c r="G151" s="137"/>
      <c r="H151" s="137"/>
      <c r="M151" s="138"/>
      <c r="N151" s="141" t="s">
        <v>20</v>
      </c>
      <c r="O151" s="141"/>
      <c r="P151" s="214">
        <f>P152+P153+P154+P155+P156+P157+P158</f>
        <v>6</v>
      </c>
      <c r="Q151" s="214">
        <f>Q152+Q153+Q154+Q155+Q156+Q157+Q158</f>
        <v>0</v>
      </c>
      <c r="R151" s="70">
        <f t="shared" ref="R151:AO151" si="371">SUM(R152:R158)-R153</f>
        <v>14726.701710000001</v>
      </c>
      <c r="S151" s="70">
        <f t="shared" si="371"/>
        <v>0</v>
      </c>
      <c r="T151" s="70">
        <f t="shared" si="371"/>
        <v>14726.701710000001</v>
      </c>
      <c r="U151" s="70">
        <f t="shared" si="371"/>
        <v>0</v>
      </c>
      <c r="V151" s="70">
        <f t="shared" si="371"/>
        <v>15193.100000000002</v>
      </c>
      <c r="W151" s="70">
        <f t="shared" si="371"/>
        <v>0</v>
      </c>
      <c r="X151" s="70">
        <f t="shared" si="371"/>
        <v>15193.100000000002</v>
      </c>
      <c r="Y151" s="70">
        <f t="shared" si="371"/>
        <v>0</v>
      </c>
      <c r="Z151" s="170">
        <f t="shared" si="371"/>
        <v>0</v>
      </c>
      <c r="AA151" s="170">
        <f t="shared" si="371"/>
        <v>9066.6</v>
      </c>
      <c r="AB151" s="170">
        <f t="shared" si="371"/>
        <v>0</v>
      </c>
      <c r="AC151" s="170">
        <f t="shared" si="371"/>
        <v>9066.6</v>
      </c>
      <c r="AD151" s="170">
        <f t="shared" si="371"/>
        <v>0</v>
      </c>
      <c r="AE151" s="170">
        <f t="shared" si="371"/>
        <v>0</v>
      </c>
      <c r="AF151" s="170">
        <f t="shared" si="371"/>
        <v>9066.6</v>
      </c>
      <c r="AG151" s="170">
        <f t="shared" si="371"/>
        <v>0</v>
      </c>
      <c r="AH151" s="170">
        <f t="shared" si="371"/>
        <v>9066.6</v>
      </c>
      <c r="AI151" s="170">
        <f t="shared" si="371"/>
        <v>0</v>
      </c>
      <c r="AJ151" s="170">
        <f t="shared" si="371"/>
        <v>0</v>
      </c>
      <c r="AK151" s="171">
        <f t="shared" si="371"/>
        <v>3942</v>
      </c>
      <c r="AL151" s="170">
        <f t="shared" si="371"/>
        <v>0</v>
      </c>
      <c r="AM151" s="170">
        <f t="shared" si="371"/>
        <v>3942</v>
      </c>
      <c r="AN151" s="170">
        <f t="shared" si="371"/>
        <v>0</v>
      </c>
      <c r="AO151" s="170">
        <f t="shared" si="371"/>
        <v>0</v>
      </c>
      <c r="AP151" s="577"/>
      <c r="AQ151" s="70">
        <f>SUM(AQ152:AQ158)-AQ153</f>
        <v>14726.701710000001</v>
      </c>
      <c r="AR151" s="70">
        <f>SUM(AR152:AR158)-AR153</f>
        <v>0</v>
      </c>
      <c r="AS151" s="70">
        <f>SUM(AS152:AS158)-AS153</f>
        <v>14726.701710000001</v>
      </c>
      <c r="AT151" s="70">
        <f>SUM(AT152:AT158)-AT153</f>
        <v>0</v>
      </c>
      <c r="AU151" s="70">
        <f>SUM(AU152:AU158)-AU153</f>
        <v>0</v>
      </c>
      <c r="AV151" s="70" t="e">
        <f t="shared" ref="AV151:BE151" si="372">SUM(AV152:AV158)-AV153</f>
        <v>#REF!</v>
      </c>
      <c r="AW151" s="70" t="e">
        <f t="shared" si="372"/>
        <v>#REF!</v>
      </c>
      <c r="AX151" s="70" t="e">
        <f t="shared" si="372"/>
        <v>#REF!</v>
      </c>
      <c r="AY151" s="70" t="e">
        <f t="shared" si="372"/>
        <v>#REF!</v>
      </c>
      <c r="AZ151" s="70" t="e">
        <f t="shared" si="372"/>
        <v>#REF!</v>
      </c>
      <c r="BA151" s="70">
        <f t="shared" si="372"/>
        <v>9005.241</v>
      </c>
      <c r="BB151" s="70">
        <f t="shared" si="372"/>
        <v>0</v>
      </c>
      <c r="BC151" s="70">
        <f t="shared" si="372"/>
        <v>9005.241</v>
      </c>
      <c r="BD151" s="70">
        <f t="shared" si="372"/>
        <v>0</v>
      </c>
      <c r="BE151" s="70">
        <f t="shared" si="372"/>
        <v>0</v>
      </c>
      <c r="BF151" s="70">
        <f t="shared" ref="BF151:CN151" si="373">SUM(BF152:BF158)-BF153</f>
        <v>0</v>
      </c>
      <c r="BG151" s="70">
        <f t="shared" si="373"/>
        <v>0</v>
      </c>
      <c r="BH151" s="70">
        <f t="shared" si="373"/>
        <v>0</v>
      </c>
      <c r="BI151" s="70">
        <f t="shared" si="373"/>
        <v>0</v>
      </c>
      <c r="BJ151" s="70">
        <f t="shared" si="373"/>
        <v>0</v>
      </c>
      <c r="BK151" s="70">
        <f t="shared" si="373"/>
        <v>13774.52621</v>
      </c>
      <c r="BL151" s="70">
        <f t="shared" si="373"/>
        <v>0</v>
      </c>
      <c r="BM151" s="70">
        <f t="shared" si="373"/>
        <v>13774.52621</v>
      </c>
      <c r="BN151" s="70">
        <f t="shared" si="373"/>
        <v>0</v>
      </c>
      <c r="BO151" s="70">
        <f t="shared" si="373"/>
        <v>0</v>
      </c>
      <c r="BP151" s="70">
        <f>SUM(BP152:BP158)</f>
        <v>1596.1533799999997</v>
      </c>
      <c r="BQ151" s="70">
        <f>SUM(BQ152:BQ158)</f>
        <v>0</v>
      </c>
      <c r="BR151" s="70">
        <f>SUM(BR152:BR158)</f>
        <v>1596.1533799999997</v>
      </c>
      <c r="BS151" s="70">
        <f>SUM(BS152:BS158)</f>
        <v>0</v>
      </c>
      <c r="BT151" s="70">
        <f t="shared" si="373"/>
        <v>13774.52621</v>
      </c>
      <c r="BU151" s="70">
        <f t="shared" si="373"/>
        <v>0</v>
      </c>
      <c r="BV151" s="70">
        <f t="shared" si="373"/>
        <v>13774.52621</v>
      </c>
      <c r="BW151" s="70">
        <f t="shared" si="373"/>
        <v>0</v>
      </c>
      <c r="BX151" s="170">
        <f t="shared" si="373"/>
        <v>0</v>
      </c>
      <c r="BY151" s="310">
        <f t="shared" si="373"/>
        <v>1596.1533799999997</v>
      </c>
      <c r="BZ151" s="70">
        <f t="shared" si="373"/>
        <v>0</v>
      </c>
      <c r="CA151" s="70">
        <f t="shared" si="373"/>
        <v>1596.1533799999997</v>
      </c>
      <c r="CB151" s="70">
        <f t="shared" si="373"/>
        <v>0</v>
      </c>
      <c r="CC151" s="70">
        <f t="shared" si="373"/>
        <v>0</v>
      </c>
      <c r="CD151" s="70">
        <f t="shared" si="373"/>
        <v>15370.679590000002</v>
      </c>
      <c r="CE151" s="70">
        <f t="shared" si="373"/>
        <v>15370.679590000002</v>
      </c>
      <c r="CF151" s="70">
        <f t="shared" si="373"/>
        <v>0</v>
      </c>
      <c r="CG151" s="70">
        <f t="shared" si="373"/>
        <v>15370.679590000002</v>
      </c>
      <c r="CH151" s="70">
        <f t="shared" si="373"/>
        <v>0</v>
      </c>
      <c r="CI151" s="70">
        <f t="shared" si="373"/>
        <v>0</v>
      </c>
      <c r="CJ151" s="70">
        <f t="shared" si="373"/>
        <v>0</v>
      </c>
      <c r="CK151" s="70">
        <f t="shared" si="373"/>
        <v>0</v>
      </c>
      <c r="CL151" s="70">
        <f t="shared" si="373"/>
        <v>0</v>
      </c>
      <c r="CM151" s="70">
        <f t="shared" si="373"/>
        <v>0</v>
      </c>
      <c r="CN151" s="70">
        <f t="shared" si="373"/>
        <v>0</v>
      </c>
      <c r="CO151" s="312">
        <f>CP151+CR151-BF151</f>
        <v>9005.241</v>
      </c>
      <c r="CP151" s="313">
        <f t="shared" ref="CP151:DJ151" si="374">SUM(CP152:CP158)-CP153</f>
        <v>9005.241</v>
      </c>
      <c r="CQ151" s="313">
        <f t="shared" si="374"/>
        <v>9005.241</v>
      </c>
      <c r="CR151" s="70">
        <f t="shared" si="374"/>
        <v>0</v>
      </c>
      <c r="CS151" s="70">
        <f t="shared" si="374"/>
        <v>0</v>
      </c>
      <c r="CT151" s="70">
        <f t="shared" si="374"/>
        <v>0</v>
      </c>
      <c r="CU151" s="70">
        <f t="shared" si="374"/>
        <v>0</v>
      </c>
      <c r="CV151" s="70">
        <f t="shared" si="374"/>
        <v>0</v>
      </c>
      <c r="CW151" s="70">
        <f t="shared" si="374"/>
        <v>0</v>
      </c>
      <c r="CX151" s="70">
        <f t="shared" si="374"/>
        <v>0</v>
      </c>
      <c r="CY151" s="70">
        <f t="shared" si="374"/>
        <v>0</v>
      </c>
      <c r="CZ151" s="70">
        <f t="shared" si="374"/>
        <v>0</v>
      </c>
      <c r="DA151" s="70">
        <f t="shared" si="374"/>
        <v>0</v>
      </c>
      <c r="DB151" s="70">
        <f t="shared" si="374"/>
        <v>0</v>
      </c>
      <c r="DC151" s="70">
        <f t="shared" si="374"/>
        <v>0</v>
      </c>
      <c r="DD151" s="70">
        <f t="shared" si="374"/>
        <v>0</v>
      </c>
      <c r="DE151" s="70">
        <f t="shared" si="374"/>
        <v>0</v>
      </c>
      <c r="DF151" s="70">
        <f t="shared" si="374"/>
        <v>0</v>
      </c>
      <c r="DG151" s="70">
        <f t="shared" si="374"/>
        <v>0</v>
      </c>
      <c r="DH151" s="70">
        <f t="shared" si="374"/>
        <v>0</v>
      </c>
      <c r="DI151" s="70">
        <f t="shared" si="374"/>
        <v>0</v>
      </c>
      <c r="DJ151" s="70">
        <f t="shared" si="374"/>
        <v>0</v>
      </c>
      <c r="DK151" s="154"/>
      <c r="DL151" s="70">
        <f>SUM(DL152:DL158)-DL153</f>
        <v>13774.52621</v>
      </c>
      <c r="DM151" s="70">
        <f>SUM(DM152:DM158)-DM153</f>
        <v>13774.52621</v>
      </c>
      <c r="DN151" s="154"/>
      <c r="DO151" s="70">
        <f>SUM(DO152:DO158)-DO153</f>
        <v>13774.52621</v>
      </c>
      <c r="DP151" s="70">
        <f>SUM(DP152:DP158)-DP153</f>
        <v>0</v>
      </c>
      <c r="DQ151" s="154"/>
      <c r="DR151" s="70">
        <f>SUM(DR152:DR158)-DR153</f>
        <v>-4769.28521</v>
      </c>
      <c r="DS151" s="143">
        <f>DJ151-DR151</f>
        <v>4769.28521</v>
      </c>
      <c r="DT151" s="143"/>
      <c r="DU151" s="70">
        <f t="shared" si="324"/>
        <v>0</v>
      </c>
      <c r="DV151" s="70">
        <f>SUM(DV152:DV158)-DV153</f>
        <v>0</v>
      </c>
      <c r="DW151" s="70">
        <f>SUM(DW152:DW158)-DW153</f>
        <v>0</v>
      </c>
      <c r="DX151" s="70">
        <f>SUM(DX152:DX158)-DX153</f>
        <v>0</v>
      </c>
      <c r="DY151" s="70">
        <f>SUM(DY152:DY158)-DY153</f>
        <v>0</v>
      </c>
      <c r="DZ151" s="70">
        <f t="shared" si="325"/>
        <v>0</v>
      </c>
      <c r="EA151" s="70">
        <f>SUM(EA152:EA158)-EA153</f>
        <v>0</v>
      </c>
      <c r="EB151" s="70">
        <f>SUM(EB152:EB158)-EB153</f>
        <v>0</v>
      </c>
      <c r="EC151" s="70">
        <f>SUM(EC152:EC158)-EC153</f>
        <v>0</v>
      </c>
      <c r="ED151" s="170">
        <f>SUM(ED152:ED158)-ED153</f>
        <v>0</v>
      </c>
      <c r="EE151" s="70">
        <f>EF151+EG151+EH151</f>
        <v>0</v>
      </c>
      <c r="EF151" s="70">
        <f>AR151</f>
        <v>0</v>
      </c>
      <c r="EG151" s="70">
        <f>SUM(EG152:EG158)-EG153</f>
        <v>0</v>
      </c>
      <c r="EH151" s="543"/>
      <c r="EI151" s="543"/>
      <c r="EJ151" s="70">
        <f>EK151+EL151</f>
        <v>0</v>
      </c>
      <c r="EK151" s="70">
        <f>SUM(EK152:EK158)</f>
        <v>0</v>
      </c>
      <c r="EL151" s="70">
        <f>SUM(EL152:EL158)</f>
        <v>0</v>
      </c>
      <c r="EM151" s="543"/>
      <c r="EN151" s="543"/>
      <c r="EO151" s="543"/>
      <c r="EP151" s="439">
        <f>SUM(EP152:EP158)</f>
        <v>0</v>
      </c>
      <c r="EQ151" s="70">
        <f>EP151-EM151</f>
        <v>0</v>
      </c>
      <c r="ER151" s="426"/>
      <c r="ES151" s="70">
        <f t="shared" si="326"/>
        <v>14726.701710000001</v>
      </c>
      <c r="ET151" s="70">
        <f>AS151</f>
        <v>14726.701710000001</v>
      </c>
      <c r="EU151" s="70">
        <f>SUM(EU152:EU158)-EU153</f>
        <v>0</v>
      </c>
      <c r="EV151" s="543"/>
      <c r="EW151" s="543"/>
      <c r="EX151" s="70">
        <f t="shared" si="327"/>
        <v>0</v>
      </c>
      <c r="EY151" s="70">
        <f>SUM(EY152:EY158)</f>
        <v>0</v>
      </c>
      <c r="EZ151" s="70">
        <f>SUM(EZ152:EZ158)</f>
        <v>0</v>
      </c>
      <c r="FA151" s="543"/>
      <c r="FB151" s="543"/>
      <c r="FC151" s="543"/>
      <c r="FD151" s="70">
        <f>SUM(FD152:FD158)</f>
        <v>0</v>
      </c>
      <c r="FE151" s="70">
        <f t="shared" si="328"/>
        <v>0</v>
      </c>
      <c r="FF151" s="70">
        <f>FG151+FH151+FI151</f>
        <v>0</v>
      </c>
      <c r="FG151" s="70">
        <f>AT151</f>
        <v>0</v>
      </c>
      <c r="FH151" s="70">
        <f>SUM(FH152:FH158)-FH153</f>
        <v>0</v>
      </c>
      <c r="FI151" s="543"/>
      <c r="FJ151" s="543"/>
      <c r="FK151" s="70">
        <f>FL151+FM151</f>
        <v>0</v>
      </c>
      <c r="FL151" s="70">
        <f>DX151</f>
        <v>0</v>
      </c>
      <c r="FM151" s="70">
        <f>EC151</f>
        <v>0</v>
      </c>
      <c r="FN151" s="543"/>
      <c r="FO151" s="543"/>
      <c r="FP151" s="543"/>
      <c r="FQ151" s="439">
        <f>FK151*FI151</f>
        <v>0</v>
      </c>
      <c r="FR151" s="70">
        <f>FL151-FQ151</f>
        <v>0</v>
      </c>
    </row>
    <row r="152" spans="2:174" s="48" customFormat="1" ht="15.75" customHeight="1" x14ac:dyDescent="0.2">
      <c r="B152" s="35">
        <v>1</v>
      </c>
      <c r="C152" s="36"/>
      <c r="D152" s="36"/>
      <c r="E152" s="113">
        <v>127</v>
      </c>
      <c r="F152" s="35"/>
      <c r="G152" s="36"/>
      <c r="H152" s="36"/>
      <c r="M152" s="113">
        <v>116</v>
      </c>
      <c r="N152" s="574" t="s">
        <v>6</v>
      </c>
      <c r="O152" s="5"/>
      <c r="P152" s="212">
        <v>1</v>
      </c>
      <c r="Q152" s="160"/>
      <c r="R152" s="2">
        <f t="shared" ref="R152:R158" si="375">S152+T152+U152</f>
        <v>4814.8</v>
      </c>
      <c r="S152" s="2"/>
      <c r="T152" s="659">
        <v>4814.8</v>
      </c>
      <c r="U152" s="2"/>
      <c r="V152" s="2">
        <f t="shared" ref="V152:V158" si="376">W152+X152+Y152+Z152</f>
        <v>4814.8</v>
      </c>
      <c r="W152" s="2"/>
      <c r="X152" s="651">
        <v>4814.8</v>
      </c>
      <c r="Y152" s="2"/>
      <c r="Z152" s="175"/>
      <c r="AA152" s="172">
        <f t="shared" ref="AA152:AA158" si="377">AB152+AC152+AD152+AE152</f>
        <v>0</v>
      </c>
      <c r="AB152" s="172"/>
      <c r="AC152" s="175">
        <v>0</v>
      </c>
      <c r="AD152" s="172"/>
      <c r="AE152" s="175"/>
      <c r="AF152" s="172">
        <f t="shared" ref="AF152:AF158" si="378">AG152+AH152+AI152+AJ152</f>
        <v>0</v>
      </c>
      <c r="AG152" s="172"/>
      <c r="AH152" s="175">
        <v>0</v>
      </c>
      <c r="AI152" s="172"/>
      <c r="AJ152" s="175"/>
      <c r="AK152" s="172">
        <f t="shared" ref="AK152:AK158" si="379">AL152+AM152+AN152+AO152</f>
        <v>1258</v>
      </c>
      <c r="AL152" s="172"/>
      <c r="AM152" s="175">
        <v>1258</v>
      </c>
      <c r="AN152" s="172"/>
      <c r="AO152" s="172"/>
      <c r="AP152" s="580" t="s">
        <v>543</v>
      </c>
      <c r="AQ152" s="2">
        <f t="shared" ref="AQ152:AQ158" si="380">AR152+AS152+AT152+AU152</f>
        <v>4814.8</v>
      </c>
      <c r="AR152" s="619"/>
      <c r="AS152" s="659">
        <v>4814.8</v>
      </c>
      <c r="AT152" s="619"/>
      <c r="AU152" s="2"/>
      <c r="AV152" s="2" t="e">
        <f t="shared" ref="AV152:AV158" si="381">AW152+AX152+AY152+AZ152</f>
        <v>#REF!</v>
      </c>
      <c r="AW152" s="2" t="e">
        <f>#REF!-AR152</f>
        <v>#REF!</v>
      </c>
      <c r="AX152" s="2" t="e">
        <f>#REF!-AS152</f>
        <v>#REF!</v>
      </c>
      <c r="AY152" s="2" t="e">
        <f>#REF!-AT152</f>
        <v>#REF!</v>
      </c>
      <c r="AZ152" s="2" t="e">
        <f>#REF!-AU152</f>
        <v>#REF!</v>
      </c>
      <c r="BA152" s="2">
        <f t="shared" ref="BA152:BA158" si="382">BB152+BC152+BD152+BE152</f>
        <v>0</v>
      </c>
      <c r="BB152" s="2"/>
      <c r="BC152" s="25"/>
      <c r="BD152" s="2"/>
      <c r="BE152" s="2"/>
      <c r="BF152" s="2">
        <f t="shared" ref="BF152:BF158" si="383">BG152+BH152+BI152+BJ152</f>
        <v>0</v>
      </c>
      <c r="BG152" s="2"/>
      <c r="BH152" s="2"/>
      <c r="BI152" s="2"/>
      <c r="BJ152" s="2"/>
      <c r="BK152" s="2">
        <f t="shared" ref="BK152:BK158" si="384">BL152+BM152+BN152+BO152</f>
        <v>3891.2010599999999</v>
      </c>
      <c r="BL152" s="2"/>
      <c r="BM152" s="659">
        <v>3891.2010599999999</v>
      </c>
      <c r="BN152" s="2"/>
      <c r="BO152" s="2"/>
      <c r="BP152" s="2">
        <f>SUM(BQ152:BS152)</f>
        <v>432.35568000000001</v>
      </c>
      <c r="BQ152" s="2"/>
      <c r="BR152" s="2">
        <v>432.35568000000001</v>
      </c>
      <c r="BS152" s="2"/>
      <c r="BT152" s="2">
        <f t="shared" ref="BT152:BT158" si="385">BU152+BV152+BW152+BX152</f>
        <v>3891.2010599999999</v>
      </c>
      <c r="BU152" s="2"/>
      <c r="BV152" s="2">
        <v>3891.2010599999999</v>
      </c>
      <c r="BW152" s="2"/>
      <c r="BX152" s="172"/>
      <c r="BY152" s="2">
        <f t="shared" ref="BY152:BY176" si="386">BZ152+CA152+CB152+CC152</f>
        <v>432.35568000000001</v>
      </c>
      <c r="BZ152" s="2"/>
      <c r="CA152" s="2">
        <v>432.35568000000001</v>
      </c>
      <c r="CB152" s="2"/>
      <c r="CC152" s="2"/>
      <c r="CD152" s="25">
        <f t="shared" ref="CD152:CD158" si="387">CE152</f>
        <v>4323.55674</v>
      </c>
      <c r="CE152" s="2">
        <f t="shared" ref="CE152:CE158" si="388">CF152+CG152+CH152+CI152</f>
        <v>4323.55674</v>
      </c>
      <c r="CF152" s="2">
        <f t="shared" ref="CF152:CI158" si="389">BU152+BZ152</f>
        <v>0</v>
      </c>
      <c r="CG152" s="2">
        <f t="shared" si="389"/>
        <v>4323.55674</v>
      </c>
      <c r="CH152" s="2">
        <f t="shared" si="389"/>
        <v>0</v>
      </c>
      <c r="CI152" s="2">
        <f t="shared" si="389"/>
        <v>0</v>
      </c>
      <c r="CJ152" s="2">
        <f t="shared" ref="CJ152:CJ158" si="390">CK152+CL152+CM152+CN152</f>
        <v>0</v>
      </c>
      <c r="CK152" s="2">
        <f t="shared" ref="CK152:CN158" si="391">BL152-BU152</f>
        <v>0</v>
      </c>
      <c r="CL152" s="2">
        <f t="shared" si="391"/>
        <v>0</v>
      </c>
      <c r="CM152" s="2">
        <f t="shared" si="391"/>
        <v>0</v>
      </c>
      <c r="CN152" s="2">
        <f t="shared" si="391"/>
        <v>0</v>
      </c>
      <c r="CO152" s="92"/>
      <c r="CP152" s="348">
        <f>BA152+BB263</f>
        <v>0</v>
      </c>
      <c r="CQ152" s="348">
        <f>CP152</f>
        <v>0</v>
      </c>
      <c r="CR152" s="2">
        <f t="shared" ref="CR152:CR158" si="392">CS152+CT152+CU152+CV152</f>
        <v>0</v>
      </c>
      <c r="CS152" s="2"/>
      <c r="CT152" s="2"/>
      <c r="CU152" s="2"/>
      <c r="CV152" s="2"/>
      <c r="CW152" s="2">
        <f t="shared" ref="CW152:CW158" si="393">CX152+CY152+CZ152+DA152</f>
        <v>0</v>
      </c>
      <c r="CX152" s="2"/>
      <c r="CY152" s="2"/>
      <c r="CZ152" s="2"/>
      <c r="DA152" s="2"/>
      <c r="DB152" s="2">
        <f t="shared" ref="DB152:DB158" si="394">DC152+DD152+DE152+DF152</f>
        <v>0</v>
      </c>
      <c r="DC152" s="2">
        <f t="shared" ref="DC152:DF158" si="395">CS152-CX152</f>
        <v>0</v>
      </c>
      <c r="DD152" s="2">
        <f t="shared" si="395"/>
        <v>0</v>
      </c>
      <c r="DE152" s="2">
        <f t="shared" si="395"/>
        <v>0</v>
      </c>
      <c r="DF152" s="2">
        <f t="shared" si="395"/>
        <v>0</v>
      </c>
      <c r="DG152" s="25"/>
      <c r="DH152" s="25"/>
      <c r="DI152" s="2">
        <f>DG152-DH152</f>
        <v>0</v>
      </c>
      <c r="DJ152" s="2">
        <f t="shared" ref="DJ152:DJ158" si="396">CJ152+DB152+DI152</f>
        <v>0</v>
      </c>
      <c r="DK152" s="58"/>
      <c r="DL152" s="2">
        <f t="shared" ref="DL152:DL158" si="397">BK152+CR152+DG152</f>
        <v>3891.2010599999999</v>
      </c>
      <c r="DM152" s="2">
        <f t="shared" ref="DM152:DM158" si="398">BT152+CW152+DH152</f>
        <v>3891.2010599999999</v>
      </c>
      <c r="DN152" s="58"/>
      <c r="DO152" s="2">
        <f>DM152</f>
        <v>3891.2010599999999</v>
      </c>
      <c r="DP152" s="2">
        <f>DJ152</f>
        <v>0</v>
      </c>
      <c r="DQ152" s="58"/>
      <c r="DR152" s="2">
        <f>CQ152-DO152</f>
        <v>-3891.2010599999999</v>
      </c>
      <c r="DS152" s="58"/>
      <c r="DT152" s="58"/>
      <c r="DU152" s="2">
        <f t="shared" si="324"/>
        <v>0</v>
      </c>
      <c r="DV152" s="2"/>
      <c r="DW152" s="2"/>
      <c r="DX152" s="2"/>
      <c r="DY152" s="2"/>
      <c r="DZ152" s="2">
        <f t="shared" si="325"/>
        <v>0</v>
      </c>
      <c r="EA152" s="2"/>
      <c r="EB152" s="2"/>
      <c r="EC152" s="2"/>
      <c r="ED152" s="172"/>
      <c r="EE152" s="445"/>
      <c r="EF152" s="445"/>
      <c r="EG152" s="445"/>
      <c r="EH152" s="553"/>
      <c r="EI152" s="553"/>
      <c r="EJ152" s="445"/>
      <c r="EK152" s="445"/>
      <c r="EL152" s="445"/>
      <c r="EM152" s="553"/>
      <c r="EN152" s="553"/>
      <c r="EO152" s="553"/>
      <c r="EP152" s="446"/>
      <c r="EQ152" s="445"/>
      <c r="ER152" s="427" t="e">
        <f t="shared" ref="ER152:ER158" si="399">EP152/EM152</f>
        <v>#DIV/0!</v>
      </c>
      <c r="ES152" s="498"/>
      <c r="ET152" s="498"/>
      <c r="EU152" s="498"/>
      <c r="EV152" s="541"/>
      <c r="EW152" s="541"/>
      <c r="EX152" s="498"/>
      <c r="EY152" s="498"/>
      <c r="EZ152" s="498"/>
      <c r="FA152" s="541"/>
      <c r="FB152" s="541"/>
      <c r="FC152" s="541"/>
      <c r="FD152" s="498"/>
      <c r="FE152" s="498">
        <f t="shared" si="328"/>
        <v>0</v>
      </c>
      <c r="FF152" s="445"/>
      <c r="FG152" s="445"/>
      <c r="FH152" s="445"/>
      <c r="FI152" s="553"/>
      <c r="FJ152" s="553"/>
      <c r="FK152" s="445"/>
      <c r="FL152" s="445"/>
      <c r="FM152" s="445"/>
      <c r="FN152" s="553"/>
      <c r="FO152" s="553"/>
      <c r="FP152" s="553"/>
      <c r="FQ152" s="446"/>
      <c r="FR152" s="445"/>
    </row>
    <row r="153" spans="2:174" s="48" customFormat="1" ht="15.75" customHeight="1" x14ac:dyDescent="0.2">
      <c r="B153" s="35"/>
      <c r="C153" s="36"/>
      <c r="D153" s="36"/>
      <c r="E153" s="113"/>
      <c r="F153" s="35"/>
      <c r="G153" s="36"/>
      <c r="H153" s="36"/>
      <c r="M153" s="113"/>
      <c r="N153" s="19" t="s">
        <v>251</v>
      </c>
      <c r="O153" s="158"/>
      <c r="P153" s="158"/>
      <c r="Q153" s="158"/>
      <c r="R153" s="2">
        <f t="shared" si="375"/>
        <v>0</v>
      </c>
      <c r="S153" s="2"/>
      <c r="T153" s="659"/>
      <c r="U153" s="2"/>
      <c r="V153" s="2">
        <f t="shared" si="376"/>
        <v>0</v>
      </c>
      <c r="W153" s="2"/>
      <c r="X153" s="25"/>
      <c r="Y153" s="2"/>
      <c r="Z153" s="175"/>
      <c r="AA153" s="172">
        <f t="shared" si="377"/>
        <v>0</v>
      </c>
      <c r="AB153" s="172"/>
      <c r="AC153" s="175"/>
      <c r="AD153" s="172"/>
      <c r="AE153" s="175"/>
      <c r="AF153" s="172">
        <f t="shared" si="378"/>
        <v>0</v>
      </c>
      <c r="AG153" s="172"/>
      <c r="AH153" s="175"/>
      <c r="AI153" s="172"/>
      <c r="AJ153" s="175"/>
      <c r="AK153" s="172">
        <f t="shared" si="379"/>
        <v>0</v>
      </c>
      <c r="AL153" s="172"/>
      <c r="AM153" s="175"/>
      <c r="AN153" s="172"/>
      <c r="AO153" s="172"/>
      <c r="AP153" s="604"/>
      <c r="AQ153" s="2">
        <f t="shared" si="380"/>
        <v>0</v>
      </c>
      <c r="AR153" s="619"/>
      <c r="AS153" s="619"/>
      <c r="AT153" s="619"/>
      <c r="AU153" s="2"/>
      <c r="AV153" s="2" t="e">
        <f t="shared" si="381"/>
        <v>#REF!</v>
      </c>
      <c r="AW153" s="2" t="e">
        <f>#REF!-AR153</f>
        <v>#REF!</v>
      </c>
      <c r="AX153" s="2" t="e">
        <f>#REF!-AS153</f>
        <v>#REF!</v>
      </c>
      <c r="AY153" s="2" t="e">
        <f>#REF!-AT153</f>
        <v>#REF!</v>
      </c>
      <c r="AZ153" s="2" t="e">
        <f>#REF!-AU153</f>
        <v>#REF!</v>
      </c>
      <c r="BA153" s="2">
        <f t="shared" si="382"/>
        <v>0</v>
      </c>
      <c r="BB153" s="2"/>
      <c r="BC153" s="2"/>
      <c r="BD153" s="2"/>
      <c r="BE153" s="2"/>
      <c r="BF153" s="2">
        <f t="shared" si="383"/>
        <v>0</v>
      </c>
      <c r="BG153" s="2"/>
      <c r="BH153" s="2"/>
      <c r="BI153" s="2"/>
      <c r="BJ153" s="2"/>
      <c r="BK153" s="2">
        <f t="shared" si="384"/>
        <v>0</v>
      </c>
      <c r="BL153" s="2"/>
      <c r="BM153" s="619"/>
      <c r="BN153" s="2"/>
      <c r="BO153" s="2"/>
      <c r="BP153" s="2">
        <f t="shared" ref="BP153:BP158" si="400">SUM(BQ153:BS153)</f>
        <v>0</v>
      </c>
      <c r="BQ153" s="2"/>
      <c r="BR153" s="2"/>
      <c r="BS153" s="2"/>
      <c r="BT153" s="2">
        <f t="shared" si="385"/>
        <v>0</v>
      </c>
      <c r="BU153" s="2"/>
      <c r="BV153" s="2"/>
      <c r="BW153" s="2"/>
      <c r="BX153" s="172"/>
      <c r="BY153" s="2">
        <f t="shared" si="386"/>
        <v>0</v>
      </c>
      <c r="BZ153" s="2"/>
      <c r="CA153" s="2"/>
      <c r="CB153" s="2"/>
      <c r="CC153" s="2"/>
      <c r="CD153" s="25">
        <f t="shared" si="387"/>
        <v>0</v>
      </c>
      <c r="CE153" s="2">
        <f t="shared" si="388"/>
        <v>0</v>
      </c>
      <c r="CF153" s="2">
        <f t="shared" si="389"/>
        <v>0</v>
      </c>
      <c r="CG153" s="2">
        <f t="shared" si="389"/>
        <v>0</v>
      </c>
      <c r="CH153" s="2">
        <f t="shared" si="389"/>
        <v>0</v>
      </c>
      <c r="CI153" s="2">
        <f t="shared" si="389"/>
        <v>0</v>
      </c>
      <c r="CJ153" s="2">
        <f t="shared" si="390"/>
        <v>0</v>
      </c>
      <c r="CK153" s="2">
        <f t="shared" si="391"/>
        <v>0</v>
      </c>
      <c r="CL153" s="2">
        <f t="shared" si="391"/>
        <v>0</v>
      </c>
      <c r="CM153" s="2">
        <f t="shared" si="391"/>
        <v>0</v>
      </c>
      <c r="CN153" s="2">
        <f t="shared" si="391"/>
        <v>0</v>
      </c>
      <c r="CO153" s="92"/>
      <c r="CP153" s="348"/>
      <c r="CQ153" s="348"/>
      <c r="CR153" s="2">
        <f t="shared" si="392"/>
        <v>0</v>
      </c>
      <c r="CS153" s="2"/>
      <c r="CT153" s="2"/>
      <c r="CU153" s="2"/>
      <c r="CV153" s="2"/>
      <c r="CW153" s="2">
        <f t="shared" si="393"/>
        <v>0</v>
      </c>
      <c r="CX153" s="2"/>
      <c r="CY153" s="2"/>
      <c r="CZ153" s="2"/>
      <c r="DA153" s="2"/>
      <c r="DB153" s="2">
        <f t="shared" si="394"/>
        <v>0</v>
      </c>
      <c r="DC153" s="2">
        <f t="shared" si="395"/>
        <v>0</v>
      </c>
      <c r="DD153" s="2">
        <f t="shared" si="395"/>
        <v>0</v>
      </c>
      <c r="DE153" s="2">
        <f t="shared" si="395"/>
        <v>0</v>
      </c>
      <c r="DF153" s="2">
        <f t="shared" si="395"/>
        <v>0</v>
      </c>
      <c r="DG153" s="2"/>
      <c r="DH153" s="2"/>
      <c r="DI153" s="2"/>
      <c r="DJ153" s="2">
        <f t="shared" si="396"/>
        <v>0</v>
      </c>
      <c r="DK153" s="58"/>
      <c r="DL153" s="2">
        <f t="shared" si="397"/>
        <v>0</v>
      </c>
      <c r="DM153" s="2">
        <f t="shared" si="398"/>
        <v>0</v>
      </c>
      <c r="DN153" s="58"/>
      <c r="DO153" s="2">
        <f>DM153</f>
        <v>0</v>
      </c>
      <c r="DP153" s="2">
        <f>DJ153</f>
        <v>0</v>
      </c>
      <c r="DQ153" s="58"/>
      <c r="DR153" s="2"/>
      <c r="DS153" s="58"/>
      <c r="DT153" s="58"/>
      <c r="DU153" s="2">
        <f t="shared" si="324"/>
        <v>0</v>
      </c>
      <c r="DV153" s="2"/>
      <c r="DW153" s="2"/>
      <c r="DX153" s="2"/>
      <c r="DY153" s="2"/>
      <c r="DZ153" s="2">
        <f t="shared" si="325"/>
        <v>0</v>
      </c>
      <c r="EA153" s="2"/>
      <c r="EB153" s="2"/>
      <c r="EC153" s="2"/>
      <c r="ED153" s="172"/>
      <c r="EE153" s="445"/>
      <c r="EF153" s="445"/>
      <c r="EG153" s="445"/>
      <c r="EH153" s="553"/>
      <c r="EI153" s="553"/>
      <c r="EJ153" s="445"/>
      <c r="EK153" s="445"/>
      <c r="EL153" s="445"/>
      <c r="EM153" s="553"/>
      <c r="EN153" s="553"/>
      <c r="EO153" s="553"/>
      <c r="EP153" s="446"/>
      <c r="EQ153" s="445"/>
      <c r="ER153" s="427" t="e">
        <f t="shared" si="399"/>
        <v>#DIV/0!</v>
      </c>
      <c r="ES153" s="498"/>
      <c r="ET153" s="498"/>
      <c r="EU153" s="498"/>
      <c r="EV153" s="541"/>
      <c r="EW153" s="541"/>
      <c r="EX153" s="498"/>
      <c r="EY153" s="498"/>
      <c r="EZ153" s="498"/>
      <c r="FA153" s="541"/>
      <c r="FB153" s="541"/>
      <c r="FC153" s="541"/>
      <c r="FD153" s="498"/>
      <c r="FE153" s="498">
        <f t="shared" si="328"/>
        <v>0</v>
      </c>
      <c r="FF153" s="445"/>
      <c r="FG153" s="445"/>
      <c r="FH153" s="445"/>
      <c r="FI153" s="553"/>
      <c r="FJ153" s="553"/>
      <c r="FK153" s="445"/>
      <c r="FL153" s="445"/>
      <c r="FM153" s="445"/>
      <c r="FN153" s="553"/>
      <c r="FO153" s="553"/>
      <c r="FP153" s="553"/>
      <c r="FQ153" s="446"/>
      <c r="FR153" s="445"/>
    </row>
    <row r="154" spans="2:174" s="48" customFormat="1" ht="15.75" customHeight="1" x14ac:dyDescent="0.25">
      <c r="B154" s="35"/>
      <c r="C154" s="36"/>
      <c r="D154" s="36">
        <v>1</v>
      </c>
      <c r="E154" s="113">
        <v>128</v>
      </c>
      <c r="F154" s="35"/>
      <c r="G154" s="36"/>
      <c r="H154" s="36">
        <v>1</v>
      </c>
      <c r="M154" s="113">
        <v>117</v>
      </c>
      <c r="N154" s="4" t="s">
        <v>115</v>
      </c>
      <c r="O154" s="408"/>
      <c r="P154" s="212">
        <v>1</v>
      </c>
      <c r="Q154" s="113"/>
      <c r="R154" s="2">
        <f t="shared" si="375"/>
        <v>4358.1000000000004</v>
      </c>
      <c r="S154" s="2"/>
      <c r="T154" s="619">
        <v>4358.1000000000004</v>
      </c>
      <c r="U154" s="2"/>
      <c r="V154" s="2">
        <f t="shared" si="376"/>
        <v>4358.1000000000004</v>
      </c>
      <c r="W154" s="2"/>
      <c r="X154" s="649">
        <v>4358.1000000000004</v>
      </c>
      <c r="Y154" s="2"/>
      <c r="Z154" s="174"/>
      <c r="AA154" s="172">
        <f t="shared" si="377"/>
        <v>2622</v>
      </c>
      <c r="AB154" s="172"/>
      <c r="AC154" s="172">
        <v>2622</v>
      </c>
      <c r="AD154" s="172"/>
      <c r="AE154" s="174"/>
      <c r="AF154" s="172">
        <f t="shared" si="378"/>
        <v>2622</v>
      </c>
      <c r="AG154" s="172"/>
      <c r="AH154" s="172">
        <v>2622</v>
      </c>
      <c r="AI154" s="172"/>
      <c r="AJ154" s="174"/>
      <c r="AK154" s="172">
        <f t="shared" si="379"/>
        <v>1140</v>
      </c>
      <c r="AL154" s="172"/>
      <c r="AM154" s="172">
        <v>1140</v>
      </c>
      <c r="AN154" s="172"/>
      <c r="AO154" s="174"/>
      <c r="AP154" s="580" t="s">
        <v>451</v>
      </c>
      <c r="AQ154" s="2">
        <f t="shared" si="380"/>
        <v>4358.1000000000004</v>
      </c>
      <c r="AR154" s="619"/>
      <c r="AS154" s="619">
        <v>4358.1000000000004</v>
      </c>
      <c r="AT154" s="619"/>
      <c r="AU154" s="323"/>
      <c r="AV154" s="2" t="e">
        <f t="shared" si="381"/>
        <v>#REF!</v>
      </c>
      <c r="AW154" s="2" t="e">
        <f>#REF!-AR154</f>
        <v>#REF!</v>
      </c>
      <c r="AX154" s="2" t="e">
        <f>#REF!-AS154</f>
        <v>#REF!</v>
      </c>
      <c r="AY154" s="2" t="e">
        <f>#REF!-AT154</f>
        <v>#REF!</v>
      </c>
      <c r="AZ154" s="2" t="e">
        <f>#REF!-AU154</f>
        <v>#REF!</v>
      </c>
      <c r="BA154" s="2">
        <f t="shared" si="382"/>
        <v>1082.7149999999999</v>
      </c>
      <c r="BB154" s="2"/>
      <c r="BC154" s="2">
        <v>1082.7149999999999</v>
      </c>
      <c r="BD154" s="2"/>
      <c r="BE154" s="323"/>
      <c r="BF154" s="2">
        <f t="shared" si="383"/>
        <v>0</v>
      </c>
      <c r="BG154" s="2"/>
      <c r="BH154" s="262"/>
      <c r="BI154" s="2"/>
      <c r="BJ154" s="323"/>
      <c r="BK154" s="2">
        <f t="shared" si="384"/>
        <v>4358.1000000000004</v>
      </c>
      <c r="BL154" s="2"/>
      <c r="BM154" s="619">
        <v>4358.1000000000004</v>
      </c>
      <c r="BN154" s="2"/>
      <c r="BO154" s="328"/>
      <c r="BP154" s="2">
        <f t="shared" si="400"/>
        <v>594.28700000000003</v>
      </c>
      <c r="BQ154" s="327"/>
      <c r="BR154" s="327">
        <v>594.28700000000003</v>
      </c>
      <c r="BS154" s="327"/>
      <c r="BT154" s="2">
        <f t="shared" si="385"/>
        <v>4358.1000000000004</v>
      </c>
      <c r="BU154" s="2"/>
      <c r="BV154" s="2">
        <v>4358.1000000000004</v>
      </c>
      <c r="BW154" s="2"/>
      <c r="BX154" s="174"/>
      <c r="BY154" s="2">
        <f t="shared" si="386"/>
        <v>594.28700000000003</v>
      </c>
      <c r="BZ154" s="2"/>
      <c r="CA154" s="2">
        <v>594.28700000000003</v>
      </c>
      <c r="CB154" s="2"/>
      <c r="CC154" s="2"/>
      <c r="CD154" s="25">
        <f t="shared" si="387"/>
        <v>4952.3870000000006</v>
      </c>
      <c r="CE154" s="2">
        <f t="shared" si="388"/>
        <v>4952.3870000000006</v>
      </c>
      <c r="CF154" s="2">
        <f t="shared" si="389"/>
        <v>0</v>
      </c>
      <c r="CG154" s="2">
        <f t="shared" si="389"/>
        <v>4952.3870000000006</v>
      </c>
      <c r="CH154" s="2">
        <f t="shared" si="389"/>
        <v>0</v>
      </c>
      <c r="CI154" s="2">
        <f t="shared" si="389"/>
        <v>0</v>
      </c>
      <c r="CJ154" s="2">
        <f t="shared" si="390"/>
        <v>0</v>
      </c>
      <c r="CK154" s="2">
        <f t="shared" si="391"/>
        <v>0</v>
      </c>
      <c r="CL154" s="2">
        <f t="shared" si="391"/>
        <v>0</v>
      </c>
      <c r="CM154" s="2">
        <f t="shared" si="391"/>
        <v>0</v>
      </c>
      <c r="CN154" s="2">
        <f t="shared" si="391"/>
        <v>0</v>
      </c>
      <c r="CO154" s="92"/>
      <c r="CP154" s="348"/>
      <c r="CQ154" s="348"/>
      <c r="CR154" s="2">
        <f t="shared" si="392"/>
        <v>0</v>
      </c>
      <c r="CS154" s="2"/>
      <c r="CT154" s="262"/>
      <c r="CU154" s="2"/>
      <c r="CV154" s="323"/>
      <c r="CW154" s="2">
        <f t="shared" si="393"/>
        <v>0</v>
      </c>
      <c r="CX154" s="2"/>
      <c r="CY154" s="262"/>
      <c r="CZ154" s="2"/>
      <c r="DA154" s="323"/>
      <c r="DB154" s="2">
        <f t="shared" si="394"/>
        <v>0</v>
      </c>
      <c r="DC154" s="2">
        <f t="shared" si="395"/>
        <v>0</v>
      </c>
      <c r="DD154" s="2">
        <f t="shared" si="395"/>
        <v>0</v>
      </c>
      <c r="DE154" s="2">
        <f t="shared" si="395"/>
        <v>0</v>
      </c>
      <c r="DF154" s="2">
        <f t="shared" si="395"/>
        <v>0</v>
      </c>
      <c r="DG154" s="2"/>
      <c r="DH154" s="2"/>
      <c r="DI154" s="2"/>
      <c r="DJ154" s="2">
        <f t="shared" si="396"/>
        <v>0</v>
      </c>
      <c r="DK154" s="58"/>
      <c r="DL154" s="2">
        <f t="shared" si="397"/>
        <v>4358.1000000000004</v>
      </c>
      <c r="DM154" s="2">
        <f t="shared" si="398"/>
        <v>4358.1000000000004</v>
      </c>
      <c r="DN154" s="58"/>
      <c r="DO154" s="2"/>
      <c r="DP154" s="2"/>
      <c r="DQ154" s="58"/>
      <c r="DR154" s="2"/>
      <c r="DS154" s="58"/>
      <c r="DT154" s="58"/>
      <c r="DU154" s="2">
        <f t="shared" si="324"/>
        <v>0</v>
      </c>
      <c r="DV154" s="2"/>
      <c r="DW154" s="2"/>
      <c r="DX154" s="2"/>
      <c r="DY154" s="323"/>
      <c r="DZ154" s="2">
        <f t="shared" si="325"/>
        <v>0</v>
      </c>
      <c r="EA154" s="2"/>
      <c r="EB154" s="2"/>
      <c r="EC154" s="2"/>
      <c r="ED154" s="172"/>
      <c r="EE154" s="445"/>
      <c r="EF154" s="445"/>
      <c r="EG154" s="445"/>
      <c r="EH154" s="553"/>
      <c r="EI154" s="553"/>
      <c r="EJ154" s="445"/>
      <c r="EK154" s="445"/>
      <c r="EL154" s="445"/>
      <c r="EM154" s="553"/>
      <c r="EN154" s="553"/>
      <c r="EO154" s="553"/>
      <c r="EP154" s="446"/>
      <c r="EQ154" s="445"/>
      <c r="ER154" s="427" t="e">
        <f t="shared" si="399"/>
        <v>#DIV/0!</v>
      </c>
      <c r="ES154" s="498">
        <f t="shared" si="326"/>
        <v>4358.1000000000004</v>
      </c>
      <c r="ET154" s="498">
        <f t="shared" ref="ET154:ET160" si="401">AS154</f>
        <v>4358.1000000000004</v>
      </c>
      <c r="EU154" s="498"/>
      <c r="EV154" s="541">
        <f>ET154/ES154</f>
        <v>1</v>
      </c>
      <c r="EW154" s="541">
        <f>EU154/ES154</f>
        <v>0</v>
      </c>
      <c r="EX154" s="498">
        <f t="shared" si="327"/>
        <v>0</v>
      </c>
      <c r="EY154" s="498">
        <f>DW154</f>
        <v>0</v>
      </c>
      <c r="EZ154" s="498">
        <f>EB154</f>
        <v>0</v>
      </c>
      <c r="FA154" s="541" t="e">
        <f>EY154/EX154</f>
        <v>#DIV/0!</v>
      </c>
      <c r="FB154" s="541" t="e">
        <f>EZ154/EX154</f>
        <v>#DIV/0!</v>
      </c>
      <c r="FC154" s="541"/>
      <c r="FD154" s="498">
        <f>EX154*EV154</f>
        <v>0</v>
      </c>
      <c r="FE154" s="498">
        <f t="shared" si="328"/>
        <v>0</v>
      </c>
      <c r="FF154" s="445"/>
      <c r="FG154" s="445"/>
      <c r="FH154" s="445"/>
      <c r="FI154" s="553"/>
      <c r="FJ154" s="553"/>
      <c r="FK154" s="445"/>
      <c r="FL154" s="445"/>
      <c r="FM154" s="445"/>
      <c r="FN154" s="553"/>
      <c r="FO154" s="553"/>
      <c r="FP154" s="553"/>
      <c r="FQ154" s="446"/>
      <c r="FR154" s="445"/>
    </row>
    <row r="155" spans="2:174" s="48" customFormat="1" ht="15.6" customHeight="1" x14ac:dyDescent="0.25">
      <c r="B155" s="35"/>
      <c r="C155" s="36"/>
      <c r="D155" s="36">
        <v>1</v>
      </c>
      <c r="E155" s="113">
        <v>129</v>
      </c>
      <c r="F155" s="35"/>
      <c r="G155" s="36"/>
      <c r="H155" s="36">
        <v>1</v>
      </c>
      <c r="I155" s="263"/>
      <c r="J155" s="263"/>
      <c r="K155" s="263"/>
      <c r="L155" s="65"/>
      <c r="M155" s="113">
        <v>118</v>
      </c>
      <c r="N155" s="4" t="s">
        <v>116</v>
      </c>
      <c r="O155" s="408"/>
      <c r="P155" s="212">
        <v>1</v>
      </c>
      <c r="Q155" s="113"/>
      <c r="R155" s="2">
        <f t="shared" si="375"/>
        <v>1397.7</v>
      </c>
      <c r="S155" s="2"/>
      <c r="T155" s="620">
        <v>1397.7</v>
      </c>
      <c r="U155" s="2"/>
      <c r="V155" s="2">
        <f t="shared" si="376"/>
        <v>1397.7</v>
      </c>
      <c r="W155" s="2"/>
      <c r="X155" s="645">
        <v>1397.7</v>
      </c>
      <c r="Y155" s="2"/>
      <c r="Z155" s="175"/>
      <c r="AA155" s="172">
        <f t="shared" si="377"/>
        <v>770.5</v>
      </c>
      <c r="AB155" s="172"/>
      <c r="AC155" s="173">
        <v>770.5</v>
      </c>
      <c r="AD155" s="172"/>
      <c r="AE155" s="175"/>
      <c r="AF155" s="172">
        <f t="shared" si="378"/>
        <v>770.5</v>
      </c>
      <c r="AG155" s="172"/>
      <c r="AH155" s="173">
        <v>770.5</v>
      </c>
      <c r="AI155" s="172"/>
      <c r="AJ155" s="175"/>
      <c r="AK155" s="172">
        <f t="shared" si="379"/>
        <v>335</v>
      </c>
      <c r="AL155" s="172"/>
      <c r="AM155" s="173">
        <v>335</v>
      </c>
      <c r="AN155" s="172"/>
      <c r="AO155" s="172"/>
      <c r="AP155" s="580" t="s">
        <v>452</v>
      </c>
      <c r="AQ155" s="2">
        <f t="shared" si="380"/>
        <v>1397.7</v>
      </c>
      <c r="AR155" s="619"/>
      <c r="AS155" s="620">
        <v>1397.7</v>
      </c>
      <c r="AT155" s="619"/>
      <c r="AU155" s="323"/>
      <c r="AV155" s="2" t="e">
        <f t="shared" si="381"/>
        <v>#REF!</v>
      </c>
      <c r="AW155" s="2" t="e">
        <f>#REF!-AR155</f>
        <v>#REF!</v>
      </c>
      <c r="AX155" s="2" t="e">
        <f>#REF!-AS155</f>
        <v>#REF!</v>
      </c>
      <c r="AY155" s="2" t="e">
        <f>#REF!-AT155</f>
        <v>#REF!</v>
      </c>
      <c r="AZ155" s="2" t="e">
        <f>#REF!-AU155</f>
        <v>#REF!</v>
      </c>
      <c r="BA155" s="2">
        <f t="shared" si="382"/>
        <v>770.5</v>
      </c>
      <c r="BB155" s="2"/>
      <c r="BC155" s="262">
        <f>335+435.5</f>
        <v>770.5</v>
      </c>
      <c r="BD155" s="2"/>
      <c r="BE155" s="323"/>
      <c r="BF155" s="2">
        <f t="shared" si="383"/>
        <v>0</v>
      </c>
      <c r="BG155" s="2"/>
      <c r="BH155" s="262"/>
      <c r="BI155" s="2"/>
      <c r="BJ155" s="323"/>
      <c r="BK155" s="2">
        <f t="shared" si="384"/>
        <v>1397.7</v>
      </c>
      <c r="BL155" s="2"/>
      <c r="BM155" s="620">
        <v>1397.7</v>
      </c>
      <c r="BN155" s="2"/>
      <c r="BO155" s="328"/>
      <c r="BP155" s="2">
        <f t="shared" si="400"/>
        <v>155.30000000000001</v>
      </c>
      <c r="BQ155" s="327"/>
      <c r="BR155" s="327">
        <v>155.30000000000001</v>
      </c>
      <c r="BS155" s="327"/>
      <c r="BT155" s="2">
        <f t="shared" si="385"/>
        <v>1397.7</v>
      </c>
      <c r="BU155" s="2"/>
      <c r="BV155" s="262">
        <v>1397.7</v>
      </c>
      <c r="BW155" s="2"/>
      <c r="BX155" s="174"/>
      <c r="BY155" s="2">
        <f t="shared" si="386"/>
        <v>155.30000000000001</v>
      </c>
      <c r="BZ155" s="2"/>
      <c r="CA155" s="2">
        <v>155.30000000000001</v>
      </c>
      <c r="CB155" s="2"/>
      <c r="CC155" s="2"/>
      <c r="CD155" s="25">
        <f t="shared" si="387"/>
        <v>1553</v>
      </c>
      <c r="CE155" s="2">
        <f t="shared" si="388"/>
        <v>1553</v>
      </c>
      <c r="CF155" s="2">
        <f t="shared" si="389"/>
        <v>0</v>
      </c>
      <c r="CG155" s="2">
        <f t="shared" si="389"/>
        <v>1553</v>
      </c>
      <c r="CH155" s="2">
        <f t="shared" si="389"/>
        <v>0</v>
      </c>
      <c r="CI155" s="2">
        <f t="shared" si="389"/>
        <v>0</v>
      </c>
      <c r="CJ155" s="2">
        <f t="shared" si="390"/>
        <v>0</v>
      </c>
      <c r="CK155" s="2">
        <f t="shared" si="391"/>
        <v>0</v>
      </c>
      <c r="CL155" s="2">
        <f t="shared" si="391"/>
        <v>0</v>
      </c>
      <c r="CM155" s="2">
        <f t="shared" si="391"/>
        <v>0</v>
      </c>
      <c r="CN155" s="2">
        <f t="shared" si="391"/>
        <v>0</v>
      </c>
      <c r="CO155" s="92"/>
      <c r="CP155" s="348"/>
      <c r="CQ155" s="348"/>
      <c r="CR155" s="2">
        <f t="shared" si="392"/>
        <v>0</v>
      </c>
      <c r="CS155" s="2"/>
      <c r="CT155" s="262"/>
      <c r="CU155" s="2"/>
      <c r="CV155" s="323"/>
      <c r="CW155" s="2">
        <f t="shared" si="393"/>
        <v>0</v>
      </c>
      <c r="CX155" s="2"/>
      <c r="CY155" s="262"/>
      <c r="CZ155" s="2"/>
      <c r="DA155" s="323"/>
      <c r="DB155" s="2">
        <f t="shared" si="394"/>
        <v>0</v>
      </c>
      <c r="DC155" s="2">
        <f t="shared" si="395"/>
        <v>0</v>
      </c>
      <c r="DD155" s="2">
        <f t="shared" si="395"/>
        <v>0</v>
      </c>
      <c r="DE155" s="2">
        <f t="shared" si="395"/>
        <v>0</v>
      </c>
      <c r="DF155" s="2">
        <f t="shared" si="395"/>
        <v>0</v>
      </c>
      <c r="DG155" s="2"/>
      <c r="DH155" s="2"/>
      <c r="DI155" s="2"/>
      <c r="DJ155" s="2">
        <f t="shared" si="396"/>
        <v>0</v>
      </c>
      <c r="DK155" s="58"/>
      <c r="DL155" s="2">
        <f t="shared" si="397"/>
        <v>1397.7</v>
      </c>
      <c r="DM155" s="2">
        <f t="shared" si="398"/>
        <v>1397.7</v>
      </c>
      <c r="DN155" s="58"/>
      <c r="DO155" s="2"/>
      <c r="DP155" s="2"/>
      <c r="DQ155" s="58"/>
      <c r="DR155" s="2"/>
      <c r="DS155" s="58"/>
      <c r="DT155" s="58"/>
      <c r="DU155" s="2">
        <f t="shared" si="324"/>
        <v>0</v>
      </c>
      <c r="DV155" s="2"/>
      <c r="DW155" s="262"/>
      <c r="DX155" s="2"/>
      <c r="DY155" s="323"/>
      <c r="DZ155" s="2">
        <f t="shared" si="325"/>
        <v>0</v>
      </c>
      <c r="EA155" s="2"/>
      <c r="EB155" s="2"/>
      <c r="EC155" s="2"/>
      <c r="ED155" s="172"/>
      <c r="EE155" s="445"/>
      <c r="EF155" s="445"/>
      <c r="EG155" s="445"/>
      <c r="EH155" s="553"/>
      <c r="EI155" s="553"/>
      <c r="EJ155" s="445"/>
      <c r="EK155" s="445"/>
      <c r="EL155" s="445"/>
      <c r="EM155" s="553"/>
      <c r="EN155" s="553"/>
      <c r="EO155" s="553"/>
      <c r="EP155" s="446"/>
      <c r="EQ155" s="445"/>
      <c r="ER155" s="427" t="e">
        <f t="shared" si="399"/>
        <v>#DIV/0!</v>
      </c>
      <c r="ES155" s="498">
        <f t="shared" si="326"/>
        <v>1397.7</v>
      </c>
      <c r="ET155" s="498">
        <f t="shared" si="401"/>
        <v>1397.7</v>
      </c>
      <c r="EU155" s="498"/>
      <c r="EV155" s="541">
        <f>ET155/ES155</f>
        <v>1</v>
      </c>
      <c r="EW155" s="541">
        <f>EU155/ES155</f>
        <v>0</v>
      </c>
      <c r="EX155" s="498">
        <f t="shared" si="327"/>
        <v>0</v>
      </c>
      <c r="EY155" s="498">
        <f>DW155</f>
        <v>0</v>
      </c>
      <c r="EZ155" s="498">
        <f>EB155</f>
        <v>0</v>
      </c>
      <c r="FA155" s="541" t="e">
        <f>EY155/EX155</f>
        <v>#DIV/0!</v>
      </c>
      <c r="FB155" s="541" t="e">
        <f>EZ155/EX155</f>
        <v>#DIV/0!</v>
      </c>
      <c r="FC155" s="541"/>
      <c r="FD155" s="498">
        <f>EX155*EV155</f>
        <v>0</v>
      </c>
      <c r="FE155" s="498">
        <f t="shared" si="328"/>
        <v>0</v>
      </c>
      <c r="FF155" s="445"/>
      <c r="FG155" s="445"/>
      <c r="FH155" s="445"/>
      <c r="FI155" s="553"/>
      <c r="FJ155" s="553"/>
      <c r="FK155" s="445"/>
      <c r="FL155" s="445"/>
      <c r="FM155" s="445"/>
      <c r="FN155" s="553"/>
      <c r="FO155" s="553"/>
      <c r="FP155" s="553"/>
      <c r="FQ155" s="446"/>
      <c r="FR155" s="445"/>
    </row>
    <row r="156" spans="2:174" s="49" customFormat="1" ht="15.6" customHeight="1" x14ac:dyDescent="0.25">
      <c r="B156" s="38"/>
      <c r="C156" s="39">
        <v>1</v>
      </c>
      <c r="D156" s="39"/>
      <c r="E156" s="40">
        <v>130</v>
      </c>
      <c r="F156" s="38"/>
      <c r="G156" s="39">
        <v>1</v>
      </c>
      <c r="H156" s="39">
        <v>1</v>
      </c>
      <c r="I156" s="40"/>
      <c r="J156" s="41"/>
      <c r="K156" s="41"/>
      <c r="L156" s="85"/>
      <c r="M156" s="40">
        <v>119</v>
      </c>
      <c r="N156" s="41" t="s">
        <v>56</v>
      </c>
      <c r="O156" s="41"/>
      <c r="P156" s="212">
        <v>1</v>
      </c>
      <c r="Q156" s="113"/>
      <c r="R156" s="29">
        <f t="shared" si="375"/>
        <v>2359.29999</v>
      </c>
      <c r="S156" s="29"/>
      <c r="T156" s="618">
        <v>2359.29999</v>
      </c>
      <c r="U156" s="29"/>
      <c r="V156" s="29">
        <f t="shared" si="376"/>
        <v>2359.3000000000002</v>
      </c>
      <c r="W156" s="29"/>
      <c r="X156" s="646">
        <v>2359.3000000000002</v>
      </c>
      <c r="Y156" s="29"/>
      <c r="Z156" s="179"/>
      <c r="AA156" s="178">
        <f t="shared" si="377"/>
        <v>4312.5</v>
      </c>
      <c r="AB156" s="178"/>
      <c r="AC156" s="180">
        <v>4312.5</v>
      </c>
      <c r="AD156" s="178"/>
      <c r="AE156" s="179"/>
      <c r="AF156" s="178">
        <f t="shared" si="378"/>
        <v>4312.5</v>
      </c>
      <c r="AG156" s="178"/>
      <c r="AH156" s="180">
        <v>4312.5</v>
      </c>
      <c r="AI156" s="178"/>
      <c r="AJ156" s="179"/>
      <c r="AK156" s="178">
        <f t="shared" si="379"/>
        <v>617</v>
      </c>
      <c r="AL156" s="178"/>
      <c r="AM156" s="180">
        <v>617</v>
      </c>
      <c r="AN156" s="178"/>
      <c r="AO156" s="179"/>
      <c r="AP156" s="580" t="s">
        <v>453</v>
      </c>
      <c r="AQ156" s="29">
        <f t="shared" si="380"/>
        <v>2359.29999</v>
      </c>
      <c r="AR156" s="621"/>
      <c r="AS156" s="618">
        <v>2359.29999</v>
      </c>
      <c r="AT156" s="621"/>
      <c r="AU156" s="325"/>
      <c r="AV156" s="29" t="e">
        <f t="shared" si="381"/>
        <v>#REF!</v>
      </c>
      <c r="AW156" s="29" t="e">
        <f>#REF!-AR156</f>
        <v>#REF!</v>
      </c>
      <c r="AX156" s="29" t="e">
        <f>#REF!-AS156</f>
        <v>#REF!</v>
      </c>
      <c r="AY156" s="29" t="e">
        <f>#REF!-AT156</f>
        <v>#REF!</v>
      </c>
      <c r="AZ156" s="29" t="e">
        <f>#REF!-AU156</f>
        <v>#REF!</v>
      </c>
      <c r="BA156" s="29">
        <f t="shared" si="382"/>
        <v>6215.6</v>
      </c>
      <c r="BB156" s="29"/>
      <c r="BC156" s="322">
        <f>617+3695.5+1903.1</f>
        <v>6215.6</v>
      </c>
      <c r="BD156" s="29"/>
      <c r="BE156" s="325"/>
      <c r="BF156" s="29">
        <f t="shared" si="383"/>
        <v>0</v>
      </c>
      <c r="BG156" s="29"/>
      <c r="BH156" s="322"/>
      <c r="BI156" s="29"/>
      <c r="BJ156" s="325"/>
      <c r="BK156" s="29">
        <f t="shared" si="384"/>
        <v>2359.29999</v>
      </c>
      <c r="BL156" s="29"/>
      <c r="BM156" s="618">
        <v>2359.29999</v>
      </c>
      <c r="BN156" s="29"/>
      <c r="BO156" s="343"/>
      <c r="BP156" s="2">
        <f t="shared" si="400"/>
        <v>205.15653</v>
      </c>
      <c r="BQ156" s="700"/>
      <c r="BR156" s="700">
        <v>205.15653</v>
      </c>
      <c r="BS156" s="700"/>
      <c r="BT156" s="29">
        <f t="shared" si="385"/>
        <v>2359.29999</v>
      </c>
      <c r="BU156" s="29"/>
      <c r="BV156" s="322">
        <v>2359.29999</v>
      </c>
      <c r="BW156" s="29"/>
      <c r="BX156" s="179"/>
      <c r="BY156" s="29">
        <f t="shared" si="386"/>
        <v>205.15653</v>
      </c>
      <c r="BZ156" s="29"/>
      <c r="CA156" s="29">
        <v>205.15653</v>
      </c>
      <c r="CB156" s="29"/>
      <c r="CC156" s="29"/>
      <c r="CD156" s="31">
        <f t="shared" si="387"/>
        <v>2564.4565200000002</v>
      </c>
      <c r="CE156" s="29">
        <f t="shared" si="388"/>
        <v>2564.4565200000002</v>
      </c>
      <c r="CF156" s="29">
        <f t="shared" si="389"/>
        <v>0</v>
      </c>
      <c r="CG156" s="29">
        <f t="shared" si="389"/>
        <v>2564.4565200000002</v>
      </c>
      <c r="CH156" s="29">
        <f t="shared" si="389"/>
        <v>0</v>
      </c>
      <c r="CI156" s="29">
        <f t="shared" si="389"/>
        <v>0</v>
      </c>
      <c r="CJ156" s="29">
        <f t="shared" si="390"/>
        <v>0</v>
      </c>
      <c r="CK156" s="29">
        <f t="shared" si="391"/>
        <v>0</v>
      </c>
      <c r="CL156" s="29">
        <f t="shared" si="391"/>
        <v>0</v>
      </c>
      <c r="CM156" s="29">
        <f t="shared" si="391"/>
        <v>0</v>
      </c>
      <c r="CN156" s="29">
        <f t="shared" si="391"/>
        <v>0</v>
      </c>
      <c r="CO156" s="349"/>
      <c r="CP156" s="350">
        <f>BA156+BA157</f>
        <v>6825.1</v>
      </c>
      <c r="CQ156" s="350">
        <f>CP156</f>
        <v>6825.1</v>
      </c>
      <c r="CR156" s="29">
        <f t="shared" si="392"/>
        <v>0</v>
      </c>
      <c r="CS156" s="29"/>
      <c r="CT156" s="322"/>
      <c r="CU156" s="29"/>
      <c r="CV156" s="325"/>
      <c r="CW156" s="29">
        <f t="shared" si="393"/>
        <v>0</v>
      </c>
      <c r="CX156" s="29"/>
      <c r="CY156" s="322"/>
      <c r="CZ156" s="29"/>
      <c r="DA156" s="325"/>
      <c r="DB156" s="29">
        <f t="shared" si="394"/>
        <v>0</v>
      </c>
      <c r="DC156" s="2">
        <f t="shared" si="395"/>
        <v>0</v>
      </c>
      <c r="DD156" s="2">
        <f t="shared" si="395"/>
        <v>0</v>
      </c>
      <c r="DE156" s="2">
        <f t="shared" si="395"/>
        <v>0</v>
      </c>
      <c r="DF156" s="2">
        <f t="shared" si="395"/>
        <v>0</v>
      </c>
      <c r="DG156" s="29"/>
      <c r="DH156" s="29"/>
      <c r="DI156" s="29"/>
      <c r="DJ156" s="29">
        <f t="shared" si="396"/>
        <v>0</v>
      </c>
      <c r="DK156" s="93"/>
      <c r="DL156" s="29">
        <f t="shared" si="397"/>
        <v>2359.29999</v>
      </c>
      <c r="DM156" s="29">
        <f t="shared" si="398"/>
        <v>2359.29999</v>
      </c>
      <c r="DN156" s="93"/>
      <c r="DO156" s="106">
        <f>DM156+DM157</f>
        <v>3367.3344900000002</v>
      </c>
      <c r="DP156" s="106">
        <f>DJ156+DJ157</f>
        <v>0</v>
      </c>
      <c r="DQ156" s="93"/>
      <c r="DR156" s="2">
        <f>CQ156-DO156</f>
        <v>3457.7655100000002</v>
      </c>
      <c r="DS156" s="93"/>
      <c r="DT156" s="93"/>
      <c r="DU156" s="2">
        <f t="shared" si="324"/>
        <v>0</v>
      </c>
      <c r="DV156" s="29"/>
      <c r="DW156" s="322"/>
      <c r="DX156" s="29"/>
      <c r="DY156" s="325"/>
      <c r="DZ156" s="2">
        <f t="shared" si="325"/>
        <v>0</v>
      </c>
      <c r="EA156" s="29"/>
      <c r="EB156" s="29"/>
      <c r="EC156" s="29"/>
      <c r="ED156" s="178"/>
      <c r="EE156" s="445"/>
      <c r="EF156" s="447"/>
      <c r="EG156" s="447"/>
      <c r="EH156" s="554"/>
      <c r="EI156" s="554"/>
      <c r="EJ156" s="445"/>
      <c r="EK156" s="447"/>
      <c r="EL156" s="447"/>
      <c r="EM156" s="554"/>
      <c r="EN156" s="554"/>
      <c r="EO156" s="554"/>
      <c r="EP156" s="448"/>
      <c r="EQ156" s="447"/>
      <c r="ER156" s="428" t="e">
        <f t="shared" si="399"/>
        <v>#DIV/0!</v>
      </c>
      <c r="ES156" s="498">
        <f t="shared" si="326"/>
        <v>2359.29999</v>
      </c>
      <c r="ET156" s="499">
        <f t="shared" si="401"/>
        <v>2359.29999</v>
      </c>
      <c r="EU156" s="499"/>
      <c r="EV156" s="544">
        <f>ET156/ES156</f>
        <v>1</v>
      </c>
      <c r="EW156" s="544">
        <f>EU156/ES156</f>
        <v>0</v>
      </c>
      <c r="EX156" s="498">
        <f t="shared" si="327"/>
        <v>0</v>
      </c>
      <c r="EY156" s="499">
        <f>DW156</f>
        <v>0</v>
      </c>
      <c r="EZ156" s="499">
        <f>EB156</f>
        <v>0</v>
      </c>
      <c r="FA156" s="544" t="e">
        <f>EY156/EX156</f>
        <v>#DIV/0!</v>
      </c>
      <c r="FB156" s="544" t="e">
        <f>EZ156/EX156</f>
        <v>#DIV/0!</v>
      </c>
      <c r="FC156" s="544"/>
      <c r="FD156" s="499">
        <f>EX156*EV156</f>
        <v>0</v>
      </c>
      <c r="FE156" s="499">
        <f t="shared" si="328"/>
        <v>0</v>
      </c>
      <c r="FF156" s="445">
        <f>FG156+FH156</f>
        <v>0</v>
      </c>
      <c r="FG156" s="447">
        <f>AT156</f>
        <v>0</v>
      </c>
      <c r="FH156" s="447"/>
      <c r="FI156" s="554" t="e">
        <f>FG156/FF156</f>
        <v>#DIV/0!</v>
      </c>
      <c r="FJ156" s="554" t="e">
        <f>FH156/FF156</f>
        <v>#DIV/0!</v>
      </c>
      <c r="FK156" s="445">
        <f>FL156+FM156</f>
        <v>0</v>
      </c>
      <c r="FL156" s="447">
        <f>DX156</f>
        <v>0</v>
      </c>
      <c r="FM156" s="447">
        <f>EC156</f>
        <v>0</v>
      </c>
      <c r="FN156" s="554" t="e">
        <f>FL156/FK156</f>
        <v>#DIV/0!</v>
      </c>
      <c r="FO156" s="554" t="e">
        <f>FM156/FK156</f>
        <v>#DIV/0!</v>
      </c>
      <c r="FP156" s="554"/>
      <c r="FQ156" s="448" t="e">
        <f>FK156*FI156</f>
        <v>#DIV/0!</v>
      </c>
      <c r="FR156" s="447" t="e">
        <f>FL156-FQ156</f>
        <v>#DIV/0!</v>
      </c>
    </row>
    <row r="157" spans="2:174" s="49" customFormat="1" ht="15.75" customHeight="1" x14ac:dyDescent="0.25">
      <c r="B157" s="38"/>
      <c r="C157" s="39">
        <v>1</v>
      </c>
      <c r="D157" s="39"/>
      <c r="E157" s="40">
        <v>131</v>
      </c>
      <c r="F157" s="38"/>
      <c r="G157" s="39">
        <v>1</v>
      </c>
      <c r="H157" s="39">
        <v>1</v>
      </c>
      <c r="I157" s="40"/>
      <c r="J157" s="41"/>
      <c r="K157" s="41"/>
      <c r="L157" s="85"/>
      <c r="M157" s="40">
        <v>120</v>
      </c>
      <c r="N157" s="41" t="s">
        <v>57</v>
      </c>
      <c r="O157" s="41"/>
      <c r="P157" s="212">
        <v>1</v>
      </c>
      <c r="Q157" s="113"/>
      <c r="R157" s="29">
        <f t="shared" si="375"/>
        <v>1013.1</v>
      </c>
      <c r="S157" s="29"/>
      <c r="T157" s="618">
        <v>1013.1</v>
      </c>
      <c r="U157" s="29"/>
      <c r="V157" s="29">
        <f t="shared" si="376"/>
        <v>1013.1</v>
      </c>
      <c r="W157" s="29"/>
      <c r="X157" s="646">
        <v>1013.1</v>
      </c>
      <c r="Y157" s="29"/>
      <c r="Z157" s="181"/>
      <c r="AA157" s="178">
        <f t="shared" si="377"/>
        <v>609.5</v>
      </c>
      <c r="AB157" s="178"/>
      <c r="AC157" s="180">
        <v>609.5</v>
      </c>
      <c r="AD157" s="178"/>
      <c r="AE157" s="181"/>
      <c r="AF157" s="178">
        <f t="shared" si="378"/>
        <v>609.5</v>
      </c>
      <c r="AG157" s="178"/>
      <c r="AH157" s="180">
        <v>609.5</v>
      </c>
      <c r="AI157" s="178"/>
      <c r="AJ157" s="181"/>
      <c r="AK157" s="178">
        <f t="shared" si="379"/>
        <v>265</v>
      </c>
      <c r="AL157" s="178"/>
      <c r="AM157" s="180">
        <v>265</v>
      </c>
      <c r="AN157" s="178"/>
      <c r="AO157" s="178"/>
      <c r="AP157" s="580" t="s">
        <v>454</v>
      </c>
      <c r="AQ157" s="29">
        <f t="shared" si="380"/>
        <v>1013.1</v>
      </c>
      <c r="AR157" s="621"/>
      <c r="AS157" s="618">
        <v>1013.1</v>
      </c>
      <c r="AT157" s="621"/>
      <c r="AU157" s="29"/>
      <c r="AV157" s="29" t="e">
        <f t="shared" si="381"/>
        <v>#REF!</v>
      </c>
      <c r="AW157" s="29" t="e">
        <f>#REF!-AR157</f>
        <v>#REF!</v>
      </c>
      <c r="AX157" s="29" t="e">
        <f>#REF!-AS157</f>
        <v>#REF!</v>
      </c>
      <c r="AY157" s="29" t="e">
        <f>#REF!-AT157</f>
        <v>#REF!</v>
      </c>
      <c r="AZ157" s="29" t="e">
        <f>#REF!-AU157</f>
        <v>#REF!</v>
      </c>
      <c r="BA157" s="29">
        <f>BB157+BC157+BD157+BE157</f>
        <v>609.5</v>
      </c>
      <c r="BB157" s="29"/>
      <c r="BC157" s="322">
        <f>265+344.5</f>
        <v>609.5</v>
      </c>
      <c r="BD157" s="29"/>
      <c r="BE157" s="29"/>
      <c r="BF157" s="29">
        <f t="shared" si="383"/>
        <v>0</v>
      </c>
      <c r="BG157" s="29"/>
      <c r="BH157" s="322"/>
      <c r="BI157" s="29"/>
      <c r="BJ157" s="29"/>
      <c r="BK157" s="29">
        <f t="shared" si="384"/>
        <v>1008.0345</v>
      </c>
      <c r="BL157" s="29"/>
      <c r="BM157" s="618">
        <v>1008.0345</v>
      </c>
      <c r="BN157" s="29"/>
      <c r="BO157" s="29"/>
      <c r="BP157" s="2">
        <f t="shared" si="400"/>
        <v>124.58853999999999</v>
      </c>
      <c r="BQ157" s="29"/>
      <c r="BR157" s="29">
        <v>124.58853999999999</v>
      </c>
      <c r="BS157" s="29"/>
      <c r="BT157" s="29">
        <f t="shared" si="385"/>
        <v>1008.0345</v>
      </c>
      <c r="BU157" s="29"/>
      <c r="BV157" s="343">
        <v>1008.0345</v>
      </c>
      <c r="BW157" s="29"/>
      <c r="BX157" s="178"/>
      <c r="BY157" s="29">
        <f t="shared" si="386"/>
        <v>124.58853999999999</v>
      </c>
      <c r="BZ157" s="29"/>
      <c r="CA157" s="29">
        <v>124.58853999999999</v>
      </c>
      <c r="CB157" s="29"/>
      <c r="CC157" s="29"/>
      <c r="CD157" s="31">
        <f t="shared" si="387"/>
        <v>1132.6230399999999</v>
      </c>
      <c r="CE157" s="29">
        <f t="shared" si="388"/>
        <v>1132.6230399999999</v>
      </c>
      <c r="CF157" s="29">
        <f t="shared" si="389"/>
        <v>0</v>
      </c>
      <c r="CG157" s="29">
        <f t="shared" si="389"/>
        <v>1132.6230399999999</v>
      </c>
      <c r="CH157" s="29">
        <f t="shared" si="389"/>
        <v>0</v>
      </c>
      <c r="CI157" s="29">
        <f t="shared" si="389"/>
        <v>0</v>
      </c>
      <c r="CJ157" s="29">
        <f t="shared" si="390"/>
        <v>0</v>
      </c>
      <c r="CK157" s="29">
        <f t="shared" si="391"/>
        <v>0</v>
      </c>
      <c r="CL157" s="29">
        <f t="shared" si="391"/>
        <v>0</v>
      </c>
      <c r="CM157" s="29">
        <f t="shared" si="391"/>
        <v>0</v>
      </c>
      <c r="CN157" s="29">
        <f t="shared" si="391"/>
        <v>0</v>
      </c>
      <c r="CO157" s="349"/>
      <c r="CP157" s="351"/>
      <c r="CQ157" s="351"/>
      <c r="CR157" s="29">
        <f t="shared" si="392"/>
        <v>0</v>
      </c>
      <c r="CS157" s="29"/>
      <c r="CT157" s="322"/>
      <c r="CU157" s="29"/>
      <c r="CV157" s="29"/>
      <c r="CW157" s="29">
        <f t="shared" si="393"/>
        <v>0</v>
      </c>
      <c r="CX157" s="29"/>
      <c r="CY157" s="322"/>
      <c r="CZ157" s="29"/>
      <c r="DA157" s="29"/>
      <c r="DB157" s="29">
        <f t="shared" si="394"/>
        <v>0</v>
      </c>
      <c r="DC157" s="2">
        <f t="shared" si="395"/>
        <v>0</v>
      </c>
      <c r="DD157" s="2">
        <f t="shared" si="395"/>
        <v>0</v>
      </c>
      <c r="DE157" s="2">
        <f t="shared" si="395"/>
        <v>0</v>
      </c>
      <c r="DF157" s="2">
        <f t="shared" si="395"/>
        <v>0</v>
      </c>
      <c r="DG157" s="29"/>
      <c r="DH157" s="29"/>
      <c r="DI157" s="29"/>
      <c r="DJ157" s="29">
        <f t="shared" si="396"/>
        <v>0</v>
      </c>
      <c r="DK157" s="93"/>
      <c r="DL157" s="29">
        <f t="shared" si="397"/>
        <v>1008.0345</v>
      </c>
      <c r="DM157" s="29">
        <f t="shared" si="398"/>
        <v>1008.0345</v>
      </c>
      <c r="DN157" s="93"/>
      <c r="DO157" s="29"/>
      <c r="DP157" s="29"/>
      <c r="DQ157" s="93"/>
      <c r="DR157" s="29"/>
      <c r="DS157" s="93"/>
      <c r="DT157" s="93"/>
      <c r="DU157" s="2">
        <f t="shared" si="324"/>
        <v>0</v>
      </c>
      <c r="DV157" s="29"/>
      <c r="DW157" s="322"/>
      <c r="DX157" s="29"/>
      <c r="DY157" s="29"/>
      <c r="DZ157" s="2">
        <f>EA157+EB157+EC157</f>
        <v>0</v>
      </c>
      <c r="EA157" s="29"/>
      <c r="EB157" s="29"/>
      <c r="EC157" s="29"/>
      <c r="ED157" s="178"/>
      <c r="EE157" s="445"/>
      <c r="EF157" s="447"/>
      <c r="EG157" s="447"/>
      <c r="EH157" s="554"/>
      <c r="EI157" s="554"/>
      <c r="EJ157" s="445"/>
      <c r="EK157" s="447"/>
      <c r="EL157" s="447"/>
      <c r="EM157" s="554"/>
      <c r="EN157" s="554"/>
      <c r="EO157" s="554"/>
      <c r="EP157" s="448"/>
      <c r="EQ157" s="447"/>
      <c r="ER157" s="428" t="e">
        <f t="shared" si="399"/>
        <v>#DIV/0!</v>
      </c>
      <c r="ES157" s="498">
        <f t="shared" si="326"/>
        <v>1013.1</v>
      </c>
      <c r="ET157" s="499">
        <f t="shared" si="401"/>
        <v>1013.1</v>
      </c>
      <c r="EU157" s="499"/>
      <c r="EV157" s="544">
        <f>ET157/ES157</f>
        <v>1</v>
      </c>
      <c r="EW157" s="544">
        <f>EU157/ES157</f>
        <v>0</v>
      </c>
      <c r="EX157" s="498">
        <f t="shared" si="327"/>
        <v>0</v>
      </c>
      <c r="EY157" s="499">
        <f>DW157</f>
        <v>0</v>
      </c>
      <c r="EZ157" s="499">
        <f>EB157</f>
        <v>0</v>
      </c>
      <c r="FA157" s="544" t="e">
        <f>EY157/EX157</f>
        <v>#DIV/0!</v>
      </c>
      <c r="FB157" s="544" t="e">
        <f>EZ157/EX157</f>
        <v>#DIV/0!</v>
      </c>
      <c r="FC157" s="544"/>
      <c r="FD157" s="499">
        <f>EX157*EV157</f>
        <v>0</v>
      </c>
      <c r="FE157" s="499">
        <f t="shared" si="328"/>
        <v>0</v>
      </c>
      <c r="FF157" s="445"/>
      <c r="FG157" s="447"/>
      <c r="FH157" s="447"/>
      <c r="FI157" s="554"/>
      <c r="FJ157" s="554"/>
      <c r="FK157" s="445"/>
      <c r="FL157" s="447"/>
      <c r="FM157" s="447"/>
      <c r="FN157" s="554"/>
      <c r="FO157" s="554"/>
      <c r="FP157" s="554"/>
      <c r="FQ157" s="448"/>
      <c r="FR157" s="447"/>
    </row>
    <row r="158" spans="2:174" s="48" customFormat="1" ht="15.75" customHeight="1" x14ac:dyDescent="0.25">
      <c r="B158" s="35"/>
      <c r="C158" s="36"/>
      <c r="D158" s="36">
        <v>1</v>
      </c>
      <c r="E158" s="113">
        <v>132</v>
      </c>
      <c r="F158" s="35"/>
      <c r="G158" s="36"/>
      <c r="H158" s="36">
        <v>1</v>
      </c>
      <c r="I158" s="263"/>
      <c r="J158" s="263"/>
      <c r="K158" s="263"/>
      <c r="L158" s="65"/>
      <c r="M158" s="113">
        <v>121</v>
      </c>
      <c r="N158" s="4" t="s">
        <v>117</v>
      </c>
      <c r="O158" s="408"/>
      <c r="P158" s="212">
        <v>1</v>
      </c>
      <c r="Q158" s="113"/>
      <c r="R158" s="2">
        <f t="shared" si="375"/>
        <v>783.70172000000002</v>
      </c>
      <c r="S158" s="2"/>
      <c r="T158" s="620">
        <v>783.70172000000002</v>
      </c>
      <c r="U158" s="2"/>
      <c r="V158" s="2">
        <f t="shared" si="376"/>
        <v>1250.0999999999999</v>
      </c>
      <c r="W158" s="2"/>
      <c r="X158" s="645">
        <v>1250.0999999999999</v>
      </c>
      <c r="Y158" s="2"/>
      <c r="Z158" s="175"/>
      <c r="AA158" s="172">
        <f t="shared" si="377"/>
        <v>752.1</v>
      </c>
      <c r="AB158" s="172"/>
      <c r="AC158" s="173">
        <v>752.1</v>
      </c>
      <c r="AD158" s="172"/>
      <c r="AE158" s="175"/>
      <c r="AF158" s="172">
        <f t="shared" si="378"/>
        <v>752.1</v>
      </c>
      <c r="AG158" s="172"/>
      <c r="AH158" s="173">
        <v>752.1</v>
      </c>
      <c r="AI158" s="172"/>
      <c r="AJ158" s="175"/>
      <c r="AK158" s="172">
        <f t="shared" si="379"/>
        <v>327</v>
      </c>
      <c r="AL158" s="172"/>
      <c r="AM158" s="173">
        <v>327</v>
      </c>
      <c r="AN158" s="172"/>
      <c r="AO158" s="172"/>
      <c r="AP158" s="580" t="s">
        <v>455</v>
      </c>
      <c r="AQ158" s="2">
        <f t="shared" si="380"/>
        <v>783.70172000000002</v>
      </c>
      <c r="AR158" s="619"/>
      <c r="AS158" s="620">
        <v>783.70172000000002</v>
      </c>
      <c r="AT158" s="619"/>
      <c r="AU158" s="2"/>
      <c r="AV158" s="2" t="e">
        <f t="shared" si="381"/>
        <v>#REF!</v>
      </c>
      <c r="AW158" s="2" t="e">
        <f>#REF!-AR158</f>
        <v>#REF!</v>
      </c>
      <c r="AX158" s="2" t="e">
        <f>#REF!-AS158</f>
        <v>#REF!</v>
      </c>
      <c r="AY158" s="2" t="e">
        <f>#REF!-AT158</f>
        <v>#REF!</v>
      </c>
      <c r="AZ158" s="2" t="e">
        <f>#REF!-AU158</f>
        <v>#REF!</v>
      </c>
      <c r="BA158" s="2">
        <f t="shared" si="382"/>
        <v>326.92599999999999</v>
      </c>
      <c r="BB158" s="2"/>
      <c r="BC158" s="262">
        <v>326.92599999999999</v>
      </c>
      <c r="BD158" s="2"/>
      <c r="BE158" s="2"/>
      <c r="BF158" s="2">
        <f t="shared" si="383"/>
        <v>0</v>
      </c>
      <c r="BG158" s="2"/>
      <c r="BH158" s="262"/>
      <c r="BI158" s="2"/>
      <c r="BJ158" s="2"/>
      <c r="BK158" s="2">
        <f t="shared" si="384"/>
        <v>760.19065999999998</v>
      </c>
      <c r="BL158" s="2"/>
      <c r="BM158" s="620">
        <f>760.19066</f>
        <v>760.19065999999998</v>
      </c>
      <c r="BN158" s="2"/>
      <c r="BO158" s="2"/>
      <c r="BP158" s="2">
        <f t="shared" si="400"/>
        <v>84.465630000000004</v>
      </c>
      <c r="BQ158" s="2"/>
      <c r="BR158" s="2">
        <v>84.465630000000004</v>
      </c>
      <c r="BS158" s="2"/>
      <c r="BT158" s="2">
        <f t="shared" si="385"/>
        <v>760.19065999999998</v>
      </c>
      <c r="BU158" s="2"/>
      <c r="BV158" s="262">
        <v>760.19065999999998</v>
      </c>
      <c r="BW158" s="2"/>
      <c r="BX158" s="172"/>
      <c r="BY158" s="2">
        <f t="shared" si="386"/>
        <v>84.465630000000004</v>
      </c>
      <c r="BZ158" s="2"/>
      <c r="CA158" s="2">
        <v>84.465630000000004</v>
      </c>
      <c r="CB158" s="2"/>
      <c r="CC158" s="2"/>
      <c r="CD158" s="25">
        <f t="shared" si="387"/>
        <v>844.65629000000001</v>
      </c>
      <c r="CE158" s="2">
        <f t="shared" si="388"/>
        <v>844.65629000000001</v>
      </c>
      <c r="CF158" s="2">
        <f t="shared" si="389"/>
        <v>0</v>
      </c>
      <c r="CG158" s="2">
        <f t="shared" si="389"/>
        <v>844.65629000000001</v>
      </c>
      <c r="CH158" s="2">
        <f t="shared" si="389"/>
        <v>0</v>
      </c>
      <c r="CI158" s="2">
        <f t="shared" si="389"/>
        <v>0</v>
      </c>
      <c r="CJ158" s="2">
        <f t="shared" si="390"/>
        <v>0</v>
      </c>
      <c r="CK158" s="2">
        <f t="shared" si="391"/>
        <v>0</v>
      </c>
      <c r="CL158" s="2">
        <f t="shared" si="391"/>
        <v>0</v>
      </c>
      <c r="CM158" s="2">
        <f t="shared" si="391"/>
        <v>0</v>
      </c>
      <c r="CN158" s="2">
        <f t="shared" si="391"/>
        <v>0</v>
      </c>
      <c r="CO158" s="92"/>
      <c r="CP158" s="348">
        <f>BA154+BA155+BA158</f>
        <v>2180.1410000000001</v>
      </c>
      <c r="CQ158" s="348">
        <f>CP158-BF154</f>
        <v>2180.1410000000001</v>
      </c>
      <c r="CR158" s="2">
        <f t="shared" si="392"/>
        <v>0</v>
      </c>
      <c r="CS158" s="2"/>
      <c r="CT158" s="262"/>
      <c r="CU158" s="2"/>
      <c r="CV158" s="2"/>
      <c r="CW158" s="2">
        <f t="shared" si="393"/>
        <v>0</v>
      </c>
      <c r="CX158" s="2"/>
      <c r="CY158" s="262"/>
      <c r="CZ158" s="2"/>
      <c r="DA158" s="2"/>
      <c r="DB158" s="2">
        <f t="shared" si="394"/>
        <v>0</v>
      </c>
      <c r="DC158" s="2">
        <f t="shared" si="395"/>
        <v>0</v>
      </c>
      <c r="DD158" s="2">
        <f t="shared" si="395"/>
        <v>0</v>
      </c>
      <c r="DE158" s="2">
        <f t="shared" si="395"/>
        <v>0</v>
      </c>
      <c r="DF158" s="2">
        <f t="shared" si="395"/>
        <v>0</v>
      </c>
      <c r="DG158" s="2"/>
      <c r="DH158" s="2"/>
      <c r="DI158" s="2"/>
      <c r="DJ158" s="2">
        <f t="shared" si="396"/>
        <v>0</v>
      </c>
      <c r="DK158" s="58"/>
      <c r="DL158" s="2">
        <f t="shared" si="397"/>
        <v>760.19065999999998</v>
      </c>
      <c r="DM158" s="2">
        <f t="shared" si="398"/>
        <v>760.19065999999998</v>
      </c>
      <c r="DN158" s="58"/>
      <c r="DO158" s="2">
        <f>DM154+DM155+DM158</f>
        <v>6515.9906600000004</v>
      </c>
      <c r="DP158" s="2">
        <f>DJ154+DJ155+DJ158</f>
        <v>0</v>
      </c>
      <c r="DQ158" s="58"/>
      <c r="DR158" s="2">
        <f>CQ158-DO158</f>
        <v>-4335.8496599999999</v>
      </c>
      <c r="DS158" s="58"/>
      <c r="DT158" s="58"/>
      <c r="DU158" s="2">
        <f t="shared" si="324"/>
        <v>0</v>
      </c>
      <c r="DV158" s="2"/>
      <c r="DW158" s="262"/>
      <c r="DX158" s="2"/>
      <c r="DY158" s="2"/>
      <c r="DZ158" s="2">
        <f>EA158+EB158+EC158</f>
        <v>0</v>
      </c>
      <c r="EA158" s="2"/>
      <c r="EB158" s="2"/>
      <c r="EC158" s="2"/>
      <c r="ED158" s="172"/>
      <c r="EE158" s="445"/>
      <c r="EF158" s="445"/>
      <c r="EG158" s="445"/>
      <c r="EH158" s="553"/>
      <c r="EI158" s="553"/>
      <c r="EJ158" s="445"/>
      <c r="EK158" s="445"/>
      <c r="EL158" s="445"/>
      <c r="EM158" s="553"/>
      <c r="EN158" s="553"/>
      <c r="EO158" s="553"/>
      <c r="EP158" s="446"/>
      <c r="EQ158" s="445"/>
      <c r="ER158" s="427" t="e">
        <f t="shared" si="399"/>
        <v>#DIV/0!</v>
      </c>
      <c r="ES158" s="498">
        <f t="shared" si="326"/>
        <v>783.70172000000002</v>
      </c>
      <c r="ET158" s="498">
        <f t="shared" si="401"/>
        <v>783.70172000000002</v>
      </c>
      <c r="EU158" s="498"/>
      <c r="EV158" s="541">
        <f>ET158/ES158</f>
        <v>1</v>
      </c>
      <c r="EW158" s="541">
        <f>EU158/ES158</f>
        <v>0</v>
      </c>
      <c r="EX158" s="498">
        <f t="shared" si="327"/>
        <v>0</v>
      </c>
      <c r="EY158" s="498">
        <f>DW158</f>
        <v>0</v>
      </c>
      <c r="EZ158" s="498">
        <f>EB158</f>
        <v>0</v>
      </c>
      <c r="FA158" s="541" t="e">
        <f>EY158/EX158</f>
        <v>#DIV/0!</v>
      </c>
      <c r="FB158" s="541" t="e">
        <f>EZ158/EX158</f>
        <v>#DIV/0!</v>
      </c>
      <c r="FC158" s="541"/>
      <c r="FD158" s="498">
        <f>EX158*EV158</f>
        <v>0</v>
      </c>
      <c r="FE158" s="498">
        <f t="shared" si="328"/>
        <v>0</v>
      </c>
      <c r="FF158" s="445"/>
      <c r="FG158" s="445"/>
      <c r="FH158" s="445"/>
      <c r="FI158" s="553"/>
      <c r="FJ158" s="553"/>
      <c r="FK158" s="445"/>
      <c r="FL158" s="445"/>
      <c r="FM158" s="445"/>
      <c r="FN158" s="553"/>
      <c r="FO158" s="553"/>
      <c r="FP158" s="553"/>
      <c r="FQ158" s="446"/>
      <c r="FR158" s="445"/>
    </row>
    <row r="159" spans="2:174" s="142" customFormat="1" ht="15.6" customHeight="1" x14ac:dyDescent="0.2">
      <c r="B159" s="136"/>
      <c r="C159" s="137"/>
      <c r="D159" s="137"/>
      <c r="E159" s="138"/>
      <c r="F159" s="136"/>
      <c r="G159" s="137"/>
      <c r="H159" s="137"/>
      <c r="M159" s="138"/>
      <c r="N159" s="141" t="s">
        <v>21</v>
      </c>
      <c r="O159" s="141"/>
      <c r="P159" s="214">
        <f>P160+P161+P162+P163+P164+P165+P166+P167+P168+P169+P170+P172+P171+P173+P174+P175+P176</f>
        <v>20</v>
      </c>
      <c r="Q159" s="214">
        <f>Q160+Q161+Q162+Q163+Q164+Q165+Q166+Q167+Q168+Q169+Q170+Q172+Q171+Q173+Q174+Q175+Q176</f>
        <v>5</v>
      </c>
      <c r="R159" s="70">
        <f t="shared" ref="R159:AO159" si="402">SUM(R160:R176)-R161</f>
        <v>50761.057600000007</v>
      </c>
      <c r="S159" s="70">
        <f t="shared" si="402"/>
        <v>15079.640020000001</v>
      </c>
      <c r="T159" s="70">
        <f t="shared" si="402"/>
        <v>19184.524049999996</v>
      </c>
      <c r="U159" s="70">
        <f t="shared" si="402"/>
        <v>16496.893530000001</v>
      </c>
      <c r="V159" s="70">
        <f t="shared" si="402"/>
        <v>30288.964960000001</v>
      </c>
      <c r="W159" s="70">
        <f t="shared" si="402"/>
        <v>0</v>
      </c>
      <c r="X159" s="70">
        <f t="shared" si="402"/>
        <v>19228.5</v>
      </c>
      <c r="Y159" s="70">
        <f t="shared" si="402"/>
        <v>11060.464959999999</v>
      </c>
      <c r="Z159" s="170">
        <f t="shared" si="402"/>
        <v>0</v>
      </c>
      <c r="AA159" s="170">
        <f t="shared" si="402"/>
        <v>21839.518000000004</v>
      </c>
      <c r="AB159" s="170">
        <f t="shared" si="402"/>
        <v>0</v>
      </c>
      <c r="AC159" s="170">
        <f t="shared" si="402"/>
        <v>10575.4</v>
      </c>
      <c r="AD159" s="170">
        <f t="shared" si="402"/>
        <v>11264.118</v>
      </c>
      <c r="AE159" s="170">
        <f t="shared" si="402"/>
        <v>0</v>
      </c>
      <c r="AF159" s="170">
        <f t="shared" si="402"/>
        <v>18825.400000000005</v>
      </c>
      <c r="AG159" s="170">
        <f t="shared" si="402"/>
        <v>0</v>
      </c>
      <c r="AH159" s="170">
        <f t="shared" si="402"/>
        <v>10575.4</v>
      </c>
      <c r="AI159" s="170">
        <f t="shared" si="402"/>
        <v>8250</v>
      </c>
      <c r="AJ159" s="170">
        <f t="shared" si="402"/>
        <v>0</v>
      </c>
      <c r="AK159" s="171">
        <f t="shared" si="402"/>
        <v>12848</v>
      </c>
      <c r="AL159" s="170">
        <f t="shared" si="402"/>
        <v>0</v>
      </c>
      <c r="AM159" s="170">
        <f t="shared" si="402"/>
        <v>4598</v>
      </c>
      <c r="AN159" s="170">
        <f t="shared" si="402"/>
        <v>8250</v>
      </c>
      <c r="AO159" s="170">
        <f t="shared" si="402"/>
        <v>0</v>
      </c>
      <c r="AP159" s="577"/>
      <c r="AQ159" s="70">
        <f>SUM(AQ160:AQ176)-AQ161</f>
        <v>50690.458600000005</v>
      </c>
      <c r="AR159" s="70">
        <f>SUM(AR160:AR176)-AR161</f>
        <v>15079.640020000001</v>
      </c>
      <c r="AS159" s="70">
        <f>SUM(AS160:AS176)-AS161</f>
        <v>19113.925050000002</v>
      </c>
      <c r="AT159" s="70">
        <f>SUM(AT160:AT176)-AT161</f>
        <v>16496.893530000001</v>
      </c>
      <c r="AU159" s="70">
        <f>SUM(AU160:AU176)-AU161</f>
        <v>0</v>
      </c>
      <c r="AV159" s="70" t="e">
        <f t="shared" ref="AV159:BE159" si="403">SUM(AV160:AV176)-AV161</f>
        <v>#REF!</v>
      </c>
      <c r="AW159" s="70" t="e">
        <f t="shared" si="403"/>
        <v>#REF!</v>
      </c>
      <c r="AX159" s="70" t="e">
        <f t="shared" si="403"/>
        <v>#REF!</v>
      </c>
      <c r="AY159" s="70" t="e">
        <f t="shared" si="403"/>
        <v>#REF!</v>
      </c>
      <c r="AZ159" s="70" t="e">
        <f t="shared" si="403"/>
        <v>#REF!</v>
      </c>
      <c r="BA159" s="70">
        <f t="shared" si="403"/>
        <v>21689.940000000006</v>
      </c>
      <c r="BB159" s="70">
        <f t="shared" si="403"/>
        <v>0</v>
      </c>
      <c r="BC159" s="70">
        <f t="shared" si="403"/>
        <v>10426.159999999998</v>
      </c>
      <c r="BD159" s="70">
        <f t="shared" si="403"/>
        <v>11263.779999999999</v>
      </c>
      <c r="BE159" s="70">
        <f t="shared" si="403"/>
        <v>0</v>
      </c>
      <c r="BF159" s="70">
        <f t="shared" ref="BF159:CN159" si="404">SUM(BF160:BF176)-BF161</f>
        <v>0</v>
      </c>
      <c r="BG159" s="70">
        <f t="shared" si="404"/>
        <v>0</v>
      </c>
      <c r="BH159" s="70">
        <f t="shared" si="404"/>
        <v>0</v>
      </c>
      <c r="BI159" s="70">
        <f t="shared" si="404"/>
        <v>0</v>
      </c>
      <c r="BJ159" s="70">
        <f t="shared" si="404"/>
        <v>0</v>
      </c>
      <c r="BK159" s="70">
        <f t="shared" si="404"/>
        <v>42776.078030000004</v>
      </c>
      <c r="BL159" s="70">
        <f t="shared" si="404"/>
        <v>11493.26123</v>
      </c>
      <c r="BM159" s="70">
        <f t="shared" si="404"/>
        <v>15972.25733</v>
      </c>
      <c r="BN159" s="70">
        <f t="shared" si="404"/>
        <v>15310.55947</v>
      </c>
      <c r="BO159" s="70">
        <f t="shared" si="404"/>
        <v>0</v>
      </c>
      <c r="BP159" s="70">
        <f>SUM(BP160:BP176)</f>
        <v>14080.022489999999</v>
      </c>
      <c r="BQ159" s="70">
        <f>SUM(BQ160:BQ176)</f>
        <v>1420.5154400000001</v>
      </c>
      <c r="BR159" s="70">
        <f>SUM(BR160:BR176)</f>
        <v>10136.855230000003</v>
      </c>
      <c r="BS159" s="70">
        <f>SUM(BS160:BS176)</f>
        <v>2522.65182</v>
      </c>
      <c r="BT159" s="70">
        <f t="shared" si="404"/>
        <v>42776.078030000004</v>
      </c>
      <c r="BU159" s="70">
        <f t="shared" si="404"/>
        <v>11493.26123</v>
      </c>
      <c r="BV159" s="70">
        <f t="shared" si="404"/>
        <v>15972.25733</v>
      </c>
      <c r="BW159" s="70">
        <f t="shared" si="404"/>
        <v>15310.55947</v>
      </c>
      <c r="BX159" s="170">
        <f t="shared" si="404"/>
        <v>0</v>
      </c>
      <c r="BY159" s="310">
        <f t="shared" si="404"/>
        <v>14080.022489999999</v>
      </c>
      <c r="BZ159" s="70">
        <f t="shared" si="404"/>
        <v>1420.5154400000001</v>
      </c>
      <c r="CA159" s="70">
        <f t="shared" si="404"/>
        <v>10136.855230000003</v>
      </c>
      <c r="CB159" s="70">
        <f t="shared" si="404"/>
        <v>2522.65182</v>
      </c>
      <c r="CC159" s="70">
        <f t="shared" si="404"/>
        <v>0</v>
      </c>
      <c r="CD159" s="70">
        <f t="shared" si="404"/>
        <v>56856.10052</v>
      </c>
      <c r="CE159" s="70">
        <f t="shared" si="404"/>
        <v>56856.10052</v>
      </c>
      <c r="CF159" s="70">
        <f t="shared" si="404"/>
        <v>12913.776669999999</v>
      </c>
      <c r="CG159" s="70">
        <f t="shared" si="404"/>
        <v>26109.112559999998</v>
      </c>
      <c r="CH159" s="70">
        <f t="shared" si="404"/>
        <v>17833.211289999999</v>
      </c>
      <c r="CI159" s="70">
        <f t="shared" si="404"/>
        <v>0</v>
      </c>
      <c r="CJ159" s="70">
        <f t="shared" si="404"/>
        <v>0</v>
      </c>
      <c r="CK159" s="70">
        <f t="shared" si="404"/>
        <v>0</v>
      </c>
      <c r="CL159" s="70">
        <f t="shared" si="404"/>
        <v>0</v>
      </c>
      <c r="CM159" s="70">
        <f t="shared" si="404"/>
        <v>0</v>
      </c>
      <c r="CN159" s="70">
        <f t="shared" si="404"/>
        <v>0</v>
      </c>
      <c r="CO159" s="312">
        <f>CP159+CR159-BF159</f>
        <v>21689.940000000006</v>
      </c>
      <c r="CP159" s="313">
        <f t="shared" ref="CP159:DJ159" si="405">SUM(CP160:CP176)-CP161</f>
        <v>21689.940000000006</v>
      </c>
      <c r="CQ159" s="313">
        <f t="shared" si="405"/>
        <v>21689.940000000006</v>
      </c>
      <c r="CR159" s="70">
        <f t="shared" si="405"/>
        <v>0</v>
      </c>
      <c r="CS159" s="70">
        <f t="shared" si="405"/>
        <v>0</v>
      </c>
      <c r="CT159" s="70">
        <f t="shared" si="405"/>
        <v>0</v>
      </c>
      <c r="CU159" s="70">
        <f t="shared" si="405"/>
        <v>0</v>
      </c>
      <c r="CV159" s="70">
        <f t="shared" si="405"/>
        <v>0</v>
      </c>
      <c r="CW159" s="70">
        <f t="shared" si="405"/>
        <v>0</v>
      </c>
      <c r="CX159" s="70">
        <f t="shared" si="405"/>
        <v>0</v>
      </c>
      <c r="CY159" s="70">
        <f t="shared" si="405"/>
        <v>0</v>
      </c>
      <c r="CZ159" s="70">
        <f t="shared" si="405"/>
        <v>0</v>
      </c>
      <c r="DA159" s="70">
        <f t="shared" si="405"/>
        <v>0</v>
      </c>
      <c r="DB159" s="70">
        <f t="shared" si="405"/>
        <v>0</v>
      </c>
      <c r="DC159" s="70">
        <f t="shared" si="405"/>
        <v>0</v>
      </c>
      <c r="DD159" s="70">
        <f t="shared" si="405"/>
        <v>0</v>
      </c>
      <c r="DE159" s="70">
        <f t="shared" si="405"/>
        <v>0</v>
      </c>
      <c r="DF159" s="70">
        <f t="shared" si="405"/>
        <v>0</v>
      </c>
      <c r="DG159" s="70">
        <f t="shared" si="405"/>
        <v>0</v>
      </c>
      <c r="DH159" s="70">
        <f t="shared" si="405"/>
        <v>0</v>
      </c>
      <c r="DI159" s="70">
        <f t="shared" si="405"/>
        <v>0</v>
      </c>
      <c r="DJ159" s="70">
        <f t="shared" si="405"/>
        <v>0</v>
      </c>
      <c r="DK159" s="154"/>
      <c r="DL159" s="70">
        <f>SUM(DL160:DL176)-DL161</f>
        <v>42776.078030000004</v>
      </c>
      <c r="DM159" s="70">
        <f>SUM(DM160:DM176)-DM161</f>
        <v>42776.078030000004</v>
      </c>
      <c r="DN159" s="154"/>
      <c r="DO159" s="70">
        <f>SUM(DO160:DO176)-DO161</f>
        <v>42776.078030000004</v>
      </c>
      <c r="DP159" s="70">
        <f>SUM(DP160:DP176)-DP161</f>
        <v>0</v>
      </c>
      <c r="DQ159" s="154"/>
      <c r="DR159" s="70">
        <f>SUM(DR160:DR176)-DR161</f>
        <v>-21086.138030000002</v>
      </c>
      <c r="DS159" s="143">
        <f>DJ159-DR159</f>
        <v>21086.138030000002</v>
      </c>
      <c r="DT159" s="143"/>
      <c r="DU159" s="70">
        <f t="shared" si="324"/>
        <v>0</v>
      </c>
      <c r="DV159" s="70">
        <f>SUM(DV160:DV176)-DV161</f>
        <v>0</v>
      </c>
      <c r="DW159" s="70">
        <f>SUM(DW160:DW176)-DW161</f>
        <v>0</v>
      </c>
      <c r="DX159" s="70">
        <f>SUM(DX160:DX176)-DX161</f>
        <v>0</v>
      </c>
      <c r="DY159" s="70">
        <f>SUM(DY160:DY176)-DY161</f>
        <v>0</v>
      </c>
      <c r="DZ159" s="70">
        <f t="shared" si="325"/>
        <v>0</v>
      </c>
      <c r="EA159" s="70">
        <f>SUM(EA160:EA176)-EA161</f>
        <v>0</v>
      </c>
      <c r="EB159" s="70">
        <f>SUM(EB160:EB176)-EB161</f>
        <v>0</v>
      </c>
      <c r="EC159" s="70">
        <f>SUM(EC160:EC176)-EC161</f>
        <v>0</v>
      </c>
      <c r="ED159" s="170">
        <f>SUM(ED160:ED176)-ED161</f>
        <v>0</v>
      </c>
      <c r="EE159" s="70">
        <f>EF159+EG159+EH159</f>
        <v>15079.640020000001</v>
      </c>
      <c r="EF159" s="70">
        <f>AR159</f>
        <v>15079.640020000001</v>
      </c>
      <c r="EG159" s="70">
        <f>SUM(EG160:EG176)-EG161</f>
        <v>0</v>
      </c>
      <c r="EH159" s="543"/>
      <c r="EI159" s="543"/>
      <c r="EJ159" s="70">
        <f>EK159+EL159</f>
        <v>0</v>
      </c>
      <c r="EK159" s="70">
        <f>SUM(EK160:EK176)</f>
        <v>0</v>
      </c>
      <c r="EL159" s="70">
        <f>SUM(EL160:EL176)</f>
        <v>0</v>
      </c>
      <c r="EM159" s="543"/>
      <c r="EN159" s="543"/>
      <c r="EO159" s="543"/>
      <c r="EP159" s="439">
        <f>SUM(EP160:EP176)</f>
        <v>0</v>
      </c>
      <c r="EQ159" s="70">
        <f>EP159-EM159</f>
        <v>0</v>
      </c>
      <c r="ER159" s="426"/>
      <c r="ES159" s="70">
        <f t="shared" si="326"/>
        <v>19113.925050000002</v>
      </c>
      <c r="ET159" s="70">
        <f t="shared" si="401"/>
        <v>19113.925050000002</v>
      </c>
      <c r="EU159" s="70">
        <f>SUM(EU160:EU176)-EU161</f>
        <v>0</v>
      </c>
      <c r="EV159" s="543"/>
      <c r="EW159" s="543"/>
      <c r="EX159" s="70">
        <f t="shared" si="327"/>
        <v>0</v>
      </c>
      <c r="EY159" s="70">
        <f>SUM(EY160:EY176)</f>
        <v>0</v>
      </c>
      <c r="EZ159" s="70">
        <f>SUM(EZ160:EZ176)</f>
        <v>0</v>
      </c>
      <c r="FA159" s="543"/>
      <c r="FB159" s="543"/>
      <c r="FC159" s="543"/>
      <c r="FD159" s="70">
        <f>SUM(FD160:FD176)</f>
        <v>0</v>
      </c>
      <c r="FE159" s="70">
        <f t="shared" si="328"/>
        <v>0</v>
      </c>
      <c r="FF159" s="70">
        <f>FG159+FH159+FI159</f>
        <v>16496.893530000001</v>
      </c>
      <c r="FG159" s="70">
        <f>AT159</f>
        <v>16496.893530000001</v>
      </c>
      <c r="FH159" s="70">
        <f>SUM(FH160:FH176)-FH161</f>
        <v>0</v>
      </c>
      <c r="FI159" s="543"/>
      <c r="FJ159" s="543"/>
      <c r="FK159" s="70">
        <f>FL159+FM159</f>
        <v>0</v>
      </c>
      <c r="FL159" s="70">
        <f>DX159</f>
        <v>0</v>
      </c>
      <c r="FM159" s="70">
        <f>EC159</f>
        <v>0</v>
      </c>
      <c r="FN159" s="543"/>
      <c r="FO159" s="543"/>
      <c r="FP159" s="543"/>
      <c r="FQ159" s="439">
        <f>FK159*FI159</f>
        <v>0</v>
      </c>
      <c r="FR159" s="70">
        <f>FL159-FQ159</f>
        <v>0</v>
      </c>
    </row>
    <row r="160" spans="2:174" s="48" customFormat="1" ht="15.75" customHeight="1" x14ac:dyDescent="0.25">
      <c r="B160" s="35">
        <v>1</v>
      </c>
      <c r="C160" s="36"/>
      <c r="D160" s="36"/>
      <c r="E160" s="113">
        <v>133</v>
      </c>
      <c r="F160" s="35">
        <v>1</v>
      </c>
      <c r="G160" s="36"/>
      <c r="H160" s="36">
        <v>1</v>
      </c>
      <c r="M160" s="113">
        <v>122</v>
      </c>
      <c r="N160" s="4" t="s">
        <v>234</v>
      </c>
      <c r="O160" s="408"/>
      <c r="P160" s="212">
        <v>1</v>
      </c>
      <c r="Q160" s="113"/>
      <c r="R160" s="2">
        <f t="shared" ref="R160:R176" si="406">S160+T160+U160</f>
        <v>1548.9</v>
      </c>
      <c r="S160" s="2"/>
      <c r="T160" s="620">
        <v>1548.9</v>
      </c>
      <c r="U160" s="328"/>
      <c r="V160" s="2">
        <f t="shared" ref="V160:V176" si="407">W160+X160+Y160+Z160</f>
        <v>1548.9</v>
      </c>
      <c r="W160" s="2"/>
      <c r="X160" s="645">
        <v>1548.9</v>
      </c>
      <c r="Y160" s="328"/>
      <c r="Z160" s="175"/>
      <c r="AA160" s="172">
        <f t="shared" ref="AA160:AA176" si="408">AB160+AC160+AD160+AE160</f>
        <v>5681.1</v>
      </c>
      <c r="AB160" s="172"/>
      <c r="AC160" s="173">
        <v>1051.0999999999999</v>
      </c>
      <c r="AD160" s="174">
        <v>4630</v>
      </c>
      <c r="AE160" s="175"/>
      <c r="AF160" s="172">
        <f t="shared" ref="AF160:AF176" si="409">AG160+AH160+AI160+AJ160</f>
        <v>1051.0999999999999</v>
      </c>
      <c r="AG160" s="172"/>
      <c r="AH160" s="173">
        <v>1051.0999999999999</v>
      </c>
      <c r="AI160" s="174"/>
      <c r="AJ160" s="175"/>
      <c r="AK160" s="172">
        <f t="shared" ref="AK160:AK176" si="410">AL160+AM160+AN160+AO160</f>
        <v>453</v>
      </c>
      <c r="AL160" s="172"/>
      <c r="AM160" s="173">
        <v>453</v>
      </c>
      <c r="AN160" s="174"/>
      <c r="AO160" s="275"/>
      <c r="AP160" s="580" t="s">
        <v>571</v>
      </c>
      <c r="AQ160" s="2">
        <f t="shared" ref="AQ160:AQ176" si="411">AR160+AS160+AT160+AU160</f>
        <v>1548.9</v>
      </c>
      <c r="AR160" s="619"/>
      <c r="AS160" s="620">
        <v>1548.9</v>
      </c>
      <c r="AT160" s="653"/>
      <c r="AU160" s="2"/>
      <c r="AV160" s="2" t="e">
        <f t="shared" ref="AV160:AV176" si="412">AW160+AX160+AY160+AZ160</f>
        <v>#REF!</v>
      </c>
      <c r="AW160" s="2" t="e">
        <f>#REF!-AR160</f>
        <v>#REF!</v>
      </c>
      <c r="AX160" s="2" t="e">
        <f>#REF!-AS160</f>
        <v>#REF!</v>
      </c>
      <c r="AY160" s="2" t="e">
        <f>#REF!-AT160</f>
        <v>#REF!</v>
      </c>
      <c r="AZ160" s="2" t="e">
        <f>#REF!-AU160</f>
        <v>#REF!</v>
      </c>
      <c r="BA160" s="2">
        <f t="shared" ref="BA160:BA176" si="413">BB160+BC160+BD160+BE160</f>
        <v>5681.1</v>
      </c>
      <c r="BB160" s="2"/>
      <c r="BC160" s="262">
        <f>330+721.1</f>
        <v>1051.0999999999999</v>
      </c>
      <c r="BD160" s="323">
        <v>4630</v>
      </c>
      <c r="BE160" s="2"/>
      <c r="BF160" s="2">
        <f t="shared" ref="BF160:BF176" si="414">BG160+BH160+BI160+BJ160</f>
        <v>0</v>
      </c>
      <c r="BG160" s="2"/>
      <c r="BH160" s="262"/>
      <c r="BI160" s="323"/>
      <c r="BJ160" s="2"/>
      <c r="BK160" s="2">
        <f t="shared" ref="BK160:BK176" si="415">BL160+BM160+BN160+BO160</f>
        <v>1548.9</v>
      </c>
      <c r="BL160" s="2"/>
      <c r="BM160" s="620">
        <v>1548.9</v>
      </c>
      <c r="BN160" s="323"/>
      <c r="BO160" s="2"/>
      <c r="BP160" s="2">
        <f>SUM(BQ160:BS160)</f>
        <v>3177.8800299999998</v>
      </c>
      <c r="BQ160" s="2"/>
      <c r="BR160" s="619">
        <v>3177.8800299999998</v>
      </c>
      <c r="BS160" s="2"/>
      <c r="BT160" s="2">
        <f t="shared" ref="BT160:BT176" si="416">BU160+BV160+BW160+BX160</f>
        <v>1548.9</v>
      </c>
      <c r="BU160" s="2"/>
      <c r="BV160" s="620">
        <v>1548.9</v>
      </c>
      <c r="BW160" s="323"/>
      <c r="BX160" s="172"/>
      <c r="BY160" s="2">
        <f t="shared" si="386"/>
        <v>3177.8800299999998</v>
      </c>
      <c r="BZ160" s="2"/>
      <c r="CA160" s="2">
        <v>3177.8800299999998</v>
      </c>
      <c r="CB160" s="2"/>
      <c r="CC160" s="2"/>
      <c r="CD160" s="25">
        <f t="shared" ref="CD160:CD176" si="417">CE160</f>
        <v>4726.7800299999999</v>
      </c>
      <c r="CE160" s="2">
        <f t="shared" ref="CE160:CE176" si="418">CF160+CG160+CH160+CI160</f>
        <v>4726.7800299999999</v>
      </c>
      <c r="CF160" s="2">
        <f t="shared" ref="CF160:CI176" si="419">BU160+BZ160</f>
        <v>0</v>
      </c>
      <c r="CG160" s="2">
        <f t="shared" si="419"/>
        <v>4726.7800299999999</v>
      </c>
      <c r="CH160" s="2">
        <f t="shared" si="419"/>
        <v>0</v>
      </c>
      <c r="CI160" s="2">
        <f t="shared" si="419"/>
        <v>0</v>
      </c>
      <c r="CJ160" s="2">
        <f t="shared" ref="CJ160:CJ176" si="420">CK160+CL160+CM160+CN160</f>
        <v>0</v>
      </c>
      <c r="CK160" s="2">
        <f t="shared" ref="CK160:CK176" si="421">BL160-BU160</f>
        <v>0</v>
      </c>
      <c r="CL160" s="2">
        <f t="shared" ref="CL160:CL176" si="422">BM160-BV160</f>
        <v>0</v>
      </c>
      <c r="CM160" s="2">
        <f t="shared" ref="CM160:CM176" si="423">BN160-BW160</f>
        <v>0</v>
      </c>
      <c r="CN160" s="2">
        <f t="shared" ref="CN160:CN176" si="424">BO160-BX160</f>
        <v>0</v>
      </c>
      <c r="CO160" s="92"/>
      <c r="CP160" s="348">
        <f>BA160</f>
        <v>5681.1</v>
      </c>
      <c r="CQ160" s="348">
        <f>CP160</f>
        <v>5681.1</v>
      </c>
      <c r="CR160" s="2">
        <f t="shared" ref="CR160:CR176" si="425">CS160+CT160+CU160+CV160</f>
        <v>0</v>
      </c>
      <c r="CS160" s="2"/>
      <c r="CT160" s="262"/>
      <c r="CU160" s="323"/>
      <c r="CV160" s="2"/>
      <c r="CW160" s="2">
        <f t="shared" ref="CW160:CW176" si="426">CX160+CY160+CZ160+DA160</f>
        <v>0</v>
      </c>
      <c r="CX160" s="2"/>
      <c r="CY160" s="262"/>
      <c r="CZ160" s="323"/>
      <c r="DA160" s="2"/>
      <c r="DB160" s="2">
        <f t="shared" ref="DB160:DB176" si="427">DC160+DD160+DE160+DF160</f>
        <v>0</v>
      </c>
      <c r="DC160" s="2">
        <f t="shared" ref="DC160:DF176" si="428">CS160-CX160</f>
        <v>0</v>
      </c>
      <c r="DD160" s="2">
        <f t="shared" si="428"/>
        <v>0</v>
      </c>
      <c r="DE160" s="2">
        <f t="shared" si="428"/>
        <v>0</v>
      </c>
      <c r="DF160" s="2">
        <f t="shared" si="428"/>
        <v>0</v>
      </c>
      <c r="DG160" s="2"/>
      <c r="DH160" s="2"/>
      <c r="DI160" s="2"/>
      <c r="DJ160" s="2">
        <f t="shared" ref="DJ160:DJ176" si="429">CJ160+DB160+DI160</f>
        <v>0</v>
      </c>
      <c r="DK160" s="58"/>
      <c r="DL160" s="2">
        <f t="shared" ref="DL160:DL176" si="430">BK160+CR160+DG160</f>
        <v>1548.9</v>
      </c>
      <c r="DM160" s="2">
        <f t="shared" ref="DM160:DM176" si="431">BT160+CW160+DH160</f>
        <v>1548.9</v>
      </c>
      <c r="DN160" s="58"/>
      <c r="DO160" s="2">
        <f>DM160</f>
        <v>1548.9</v>
      </c>
      <c r="DP160" s="2">
        <f>DJ160</f>
        <v>0</v>
      </c>
      <c r="DQ160" s="58"/>
      <c r="DR160" s="2">
        <f>CQ160-DO160</f>
        <v>4132.2000000000007</v>
      </c>
      <c r="DS160" s="58"/>
      <c r="DT160" s="58"/>
      <c r="DU160" s="2">
        <f t="shared" si="324"/>
        <v>0</v>
      </c>
      <c r="DV160" s="2"/>
      <c r="DW160" s="262"/>
      <c r="DX160" s="323"/>
      <c r="DY160" s="2"/>
      <c r="DZ160" s="2">
        <f t="shared" si="325"/>
        <v>0</v>
      </c>
      <c r="EA160" s="2"/>
      <c r="EB160" s="2"/>
      <c r="EC160" s="2"/>
      <c r="ED160" s="172"/>
      <c r="EE160" s="445"/>
      <c r="EF160" s="445"/>
      <c r="EG160" s="445"/>
      <c r="EH160" s="553"/>
      <c r="EI160" s="553"/>
      <c r="EJ160" s="445"/>
      <c r="EK160" s="445"/>
      <c r="EL160" s="445"/>
      <c r="EM160" s="553"/>
      <c r="EN160" s="553"/>
      <c r="EO160" s="553"/>
      <c r="EP160" s="446"/>
      <c r="EQ160" s="445"/>
      <c r="ER160" s="427" t="e">
        <f t="shared" ref="ER160:ER176" si="432">EP160/EM160</f>
        <v>#DIV/0!</v>
      </c>
      <c r="ES160" s="498">
        <f t="shared" si="326"/>
        <v>1548.9</v>
      </c>
      <c r="ET160" s="498">
        <f t="shared" si="401"/>
        <v>1548.9</v>
      </c>
      <c r="EU160" s="498"/>
      <c r="EV160" s="541">
        <f t="shared" ref="EV160:EV175" si="433">ET160/ES160</f>
        <v>1</v>
      </c>
      <c r="EW160" s="541">
        <f t="shared" ref="EW160:EW175" si="434">EU160/ES160</f>
        <v>0</v>
      </c>
      <c r="EX160" s="498">
        <f t="shared" si="327"/>
        <v>0</v>
      </c>
      <c r="EY160" s="498">
        <f t="shared" ref="EY160:EY175" si="435">DW160</f>
        <v>0</v>
      </c>
      <c r="EZ160" s="498">
        <f t="shared" ref="EZ160:EZ175" si="436">EB160</f>
        <v>0</v>
      </c>
      <c r="FA160" s="541" t="e">
        <f t="shared" ref="FA160:FA175" si="437">EY160/EX160</f>
        <v>#DIV/0!</v>
      </c>
      <c r="FB160" s="541" t="e">
        <f t="shared" ref="FB160:FB175" si="438">EZ160/EX160</f>
        <v>#DIV/0!</v>
      </c>
      <c r="FC160" s="541"/>
      <c r="FD160" s="498">
        <f t="shared" ref="FD160:FD175" si="439">EX160*EV160</f>
        <v>0</v>
      </c>
      <c r="FE160" s="498">
        <f t="shared" si="328"/>
        <v>0</v>
      </c>
      <c r="FF160" s="445">
        <f>FG160+FH160</f>
        <v>0</v>
      </c>
      <c r="FG160" s="445">
        <f>AT160</f>
        <v>0</v>
      </c>
      <c r="FH160" s="445"/>
      <c r="FI160" s="553" t="e">
        <f>FG160/FF160</f>
        <v>#DIV/0!</v>
      </c>
      <c r="FJ160" s="553" t="e">
        <f>FH160/FF160</f>
        <v>#DIV/0!</v>
      </c>
      <c r="FK160" s="445">
        <f>FL160+FM160</f>
        <v>0</v>
      </c>
      <c r="FL160" s="445">
        <f>DX160</f>
        <v>0</v>
      </c>
      <c r="FM160" s="445">
        <f>EC160</f>
        <v>0</v>
      </c>
      <c r="FN160" s="553" t="e">
        <f>FL160/FK160</f>
        <v>#DIV/0!</v>
      </c>
      <c r="FO160" s="553" t="e">
        <f>FM160/FK160</f>
        <v>#DIV/0!</v>
      </c>
      <c r="FP160" s="553"/>
      <c r="FQ160" s="446" t="e">
        <f>FK160*FI160</f>
        <v>#DIV/0!</v>
      </c>
      <c r="FR160" s="445" t="e">
        <f>FL160-FQ160</f>
        <v>#DIV/0!</v>
      </c>
    </row>
    <row r="161" spans="2:174" s="48" customFormat="1" ht="15.75" customHeight="1" x14ac:dyDescent="0.25">
      <c r="B161" s="35"/>
      <c r="C161" s="36"/>
      <c r="D161" s="36"/>
      <c r="E161" s="113"/>
      <c r="F161" s="35"/>
      <c r="G161" s="36"/>
      <c r="H161" s="36"/>
      <c r="M161" s="113"/>
      <c r="N161" s="19" t="s">
        <v>251</v>
      </c>
      <c r="O161" s="158"/>
      <c r="P161" s="158"/>
      <c r="Q161" s="158"/>
      <c r="R161" s="2">
        <f t="shared" si="406"/>
        <v>0</v>
      </c>
      <c r="S161" s="619"/>
      <c r="T161" s="622"/>
      <c r="U161" s="619"/>
      <c r="V161" s="2">
        <f t="shared" si="407"/>
        <v>0</v>
      </c>
      <c r="W161" s="2"/>
      <c r="X161" s="321"/>
      <c r="Y161" s="2"/>
      <c r="Z161" s="175"/>
      <c r="AA161" s="172">
        <f t="shared" si="408"/>
        <v>0</v>
      </c>
      <c r="AB161" s="172"/>
      <c r="AC161" s="177"/>
      <c r="AD161" s="172"/>
      <c r="AE161" s="175"/>
      <c r="AF161" s="172">
        <f t="shared" si="409"/>
        <v>0</v>
      </c>
      <c r="AG161" s="172"/>
      <c r="AH161" s="177"/>
      <c r="AI161" s="172"/>
      <c r="AJ161" s="175"/>
      <c r="AK161" s="172">
        <f t="shared" si="410"/>
        <v>0</v>
      </c>
      <c r="AL161" s="172"/>
      <c r="AM161" s="177"/>
      <c r="AN161" s="172"/>
      <c r="AO161" s="275"/>
      <c r="AP161" s="585"/>
      <c r="AQ161" s="2">
        <f t="shared" si="411"/>
        <v>0</v>
      </c>
      <c r="AR161" s="619"/>
      <c r="AS161" s="622"/>
      <c r="AT161" s="619"/>
      <c r="AU161" s="2"/>
      <c r="AV161" s="2" t="e">
        <f t="shared" si="412"/>
        <v>#REF!</v>
      </c>
      <c r="AW161" s="2" t="e">
        <f>#REF!-AR161</f>
        <v>#REF!</v>
      </c>
      <c r="AX161" s="2" t="e">
        <f>#REF!-AS161</f>
        <v>#REF!</v>
      </c>
      <c r="AY161" s="2" t="e">
        <f>#REF!-AT161</f>
        <v>#REF!</v>
      </c>
      <c r="AZ161" s="2" t="e">
        <f>#REF!-AU161</f>
        <v>#REF!</v>
      </c>
      <c r="BA161" s="2">
        <f t="shared" si="413"/>
        <v>0</v>
      </c>
      <c r="BB161" s="2"/>
      <c r="BC161" s="321"/>
      <c r="BD161" s="2"/>
      <c r="BE161" s="2"/>
      <c r="BF161" s="2">
        <f t="shared" si="414"/>
        <v>0</v>
      </c>
      <c r="BG161" s="2"/>
      <c r="BH161" s="321"/>
      <c r="BI161" s="2"/>
      <c r="BJ161" s="2"/>
      <c r="BK161" s="2">
        <f t="shared" si="415"/>
        <v>0</v>
      </c>
      <c r="BL161" s="2"/>
      <c r="BM161" s="710"/>
      <c r="BN161" s="2"/>
      <c r="BO161" s="2"/>
      <c r="BP161" s="2">
        <f t="shared" ref="BP161:BP176" si="440">SUM(BQ161:BS161)</f>
        <v>0</v>
      </c>
      <c r="BQ161" s="2"/>
      <c r="BR161" s="2"/>
      <c r="BS161" s="2"/>
      <c r="BT161" s="2">
        <f t="shared" si="416"/>
        <v>0</v>
      </c>
      <c r="BU161" s="2"/>
      <c r="BV161" s="361"/>
      <c r="BW161" s="2"/>
      <c r="BX161" s="172"/>
      <c r="BY161" s="2">
        <f t="shared" si="386"/>
        <v>0</v>
      </c>
      <c r="BZ161" s="2"/>
      <c r="CA161" s="2"/>
      <c r="CB161" s="2"/>
      <c r="CC161" s="2"/>
      <c r="CD161" s="25">
        <f t="shared" si="417"/>
        <v>0</v>
      </c>
      <c r="CE161" s="2">
        <f t="shared" si="418"/>
        <v>0</v>
      </c>
      <c r="CF161" s="2">
        <f t="shared" si="419"/>
        <v>0</v>
      </c>
      <c r="CG161" s="2">
        <f t="shared" si="419"/>
        <v>0</v>
      </c>
      <c r="CH161" s="2">
        <f t="shared" si="419"/>
        <v>0</v>
      </c>
      <c r="CI161" s="2">
        <f t="shared" si="419"/>
        <v>0</v>
      </c>
      <c r="CJ161" s="2">
        <f t="shared" si="420"/>
        <v>0</v>
      </c>
      <c r="CK161" s="2">
        <f t="shared" si="421"/>
        <v>0</v>
      </c>
      <c r="CL161" s="2">
        <f t="shared" si="422"/>
        <v>0</v>
      </c>
      <c r="CM161" s="2">
        <f t="shared" si="423"/>
        <v>0</v>
      </c>
      <c r="CN161" s="2">
        <f t="shared" si="424"/>
        <v>0</v>
      </c>
      <c r="CO161" s="92"/>
      <c r="CP161" s="348"/>
      <c r="CQ161" s="348"/>
      <c r="CR161" s="2">
        <f t="shared" si="425"/>
        <v>0</v>
      </c>
      <c r="CS161" s="2"/>
      <c r="CT161" s="321"/>
      <c r="CU161" s="2"/>
      <c r="CV161" s="2"/>
      <c r="CW161" s="2">
        <f t="shared" si="426"/>
        <v>0</v>
      </c>
      <c r="CX161" s="2"/>
      <c r="CY161" s="321"/>
      <c r="CZ161" s="2"/>
      <c r="DA161" s="2"/>
      <c r="DB161" s="2">
        <f t="shared" si="427"/>
        <v>0</v>
      </c>
      <c r="DC161" s="2">
        <f t="shared" si="428"/>
        <v>0</v>
      </c>
      <c r="DD161" s="2">
        <f t="shared" si="428"/>
        <v>0</v>
      </c>
      <c r="DE161" s="2">
        <f t="shared" si="428"/>
        <v>0</v>
      </c>
      <c r="DF161" s="2">
        <f t="shared" si="428"/>
        <v>0</v>
      </c>
      <c r="DG161" s="2"/>
      <c r="DH161" s="2"/>
      <c r="DI161" s="2"/>
      <c r="DJ161" s="2">
        <f t="shared" si="429"/>
        <v>0</v>
      </c>
      <c r="DK161" s="58"/>
      <c r="DL161" s="2">
        <f t="shared" si="430"/>
        <v>0</v>
      </c>
      <c r="DM161" s="2">
        <f t="shared" si="431"/>
        <v>0</v>
      </c>
      <c r="DN161" s="58"/>
      <c r="DO161" s="2">
        <f>DM161</f>
        <v>0</v>
      </c>
      <c r="DP161" s="2">
        <f>DJ161</f>
        <v>0</v>
      </c>
      <c r="DQ161" s="58"/>
      <c r="DR161" s="2"/>
      <c r="DS161" s="58"/>
      <c r="DT161" s="58"/>
      <c r="DU161" s="2">
        <f t="shared" si="324"/>
        <v>0</v>
      </c>
      <c r="DV161" s="2"/>
      <c r="DW161" s="361"/>
      <c r="DX161" s="2"/>
      <c r="DY161" s="2"/>
      <c r="DZ161" s="2">
        <f t="shared" si="325"/>
        <v>0</v>
      </c>
      <c r="EA161" s="2"/>
      <c r="EB161" s="2"/>
      <c r="EC161" s="2"/>
      <c r="ED161" s="172"/>
      <c r="EE161" s="445"/>
      <c r="EF161" s="445"/>
      <c r="EG161" s="445"/>
      <c r="EH161" s="553"/>
      <c r="EI161" s="553"/>
      <c r="EJ161" s="445"/>
      <c r="EK161" s="445"/>
      <c r="EL161" s="445"/>
      <c r="EM161" s="553"/>
      <c r="EN161" s="553"/>
      <c r="EO161" s="553"/>
      <c r="EP161" s="446"/>
      <c r="EQ161" s="445"/>
      <c r="ER161" s="427" t="e">
        <f t="shared" si="432"/>
        <v>#DIV/0!</v>
      </c>
      <c r="ES161" s="498"/>
      <c r="ET161" s="498"/>
      <c r="EU161" s="498"/>
      <c r="EV161" s="541"/>
      <c r="EW161" s="541"/>
      <c r="EX161" s="498"/>
      <c r="EY161" s="498"/>
      <c r="EZ161" s="498"/>
      <c r="FA161" s="541"/>
      <c r="FB161" s="541"/>
      <c r="FC161" s="541"/>
      <c r="FD161" s="498"/>
      <c r="FE161" s="498">
        <f t="shared" si="328"/>
        <v>0</v>
      </c>
      <c r="FF161" s="445"/>
      <c r="FG161" s="445"/>
      <c r="FH161" s="445"/>
      <c r="FI161" s="553"/>
      <c r="FJ161" s="553"/>
      <c r="FK161" s="445"/>
      <c r="FL161" s="445"/>
      <c r="FM161" s="445"/>
      <c r="FN161" s="553"/>
      <c r="FO161" s="553"/>
      <c r="FP161" s="553"/>
      <c r="FQ161" s="446"/>
      <c r="FR161" s="445"/>
    </row>
    <row r="162" spans="2:174" s="49" customFormat="1" ht="15.75" customHeight="1" x14ac:dyDescent="0.25">
      <c r="B162" s="38"/>
      <c r="C162" s="39"/>
      <c r="D162" s="39">
        <v>1</v>
      </c>
      <c r="E162" s="40">
        <v>134</v>
      </c>
      <c r="F162" s="38"/>
      <c r="G162" s="39"/>
      <c r="H162" s="39">
        <v>1</v>
      </c>
      <c r="I162" s="40"/>
      <c r="J162" s="41"/>
      <c r="K162" s="41"/>
      <c r="L162" s="85"/>
      <c r="M162" s="40">
        <v>123</v>
      </c>
      <c r="N162" s="41" t="s">
        <v>333</v>
      </c>
      <c r="O162" s="41"/>
      <c r="P162" s="320">
        <v>3</v>
      </c>
      <c r="Q162" s="40">
        <v>1</v>
      </c>
      <c r="R162" s="29">
        <f t="shared" si="406"/>
        <v>17753.563000000002</v>
      </c>
      <c r="S162" s="621">
        <v>15079.640020000001</v>
      </c>
      <c r="T162" s="618">
        <v>1720.6</v>
      </c>
      <c r="U162" s="621">
        <v>953.32298000000003</v>
      </c>
      <c r="V162" s="29">
        <f t="shared" si="407"/>
        <v>2673.9229799999998</v>
      </c>
      <c r="W162" s="29"/>
      <c r="X162" s="646">
        <v>1720.6</v>
      </c>
      <c r="Y162" s="648">
        <v>953.32298000000003</v>
      </c>
      <c r="Z162" s="179"/>
      <c r="AA162" s="178">
        <f t="shared" si="408"/>
        <v>1035</v>
      </c>
      <c r="AB162" s="178"/>
      <c r="AC162" s="180">
        <v>1035</v>
      </c>
      <c r="AD162" s="178"/>
      <c r="AE162" s="179"/>
      <c r="AF162" s="178">
        <f t="shared" si="409"/>
        <v>1035</v>
      </c>
      <c r="AG162" s="178"/>
      <c r="AH162" s="180">
        <v>1035</v>
      </c>
      <c r="AI162" s="178"/>
      <c r="AJ162" s="179"/>
      <c r="AK162" s="178">
        <f t="shared" si="410"/>
        <v>450</v>
      </c>
      <c r="AL162" s="178"/>
      <c r="AM162" s="180">
        <v>450</v>
      </c>
      <c r="AN162" s="178"/>
      <c r="AO162" s="217"/>
      <c r="AP162" s="580" t="s">
        <v>544</v>
      </c>
      <c r="AQ162" s="29">
        <f t="shared" si="411"/>
        <v>17753.563000000002</v>
      </c>
      <c r="AR162" s="621">
        <v>15079.640020000001</v>
      </c>
      <c r="AS162" s="618">
        <v>1720.6</v>
      </c>
      <c r="AT162" s="621">
        <v>953.32298000000003</v>
      </c>
      <c r="AU162" s="325"/>
      <c r="AV162" s="29" t="e">
        <f t="shared" si="412"/>
        <v>#REF!</v>
      </c>
      <c r="AW162" s="29" t="e">
        <f>#REF!-AR162</f>
        <v>#REF!</v>
      </c>
      <c r="AX162" s="29" t="e">
        <f>#REF!-AS162</f>
        <v>#REF!</v>
      </c>
      <c r="AY162" s="29" t="e">
        <f>#REF!-AT162</f>
        <v>#REF!</v>
      </c>
      <c r="AZ162" s="29" t="e">
        <f>#REF!-AU162</f>
        <v>#REF!</v>
      </c>
      <c r="BA162" s="29">
        <f t="shared" si="413"/>
        <v>1035</v>
      </c>
      <c r="BB162" s="29"/>
      <c r="BC162" s="322">
        <v>1035</v>
      </c>
      <c r="BD162" s="29"/>
      <c r="BE162" s="325"/>
      <c r="BF162" s="29">
        <f t="shared" si="414"/>
        <v>0</v>
      </c>
      <c r="BG162" s="29"/>
      <c r="BH162" s="322"/>
      <c r="BI162" s="29"/>
      <c r="BJ162" s="325"/>
      <c r="BK162" s="29">
        <f t="shared" si="415"/>
        <v>13900.491190000001</v>
      </c>
      <c r="BL162" s="621">
        <f>SUM(8401.1689,3092.09233)</f>
        <v>11493.26123</v>
      </c>
      <c r="BM162" s="618">
        <v>1453.90698</v>
      </c>
      <c r="BN162" s="29">
        <v>953.32298000000003</v>
      </c>
      <c r="BO162" s="343"/>
      <c r="BP162" s="2">
        <f t="shared" si="440"/>
        <v>5085.9152000000004</v>
      </c>
      <c r="BQ162" s="700">
        <f>SUM(1038.34672,382.16872)</f>
        <v>1420.5154400000001</v>
      </c>
      <c r="BR162" s="700">
        <v>3470.14084</v>
      </c>
      <c r="BS162" s="700">
        <v>195.25891999999999</v>
      </c>
      <c r="BT162" s="29">
        <f t="shared" si="416"/>
        <v>13900.491190000001</v>
      </c>
      <c r="BU162" s="29">
        <f>SUM(8401.1689,3092.09233)</f>
        <v>11493.26123</v>
      </c>
      <c r="BV162" s="322">
        <v>1453.90698</v>
      </c>
      <c r="BW162" s="29">
        <v>953.32298000000003</v>
      </c>
      <c r="BX162" s="204"/>
      <c r="BY162" s="29">
        <f t="shared" si="386"/>
        <v>5085.9152000000004</v>
      </c>
      <c r="BZ162" s="29">
        <f>SUM(1038.34672,382.16872)</f>
        <v>1420.5154400000001</v>
      </c>
      <c r="CA162" s="29">
        <v>3470.14084</v>
      </c>
      <c r="CB162" s="29">
        <v>195.25891999999999</v>
      </c>
      <c r="CC162" s="29"/>
      <c r="CD162" s="31">
        <f t="shared" si="417"/>
        <v>18986.40639</v>
      </c>
      <c r="CE162" s="29">
        <f t="shared" si="418"/>
        <v>18986.40639</v>
      </c>
      <c r="CF162" s="29">
        <f t="shared" si="419"/>
        <v>12913.776669999999</v>
      </c>
      <c r="CG162" s="29">
        <f t="shared" si="419"/>
        <v>4924.0478199999998</v>
      </c>
      <c r="CH162" s="29">
        <f t="shared" si="419"/>
        <v>1148.5819000000001</v>
      </c>
      <c r="CI162" s="29">
        <f t="shared" si="419"/>
        <v>0</v>
      </c>
      <c r="CJ162" s="29">
        <f t="shared" si="420"/>
        <v>0</v>
      </c>
      <c r="CK162" s="29">
        <f t="shared" si="421"/>
        <v>0</v>
      </c>
      <c r="CL162" s="29">
        <f t="shared" si="422"/>
        <v>0</v>
      </c>
      <c r="CM162" s="29">
        <f t="shared" si="423"/>
        <v>0</v>
      </c>
      <c r="CN162" s="29">
        <f t="shared" si="424"/>
        <v>0</v>
      </c>
      <c r="CO162" s="349"/>
      <c r="CP162" s="351"/>
      <c r="CQ162" s="363"/>
      <c r="CR162" s="29">
        <f t="shared" si="425"/>
        <v>0</v>
      </c>
      <c r="CS162" s="29"/>
      <c r="CT162" s="322"/>
      <c r="CU162" s="29"/>
      <c r="CV162" s="325"/>
      <c r="CW162" s="29">
        <f t="shared" si="426"/>
        <v>0</v>
      </c>
      <c r="CX162" s="29"/>
      <c r="CY162" s="322"/>
      <c r="CZ162" s="29"/>
      <c r="DA162" s="325"/>
      <c r="DB162" s="29">
        <f t="shared" si="427"/>
        <v>0</v>
      </c>
      <c r="DC162" s="29">
        <f t="shared" si="428"/>
        <v>0</v>
      </c>
      <c r="DD162" s="29">
        <f t="shared" si="428"/>
        <v>0</v>
      </c>
      <c r="DE162" s="29">
        <f t="shared" si="428"/>
        <v>0</v>
      </c>
      <c r="DF162" s="29">
        <f t="shared" si="428"/>
        <v>0</v>
      </c>
      <c r="DG162" s="29"/>
      <c r="DH162" s="29"/>
      <c r="DI162" s="29"/>
      <c r="DJ162" s="29">
        <f t="shared" si="429"/>
        <v>0</v>
      </c>
      <c r="DK162" s="93"/>
      <c r="DL162" s="29">
        <f t="shared" si="430"/>
        <v>13900.491190000001</v>
      </c>
      <c r="DM162" s="29">
        <f t="shared" si="431"/>
        <v>13900.491190000001</v>
      </c>
      <c r="DN162" s="93"/>
      <c r="DO162" s="29"/>
      <c r="DP162" s="29"/>
      <c r="DQ162" s="93"/>
      <c r="DR162" s="29"/>
      <c r="DS162" s="93"/>
      <c r="DT162" s="93"/>
      <c r="DU162" s="29">
        <f t="shared" si="324"/>
        <v>0</v>
      </c>
      <c r="DV162" s="29"/>
      <c r="DW162" s="322"/>
      <c r="DX162" s="29"/>
      <c r="DY162" s="343"/>
      <c r="DZ162" s="29">
        <f t="shared" si="325"/>
        <v>0</v>
      </c>
      <c r="EA162" s="29"/>
      <c r="EB162" s="29"/>
      <c r="EC162" s="29"/>
      <c r="ED162" s="178"/>
      <c r="EE162" s="447">
        <f>EF162+EG162</f>
        <v>15079.640020000001</v>
      </c>
      <c r="EF162" s="447">
        <f>AR162</f>
        <v>15079.640020000001</v>
      </c>
      <c r="EG162" s="447"/>
      <c r="EH162" s="554">
        <f>EF162/EE162</f>
        <v>1</v>
      </c>
      <c r="EI162" s="554">
        <f>EG162/EE162</f>
        <v>0</v>
      </c>
      <c r="EJ162" s="447">
        <f>EK162+EL162</f>
        <v>0</v>
      </c>
      <c r="EK162" s="447">
        <f>DV162</f>
        <v>0</v>
      </c>
      <c r="EL162" s="447">
        <f>EA162</f>
        <v>0</v>
      </c>
      <c r="EM162" s="554" t="e">
        <f>EK162/EJ162</f>
        <v>#DIV/0!</v>
      </c>
      <c r="EN162" s="554" t="e">
        <f>EL162/EJ162</f>
        <v>#DIV/0!</v>
      </c>
      <c r="EO162" s="554"/>
      <c r="EP162" s="448">
        <f>EJ162*EH162</f>
        <v>0</v>
      </c>
      <c r="EQ162" s="447">
        <f>EK162-EP162</f>
        <v>0</v>
      </c>
      <c r="ER162" s="428" t="e">
        <f t="shared" si="432"/>
        <v>#DIV/0!</v>
      </c>
      <c r="ES162" s="499">
        <f t="shared" si="326"/>
        <v>1720.6</v>
      </c>
      <c r="ET162" s="499">
        <f t="shared" ref="ET162:ET178" si="441">AS162</f>
        <v>1720.6</v>
      </c>
      <c r="EU162" s="499"/>
      <c r="EV162" s="544">
        <f t="shared" si="433"/>
        <v>1</v>
      </c>
      <c r="EW162" s="544">
        <f t="shared" si="434"/>
        <v>0</v>
      </c>
      <c r="EX162" s="499">
        <f t="shared" si="327"/>
        <v>0</v>
      </c>
      <c r="EY162" s="499">
        <f t="shared" si="435"/>
        <v>0</v>
      </c>
      <c r="EZ162" s="499">
        <f t="shared" si="436"/>
        <v>0</v>
      </c>
      <c r="FA162" s="544" t="e">
        <f t="shared" si="437"/>
        <v>#DIV/0!</v>
      </c>
      <c r="FB162" s="544" t="e">
        <f t="shared" si="438"/>
        <v>#DIV/0!</v>
      </c>
      <c r="FC162" s="544"/>
      <c r="FD162" s="499">
        <f t="shared" si="439"/>
        <v>0</v>
      </c>
      <c r="FE162" s="508">
        <f t="shared" si="328"/>
        <v>0</v>
      </c>
      <c r="FF162" s="447"/>
      <c r="FG162" s="447"/>
      <c r="FH162" s="447"/>
      <c r="FI162" s="554"/>
      <c r="FJ162" s="554"/>
      <c r="FK162" s="447"/>
      <c r="FL162" s="447"/>
      <c r="FM162" s="447"/>
      <c r="FN162" s="554"/>
      <c r="FO162" s="554"/>
      <c r="FP162" s="554"/>
      <c r="FQ162" s="448"/>
      <c r="FR162" s="447"/>
    </row>
    <row r="163" spans="2:174" s="49" customFormat="1" ht="15.6" customHeight="1" x14ac:dyDescent="0.25">
      <c r="B163" s="38"/>
      <c r="C163" s="39">
        <v>1</v>
      </c>
      <c r="D163" s="39"/>
      <c r="E163" s="40">
        <v>135</v>
      </c>
      <c r="F163" s="38"/>
      <c r="G163" s="39"/>
      <c r="H163" s="39">
        <v>1</v>
      </c>
      <c r="I163" s="40"/>
      <c r="J163" s="41"/>
      <c r="K163" s="41"/>
      <c r="L163" s="85"/>
      <c r="M163" s="40">
        <v>124</v>
      </c>
      <c r="N163" s="41" t="s">
        <v>58</v>
      </c>
      <c r="O163" s="41" t="s">
        <v>346</v>
      </c>
      <c r="P163" s="212">
        <v>1</v>
      </c>
      <c r="Q163" s="113"/>
      <c r="R163" s="29">
        <f t="shared" si="406"/>
        <v>515.1</v>
      </c>
      <c r="S163" s="621"/>
      <c r="T163" s="618">
        <v>515.1</v>
      </c>
      <c r="U163" s="621"/>
      <c r="V163" s="29">
        <f t="shared" si="407"/>
        <v>515.1</v>
      </c>
      <c r="W163" s="29"/>
      <c r="X163" s="646">
        <v>515.1</v>
      </c>
      <c r="Y163" s="29"/>
      <c r="Z163" s="179"/>
      <c r="AA163" s="178">
        <f t="shared" si="408"/>
        <v>310.5</v>
      </c>
      <c r="AB163" s="178"/>
      <c r="AC163" s="180">
        <v>310.5</v>
      </c>
      <c r="AD163" s="178"/>
      <c r="AE163" s="179"/>
      <c r="AF163" s="178">
        <f t="shared" si="409"/>
        <v>310.5</v>
      </c>
      <c r="AG163" s="178"/>
      <c r="AH163" s="180">
        <v>310.5</v>
      </c>
      <c r="AI163" s="178"/>
      <c r="AJ163" s="179"/>
      <c r="AK163" s="178">
        <f t="shared" si="410"/>
        <v>135</v>
      </c>
      <c r="AL163" s="178"/>
      <c r="AM163" s="180">
        <v>135</v>
      </c>
      <c r="AN163" s="178"/>
      <c r="AO163" s="217"/>
      <c r="AP163" s="580" t="s">
        <v>564</v>
      </c>
      <c r="AQ163" s="29">
        <f t="shared" si="411"/>
        <v>515.1</v>
      </c>
      <c r="AR163" s="621"/>
      <c r="AS163" s="618">
        <v>515.1</v>
      </c>
      <c r="AT163" s="621"/>
      <c r="AU163" s="325"/>
      <c r="AV163" s="29" t="e">
        <f t="shared" si="412"/>
        <v>#REF!</v>
      </c>
      <c r="AW163" s="29" t="e">
        <f>#REF!-AR163</f>
        <v>#REF!</v>
      </c>
      <c r="AX163" s="29" t="e">
        <f>#REF!-AS163</f>
        <v>#REF!</v>
      </c>
      <c r="AY163" s="29" t="e">
        <f>#REF!-AT163</f>
        <v>#REF!</v>
      </c>
      <c r="AZ163" s="29" t="e">
        <f>#REF!-AU163</f>
        <v>#REF!</v>
      </c>
      <c r="BA163" s="29">
        <f t="shared" si="413"/>
        <v>310.5</v>
      </c>
      <c r="BB163" s="29"/>
      <c r="BC163" s="322">
        <v>310.5</v>
      </c>
      <c r="BD163" s="29"/>
      <c r="BE163" s="325"/>
      <c r="BF163" s="29">
        <f t="shared" si="414"/>
        <v>0</v>
      </c>
      <c r="BG163" s="29"/>
      <c r="BH163" s="325"/>
      <c r="BI163" s="29"/>
      <c r="BJ163" s="325"/>
      <c r="BK163" s="29">
        <f t="shared" si="415"/>
        <v>496.44986</v>
      </c>
      <c r="BL163" s="29"/>
      <c r="BM163" s="618">
        <v>496.44986</v>
      </c>
      <c r="BN163" s="29"/>
      <c r="BO163" s="343"/>
      <c r="BP163" s="2">
        <f t="shared" si="440"/>
        <v>245.29653999999999</v>
      </c>
      <c r="BQ163" s="700"/>
      <c r="BR163" s="700">
        <v>245.29653999999999</v>
      </c>
      <c r="BS163" s="700"/>
      <c r="BT163" s="29">
        <f t="shared" si="416"/>
        <v>496.44986</v>
      </c>
      <c r="BU163" s="29"/>
      <c r="BV163" s="618">
        <v>496.44986</v>
      </c>
      <c r="BW163" s="29"/>
      <c r="BX163" s="204"/>
      <c r="BY163" s="29">
        <f t="shared" si="386"/>
        <v>245.29653999999999</v>
      </c>
      <c r="BZ163" s="29"/>
      <c r="CA163" s="29">
        <v>245.29653999999999</v>
      </c>
      <c r="CB163" s="29"/>
      <c r="CC163" s="29"/>
      <c r="CD163" s="31">
        <f t="shared" si="417"/>
        <v>741.74639999999999</v>
      </c>
      <c r="CE163" s="29">
        <f t="shared" si="418"/>
        <v>741.74639999999999</v>
      </c>
      <c r="CF163" s="29">
        <f t="shared" si="419"/>
        <v>0</v>
      </c>
      <c r="CG163" s="29">
        <f t="shared" si="419"/>
        <v>741.74639999999999</v>
      </c>
      <c r="CH163" s="29">
        <f t="shared" si="419"/>
        <v>0</v>
      </c>
      <c r="CI163" s="29">
        <f t="shared" si="419"/>
        <v>0</v>
      </c>
      <c r="CJ163" s="29">
        <f t="shared" si="420"/>
        <v>0</v>
      </c>
      <c r="CK163" s="29">
        <f t="shared" si="421"/>
        <v>0</v>
      </c>
      <c r="CL163" s="29">
        <f t="shared" si="422"/>
        <v>0</v>
      </c>
      <c r="CM163" s="29">
        <f t="shared" si="423"/>
        <v>0</v>
      </c>
      <c r="CN163" s="29">
        <f t="shared" si="424"/>
        <v>0</v>
      </c>
      <c r="CO163" s="349"/>
      <c r="CP163" s="350">
        <f>BA163+BA170</f>
        <v>1679.768</v>
      </c>
      <c r="CQ163" s="350">
        <f>CP163</f>
        <v>1679.768</v>
      </c>
      <c r="CR163" s="29">
        <f t="shared" si="425"/>
        <v>0</v>
      </c>
      <c r="CS163" s="29"/>
      <c r="CT163" s="325"/>
      <c r="CU163" s="29"/>
      <c r="CV163" s="325"/>
      <c r="CW163" s="29">
        <f t="shared" si="426"/>
        <v>0</v>
      </c>
      <c r="CX163" s="29"/>
      <c r="CY163" s="325"/>
      <c r="CZ163" s="29"/>
      <c r="DA163" s="325"/>
      <c r="DB163" s="29">
        <f t="shared" si="427"/>
        <v>0</v>
      </c>
      <c r="DC163" s="2">
        <f t="shared" si="428"/>
        <v>0</v>
      </c>
      <c r="DD163" s="2">
        <f t="shared" si="428"/>
        <v>0</v>
      </c>
      <c r="DE163" s="2">
        <f t="shared" si="428"/>
        <v>0</v>
      </c>
      <c r="DF163" s="2">
        <f t="shared" si="428"/>
        <v>0</v>
      </c>
      <c r="DG163" s="29"/>
      <c r="DH163" s="29"/>
      <c r="DI163" s="29"/>
      <c r="DJ163" s="29">
        <f t="shared" si="429"/>
        <v>0</v>
      </c>
      <c r="DK163" s="93"/>
      <c r="DL163" s="29">
        <f t="shared" si="430"/>
        <v>496.44986</v>
      </c>
      <c r="DM163" s="29">
        <f t="shared" si="431"/>
        <v>496.44986</v>
      </c>
      <c r="DN163" s="93"/>
      <c r="DO163" s="106">
        <f>DM163+DM170</f>
        <v>3168.7738200000003</v>
      </c>
      <c r="DP163" s="106">
        <f>DJ163+DJ170</f>
        <v>0</v>
      </c>
      <c r="DQ163" s="93"/>
      <c r="DR163" s="2">
        <f>CQ163-DO163</f>
        <v>-1489.0058200000003</v>
      </c>
      <c r="DS163" s="93"/>
      <c r="DT163" s="93"/>
      <c r="DU163" s="2">
        <f t="shared" si="324"/>
        <v>0</v>
      </c>
      <c r="DV163" s="29"/>
      <c r="DW163" s="322"/>
      <c r="DX163" s="29"/>
      <c r="DY163" s="343"/>
      <c r="DZ163" s="2">
        <f t="shared" si="325"/>
        <v>0</v>
      </c>
      <c r="EA163" s="29"/>
      <c r="EB163" s="29"/>
      <c r="EC163" s="29"/>
      <c r="ED163" s="178"/>
      <c r="EE163" s="445"/>
      <c r="EF163" s="447"/>
      <c r="EG163" s="447"/>
      <c r="EH163" s="554"/>
      <c r="EI163" s="554"/>
      <c r="EJ163" s="445"/>
      <c r="EK163" s="447"/>
      <c r="EL163" s="447"/>
      <c r="EM163" s="554"/>
      <c r="EN163" s="554"/>
      <c r="EO163" s="554"/>
      <c r="EP163" s="448"/>
      <c r="EQ163" s="447"/>
      <c r="ER163" s="428" t="e">
        <f t="shared" si="432"/>
        <v>#DIV/0!</v>
      </c>
      <c r="ES163" s="498">
        <f t="shared" si="326"/>
        <v>515.1</v>
      </c>
      <c r="ET163" s="499">
        <f t="shared" si="441"/>
        <v>515.1</v>
      </c>
      <c r="EU163" s="499"/>
      <c r="EV163" s="544">
        <f t="shared" si="433"/>
        <v>1</v>
      </c>
      <c r="EW163" s="544">
        <f t="shared" si="434"/>
        <v>0</v>
      </c>
      <c r="EX163" s="498">
        <f t="shared" si="327"/>
        <v>0</v>
      </c>
      <c r="EY163" s="499">
        <f t="shared" si="435"/>
        <v>0</v>
      </c>
      <c r="EZ163" s="499">
        <f t="shared" si="436"/>
        <v>0</v>
      </c>
      <c r="FA163" s="544" t="e">
        <f t="shared" si="437"/>
        <v>#DIV/0!</v>
      </c>
      <c r="FB163" s="544" t="e">
        <f t="shared" si="438"/>
        <v>#DIV/0!</v>
      </c>
      <c r="FC163" s="544"/>
      <c r="FD163" s="499">
        <f t="shared" si="439"/>
        <v>0</v>
      </c>
      <c r="FE163" s="499">
        <f t="shared" si="328"/>
        <v>0</v>
      </c>
      <c r="FF163" s="445"/>
      <c r="FG163" s="447"/>
      <c r="FH163" s="447"/>
      <c r="FI163" s="554"/>
      <c r="FJ163" s="554"/>
      <c r="FK163" s="445"/>
      <c r="FL163" s="447"/>
      <c r="FM163" s="447"/>
      <c r="FN163" s="554"/>
      <c r="FO163" s="554"/>
      <c r="FP163" s="554"/>
      <c r="FQ163" s="448"/>
      <c r="FR163" s="447"/>
    </row>
    <row r="164" spans="2:174" s="49" customFormat="1" ht="15.6" customHeight="1" x14ac:dyDescent="0.25">
      <c r="B164" s="38"/>
      <c r="C164" s="39"/>
      <c r="D164" s="39">
        <v>1</v>
      </c>
      <c r="E164" s="40">
        <v>136</v>
      </c>
      <c r="F164" s="38"/>
      <c r="G164" s="39"/>
      <c r="H164" s="39">
        <v>1</v>
      </c>
      <c r="M164" s="40">
        <v>125</v>
      </c>
      <c r="N164" s="41" t="s">
        <v>335</v>
      </c>
      <c r="O164" s="41"/>
      <c r="P164" s="320">
        <v>1</v>
      </c>
      <c r="Q164" s="40"/>
      <c r="R164" s="29">
        <f t="shared" si="406"/>
        <v>903.2</v>
      </c>
      <c r="S164" s="621"/>
      <c r="T164" s="618">
        <v>903.2</v>
      </c>
      <c r="U164" s="621"/>
      <c r="V164" s="29">
        <f t="shared" si="407"/>
        <v>903.2</v>
      </c>
      <c r="W164" s="29"/>
      <c r="X164" s="646">
        <v>903.2</v>
      </c>
      <c r="Y164" s="29"/>
      <c r="Z164" s="188"/>
      <c r="AA164" s="178">
        <f t="shared" si="408"/>
        <v>285.2</v>
      </c>
      <c r="AB164" s="178"/>
      <c r="AC164" s="180">
        <v>285.2</v>
      </c>
      <c r="AD164" s="178"/>
      <c r="AE164" s="188"/>
      <c r="AF164" s="178">
        <f t="shared" si="409"/>
        <v>285.2</v>
      </c>
      <c r="AG164" s="178"/>
      <c r="AH164" s="180">
        <v>285.2</v>
      </c>
      <c r="AI164" s="178"/>
      <c r="AJ164" s="188"/>
      <c r="AK164" s="178">
        <f t="shared" si="410"/>
        <v>124</v>
      </c>
      <c r="AL164" s="178"/>
      <c r="AM164" s="180">
        <v>124</v>
      </c>
      <c r="AN164" s="178"/>
      <c r="AO164" s="182"/>
      <c r="AP164" s="580" t="s">
        <v>456</v>
      </c>
      <c r="AQ164" s="29">
        <f t="shared" si="411"/>
        <v>903.2</v>
      </c>
      <c r="AR164" s="621"/>
      <c r="AS164" s="618">
        <v>903.2</v>
      </c>
      <c r="AT164" s="621"/>
      <c r="AU164" s="29"/>
      <c r="AV164" s="29" t="e">
        <f t="shared" si="412"/>
        <v>#REF!</v>
      </c>
      <c r="AW164" s="29" t="e">
        <f>#REF!-AR164</f>
        <v>#REF!</v>
      </c>
      <c r="AX164" s="29" t="e">
        <f>#REF!-AS164</f>
        <v>#REF!</v>
      </c>
      <c r="AY164" s="29" t="e">
        <f>#REF!-AT164</f>
        <v>#REF!</v>
      </c>
      <c r="AZ164" s="29" t="e">
        <f>#REF!-AU164</f>
        <v>#REF!</v>
      </c>
      <c r="BA164" s="29">
        <f t="shared" si="413"/>
        <v>285.2</v>
      </c>
      <c r="BB164" s="29"/>
      <c r="BC164" s="322">
        <v>285.2</v>
      </c>
      <c r="BD164" s="29"/>
      <c r="BE164" s="29"/>
      <c r="BF164" s="29">
        <f t="shared" si="414"/>
        <v>0</v>
      </c>
      <c r="BG164" s="29"/>
      <c r="BH164" s="322"/>
      <c r="BI164" s="29"/>
      <c r="BJ164" s="29"/>
      <c r="BK164" s="29">
        <f t="shared" si="415"/>
        <v>835.45996000000002</v>
      </c>
      <c r="BL164" s="29"/>
      <c r="BM164" s="618">
        <v>835.45996000000002</v>
      </c>
      <c r="BN164" s="29"/>
      <c r="BO164" s="29"/>
      <c r="BP164" s="2">
        <f t="shared" si="440"/>
        <v>349.30887000000001</v>
      </c>
      <c r="BQ164" s="29"/>
      <c r="BR164" s="29">
        <v>349.30887000000001</v>
      </c>
      <c r="BS164" s="29"/>
      <c r="BT164" s="29">
        <f t="shared" si="416"/>
        <v>835.45996000000002</v>
      </c>
      <c r="BU164" s="29"/>
      <c r="BV164" s="618">
        <v>835.45996000000002</v>
      </c>
      <c r="BW164" s="29"/>
      <c r="BX164" s="178"/>
      <c r="BY164" s="29">
        <f t="shared" si="386"/>
        <v>349.30887000000001</v>
      </c>
      <c r="BZ164" s="29"/>
      <c r="CA164" s="29">
        <v>349.30887000000001</v>
      </c>
      <c r="CB164" s="29"/>
      <c r="CC164" s="29"/>
      <c r="CD164" s="31">
        <f t="shared" si="417"/>
        <v>1184.76883</v>
      </c>
      <c r="CE164" s="29">
        <f t="shared" si="418"/>
        <v>1184.76883</v>
      </c>
      <c r="CF164" s="29">
        <f t="shared" si="419"/>
        <v>0</v>
      </c>
      <c r="CG164" s="29">
        <f t="shared" si="419"/>
        <v>1184.76883</v>
      </c>
      <c r="CH164" s="29">
        <f t="shared" si="419"/>
        <v>0</v>
      </c>
      <c r="CI164" s="29">
        <f t="shared" si="419"/>
        <v>0</v>
      </c>
      <c r="CJ164" s="29">
        <f t="shared" si="420"/>
        <v>0</v>
      </c>
      <c r="CK164" s="29">
        <f t="shared" si="421"/>
        <v>0</v>
      </c>
      <c r="CL164" s="29">
        <f t="shared" si="422"/>
        <v>0</v>
      </c>
      <c r="CM164" s="29">
        <f t="shared" si="423"/>
        <v>0</v>
      </c>
      <c r="CN164" s="29">
        <f t="shared" si="424"/>
        <v>0</v>
      </c>
      <c r="CO164" s="349"/>
      <c r="CP164" s="351">
        <f>BA159-CP160-CP163</f>
        <v>14329.072000000006</v>
      </c>
      <c r="CQ164" s="351">
        <f>CP164+CR173-BF174</f>
        <v>14329.072000000006</v>
      </c>
      <c r="CR164" s="29">
        <f t="shared" si="425"/>
        <v>0</v>
      </c>
      <c r="CS164" s="29"/>
      <c r="CT164" s="322"/>
      <c r="CU164" s="29"/>
      <c r="CV164" s="29"/>
      <c r="CW164" s="29">
        <f t="shared" si="426"/>
        <v>0</v>
      </c>
      <c r="CX164" s="29"/>
      <c r="CY164" s="322"/>
      <c r="CZ164" s="29"/>
      <c r="DA164" s="29"/>
      <c r="DB164" s="29">
        <f t="shared" si="427"/>
        <v>0</v>
      </c>
      <c r="DC164" s="29">
        <f t="shared" si="428"/>
        <v>0</v>
      </c>
      <c r="DD164" s="29">
        <f t="shared" si="428"/>
        <v>0</v>
      </c>
      <c r="DE164" s="29">
        <f t="shared" si="428"/>
        <v>0</v>
      </c>
      <c r="DF164" s="29">
        <f t="shared" si="428"/>
        <v>0</v>
      </c>
      <c r="DG164" s="29"/>
      <c r="DH164" s="29"/>
      <c r="DI164" s="29"/>
      <c r="DJ164" s="29">
        <f t="shared" si="429"/>
        <v>0</v>
      </c>
      <c r="DK164" s="93"/>
      <c r="DL164" s="29">
        <f t="shared" si="430"/>
        <v>835.45996000000002</v>
      </c>
      <c r="DM164" s="29">
        <f t="shared" si="431"/>
        <v>835.45996000000002</v>
      </c>
      <c r="DN164" s="93"/>
      <c r="DO164" s="29">
        <f>DM162+DM164+DM165+DM166+DM167+DM168+DM169+DM171+DM172+DM173+DM174+DM175+DM176</f>
        <v>38058.404210000008</v>
      </c>
      <c r="DP164" s="29">
        <f>DJ162+DJ164+DJ165+DJ166+DJ167+DJ168+DJ169+DJ171+DJ172+DJ173+DJ174+DJ175+DJ176</f>
        <v>0</v>
      </c>
      <c r="DQ164" s="93"/>
      <c r="DR164" s="29">
        <f>CQ164-DO164</f>
        <v>-23729.33221</v>
      </c>
      <c r="DS164" s="93"/>
      <c r="DT164" s="93"/>
      <c r="DU164" s="29">
        <f t="shared" si="324"/>
        <v>0</v>
      </c>
      <c r="DV164" s="29"/>
      <c r="DW164" s="618"/>
      <c r="DX164" s="29"/>
      <c r="DY164" s="29"/>
      <c r="DZ164" s="29">
        <f t="shared" si="325"/>
        <v>0</v>
      </c>
      <c r="EA164" s="29"/>
      <c r="EB164" s="29"/>
      <c r="EC164" s="29"/>
      <c r="ED164" s="178"/>
      <c r="EE164" s="447"/>
      <c r="EF164" s="447"/>
      <c r="EG164" s="447"/>
      <c r="EH164" s="554"/>
      <c r="EI164" s="554"/>
      <c r="EJ164" s="447"/>
      <c r="EK164" s="447"/>
      <c r="EL164" s="447"/>
      <c r="EM164" s="554"/>
      <c r="EN164" s="554"/>
      <c r="EO164" s="554"/>
      <c r="EP164" s="448"/>
      <c r="EQ164" s="447"/>
      <c r="ER164" s="428" t="e">
        <f t="shared" si="432"/>
        <v>#DIV/0!</v>
      </c>
      <c r="ES164" s="499">
        <f t="shared" si="326"/>
        <v>903.2</v>
      </c>
      <c r="ET164" s="499">
        <f t="shared" si="441"/>
        <v>903.2</v>
      </c>
      <c r="EU164" s="499"/>
      <c r="EV164" s="544">
        <f t="shared" si="433"/>
        <v>1</v>
      </c>
      <c r="EW164" s="544">
        <f t="shared" si="434"/>
        <v>0</v>
      </c>
      <c r="EX164" s="499">
        <f t="shared" si="327"/>
        <v>0</v>
      </c>
      <c r="EY164" s="499">
        <f t="shared" si="435"/>
        <v>0</v>
      </c>
      <c r="EZ164" s="499">
        <f t="shared" si="436"/>
        <v>0</v>
      </c>
      <c r="FA164" s="544" t="e">
        <f t="shared" si="437"/>
        <v>#DIV/0!</v>
      </c>
      <c r="FB164" s="544" t="e">
        <f t="shared" si="438"/>
        <v>#DIV/0!</v>
      </c>
      <c r="FC164" s="544"/>
      <c r="FD164" s="499">
        <f t="shared" si="439"/>
        <v>0</v>
      </c>
      <c r="FE164" s="499">
        <f t="shared" si="328"/>
        <v>0</v>
      </c>
      <c r="FF164" s="447"/>
      <c r="FG164" s="447"/>
      <c r="FH164" s="447"/>
      <c r="FI164" s="554"/>
      <c r="FJ164" s="554"/>
      <c r="FK164" s="447"/>
      <c r="FL164" s="447"/>
      <c r="FM164" s="447"/>
      <c r="FN164" s="554"/>
      <c r="FO164" s="554"/>
      <c r="FP164" s="554"/>
      <c r="FQ164" s="448"/>
      <c r="FR164" s="447"/>
    </row>
    <row r="165" spans="2:174" s="48" customFormat="1" ht="15.6" customHeight="1" x14ac:dyDescent="0.25">
      <c r="B165" s="35"/>
      <c r="C165" s="36"/>
      <c r="D165" s="36">
        <v>1</v>
      </c>
      <c r="E165" s="113">
        <v>137</v>
      </c>
      <c r="F165" s="35"/>
      <c r="G165" s="36"/>
      <c r="H165" s="36">
        <v>1</v>
      </c>
      <c r="I165" s="113"/>
      <c r="J165" s="4"/>
      <c r="K165" s="4"/>
      <c r="L165" s="66"/>
      <c r="M165" s="113">
        <v>126</v>
      </c>
      <c r="N165" s="4" t="s">
        <v>118</v>
      </c>
      <c r="O165" s="408"/>
      <c r="P165" s="212">
        <v>1</v>
      </c>
      <c r="Q165" s="113">
        <v>1</v>
      </c>
      <c r="R165" s="2">
        <f t="shared" si="406"/>
        <v>1360</v>
      </c>
      <c r="S165" s="619"/>
      <c r="T165" s="620">
        <v>1360</v>
      </c>
      <c r="U165" s="619"/>
      <c r="V165" s="2">
        <f t="shared" si="407"/>
        <v>1360</v>
      </c>
      <c r="W165" s="2"/>
      <c r="X165" s="645">
        <v>1360</v>
      </c>
      <c r="Y165" s="2"/>
      <c r="Z165" s="174"/>
      <c r="AA165" s="172">
        <f t="shared" si="408"/>
        <v>696.9</v>
      </c>
      <c r="AB165" s="172"/>
      <c r="AC165" s="173">
        <v>696.9</v>
      </c>
      <c r="AD165" s="172"/>
      <c r="AE165" s="174"/>
      <c r="AF165" s="172">
        <f t="shared" si="409"/>
        <v>696.9</v>
      </c>
      <c r="AG165" s="172"/>
      <c r="AH165" s="173">
        <v>696.9</v>
      </c>
      <c r="AI165" s="172"/>
      <c r="AJ165" s="174"/>
      <c r="AK165" s="172">
        <f t="shared" si="410"/>
        <v>303</v>
      </c>
      <c r="AL165" s="172"/>
      <c r="AM165" s="173">
        <v>303</v>
      </c>
      <c r="AN165" s="172"/>
      <c r="AO165" s="218"/>
      <c r="AP165" s="580" t="s">
        <v>572</v>
      </c>
      <c r="AQ165" s="2">
        <f t="shared" si="411"/>
        <v>1289.4010000000001</v>
      </c>
      <c r="AR165" s="619"/>
      <c r="AS165" s="620">
        <v>1289.4010000000001</v>
      </c>
      <c r="AT165" s="619"/>
      <c r="AU165" s="323"/>
      <c r="AV165" s="2" t="e">
        <f t="shared" si="412"/>
        <v>#REF!</v>
      </c>
      <c r="AW165" s="2" t="e">
        <f>#REF!-AR165</f>
        <v>#REF!</v>
      </c>
      <c r="AX165" s="2" t="e">
        <f>#REF!-AS165</f>
        <v>#REF!</v>
      </c>
      <c r="AY165" s="2" t="e">
        <f>#REF!-AT165</f>
        <v>#REF!</v>
      </c>
      <c r="AZ165" s="2" t="e">
        <f>#REF!-AU165</f>
        <v>#REF!</v>
      </c>
      <c r="BA165" s="2">
        <f t="shared" si="413"/>
        <v>696.9</v>
      </c>
      <c r="BB165" s="2"/>
      <c r="BC165" s="262">
        <f>303+393.9</f>
        <v>696.9</v>
      </c>
      <c r="BD165" s="2"/>
      <c r="BE165" s="323"/>
      <c r="BF165" s="2">
        <f t="shared" si="414"/>
        <v>0</v>
      </c>
      <c r="BG165" s="2"/>
      <c r="BH165" s="262"/>
      <c r="BI165" s="2"/>
      <c r="BJ165" s="323"/>
      <c r="BK165" s="2">
        <f t="shared" si="415"/>
        <v>1205.58989</v>
      </c>
      <c r="BL165" s="2"/>
      <c r="BM165" s="620">
        <v>1205.58989</v>
      </c>
      <c r="BN165" s="2"/>
      <c r="BO165" s="328"/>
      <c r="BP165" s="2">
        <f t="shared" si="440"/>
        <v>149.00738999999999</v>
      </c>
      <c r="BQ165" s="327"/>
      <c r="BR165" s="327">
        <v>149.00738999999999</v>
      </c>
      <c r="BS165" s="327"/>
      <c r="BT165" s="2">
        <f t="shared" si="416"/>
        <v>1205.58989</v>
      </c>
      <c r="BU165" s="2"/>
      <c r="BV165" s="620">
        <v>1205.58989</v>
      </c>
      <c r="BW165" s="2"/>
      <c r="BX165" s="205"/>
      <c r="BY165" s="2">
        <f t="shared" si="386"/>
        <v>149.00738999999999</v>
      </c>
      <c r="BZ165" s="2"/>
      <c r="CA165" s="2">
        <v>149.00738999999999</v>
      </c>
      <c r="CB165" s="2"/>
      <c r="CC165" s="2"/>
      <c r="CD165" s="25">
        <f t="shared" si="417"/>
        <v>1354.59728</v>
      </c>
      <c r="CE165" s="2">
        <f t="shared" si="418"/>
        <v>1354.59728</v>
      </c>
      <c r="CF165" s="2">
        <f t="shared" si="419"/>
        <v>0</v>
      </c>
      <c r="CG165" s="2">
        <f t="shared" si="419"/>
        <v>1354.59728</v>
      </c>
      <c r="CH165" s="2">
        <f t="shared" si="419"/>
        <v>0</v>
      </c>
      <c r="CI165" s="2">
        <f t="shared" si="419"/>
        <v>0</v>
      </c>
      <c r="CJ165" s="2">
        <f t="shared" si="420"/>
        <v>0</v>
      </c>
      <c r="CK165" s="2">
        <f t="shared" si="421"/>
        <v>0</v>
      </c>
      <c r="CL165" s="2">
        <f t="shared" si="422"/>
        <v>0</v>
      </c>
      <c r="CM165" s="2">
        <f t="shared" si="423"/>
        <v>0</v>
      </c>
      <c r="CN165" s="2">
        <f t="shared" si="424"/>
        <v>0</v>
      </c>
      <c r="CO165" s="92"/>
      <c r="CP165" s="348"/>
      <c r="CQ165" s="348"/>
      <c r="CR165" s="2">
        <f t="shared" si="425"/>
        <v>0</v>
      </c>
      <c r="CS165" s="2"/>
      <c r="CT165" s="262"/>
      <c r="CU165" s="2"/>
      <c r="CV165" s="323"/>
      <c r="CW165" s="2">
        <f t="shared" si="426"/>
        <v>0</v>
      </c>
      <c r="CX165" s="2"/>
      <c r="CY165" s="262"/>
      <c r="CZ165" s="2"/>
      <c r="DA165" s="323"/>
      <c r="DB165" s="2">
        <f t="shared" si="427"/>
        <v>0</v>
      </c>
      <c r="DC165" s="2">
        <f t="shared" si="428"/>
        <v>0</v>
      </c>
      <c r="DD165" s="2">
        <f t="shared" si="428"/>
        <v>0</v>
      </c>
      <c r="DE165" s="2">
        <f t="shared" si="428"/>
        <v>0</v>
      </c>
      <c r="DF165" s="2">
        <f t="shared" si="428"/>
        <v>0</v>
      </c>
      <c r="DG165" s="2"/>
      <c r="DH165" s="2"/>
      <c r="DI165" s="2"/>
      <c r="DJ165" s="2">
        <f t="shared" si="429"/>
        <v>0</v>
      </c>
      <c r="DK165" s="58"/>
      <c r="DL165" s="2">
        <f t="shared" si="430"/>
        <v>1205.58989</v>
      </c>
      <c r="DM165" s="2">
        <f t="shared" si="431"/>
        <v>1205.58989</v>
      </c>
      <c r="DN165" s="58"/>
      <c r="DO165" s="2"/>
      <c r="DP165" s="2"/>
      <c r="DQ165" s="58"/>
      <c r="DR165" s="2"/>
      <c r="DS165" s="58"/>
      <c r="DT165" s="58"/>
      <c r="DU165" s="2">
        <f t="shared" si="324"/>
        <v>0</v>
      </c>
      <c r="DV165" s="2"/>
      <c r="DW165" s="328"/>
      <c r="DX165" s="2"/>
      <c r="DY165" s="328"/>
      <c r="DZ165" s="2">
        <f t="shared" si="325"/>
        <v>0</v>
      </c>
      <c r="EA165" s="2"/>
      <c r="EB165" s="2"/>
      <c r="EC165" s="2"/>
      <c r="ED165" s="172"/>
      <c r="EE165" s="445"/>
      <c r="EF165" s="445"/>
      <c r="EG165" s="445"/>
      <c r="EH165" s="553"/>
      <c r="EI165" s="553"/>
      <c r="EJ165" s="445"/>
      <c r="EK165" s="445"/>
      <c r="EL165" s="445"/>
      <c r="EM165" s="553"/>
      <c r="EN165" s="553"/>
      <c r="EO165" s="553"/>
      <c r="EP165" s="446"/>
      <c r="EQ165" s="445"/>
      <c r="ER165" s="427" t="e">
        <f t="shared" si="432"/>
        <v>#DIV/0!</v>
      </c>
      <c r="ES165" s="498">
        <f t="shared" si="326"/>
        <v>1289.4010000000001</v>
      </c>
      <c r="ET165" s="498">
        <f t="shared" si="441"/>
        <v>1289.4010000000001</v>
      </c>
      <c r="EU165" s="498"/>
      <c r="EV165" s="541">
        <f t="shared" si="433"/>
        <v>1</v>
      </c>
      <c r="EW165" s="541">
        <f t="shared" si="434"/>
        <v>0</v>
      </c>
      <c r="EX165" s="498">
        <f t="shared" si="327"/>
        <v>0</v>
      </c>
      <c r="EY165" s="498">
        <f t="shared" si="435"/>
        <v>0</v>
      </c>
      <c r="EZ165" s="498">
        <f t="shared" si="436"/>
        <v>0</v>
      </c>
      <c r="FA165" s="541" t="e">
        <f t="shared" si="437"/>
        <v>#DIV/0!</v>
      </c>
      <c r="FB165" s="541" t="e">
        <f t="shared" si="438"/>
        <v>#DIV/0!</v>
      </c>
      <c r="FC165" s="541"/>
      <c r="FD165" s="498">
        <f t="shared" si="439"/>
        <v>0</v>
      </c>
      <c r="FE165" s="498">
        <f t="shared" si="328"/>
        <v>0</v>
      </c>
      <c r="FF165" s="445"/>
      <c r="FG165" s="445"/>
      <c r="FH165" s="445"/>
      <c r="FI165" s="553"/>
      <c r="FJ165" s="553"/>
      <c r="FK165" s="445"/>
      <c r="FL165" s="445"/>
      <c r="FM165" s="445"/>
      <c r="FN165" s="553"/>
      <c r="FO165" s="553"/>
      <c r="FP165" s="553"/>
      <c r="FQ165" s="446"/>
      <c r="FR165" s="445"/>
    </row>
    <row r="166" spans="2:174" s="48" customFormat="1" ht="15.75" customHeight="1" x14ac:dyDescent="0.25">
      <c r="B166" s="35"/>
      <c r="C166" s="36"/>
      <c r="D166" s="36">
        <v>1</v>
      </c>
      <c r="E166" s="113">
        <v>138</v>
      </c>
      <c r="F166" s="35"/>
      <c r="G166" s="36"/>
      <c r="H166" s="36">
        <v>1</v>
      </c>
      <c r="I166" s="113"/>
      <c r="J166" s="4"/>
      <c r="K166" s="4"/>
      <c r="L166" s="66"/>
      <c r="M166" s="113">
        <v>127</v>
      </c>
      <c r="N166" s="4" t="s">
        <v>119</v>
      </c>
      <c r="O166" s="408"/>
      <c r="P166" s="212">
        <v>1</v>
      </c>
      <c r="Q166" s="113"/>
      <c r="R166" s="2">
        <f t="shared" si="406"/>
        <v>573.5</v>
      </c>
      <c r="S166" s="619"/>
      <c r="T166" s="620">
        <v>573.5</v>
      </c>
      <c r="U166" s="619"/>
      <c r="V166" s="2">
        <f t="shared" si="407"/>
        <v>573.5</v>
      </c>
      <c r="W166" s="2"/>
      <c r="X166" s="645">
        <v>573.5</v>
      </c>
      <c r="Y166" s="2"/>
      <c r="Z166" s="174"/>
      <c r="AA166" s="172">
        <f t="shared" si="408"/>
        <v>345</v>
      </c>
      <c r="AB166" s="172"/>
      <c r="AC166" s="173">
        <v>345</v>
      </c>
      <c r="AD166" s="172"/>
      <c r="AE166" s="174"/>
      <c r="AF166" s="172">
        <f t="shared" si="409"/>
        <v>345</v>
      </c>
      <c r="AG166" s="172"/>
      <c r="AH166" s="173">
        <v>345</v>
      </c>
      <c r="AI166" s="172"/>
      <c r="AJ166" s="174"/>
      <c r="AK166" s="172">
        <f t="shared" si="410"/>
        <v>150</v>
      </c>
      <c r="AL166" s="172"/>
      <c r="AM166" s="173">
        <v>150</v>
      </c>
      <c r="AN166" s="172"/>
      <c r="AO166" s="218"/>
      <c r="AP166" s="580" t="s">
        <v>457</v>
      </c>
      <c r="AQ166" s="2">
        <f t="shared" si="411"/>
        <v>573.5</v>
      </c>
      <c r="AR166" s="619"/>
      <c r="AS166" s="620">
        <v>573.5</v>
      </c>
      <c r="AT166" s="619"/>
      <c r="AU166" s="323"/>
      <c r="AV166" s="2" t="e">
        <f t="shared" si="412"/>
        <v>#REF!</v>
      </c>
      <c r="AW166" s="2" t="e">
        <f>#REF!-AR166</f>
        <v>#REF!</v>
      </c>
      <c r="AX166" s="2" t="e">
        <f>#REF!-AS166</f>
        <v>#REF!</v>
      </c>
      <c r="AY166" s="2" t="e">
        <f>#REF!-AT166</f>
        <v>#REF!</v>
      </c>
      <c r="AZ166" s="2" t="e">
        <f>#REF!-AU166</f>
        <v>#REF!</v>
      </c>
      <c r="BA166" s="2">
        <f t="shared" si="413"/>
        <v>345</v>
      </c>
      <c r="BB166" s="2"/>
      <c r="BC166" s="262">
        <v>345</v>
      </c>
      <c r="BD166" s="2"/>
      <c r="BE166" s="323"/>
      <c r="BF166" s="2">
        <f t="shared" si="414"/>
        <v>0</v>
      </c>
      <c r="BG166" s="2"/>
      <c r="BH166" s="323"/>
      <c r="BI166" s="2"/>
      <c r="BJ166" s="323"/>
      <c r="BK166" s="2">
        <f t="shared" si="415"/>
        <v>570.63250000000005</v>
      </c>
      <c r="BL166" s="2"/>
      <c r="BM166" s="620">
        <v>570.63250000000005</v>
      </c>
      <c r="BN166" s="2"/>
      <c r="BO166" s="328"/>
      <c r="BP166" s="2">
        <f t="shared" si="440"/>
        <v>126.55007000000001</v>
      </c>
      <c r="BQ166" s="327"/>
      <c r="BR166" s="327">
        <v>126.55007000000001</v>
      </c>
      <c r="BS166" s="327"/>
      <c r="BT166" s="2">
        <f t="shared" si="416"/>
        <v>570.63250000000005</v>
      </c>
      <c r="BU166" s="2"/>
      <c r="BV166" s="262">
        <v>570.63250000000005</v>
      </c>
      <c r="BW166" s="2"/>
      <c r="BX166" s="205"/>
      <c r="BY166" s="2">
        <f t="shared" si="386"/>
        <v>126.55007000000001</v>
      </c>
      <c r="BZ166" s="2"/>
      <c r="CA166" s="2">
        <v>126.55007000000001</v>
      </c>
      <c r="CB166" s="2"/>
      <c r="CC166" s="2"/>
      <c r="CD166" s="25">
        <f t="shared" si="417"/>
        <v>697.18257000000006</v>
      </c>
      <c r="CE166" s="2">
        <f t="shared" si="418"/>
        <v>697.18257000000006</v>
      </c>
      <c r="CF166" s="2">
        <f t="shared" si="419"/>
        <v>0</v>
      </c>
      <c r="CG166" s="2">
        <f t="shared" si="419"/>
        <v>697.18257000000006</v>
      </c>
      <c r="CH166" s="2">
        <f t="shared" si="419"/>
        <v>0</v>
      </c>
      <c r="CI166" s="2">
        <f t="shared" si="419"/>
        <v>0</v>
      </c>
      <c r="CJ166" s="2">
        <f t="shared" si="420"/>
        <v>0</v>
      </c>
      <c r="CK166" s="2">
        <f t="shared" si="421"/>
        <v>0</v>
      </c>
      <c r="CL166" s="2">
        <f t="shared" si="422"/>
        <v>0</v>
      </c>
      <c r="CM166" s="2">
        <f t="shared" si="423"/>
        <v>0</v>
      </c>
      <c r="CN166" s="2">
        <f t="shared" si="424"/>
        <v>0</v>
      </c>
      <c r="CO166" s="92"/>
      <c r="CP166" s="348"/>
      <c r="CQ166" s="348"/>
      <c r="CR166" s="2">
        <f t="shared" si="425"/>
        <v>0</v>
      </c>
      <c r="CS166" s="2"/>
      <c r="CT166" s="323"/>
      <c r="CU166" s="2"/>
      <c r="CV166" s="323"/>
      <c r="CW166" s="2">
        <f t="shared" si="426"/>
        <v>0</v>
      </c>
      <c r="CX166" s="2"/>
      <c r="CY166" s="323"/>
      <c r="CZ166" s="2"/>
      <c r="DA166" s="323"/>
      <c r="DB166" s="2">
        <f t="shared" si="427"/>
        <v>0</v>
      </c>
      <c r="DC166" s="2">
        <f t="shared" si="428"/>
        <v>0</v>
      </c>
      <c r="DD166" s="2">
        <f t="shared" si="428"/>
        <v>0</v>
      </c>
      <c r="DE166" s="2">
        <f t="shared" si="428"/>
        <v>0</v>
      </c>
      <c r="DF166" s="2">
        <f t="shared" si="428"/>
        <v>0</v>
      </c>
      <c r="DG166" s="2"/>
      <c r="DH166" s="2"/>
      <c r="DI166" s="2"/>
      <c r="DJ166" s="2">
        <f t="shared" si="429"/>
        <v>0</v>
      </c>
      <c r="DK166" s="58"/>
      <c r="DL166" s="2">
        <f t="shared" si="430"/>
        <v>570.63250000000005</v>
      </c>
      <c r="DM166" s="2">
        <f t="shared" si="431"/>
        <v>570.63250000000005</v>
      </c>
      <c r="DN166" s="58"/>
      <c r="DO166" s="2"/>
      <c r="DP166" s="2"/>
      <c r="DQ166" s="58"/>
      <c r="DR166" s="2"/>
      <c r="DS166" s="58"/>
      <c r="DT166" s="58"/>
      <c r="DU166" s="2">
        <f t="shared" si="324"/>
        <v>0</v>
      </c>
      <c r="DV166" s="2"/>
      <c r="DW166" s="262"/>
      <c r="DX166" s="2"/>
      <c r="DY166" s="328"/>
      <c r="DZ166" s="2">
        <f t="shared" si="325"/>
        <v>0</v>
      </c>
      <c r="EA166" s="2"/>
      <c r="EB166" s="2"/>
      <c r="EC166" s="2"/>
      <c r="ED166" s="172"/>
      <c r="EE166" s="445"/>
      <c r="EF166" s="445"/>
      <c r="EG166" s="445"/>
      <c r="EH166" s="553"/>
      <c r="EI166" s="553"/>
      <c r="EJ166" s="445"/>
      <c r="EK166" s="445"/>
      <c r="EL166" s="445"/>
      <c r="EM166" s="553"/>
      <c r="EN166" s="553"/>
      <c r="EO166" s="553"/>
      <c r="EP166" s="446"/>
      <c r="EQ166" s="445"/>
      <c r="ER166" s="427" t="e">
        <f t="shared" si="432"/>
        <v>#DIV/0!</v>
      </c>
      <c r="ES166" s="498">
        <f t="shared" si="326"/>
        <v>573.5</v>
      </c>
      <c r="ET166" s="498">
        <f t="shared" si="441"/>
        <v>573.5</v>
      </c>
      <c r="EU166" s="498"/>
      <c r="EV166" s="541">
        <f t="shared" si="433"/>
        <v>1</v>
      </c>
      <c r="EW166" s="541">
        <f t="shared" si="434"/>
        <v>0</v>
      </c>
      <c r="EX166" s="498">
        <f t="shared" si="327"/>
        <v>0</v>
      </c>
      <c r="EY166" s="498">
        <f t="shared" si="435"/>
        <v>0</v>
      </c>
      <c r="EZ166" s="498">
        <f t="shared" si="436"/>
        <v>0</v>
      </c>
      <c r="FA166" s="541" t="e">
        <f t="shared" si="437"/>
        <v>#DIV/0!</v>
      </c>
      <c r="FB166" s="541" t="e">
        <f t="shared" si="438"/>
        <v>#DIV/0!</v>
      </c>
      <c r="FC166" s="541"/>
      <c r="FD166" s="498">
        <f t="shared" si="439"/>
        <v>0</v>
      </c>
      <c r="FE166" s="498">
        <f t="shared" si="328"/>
        <v>0</v>
      </c>
      <c r="FF166" s="445"/>
      <c r="FG166" s="445"/>
      <c r="FH166" s="445"/>
      <c r="FI166" s="553"/>
      <c r="FJ166" s="553"/>
      <c r="FK166" s="445"/>
      <c r="FL166" s="445"/>
      <c r="FM166" s="445"/>
      <c r="FN166" s="553"/>
      <c r="FO166" s="553"/>
      <c r="FP166" s="553"/>
      <c r="FQ166" s="446"/>
      <c r="FR166" s="445"/>
    </row>
    <row r="167" spans="2:174" s="48" customFormat="1" ht="15.75" customHeight="1" x14ac:dyDescent="0.25">
      <c r="B167" s="35"/>
      <c r="C167" s="36"/>
      <c r="D167" s="36">
        <v>1</v>
      </c>
      <c r="E167" s="113">
        <v>139</v>
      </c>
      <c r="F167" s="35"/>
      <c r="G167" s="36"/>
      <c r="H167" s="36"/>
      <c r="M167" s="113">
        <v>128</v>
      </c>
      <c r="N167" s="4" t="s">
        <v>120</v>
      </c>
      <c r="O167" s="408"/>
      <c r="P167" s="212">
        <v>1</v>
      </c>
      <c r="Q167" s="113"/>
      <c r="R167" s="2">
        <f t="shared" si="406"/>
        <v>587.30691000000002</v>
      </c>
      <c r="S167" s="619"/>
      <c r="T167" s="620">
        <v>587.30691000000002</v>
      </c>
      <c r="U167" s="619"/>
      <c r="V167" s="2">
        <f t="shared" si="407"/>
        <v>590.70000000000005</v>
      </c>
      <c r="W167" s="2"/>
      <c r="X167" s="645">
        <v>590.70000000000005</v>
      </c>
      <c r="Y167" s="2"/>
      <c r="Z167" s="185"/>
      <c r="AA167" s="172">
        <f t="shared" si="408"/>
        <v>692.3</v>
      </c>
      <c r="AB167" s="172"/>
      <c r="AC167" s="173">
        <v>692.3</v>
      </c>
      <c r="AD167" s="172"/>
      <c r="AE167" s="185"/>
      <c r="AF167" s="172">
        <f t="shared" si="409"/>
        <v>692.3</v>
      </c>
      <c r="AG167" s="172"/>
      <c r="AH167" s="173">
        <v>692.3</v>
      </c>
      <c r="AI167" s="172"/>
      <c r="AJ167" s="185"/>
      <c r="AK167" s="172">
        <f t="shared" si="410"/>
        <v>301</v>
      </c>
      <c r="AL167" s="172"/>
      <c r="AM167" s="173">
        <v>301</v>
      </c>
      <c r="AN167" s="172"/>
      <c r="AO167" s="176"/>
      <c r="AP167" s="580" t="s">
        <v>519</v>
      </c>
      <c r="AQ167" s="2">
        <f t="shared" si="411"/>
        <v>587.30691000000002</v>
      </c>
      <c r="AR167" s="619"/>
      <c r="AS167" s="620">
        <v>587.30691000000002</v>
      </c>
      <c r="AT167" s="619"/>
      <c r="AU167" s="2"/>
      <c r="AV167" s="2" t="e">
        <f t="shared" si="412"/>
        <v>#REF!</v>
      </c>
      <c r="AW167" s="2" t="e">
        <f>#REF!-AR167</f>
        <v>#REF!</v>
      </c>
      <c r="AX167" s="2" t="e">
        <f>#REF!-AS167</f>
        <v>#REF!</v>
      </c>
      <c r="AY167" s="2" t="e">
        <f>#REF!-AT167</f>
        <v>#REF!</v>
      </c>
      <c r="AZ167" s="2" t="e">
        <f>#REF!-AU167</f>
        <v>#REF!</v>
      </c>
      <c r="BA167" s="2">
        <f t="shared" si="413"/>
        <v>562.99199999999996</v>
      </c>
      <c r="BB167" s="2"/>
      <c r="BC167" s="2">
        <v>562.99199999999996</v>
      </c>
      <c r="BD167" s="2"/>
      <c r="BE167" s="2"/>
      <c r="BF167" s="2">
        <f t="shared" si="414"/>
        <v>0</v>
      </c>
      <c r="BG167" s="2"/>
      <c r="BH167" s="2"/>
      <c r="BI167" s="2"/>
      <c r="BJ167" s="2"/>
      <c r="BK167" s="2">
        <f t="shared" si="415"/>
        <v>587.30691000000002</v>
      </c>
      <c r="BL167" s="2"/>
      <c r="BM167" s="620">
        <f>SUM(348.03372,239.27319)</f>
        <v>587.30691000000002</v>
      </c>
      <c r="BN167" s="2"/>
      <c r="BO167" s="2"/>
      <c r="BP167" s="2">
        <f t="shared" si="440"/>
        <v>65.256329999999991</v>
      </c>
      <c r="BQ167" s="2"/>
      <c r="BR167" s="2">
        <f>SUM(38.67042,26.58591)</f>
        <v>65.256329999999991</v>
      </c>
      <c r="BS167" s="2"/>
      <c r="BT167" s="2">
        <f t="shared" si="416"/>
        <v>587.30691000000002</v>
      </c>
      <c r="BU167" s="2"/>
      <c r="BV167" s="262">
        <f>SUM(239.27319,348.03372)</f>
        <v>587.30691000000002</v>
      </c>
      <c r="BW167" s="2"/>
      <c r="BX167" s="172"/>
      <c r="BY167" s="2">
        <f t="shared" si="386"/>
        <v>65.256329999999991</v>
      </c>
      <c r="BZ167" s="2"/>
      <c r="CA167" s="2">
        <f>SUM(26.58591,38.67042)</f>
        <v>65.256329999999991</v>
      </c>
      <c r="CB167" s="2"/>
      <c r="CC167" s="2"/>
      <c r="CD167" s="25">
        <f t="shared" si="417"/>
        <v>652.56323999999995</v>
      </c>
      <c r="CE167" s="2">
        <f t="shared" si="418"/>
        <v>652.56323999999995</v>
      </c>
      <c r="CF167" s="2">
        <f t="shared" si="419"/>
        <v>0</v>
      </c>
      <c r="CG167" s="2">
        <f t="shared" si="419"/>
        <v>652.56323999999995</v>
      </c>
      <c r="CH167" s="2">
        <f t="shared" si="419"/>
        <v>0</v>
      </c>
      <c r="CI167" s="2">
        <f t="shared" si="419"/>
        <v>0</v>
      </c>
      <c r="CJ167" s="2">
        <f t="shared" si="420"/>
        <v>0</v>
      </c>
      <c r="CK167" s="2">
        <f t="shared" si="421"/>
        <v>0</v>
      </c>
      <c r="CL167" s="2">
        <f t="shared" si="422"/>
        <v>0</v>
      </c>
      <c r="CM167" s="2">
        <f t="shared" si="423"/>
        <v>0</v>
      </c>
      <c r="CN167" s="2">
        <f t="shared" si="424"/>
        <v>0</v>
      </c>
      <c r="CO167" s="92"/>
      <c r="CP167" s="348"/>
      <c r="CQ167" s="348"/>
      <c r="CR167" s="2">
        <f t="shared" si="425"/>
        <v>0</v>
      </c>
      <c r="CS167" s="2"/>
      <c r="CT167" s="2"/>
      <c r="CU167" s="2"/>
      <c r="CV167" s="2"/>
      <c r="CW167" s="2">
        <f t="shared" si="426"/>
        <v>0</v>
      </c>
      <c r="CX167" s="2"/>
      <c r="CY167" s="2"/>
      <c r="CZ167" s="2"/>
      <c r="DA167" s="2"/>
      <c r="DB167" s="2">
        <f t="shared" si="427"/>
        <v>0</v>
      </c>
      <c r="DC167" s="2">
        <f t="shared" si="428"/>
        <v>0</v>
      </c>
      <c r="DD167" s="2">
        <f t="shared" si="428"/>
        <v>0</v>
      </c>
      <c r="DE167" s="2">
        <f t="shared" si="428"/>
        <v>0</v>
      </c>
      <c r="DF167" s="2">
        <f t="shared" si="428"/>
        <v>0</v>
      </c>
      <c r="DG167" s="2"/>
      <c r="DH167" s="2"/>
      <c r="DI167" s="2"/>
      <c r="DJ167" s="2">
        <f t="shared" si="429"/>
        <v>0</v>
      </c>
      <c r="DK167" s="58"/>
      <c r="DL167" s="2">
        <f t="shared" si="430"/>
        <v>587.30691000000002</v>
      </c>
      <c r="DM167" s="2">
        <f t="shared" si="431"/>
        <v>587.30691000000002</v>
      </c>
      <c r="DN167" s="58"/>
      <c r="DO167" s="2"/>
      <c r="DP167" s="2"/>
      <c r="DQ167" s="58"/>
      <c r="DR167" s="2"/>
      <c r="DS167" s="58"/>
      <c r="DT167" s="58"/>
      <c r="DU167" s="2">
        <f t="shared" si="324"/>
        <v>0</v>
      </c>
      <c r="DV167" s="2"/>
      <c r="DW167" s="262"/>
      <c r="DX167" s="2"/>
      <c r="DY167" s="2"/>
      <c r="DZ167" s="2">
        <f t="shared" si="325"/>
        <v>0</v>
      </c>
      <c r="EA167" s="2"/>
      <c r="EB167" s="2"/>
      <c r="EC167" s="2"/>
      <c r="ED167" s="172"/>
      <c r="EE167" s="445"/>
      <c r="EF167" s="445"/>
      <c r="EG167" s="445"/>
      <c r="EH167" s="553"/>
      <c r="EI167" s="553"/>
      <c r="EJ167" s="445"/>
      <c r="EK167" s="445"/>
      <c r="EL167" s="445"/>
      <c r="EM167" s="553"/>
      <c r="EN167" s="553"/>
      <c r="EO167" s="553"/>
      <c r="EP167" s="446"/>
      <c r="EQ167" s="445"/>
      <c r="ER167" s="427" t="e">
        <f t="shared" si="432"/>
        <v>#DIV/0!</v>
      </c>
      <c r="ES167" s="498">
        <f t="shared" si="326"/>
        <v>587.30691000000002</v>
      </c>
      <c r="ET167" s="498">
        <f t="shared" si="441"/>
        <v>587.30691000000002</v>
      </c>
      <c r="EU167" s="498"/>
      <c r="EV167" s="541">
        <f t="shared" si="433"/>
        <v>1</v>
      </c>
      <c r="EW167" s="541">
        <f t="shared" si="434"/>
        <v>0</v>
      </c>
      <c r="EX167" s="498">
        <f t="shared" si="327"/>
        <v>0</v>
      </c>
      <c r="EY167" s="498">
        <f t="shared" si="435"/>
        <v>0</v>
      </c>
      <c r="EZ167" s="498">
        <f t="shared" si="436"/>
        <v>0</v>
      </c>
      <c r="FA167" s="541" t="e">
        <f t="shared" si="437"/>
        <v>#DIV/0!</v>
      </c>
      <c r="FB167" s="541" t="e">
        <f t="shared" si="438"/>
        <v>#DIV/0!</v>
      </c>
      <c r="FC167" s="541"/>
      <c r="FD167" s="498">
        <f t="shared" si="439"/>
        <v>0</v>
      </c>
      <c r="FE167" s="498">
        <f t="shared" si="328"/>
        <v>0</v>
      </c>
      <c r="FF167" s="445"/>
      <c r="FG167" s="445"/>
      <c r="FH167" s="445"/>
      <c r="FI167" s="553"/>
      <c r="FJ167" s="553"/>
      <c r="FK167" s="445"/>
      <c r="FL167" s="445"/>
      <c r="FM167" s="445"/>
      <c r="FN167" s="553"/>
      <c r="FO167" s="553"/>
      <c r="FP167" s="553"/>
      <c r="FQ167" s="446"/>
      <c r="FR167" s="445"/>
    </row>
    <row r="168" spans="2:174" s="48" customFormat="1" ht="15.6" customHeight="1" x14ac:dyDescent="0.25">
      <c r="B168" s="35"/>
      <c r="C168" s="36"/>
      <c r="D168" s="36">
        <v>1</v>
      </c>
      <c r="E168" s="113">
        <v>140</v>
      </c>
      <c r="F168" s="35"/>
      <c r="G168" s="36"/>
      <c r="H168" s="36">
        <v>1</v>
      </c>
      <c r="I168" s="113"/>
      <c r="J168" s="4"/>
      <c r="K168" s="4"/>
      <c r="L168" s="66"/>
      <c r="M168" s="113">
        <v>129</v>
      </c>
      <c r="N168" s="4" t="s">
        <v>121</v>
      </c>
      <c r="O168" s="408" t="s">
        <v>344</v>
      </c>
      <c r="P168" s="212">
        <v>1</v>
      </c>
      <c r="Q168" s="113">
        <v>1</v>
      </c>
      <c r="R168" s="2">
        <f t="shared" si="406"/>
        <v>1809.9931999999999</v>
      </c>
      <c r="S168" s="619"/>
      <c r="T168" s="620">
        <v>1809.9931999999999</v>
      </c>
      <c r="U168" s="619"/>
      <c r="V168" s="2">
        <f t="shared" si="407"/>
        <v>1844.2</v>
      </c>
      <c r="W168" s="2"/>
      <c r="X168" s="645">
        <v>1844.2</v>
      </c>
      <c r="Y168" s="2"/>
      <c r="Z168" s="174"/>
      <c r="AA168" s="172">
        <f t="shared" si="408"/>
        <v>690</v>
      </c>
      <c r="AB168" s="172"/>
      <c r="AC168" s="173">
        <v>690</v>
      </c>
      <c r="AD168" s="172"/>
      <c r="AE168" s="174"/>
      <c r="AF168" s="172">
        <f t="shared" si="409"/>
        <v>690</v>
      </c>
      <c r="AG168" s="172"/>
      <c r="AH168" s="173">
        <v>690</v>
      </c>
      <c r="AI168" s="172"/>
      <c r="AJ168" s="174"/>
      <c r="AK168" s="172">
        <f t="shared" si="410"/>
        <v>300</v>
      </c>
      <c r="AL168" s="172"/>
      <c r="AM168" s="173">
        <v>300</v>
      </c>
      <c r="AN168" s="172"/>
      <c r="AO168" s="218"/>
      <c r="AP168" s="580" t="s">
        <v>517</v>
      </c>
      <c r="AQ168" s="2">
        <f t="shared" si="411"/>
        <v>1809.9931999999999</v>
      </c>
      <c r="AR168" s="619"/>
      <c r="AS168" s="620">
        <v>1809.9931999999999</v>
      </c>
      <c r="AT168" s="619"/>
      <c r="AU168" s="323"/>
      <c r="AV168" s="2" t="e">
        <f t="shared" si="412"/>
        <v>#REF!</v>
      </c>
      <c r="AW168" s="2" t="e">
        <f>#REF!-AR168</f>
        <v>#REF!</v>
      </c>
      <c r="AX168" s="2" t="e">
        <f>#REF!-AS168</f>
        <v>#REF!</v>
      </c>
      <c r="AY168" s="2" t="e">
        <f>#REF!-AT168</f>
        <v>#REF!</v>
      </c>
      <c r="AZ168" s="2" t="e">
        <f>#REF!-AU168</f>
        <v>#REF!</v>
      </c>
      <c r="BA168" s="2">
        <f t="shared" si="413"/>
        <v>690</v>
      </c>
      <c r="BB168" s="2"/>
      <c r="BC168" s="262">
        <f>300+390</f>
        <v>690</v>
      </c>
      <c r="BD168" s="2"/>
      <c r="BE168" s="323"/>
      <c r="BF168" s="2">
        <f t="shared" si="414"/>
        <v>0</v>
      </c>
      <c r="BG168" s="2"/>
      <c r="BH168" s="262"/>
      <c r="BI168" s="2"/>
      <c r="BJ168" s="323"/>
      <c r="BK168" s="2">
        <f t="shared" si="415"/>
        <v>1809.9931999999999</v>
      </c>
      <c r="BL168" s="2"/>
      <c r="BM168" s="620">
        <f>SUM(1439.72001,370.27319)</f>
        <v>1809.9931999999999</v>
      </c>
      <c r="BN168" s="2"/>
      <c r="BO168" s="328"/>
      <c r="BP168" s="2">
        <f t="shared" si="440"/>
        <v>250.57246999999998</v>
      </c>
      <c r="BQ168" s="327"/>
      <c r="BR168" s="327">
        <f>SUM(199.31246,51.26001)</f>
        <v>250.57246999999998</v>
      </c>
      <c r="BS168" s="327"/>
      <c r="BT168" s="2">
        <f t="shared" si="416"/>
        <v>1809.9931999999999</v>
      </c>
      <c r="BU168" s="2"/>
      <c r="BV168" s="262">
        <f>SUM(1439.72001,370.27319)</f>
        <v>1809.9931999999999</v>
      </c>
      <c r="BW168" s="2"/>
      <c r="BX168" s="205"/>
      <c r="BY168" s="2">
        <f t="shared" si="386"/>
        <v>250.57246999999998</v>
      </c>
      <c r="BZ168" s="2"/>
      <c r="CA168" s="2">
        <f>SUM(199.31246,51.26001)</f>
        <v>250.57246999999998</v>
      </c>
      <c r="CB168" s="2"/>
      <c r="CC168" s="2"/>
      <c r="CD168" s="25">
        <f t="shared" si="417"/>
        <v>2060.56567</v>
      </c>
      <c r="CE168" s="2">
        <f t="shared" si="418"/>
        <v>2060.56567</v>
      </c>
      <c r="CF168" s="2">
        <f t="shared" si="419"/>
        <v>0</v>
      </c>
      <c r="CG168" s="2">
        <f t="shared" si="419"/>
        <v>2060.56567</v>
      </c>
      <c r="CH168" s="2">
        <f t="shared" si="419"/>
        <v>0</v>
      </c>
      <c r="CI168" s="2">
        <f t="shared" si="419"/>
        <v>0</v>
      </c>
      <c r="CJ168" s="2">
        <f t="shared" si="420"/>
        <v>0</v>
      </c>
      <c r="CK168" s="2">
        <f t="shared" si="421"/>
        <v>0</v>
      </c>
      <c r="CL168" s="2">
        <f t="shared" si="422"/>
        <v>0</v>
      </c>
      <c r="CM168" s="2">
        <f t="shared" si="423"/>
        <v>0</v>
      </c>
      <c r="CN168" s="2">
        <f t="shared" si="424"/>
        <v>0</v>
      </c>
      <c r="CO168" s="92"/>
      <c r="CP168" s="348"/>
      <c r="CQ168" s="348"/>
      <c r="CR168" s="2">
        <f t="shared" si="425"/>
        <v>0</v>
      </c>
      <c r="CS168" s="2"/>
      <c r="CT168" s="262"/>
      <c r="CU168" s="2"/>
      <c r="CV168" s="323"/>
      <c r="CW168" s="2">
        <f t="shared" si="426"/>
        <v>0</v>
      </c>
      <c r="CX168" s="2"/>
      <c r="CY168" s="262"/>
      <c r="CZ168" s="2"/>
      <c r="DA168" s="323"/>
      <c r="DB168" s="2">
        <f t="shared" si="427"/>
        <v>0</v>
      </c>
      <c r="DC168" s="2">
        <f t="shared" si="428"/>
        <v>0</v>
      </c>
      <c r="DD168" s="2">
        <f t="shared" si="428"/>
        <v>0</v>
      </c>
      <c r="DE168" s="2">
        <f t="shared" si="428"/>
        <v>0</v>
      </c>
      <c r="DF168" s="2">
        <f t="shared" si="428"/>
        <v>0</v>
      </c>
      <c r="DG168" s="2"/>
      <c r="DH168" s="2"/>
      <c r="DI168" s="2"/>
      <c r="DJ168" s="2">
        <f t="shared" si="429"/>
        <v>0</v>
      </c>
      <c r="DK168" s="58"/>
      <c r="DL168" s="2">
        <f t="shared" si="430"/>
        <v>1809.9931999999999</v>
      </c>
      <c r="DM168" s="2">
        <f t="shared" si="431"/>
        <v>1809.9931999999999</v>
      </c>
      <c r="DN168" s="58"/>
      <c r="DO168" s="2"/>
      <c r="DP168" s="2"/>
      <c r="DQ168" s="58"/>
      <c r="DR168" s="2"/>
      <c r="DS168" s="58"/>
      <c r="DT168" s="58"/>
      <c r="DU168" s="2">
        <f t="shared" si="324"/>
        <v>0</v>
      </c>
      <c r="DV168" s="2"/>
      <c r="DW168" s="262"/>
      <c r="DX168" s="2"/>
      <c r="DY168" s="328"/>
      <c r="DZ168" s="2">
        <f t="shared" si="325"/>
        <v>0</v>
      </c>
      <c r="EA168" s="2"/>
      <c r="EB168" s="2"/>
      <c r="EC168" s="2"/>
      <c r="ED168" s="172"/>
      <c r="EE168" s="445"/>
      <c r="EF168" s="445"/>
      <c r="EG168" s="445"/>
      <c r="EH168" s="553"/>
      <c r="EI168" s="553"/>
      <c r="EJ168" s="445"/>
      <c r="EK168" s="445"/>
      <c r="EL168" s="445"/>
      <c r="EM168" s="553"/>
      <c r="EN168" s="553"/>
      <c r="EO168" s="553"/>
      <c r="EP168" s="446"/>
      <c r="EQ168" s="445"/>
      <c r="ER168" s="427" t="e">
        <f t="shared" si="432"/>
        <v>#DIV/0!</v>
      </c>
      <c r="ES168" s="498">
        <f t="shared" si="326"/>
        <v>1809.9931999999999</v>
      </c>
      <c r="ET168" s="498">
        <f t="shared" si="441"/>
        <v>1809.9931999999999</v>
      </c>
      <c r="EU168" s="498"/>
      <c r="EV168" s="541">
        <f t="shared" si="433"/>
        <v>1</v>
      </c>
      <c r="EW168" s="541">
        <f t="shared" si="434"/>
        <v>0</v>
      </c>
      <c r="EX168" s="498">
        <f t="shared" si="327"/>
        <v>0</v>
      </c>
      <c r="EY168" s="498">
        <f t="shared" si="435"/>
        <v>0</v>
      </c>
      <c r="EZ168" s="498">
        <f t="shared" si="436"/>
        <v>0</v>
      </c>
      <c r="FA168" s="541" t="e">
        <f t="shared" si="437"/>
        <v>#DIV/0!</v>
      </c>
      <c r="FB168" s="541" t="e">
        <f t="shared" si="438"/>
        <v>#DIV/0!</v>
      </c>
      <c r="FC168" s="541"/>
      <c r="FD168" s="498">
        <f t="shared" si="439"/>
        <v>0</v>
      </c>
      <c r="FE168" s="498">
        <f t="shared" si="328"/>
        <v>0</v>
      </c>
      <c r="FF168" s="445"/>
      <c r="FG168" s="445"/>
      <c r="FH168" s="445"/>
      <c r="FI168" s="553"/>
      <c r="FJ168" s="553"/>
      <c r="FK168" s="445"/>
      <c r="FL168" s="445"/>
      <c r="FM168" s="445"/>
      <c r="FN168" s="553"/>
      <c r="FO168" s="553"/>
      <c r="FP168" s="553"/>
      <c r="FQ168" s="446"/>
      <c r="FR168" s="445"/>
    </row>
    <row r="169" spans="2:174" s="48" customFormat="1" ht="15.75" customHeight="1" x14ac:dyDescent="0.25">
      <c r="B169" s="35"/>
      <c r="C169" s="36"/>
      <c r="D169" s="36">
        <v>1</v>
      </c>
      <c r="E169" s="113">
        <v>141</v>
      </c>
      <c r="F169" s="35"/>
      <c r="G169" s="36"/>
      <c r="H169" s="36">
        <v>1</v>
      </c>
      <c r="I169" s="113"/>
      <c r="J169" s="4"/>
      <c r="K169" s="4"/>
      <c r="L169" s="66"/>
      <c r="M169" s="113">
        <v>130</v>
      </c>
      <c r="N169" s="4" t="s">
        <v>233</v>
      </c>
      <c r="O169" s="408"/>
      <c r="P169" s="212">
        <v>1</v>
      </c>
      <c r="Q169" s="113"/>
      <c r="R169" s="2">
        <f t="shared" si="406"/>
        <v>384.6</v>
      </c>
      <c r="S169" s="619"/>
      <c r="T169" s="620">
        <v>384.6</v>
      </c>
      <c r="U169" s="619"/>
      <c r="V169" s="2">
        <f t="shared" si="407"/>
        <v>384.6</v>
      </c>
      <c r="W169" s="2"/>
      <c r="X169" s="645">
        <v>384.6</v>
      </c>
      <c r="Y169" s="2"/>
      <c r="Z169" s="174"/>
      <c r="AA169" s="172">
        <f t="shared" si="408"/>
        <v>6634.1180000000004</v>
      </c>
      <c r="AB169" s="172"/>
      <c r="AC169" s="173">
        <v>0</v>
      </c>
      <c r="AD169" s="172">
        <v>6634.1180000000004</v>
      </c>
      <c r="AE169" s="174"/>
      <c r="AF169" s="172">
        <f t="shared" si="409"/>
        <v>8250</v>
      </c>
      <c r="AG169" s="172"/>
      <c r="AH169" s="173">
        <v>0</v>
      </c>
      <c r="AI169" s="172">
        <v>8250</v>
      </c>
      <c r="AJ169" s="174"/>
      <c r="AK169" s="172">
        <f t="shared" si="410"/>
        <v>8254</v>
      </c>
      <c r="AL169" s="172"/>
      <c r="AM169" s="173">
        <v>4</v>
      </c>
      <c r="AN169" s="172">
        <v>8250</v>
      </c>
      <c r="AO169" s="218"/>
      <c r="AP169" s="580" t="s">
        <v>527</v>
      </c>
      <c r="AQ169" s="2">
        <f t="shared" si="411"/>
        <v>384.6</v>
      </c>
      <c r="AR169" s="619"/>
      <c r="AS169" s="620">
        <v>384.6</v>
      </c>
      <c r="AT169" s="619"/>
      <c r="AU169" s="2"/>
      <c r="AV169" s="2" t="e">
        <f t="shared" si="412"/>
        <v>#REF!</v>
      </c>
      <c r="AW169" s="2" t="e">
        <f>#REF!-AR169</f>
        <v>#REF!</v>
      </c>
      <c r="AX169" s="2" t="e">
        <f>#REF!-AS169</f>
        <v>#REF!</v>
      </c>
      <c r="AY169" s="2" t="e">
        <f>#REF!-AT169</f>
        <v>#REF!</v>
      </c>
      <c r="AZ169" s="2" t="e">
        <f>#REF!-AU169</f>
        <v>#REF!</v>
      </c>
      <c r="BA169" s="2">
        <f t="shared" si="413"/>
        <v>6633.78</v>
      </c>
      <c r="BB169" s="2"/>
      <c r="BC169" s="262"/>
      <c r="BD169" s="2">
        <f>6146.616+487.164</f>
        <v>6633.78</v>
      </c>
      <c r="BE169" s="2"/>
      <c r="BF169" s="2">
        <f t="shared" si="414"/>
        <v>0</v>
      </c>
      <c r="BG169" s="2"/>
      <c r="BH169" s="262"/>
      <c r="BI169" s="2"/>
      <c r="BJ169" s="2"/>
      <c r="BK169" s="2">
        <f t="shared" si="415"/>
        <v>371.68517000000003</v>
      </c>
      <c r="BL169" s="2"/>
      <c r="BM169" s="653">
        <v>371.68517000000003</v>
      </c>
      <c r="BN169" s="2"/>
      <c r="BO169" s="2"/>
      <c r="BP169" s="2">
        <f t="shared" si="440"/>
        <v>405.94378999999998</v>
      </c>
      <c r="BQ169" s="2"/>
      <c r="BR169" s="2">
        <v>405.94378999999998</v>
      </c>
      <c r="BS169" s="2"/>
      <c r="BT169" s="2">
        <f t="shared" si="416"/>
        <v>371.68517000000003</v>
      </c>
      <c r="BU169" s="2"/>
      <c r="BV169" s="328">
        <v>371.68517000000003</v>
      </c>
      <c r="BW169" s="2"/>
      <c r="BX169" s="172"/>
      <c r="BY169" s="2">
        <f t="shared" si="386"/>
        <v>405.94378999999998</v>
      </c>
      <c r="BZ169" s="2"/>
      <c r="CA169" s="2">
        <v>405.94378999999998</v>
      </c>
      <c r="CB169" s="2"/>
      <c r="CC169" s="2"/>
      <c r="CD169" s="25">
        <f t="shared" si="417"/>
        <v>777.62896000000001</v>
      </c>
      <c r="CE169" s="2">
        <f t="shared" si="418"/>
        <v>777.62896000000001</v>
      </c>
      <c r="CF169" s="2">
        <f t="shared" si="419"/>
        <v>0</v>
      </c>
      <c r="CG169" s="2">
        <f t="shared" si="419"/>
        <v>777.62896000000001</v>
      </c>
      <c r="CH169" s="2">
        <f t="shared" si="419"/>
        <v>0</v>
      </c>
      <c r="CI169" s="2">
        <f t="shared" si="419"/>
        <v>0</v>
      </c>
      <c r="CJ169" s="2">
        <f t="shared" si="420"/>
        <v>0</v>
      </c>
      <c r="CK169" s="2">
        <f t="shared" si="421"/>
        <v>0</v>
      </c>
      <c r="CL169" s="2">
        <f t="shared" si="422"/>
        <v>0</v>
      </c>
      <c r="CM169" s="2">
        <f t="shared" si="423"/>
        <v>0</v>
      </c>
      <c r="CN169" s="2">
        <f t="shared" si="424"/>
        <v>0</v>
      </c>
      <c r="CO169" s="92"/>
      <c r="CP169" s="348"/>
      <c r="CQ169" s="348"/>
      <c r="CR169" s="2">
        <f t="shared" si="425"/>
        <v>0</v>
      </c>
      <c r="CS169" s="2"/>
      <c r="CT169" s="262"/>
      <c r="CU169" s="2"/>
      <c r="CV169" s="2"/>
      <c r="CW169" s="2">
        <f t="shared" si="426"/>
        <v>0</v>
      </c>
      <c r="CX169" s="2"/>
      <c r="CY169" s="262"/>
      <c r="CZ169" s="2"/>
      <c r="DA169" s="2"/>
      <c r="DB169" s="2">
        <f t="shared" si="427"/>
        <v>0</v>
      </c>
      <c r="DC169" s="2">
        <f t="shared" si="428"/>
        <v>0</v>
      </c>
      <c r="DD169" s="2">
        <f t="shared" si="428"/>
        <v>0</v>
      </c>
      <c r="DE169" s="2">
        <f t="shared" si="428"/>
        <v>0</v>
      </c>
      <c r="DF169" s="2">
        <f t="shared" si="428"/>
        <v>0</v>
      </c>
      <c r="DG169" s="2"/>
      <c r="DH169" s="2"/>
      <c r="DI169" s="2"/>
      <c r="DJ169" s="2">
        <f t="shared" si="429"/>
        <v>0</v>
      </c>
      <c r="DK169" s="58"/>
      <c r="DL169" s="2">
        <f t="shared" si="430"/>
        <v>371.68517000000003</v>
      </c>
      <c r="DM169" s="2">
        <f t="shared" si="431"/>
        <v>371.68517000000003</v>
      </c>
      <c r="DN169" s="58"/>
      <c r="DO169" s="2"/>
      <c r="DP169" s="2"/>
      <c r="DQ169" s="58"/>
      <c r="DR169" s="2"/>
      <c r="DS169" s="58"/>
      <c r="DT169" s="58"/>
      <c r="DU169" s="2">
        <f t="shared" si="324"/>
        <v>0</v>
      </c>
      <c r="DV169" s="2"/>
      <c r="DW169" s="328"/>
      <c r="DX169" s="2"/>
      <c r="DY169" s="2"/>
      <c r="DZ169" s="2">
        <f t="shared" si="325"/>
        <v>0</v>
      </c>
      <c r="EA169" s="2"/>
      <c r="EB169" s="2"/>
      <c r="EC169" s="2"/>
      <c r="ED169" s="172"/>
      <c r="EE169" s="445"/>
      <c r="EF169" s="445"/>
      <c r="EG169" s="445"/>
      <c r="EH169" s="553"/>
      <c r="EI169" s="553"/>
      <c r="EJ169" s="445"/>
      <c r="EK169" s="445"/>
      <c r="EL169" s="445"/>
      <c r="EM169" s="553"/>
      <c r="EN169" s="553"/>
      <c r="EO169" s="553"/>
      <c r="EP169" s="446"/>
      <c r="EQ169" s="445"/>
      <c r="ER169" s="427" t="e">
        <f t="shared" si="432"/>
        <v>#DIV/0!</v>
      </c>
      <c r="ES169" s="498">
        <f t="shared" si="326"/>
        <v>384.6</v>
      </c>
      <c r="ET169" s="498">
        <f t="shared" si="441"/>
        <v>384.6</v>
      </c>
      <c r="EU169" s="498"/>
      <c r="EV169" s="541">
        <f t="shared" si="433"/>
        <v>1</v>
      </c>
      <c r="EW169" s="541">
        <f t="shared" si="434"/>
        <v>0</v>
      </c>
      <c r="EX169" s="498">
        <f t="shared" si="327"/>
        <v>0</v>
      </c>
      <c r="EY169" s="498">
        <f t="shared" si="435"/>
        <v>0</v>
      </c>
      <c r="EZ169" s="498">
        <f t="shared" si="436"/>
        <v>0</v>
      </c>
      <c r="FA169" s="541" t="e">
        <f t="shared" si="437"/>
        <v>#DIV/0!</v>
      </c>
      <c r="FB169" s="541" t="e">
        <f t="shared" si="438"/>
        <v>#DIV/0!</v>
      </c>
      <c r="FC169" s="541"/>
      <c r="FD169" s="498">
        <f t="shared" si="439"/>
        <v>0</v>
      </c>
      <c r="FE169" s="498">
        <f t="shared" si="328"/>
        <v>0</v>
      </c>
      <c r="FF169" s="445"/>
      <c r="FG169" s="445"/>
      <c r="FH169" s="445"/>
      <c r="FI169" s="553"/>
      <c r="FJ169" s="553"/>
      <c r="FK169" s="445"/>
      <c r="FL169" s="445"/>
      <c r="FM169" s="445"/>
      <c r="FN169" s="553"/>
      <c r="FO169" s="553"/>
      <c r="FP169" s="553"/>
      <c r="FQ169" s="446"/>
      <c r="FR169" s="445"/>
    </row>
    <row r="170" spans="2:174" s="49" customFormat="1" ht="15.6" customHeight="1" x14ac:dyDescent="0.25">
      <c r="B170" s="38"/>
      <c r="C170" s="39">
        <v>1</v>
      </c>
      <c r="D170" s="39"/>
      <c r="E170" s="40">
        <v>142</v>
      </c>
      <c r="F170" s="38"/>
      <c r="G170" s="39">
        <v>1</v>
      </c>
      <c r="H170" s="39"/>
      <c r="I170" s="40"/>
      <c r="J170" s="41"/>
      <c r="K170" s="41"/>
      <c r="L170" s="85"/>
      <c r="M170" s="40">
        <v>131</v>
      </c>
      <c r="N170" s="41" t="s">
        <v>59</v>
      </c>
      <c r="O170" s="41"/>
      <c r="P170" s="212">
        <v>1</v>
      </c>
      <c r="Q170" s="113"/>
      <c r="R170" s="29">
        <f t="shared" si="406"/>
        <v>2672.3239600000002</v>
      </c>
      <c r="S170" s="621"/>
      <c r="T170" s="618">
        <v>2672.3239600000002</v>
      </c>
      <c r="U170" s="621"/>
      <c r="V170" s="29">
        <f t="shared" si="407"/>
        <v>2678.7</v>
      </c>
      <c r="W170" s="29"/>
      <c r="X170" s="646">
        <v>2678.7</v>
      </c>
      <c r="Y170" s="29"/>
      <c r="Z170" s="179"/>
      <c r="AA170" s="178">
        <f t="shared" si="408"/>
        <v>1389.2</v>
      </c>
      <c r="AB170" s="178"/>
      <c r="AC170" s="180">
        <v>1389.2</v>
      </c>
      <c r="AD170" s="178"/>
      <c r="AE170" s="179"/>
      <c r="AF170" s="178">
        <f t="shared" si="409"/>
        <v>1389.2</v>
      </c>
      <c r="AG170" s="178"/>
      <c r="AH170" s="180">
        <v>1389.2</v>
      </c>
      <c r="AI170" s="178"/>
      <c r="AJ170" s="179"/>
      <c r="AK170" s="178">
        <f t="shared" si="410"/>
        <v>604</v>
      </c>
      <c r="AL170" s="178"/>
      <c r="AM170" s="180">
        <v>604</v>
      </c>
      <c r="AN170" s="178"/>
      <c r="AO170" s="217"/>
      <c r="AP170" s="580" t="s">
        <v>458</v>
      </c>
      <c r="AQ170" s="29">
        <f t="shared" si="411"/>
        <v>2672.3239600000002</v>
      </c>
      <c r="AR170" s="621"/>
      <c r="AS170" s="618">
        <v>2672.3239600000002</v>
      </c>
      <c r="AT170" s="621"/>
      <c r="AU170" s="29"/>
      <c r="AV170" s="29" t="e">
        <f t="shared" si="412"/>
        <v>#REF!</v>
      </c>
      <c r="AW170" s="29" t="e">
        <f>#REF!-AR170</f>
        <v>#REF!</v>
      </c>
      <c r="AX170" s="29" t="e">
        <f>#REF!-AS170</f>
        <v>#REF!</v>
      </c>
      <c r="AY170" s="29" t="e">
        <f>#REF!-AT170</f>
        <v>#REF!</v>
      </c>
      <c r="AZ170" s="29" t="e">
        <f>#REF!-AU170</f>
        <v>#REF!</v>
      </c>
      <c r="BA170" s="29">
        <f t="shared" si="413"/>
        <v>1369.268</v>
      </c>
      <c r="BB170" s="29"/>
      <c r="BC170" s="322">
        <f>566.999+802.269</f>
        <v>1369.268</v>
      </c>
      <c r="BD170" s="29"/>
      <c r="BE170" s="29"/>
      <c r="BF170" s="29">
        <f t="shared" si="414"/>
        <v>0</v>
      </c>
      <c r="BG170" s="29"/>
      <c r="BH170" s="29"/>
      <c r="BI170" s="29"/>
      <c r="BJ170" s="29"/>
      <c r="BK170" s="29">
        <f t="shared" si="415"/>
        <v>2672.3239600000002</v>
      </c>
      <c r="BL170" s="29"/>
      <c r="BM170" s="618">
        <v>2672.3239600000002</v>
      </c>
      <c r="BN170" s="29"/>
      <c r="BO170" s="29"/>
      <c r="BP170" s="2">
        <f t="shared" si="440"/>
        <v>330.28724</v>
      </c>
      <c r="BQ170" s="29"/>
      <c r="BR170" s="29">
        <v>330.28724</v>
      </c>
      <c r="BS170" s="29"/>
      <c r="BT170" s="29">
        <f t="shared" si="416"/>
        <v>2672.3239600000002</v>
      </c>
      <c r="BU170" s="29"/>
      <c r="BV170" s="322">
        <v>2672.3239600000002</v>
      </c>
      <c r="BW170" s="29"/>
      <c r="BX170" s="178"/>
      <c r="BY170" s="29">
        <f t="shared" si="386"/>
        <v>330.28724</v>
      </c>
      <c r="BZ170" s="29"/>
      <c r="CA170" s="29">
        <v>330.28724</v>
      </c>
      <c r="CB170" s="29"/>
      <c r="CC170" s="29"/>
      <c r="CD170" s="31">
        <f t="shared" si="417"/>
        <v>3002.6112000000003</v>
      </c>
      <c r="CE170" s="29">
        <f t="shared" si="418"/>
        <v>3002.6112000000003</v>
      </c>
      <c r="CF170" s="29">
        <f t="shared" si="419"/>
        <v>0</v>
      </c>
      <c r="CG170" s="29">
        <f t="shared" si="419"/>
        <v>3002.6112000000003</v>
      </c>
      <c r="CH170" s="29">
        <f t="shared" si="419"/>
        <v>0</v>
      </c>
      <c r="CI170" s="29">
        <f t="shared" si="419"/>
        <v>0</v>
      </c>
      <c r="CJ170" s="29">
        <f t="shared" si="420"/>
        <v>0</v>
      </c>
      <c r="CK170" s="29">
        <f t="shared" si="421"/>
        <v>0</v>
      </c>
      <c r="CL170" s="29">
        <f t="shared" si="422"/>
        <v>0</v>
      </c>
      <c r="CM170" s="29">
        <f t="shared" si="423"/>
        <v>0</v>
      </c>
      <c r="CN170" s="29">
        <f t="shared" si="424"/>
        <v>0</v>
      </c>
      <c r="CO170" s="349"/>
      <c r="CP170" s="351"/>
      <c r="CQ170" s="351"/>
      <c r="CR170" s="29">
        <f t="shared" si="425"/>
        <v>0</v>
      </c>
      <c r="CS170" s="29"/>
      <c r="CT170" s="29"/>
      <c r="CU170" s="29"/>
      <c r="CV170" s="29"/>
      <c r="CW170" s="29">
        <f t="shared" si="426"/>
        <v>0</v>
      </c>
      <c r="CX170" s="29"/>
      <c r="CY170" s="29"/>
      <c r="CZ170" s="29"/>
      <c r="DA170" s="29"/>
      <c r="DB170" s="29">
        <f t="shared" si="427"/>
        <v>0</v>
      </c>
      <c r="DC170" s="2">
        <f t="shared" si="428"/>
        <v>0</v>
      </c>
      <c r="DD170" s="2">
        <f t="shared" si="428"/>
        <v>0</v>
      </c>
      <c r="DE170" s="2">
        <f t="shared" si="428"/>
        <v>0</v>
      </c>
      <c r="DF170" s="2">
        <f t="shared" si="428"/>
        <v>0</v>
      </c>
      <c r="DG170" s="29"/>
      <c r="DH170" s="29"/>
      <c r="DI170" s="29"/>
      <c r="DJ170" s="29">
        <f t="shared" si="429"/>
        <v>0</v>
      </c>
      <c r="DK170" s="93"/>
      <c r="DL170" s="29">
        <f t="shared" si="430"/>
        <v>2672.3239600000002</v>
      </c>
      <c r="DM170" s="29">
        <f t="shared" si="431"/>
        <v>2672.3239600000002</v>
      </c>
      <c r="DN170" s="93"/>
      <c r="DO170" s="29"/>
      <c r="DP170" s="29"/>
      <c r="DQ170" s="93"/>
      <c r="DR170" s="29"/>
      <c r="DS170" s="93"/>
      <c r="DT170" s="93"/>
      <c r="DU170" s="2">
        <f t="shared" si="324"/>
        <v>0</v>
      </c>
      <c r="DV170" s="29"/>
      <c r="DW170" s="29"/>
      <c r="DX170" s="29"/>
      <c r="DY170" s="29"/>
      <c r="DZ170" s="2">
        <f t="shared" si="325"/>
        <v>0</v>
      </c>
      <c r="EA170" s="29"/>
      <c r="EB170" s="29"/>
      <c r="EC170" s="29"/>
      <c r="ED170" s="178"/>
      <c r="EE170" s="445"/>
      <c r="EF170" s="447"/>
      <c r="EG170" s="447"/>
      <c r="EH170" s="554"/>
      <c r="EI170" s="554"/>
      <c r="EJ170" s="445"/>
      <c r="EK170" s="447"/>
      <c r="EL170" s="447"/>
      <c r="EM170" s="554"/>
      <c r="EN170" s="554"/>
      <c r="EO170" s="554"/>
      <c r="EP170" s="448"/>
      <c r="EQ170" s="447"/>
      <c r="ER170" s="428" t="e">
        <f t="shared" si="432"/>
        <v>#DIV/0!</v>
      </c>
      <c r="ES170" s="498">
        <f>ET170+EU170</f>
        <v>2672.3239600000002</v>
      </c>
      <c r="ET170" s="499">
        <f t="shared" si="441"/>
        <v>2672.3239600000002</v>
      </c>
      <c r="EU170" s="499"/>
      <c r="EV170" s="544">
        <f>ET170/ES170</f>
        <v>1</v>
      </c>
      <c r="EW170" s="544">
        <f>EU170/ES170</f>
        <v>0</v>
      </c>
      <c r="EX170" s="498">
        <f>EY170+EZ170</f>
        <v>0</v>
      </c>
      <c r="EY170" s="499">
        <f>DW170</f>
        <v>0</v>
      </c>
      <c r="EZ170" s="499">
        <f>EB170</f>
        <v>0</v>
      </c>
      <c r="FA170" s="544" t="e">
        <f>EY170/EX170</f>
        <v>#DIV/0!</v>
      </c>
      <c r="FB170" s="544" t="e">
        <f>EZ170/EX170</f>
        <v>#DIV/0!</v>
      </c>
      <c r="FC170" s="544"/>
      <c r="FD170" s="499">
        <f>EX170*EV170</f>
        <v>0</v>
      </c>
      <c r="FE170" s="508">
        <f t="shared" si="328"/>
        <v>0</v>
      </c>
      <c r="FF170" s="445"/>
      <c r="FG170" s="447"/>
      <c r="FH170" s="447"/>
      <c r="FI170" s="554"/>
      <c r="FJ170" s="554"/>
      <c r="FK170" s="445"/>
      <c r="FL170" s="447"/>
      <c r="FM170" s="447"/>
      <c r="FN170" s="554"/>
      <c r="FO170" s="554"/>
      <c r="FP170" s="554"/>
      <c r="FQ170" s="448"/>
      <c r="FR170" s="447"/>
    </row>
    <row r="171" spans="2:174" s="48" customFormat="1" ht="14.45" customHeight="1" x14ac:dyDescent="0.25">
      <c r="B171" s="35"/>
      <c r="C171" s="36"/>
      <c r="D171" s="36">
        <v>1</v>
      </c>
      <c r="E171" s="113">
        <v>143</v>
      </c>
      <c r="F171" s="35"/>
      <c r="G171" s="36"/>
      <c r="H171" s="36">
        <v>1</v>
      </c>
      <c r="I171" s="113"/>
      <c r="J171" s="4"/>
      <c r="K171" s="4"/>
      <c r="L171" s="66"/>
      <c r="M171" s="113">
        <v>132</v>
      </c>
      <c r="N171" s="4" t="s">
        <v>122</v>
      </c>
      <c r="O171" s="408"/>
      <c r="P171" s="212">
        <v>2</v>
      </c>
      <c r="Q171" s="113"/>
      <c r="R171" s="2">
        <f t="shared" si="406"/>
        <v>2753.8928299999998</v>
      </c>
      <c r="S171" s="2"/>
      <c r="T171" s="620">
        <v>1971.29999</v>
      </c>
      <c r="U171" s="619">
        <v>782.59284000000002</v>
      </c>
      <c r="V171" s="2">
        <f t="shared" si="407"/>
        <v>2753.89284</v>
      </c>
      <c r="W171" s="2"/>
      <c r="X171" s="645">
        <v>1971.3</v>
      </c>
      <c r="Y171" s="649">
        <v>782.59284000000002</v>
      </c>
      <c r="Z171" s="174"/>
      <c r="AA171" s="172">
        <f t="shared" si="408"/>
        <v>1281.0999999999999</v>
      </c>
      <c r="AB171" s="172"/>
      <c r="AC171" s="173">
        <v>1281.0999999999999</v>
      </c>
      <c r="AD171" s="172"/>
      <c r="AE171" s="174"/>
      <c r="AF171" s="172">
        <f t="shared" si="409"/>
        <v>1281.0999999999999</v>
      </c>
      <c r="AG171" s="172"/>
      <c r="AH171" s="173">
        <v>1281.0999999999999</v>
      </c>
      <c r="AI171" s="172"/>
      <c r="AJ171" s="174"/>
      <c r="AK171" s="172">
        <f t="shared" si="410"/>
        <v>557</v>
      </c>
      <c r="AL171" s="172"/>
      <c r="AM171" s="173">
        <v>557</v>
      </c>
      <c r="AN171" s="172"/>
      <c r="AO171" s="218"/>
      <c r="AP171" s="580" t="s">
        <v>545</v>
      </c>
      <c r="AQ171" s="2">
        <f t="shared" si="411"/>
        <v>2753.8928299999998</v>
      </c>
      <c r="AR171" s="619"/>
      <c r="AS171" s="620">
        <v>1971.29999</v>
      </c>
      <c r="AT171" s="619">
        <v>782.59284000000002</v>
      </c>
      <c r="AU171" s="323"/>
      <c r="AV171" s="2" t="e">
        <f t="shared" si="412"/>
        <v>#REF!</v>
      </c>
      <c r="AW171" s="2" t="e">
        <f>#REF!-AR171</f>
        <v>#REF!</v>
      </c>
      <c r="AX171" s="2" t="e">
        <f>#REF!-AS171</f>
        <v>#REF!</v>
      </c>
      <c r="AY171" s="2" t="e">
        <f>#REF!-AT171</f>
        <v>#REF!</v>
      </c>
      <c r="AZ171" s="2" t="e">
        <f>#REF!-AU171</f>
        <v>#REF!</v>
      </c>
      <c r="BA171" s="2">
        <f t="shared" si="413"/>
        <v>1281.0999999999999</v>
      </c>
      <c r="BB171" s="2"/>
      <c r="BC171" s="262">
        <f>557+724.1</f>
        <v>1281.0999999999999</v>
      </c>
      <c r="BD171" s="2"/>
      <c r="BE171" s="323"/>
      <c r="BF171" s="2">
        <f t="shared" si="414"/>
        <v>0</v>
      </c>
      <c r="BG171" s="2"/>
      <c r="BH171" s="323"/>
      <c r="BI171" s="2"/>
      <c r="BJ171" s="323"/>
      <c r="BK171" s="2">
        <f t="shared" si="415"/>
        <v>2538.2855</v>
      </c>
      <c r="BL171" s="2"/>
      <c r="BM171" s="620">
        <v>1802.6813299999999</v>
      </c>
      <c r="BN171" s="2">
        <v>735.60416999999995</v>
      </c>
      <c r="BO171" s="328"/>
      <c r="BP171" s="2">
        <f t="shared" si="440"/>
        <v>379.28406000000001</v>
      </c>
      <c r="BQ171" s="327"/>
      <c r="BR171" s="327">
        <v>269.36619000000002</v>
      </c>
      <c r="BS171" s="327">
        <v>109.91786999999999</v>
      </c>
      <c r="BT171" s="2">
        <f t="shared" si="416"/>
        <v>2538.2855</v>
      </c>
      <c r="BU171" s="2"/>
      <c r="BV171" s="262">
        <v>1802.6813299999999</v>
      </c>
      <c r="BW171" s="2">
        <v>735.60416999999995</v>
      </c>
      <c r="BX171" s="205"/>
      <c r="BY171" s="2">
        <f t="shared" si="386"/>
        <v>379.28406000000001</v>
      </c>
      <c r="BZ171" s="2"/>
      <c r="CA171" s="2">
        <v>269.36619000000002</v>
      </c>
      <c r="CB171" s="2">
        <v>109.91786999999999</v>
      </c>
      <c r="CC171" s="2"/>
      <c r="CD171" s="25">
        <f t="shared" si="417"/>
        <v>2917.5695599999999</v>
      </c>
      <c r="CE171" s="2">
        <f t="shared" si="418"/>
        <v>2917.5695599999999</v>
      </c>
      <c r="CF171" s="2">
        <f t="shared" si="419"/>
        <v>0</v>
      </c>
      <c r="CG171" s="2">
        <f t="shared" si="419"/>
        <v>2072.0475200000001</v>
      </c>
      <c r="CH171" s="2">
        <f t="shared" si="419"/>
        <v>845.52203999999995</v>
      </c>
      <c r="CI171" s="2">
        <f t="shared" si="419"/>
        <v>0</v>
      </c>
      <c r="CJ171" s="2">
        <f t="shared" si="420"/>
        <v>0</v>
      </c>
      <c r="CK171" s="2">
        <f t="shared" si="421"/>
        <v>0</v>
      </c>
      <c r="CL171" s="2">
        <f t="shared" si="422"/>
        <v>0</v>
      </c>
      <c r="CM171" s="2">
        <f t="shared" si="423"/>
        <v>0</v>
      </c>
      <c r="CN171" s="2">
        <f t="shared" si="424"/>
        <v>0</v>
      </c>
      <c r="CO171" s="92"/>
      <c r="CP171" s="348"/>
      <c r="CQ171" s="348"/>
      <c r="CR171" s="2">
        <f t="shared" si="425"/>
        <v>0</v>
      </c>
      <c r="CS171" s="2"/>
      <c r="CT171" s="323"/>
      <c r="CU171" s="2"/>
      <c r="CV171" s="323"/>
      <c r="CW171" s="2">
        <f t="shared" si="426"/>
        <v>0</v>
      </c>
      <c r="CX171" s="2"/>
      <c r="CY171" s="323"/>
      <c r="CZ171" s="2"/>
      <c r="DA171" s="323"/>
      <c r="DB171" s="2">
        <f t="shared" si="427"/>
        <v>0</v>
      </c>
      <c r="DC171" s="2">
        <f t="shared" si="428"/>
        <v>0</v>
      </c>
      <c r="DD171" s="2">
        <f t="shared" si="428"/>
        <v>0</v>
      </c>
      <c r="DE171" s="2">
        <f t="shared" si="428"/>
        <v>0</v>
      </c>
      <c r="DF171" s="2">
        <f t="shared" si="428"/>
        <v>0</v>
      </c>
      <c r="DG171" s="2"/>
      <c r="DH171" s="2"/>
      <c r="DI171" s="2"/>
      <c r="DJ171" s="2">
        <f t="shared" si="429"/>
        <v>0</v>
      </c>
      <c r="DK171" s="58"/>
      <c r="DL171" s="2">
        <f t="shared" si="430"/>
        <v>2538.2855</v>
      </c>
      <c r="DM171" s="2">
        <f t="shared" si="431"/>
        <v>2538.2855</v>
      </c>
      <c r="DN171" s="58"/>
      <c r="DO171" s="2"/>
      <c r="DP171" s="2"/>
      <c r="DQ171" s="58"/>
      <c r="DR171" s="2"/>
      <c r="DS171" s="58"/>
      <c r="DT171" s="58"/>
      <c r="DU171" s="2">
        <f t="shared" si="324"/>
        <v>0</v>
      </c>
      <c r="DV171" s="2"/>
      <c r="DW171" s="262"/>
      <c r="DX171" s="2"/>
      <c r="DY171" s="328"/>
      <c r="DZ171" s="2">
        <f t="shared" si="325"/>
        <v>0</v>
      </c>
      <c r="EA171" s="2"/>
      <c r="EB171" s="2"/>
      <c r="EC171" s="2"/>
      <c r="ED171" s="172"/>
      <c r="EE171" s="445"/>
      <c r="EF171" s="445"/>
      <c r="EG171" s="445"/>
      <c r="EH171" s="553"/>
      <c r="EI171" s="553"/>
      <c r="EJ171" s="445"/>
      <c r="EK171" s="445"/>
      <c r="EL171" s="445"/>
      <c r="EM171" s="553"/>
      <c r="EN171" s="553"/>
      <c r="EO171" s="553"/>
      <c r="EP171" s="446"/>
      <c r="EQ171" s="445"/>
      <c r="ER171" s="427" t="e">
        <f t="shared" si="432"/>
        <v>#DIV/0!</v>
      </c>
      <c r="ES171" s="498">
        <f t="shared" si="326"/>
        <v>1971.29999</v>
      </c>
      <c r="ET171" s="498">
        <f t="shared" si="441"/>
        <v>1971.29999</v>
      </c>
      <c r="EU171" s="498"/>
      <c r="EV171" s="541">
        <f t="shared" si="433"/>
        <v>1</v>
      </c>
      <c r="EW171" s="541">
        <f t="shared" si="434"/>
        <v>0</v>
      </c>
      <c r="EX171" s="498">
        <f t="shared" si="327"/>
        <v>0</v>
      </c>
      <c r="EY171" s="498">
        <f t="shared" si="435"/>
        <v>0</v>
      </c>
      <c r="EZ171" s="498">
        <f t="shared" si="436"/>
        <v>0</v>
      </c>
      <c r="FA171" s="541" t="e">
        <f t="shared" si="437"/>
        <v>#DIV/0!</v>
      </c>
      <c r="FB171" s="541" t="e">
        <f t="shared" si="438"/>
        <v>#DIV/0!</v>
      </c>
      <c r="FC171" s="541"/>
      <c r="FD171" s="498">
        <f t="shared" si="439"/>
        <v>0</v>
      </c>
      <c r="FE171" s="498">
        <f t="shared" si="328"/>
        <v>0</v>
      </c>
      <c r="FF171" s="445">
        <f>FG171+FH171</f>
        <v>782.59284000000002</v>
      </c>
      <c r="FG171" s="445">
        <f>AT171</f>
        <v>782.59284000000002</v>
      </c>
      <c r="FH171" s="445"/>
      <c r="FI171" s="553">
        <f>FG171/FF171</f>
        <v>1</v>
      </c>
      <c r="FJ171" s="553">
        <f>FH171/FF171</f>
        <v>0</v>
      </c>
      <c r="FK171" s="445">
        <f>FL171+FM171</f>
        <v>0</v>
      </c>
      <c r="FL171" s="445">
        <f>DX171</f>
        <v>0</v>
      </c>
      <c r="FM171" s="445">
        <f>EC171</f>
        <v>0</v>
      </c>
      <c r="FN171" s="553" t="e">
        <f>FL171/FK171</f>
        <v>#DIV/0!</v>
      </c>
      <c r="FO171" s="553" t="e">
        <f>FM171/FK171</f>
        <v>#DIV/0!</v>
      </c>
      <c r="FP171" s="553"/>
      <c r="FQ171" s="446">
        <f>FK171*FI171</f>
        <v>0</v>
      </c>
      <c r="FR171" s="445">
        <f>FL171-FQ171</f>
        <v>0</v>
      </c>
    </row>
    <row r="172" spans="2:174" s="48" customFormat="1" ht="16.149999999999999" customHeight="1" x14ac:dyDescent="0.25">
      <c r="B172" s="35"/>
      <c r="C172" s="36"/>
      <c r="D172" s="36">
        <v>1</v>
      </c>
      <c r="E172" s="113">
        <v>144</v>
      </c>
      <c r="F172" s="35"/>
      <c r="G172" s="36"/>
      <c r="H172" s="36">
        <v>1</v>
      </c>
      <c r="M172" s="113">
        <v>133</v>
      </c>
      <c r="N172" s="4" t="s">
        <v>123</v>
      </c>
      <c r="O172" s="408"/>
      <c r="P172" s="212">
        <v>1</v>
      </c>
      <c r="Q172" s="113"/>
      <c r="R172" s="2">
        <f t="shared" si="406"/>
        <v>875.7</v>
      </c>
      <c r="S172" s="2"/>
      <c r="T172" s="619">
        <v>875.7</v>
      </c>
      <c r="U172" s="619"/>
      <c r="V172" s="2">
        <f t="shared" si="407"/>
        <v>875.7</v>
      </c>
      <c r="W172" s="2"/>
      <c r="X172" s="649">
        <v>875.7</v>
      </c>
      <c r="Y172" s="2"/>
      <c r="Z172" s="185"/>
      <c r="AA172" s="172">
        <f t="shared" si="408"/>
        <v>526.70000000000005</v>
      </c>
      <c r="AB172" s="172"/>
      <c r="AC172" s="172">
        <v>526.70000000000005</v>
      </c>
      <c r="AD172" s="172"/>
      <c r="AE172" s="185"/>
      <c r="AF172" s="172">
        <f t="shared" si="409"/>
        <v>526.70000000000005</v>
      </c>
      <c r="AG172" s="172"/>
      <c r="AH172" s="172">
        <v>526.70000000000005</v>
      </c>
      <c r="AI172" s="172"/>
      <c r="AJ172" s="185"/>
      <c r="AK172" s="172">
        <f t="shared" si="410"/>
        <v>229</v>
      </c>
      <c r="AL172" s="172"/>
      <c r="AM172" s="172">
        <v>229</v>
      </c>
      <c r="AN172" s="172"/>
      <c r="AO172" s="176"/>
      <c r="AP172" s="580" t="s">
        <v>525</v>
      </c>
      <c r="AQ172" s="2">
        <f t="shared" si="411"/>
        <v>875.7</v>
      </c>
      <c r="AR172" s="619"/>
      <c r="AS172" s="619">
        <v>875.7</v>
      </c>
      <c r="AT172" s="619"/>
      <c r="AU172" s="2"/>
      <c r="AV172" s="2" t="e">
        <f t="shared" si="412"/>
        <v>#REF!</v>
      </c>
      <c r="AW172" s="2" t="e">
        <f>#REF!-AR172</f>
        <v>#REF!</v>
      </c>
      <c r="AX172" s="2" t="e">
        <f>#REF!-AS172</f>
        <v>#REF!</v>
      </c>
      <c r="AY172" s="2" t="e">
        <f>#REF!-AT172</f>
        <v>#REF!</v>
      </c>
      <c r="AZ172" s="2" t="e">
        <f>#REF!-AU172</f>
        <v>#REF!</v>
      </c>
      <c r="BA172" s="2">
        <f t="shared" si="413"/>
        <v>526.70000000000005</v>
      </c>
      <c r="BB172" s="2"/>
      <c r="BC172" s="2">
        <v>526.70000000000005</v>
      </c>
      <c r="BD172" s="2"/>
      <c r="BE172" s="2"/>
      <c r="BF172" s="2">
        <f t="shared" si="414"/>
        <v>0</v>
      </c>
      <c r="BG172" s="2"/>
      <c r="BH172" s="262"/>
      <c r="BI172" s="2"/>
      <c r="BJ172" s="2"/>
      <c r="BK172" s="2">
        <f t="shared" si="415"/>
        <v>651.82002999999997</v>
      </c>
      <c r="BL172" s="2"/>
      <c r="BM172" s="619">
        <v>651.82002999999997</v>
      </c>
      <c r="BN172" s="2"/>
      <c r="BO172" s="2"/>
      <c r="BP172" s="2">
        <f t="shared" si="440"/>
        <v>330.97541000000001</v>
      </c>
      <c r="BQ172" s="2"/>
      <c r="BR172" s="2">
        <v>330.97541000000001</v>
      </c>
      <c r="BS172" s="2"/>
      <c r="BT172" s="2">
        <f t="shared" si="416"/>
        <v>651.82002999999997</v>
      </c>
      <c r="BU172" s="2"/>
      <c r="BV172" s="2">
        <v>651.82002999999997</v>
      </c>
      <c r="BW172" s="2"/>
      <c r="BX172" s="172"/>
      <c r="BY172" s="2">
        <f t="shared" si="386"/>
        <v>330.97541000000001</v>
      </c>
      <c r="BZ172" s="2"/>
      <c r="CA172" s="2">
        <v>330.97541000000001</v>
      </c>
      <c r="CB172" s="2"/>
      <c r="CC172" s="2"/>
      <c r="CD172" s="25">
        <f t="shared" si="417"/>
        <v>982.79543999999999</v>
      </c>
      <c r="CE172" s="2">
        <f t="shared" si="418"/>
        <v>982.79543999999999</v>
      </c>
      <c r="CF172" s="2">
        <f t="shared" si="419"/>
        <v>0</v>
      </c>
      <c r="CG172" s="2">
        <f t="shared" si="419"/>
        <v>982.79543999999999</v>
      </c>
      <c r="CH172" s="2">
        <f t="shared" si="419"/>
        <v>0</v>
      </c>
      <c r="CI172" s="2">
        <f t="shared" si="419"/>
        <v>0</v>
      </c>
      <c r="CJ172" s="2">
        <f t="shared" si="420"/>
        <v>0</v>
      </c>
      <c r="CK172" s="2">
        <f t="shared" si="421"/>
        <v>0</v>
      </c>
      <c r="CL172" s="2">
        <f t="shared" si="422"/>
        <v>0</v>
      </c>
      <c r="CM172" s="2">
        <f t="shared" si="423"/>
        <v>0</v>
      </c>
      <c r="CN172" s="2">
        <f t="shared" si="424"/>
        <v>0</v>
      </c>
      <c r="CO172" s="92"/>
      <c r="CP172" s="348"/>
      <c r="CQ172" s="348"/>
      <c r="CR172" s="2">
        <f t="shared" si="425"/>
        <v>0</v>
      </c>
      <c r="CS172" s="2"/>
      <c r="CT172" s="262"/>
      <c r="CU172" s="2"/>
      <c r="CV172" s="2"/>
      <c r="CW172" s="2">
        <f t="shared" si="426"/>
        <v>0</v>
      </c>
      <c r="CX172" s="2"/>
      <c r="CY172" s="262"/>
      <c r="CZ172" s="2"/>
      <c r="DA172" s="2"/>
      <c r="DB172" s="2">
        <f t="shared" si="427"/>
        <v>0</v>
      </c>
      <c r="DC172" s="2">
        <f t="shared" si="428"/>
        <v>0</v>
      </c>
      <c r="DD172" s="2">
        <f t="shared" si="428"/>
        <v>0</v>
      </c>
      <c r="DE172" s="2">
        <f t="shared" si="428"/>
        <v>0</v>
      </c>
      <c r="DF172" s="2">
        <f t="shared" si="428"/>
        <v>0</v>
      </c>
      <c r="DG172" s="2"/>
      <c r="DH172" s="2"/>
      <c r="DI172" s="2"/>
      <c r="DJ172" s="2">
        <f t="shared" si="429"/>
        <v>0</v>
      </c>
      <c r="DK172" s="58"/>
      <c r="DL172" s="2">
        <f t="shared" si="430"/>
        <v>651.82002999999997</v>
      </c>
      <c r="DM172" s="2">
        <f t="shared" si="431"/>
        <v>651.82002999999997</v>
      </c>
      <c r="DN172" s="58"/>
      <c r="DO172" s="2"/>
      <c r="DP172" s="2"/>
      <c r="DQ172" s="58"/>
      <c r="DR172" s="2"/>
      <c r="DS172" s="58"/>
      <c r="DT172" s="58"/>
      <c r="DU172" s="2">
        <f t="shared" si="324"/>
        <v>0</v>
      </c>
      <c r="DV172" s="2"/>
      <c r="DW172" s="2"/>
      <c r="DX172" s="2"/>
      <c r="DY172" s="2"/>
      <c r="DZ172" s="2">
        <f t="shared" si="325"/>
        <v>0</v>
      </c>
      <c r="EA172" s="2"/>
      <c r="EB172" s="2"/>
      <c r="EC172" s="2"/>
      <c r="ED172" s="172"/>
      <c r="EE172" s="445"/>
      <c r="EF172" s="445"/>
      <c r="EG172" s="445"/>
      <c r="EH172" s="553"/>
      <c r="EI172" s="553"/>
      <c r="EJ172" s="445"/>
      <c r="EK172" s="445"/>
      <c r="EL172" s="445"/>
      <c r="EM172" s="553"/>
      <c r="EN172" s="553"/>
      <c r="EO172" s="553"/>
      <c r="EP172" s="446"/>
      <c r="EQ172" s="445"/>
      <c r="ER172" s="427" t="e">
        <f t="shared" si="432"/>
        <v>#DIV/0!</v>
      </c>
      <c r="ES172" s="498">
        <f t="shared" si="326"/>
        <v>875.7</v>
      </c>
      <c r="ET172" s="498">
        <f t="shared" si="441"/>
        <v>875.7</v>
      </c>
      <c r="EU172" s="498"/>
      <c r="EV172" s="541">
        <f t="shared" si="433"/>
        <v>1</v>
      </c>
      <c r="EW172" s="541">
        <f t="shared" si="434"/>
        <v>0</v>
      </c>
      <c r="EX172" s="498">
        <f t="shared" si="327"/>
        <v>0</v>
      </c>
      <c r="EY172" s="498">
        <f t="shared" si="435"/>
        <v>0</v>
      </c>
      <c r="EZ172" s="498">
        <f t="shared" si="436"/>
        <v>0</v>
      </c>
      <c r="FA172" s="541" t="e">
        <f t="shared" si="437"/>
        <v>#DIV/0!</v>
      </c>
      <c r="FB172" s="541" t="e">
        <f t="shared" si="438"/>
        <v>#DIV/0!</v>
      </c>
      <c r="FC172" s="541"/>
      <c r="FD172" s="498">
        <f t="shared" si="439"/>
        <v>0</v>
      </c>
      <c r="FE172" s="498">
        <f t="shared" si="328"/>
        <v>0</v>
      </c>
      <c r="FF172" s="445"/>
      <c r="FG172" s="445"/>
      <c r="FH172" s="445"/>
      <c r="FI172" s="553"/>
      <c r="FJ172" s="553"/>
      <c r="FK172" s="445"/>
      <c r="FL172" s="445"/>
      <c r="FM172" s="445"/>
      <c r="FN172" s="553"/>
      <c r="FO172" s="553"/>
      <c r="FP172" s="553"/>
      <c r="FQ172" s="446"/>
      <c r="FR172" s="445"/>
    </row>
    <row r="173" spans="2:174" s="48" customFormat="1" ht="15" customHeight="1" x14ac:dyDescent="0.25">
      <c r="B173" s="35"/>
      <c r="C173" s="36"/>
      <c r="D173" s="36">
        <v>1</v>
      </c>
      <c r="E173" s="113">
        <v>145</v>
      </c>
      <c r="F173" s="35"/>
      <c r="G173" s="36"/>
      <c r="H173" s="36">
        <v>1</v>
      </c>
      <c r="I173" s="113"/>
      <c r="J173" s="4"/>
      <c r="K173" s="4"/>
      <c r="L173" s="66"/>
      <c r="M173" s="113">
        <v>134</v>
      </c>
      <c r="N173" s="4" t="s">
        <v>124</v>
      </c>
      <c r="O173" s="408"/>
      <c r="P173" s="212">
        <v>1</v>
      </c>
      <c r="Q173" s="113"/>
      <c r="R173" s="2">
        <f t="shared" si="406"/>
        <v>580.4</v>
      </c>
      <c r="S173" s="2"/>
      <c r="T173" s="620">
        <v>580.4</v>
      </c>
      <c r="U173" s="619"/>
      <c r="V173" s="2">
        <f t="shared" si="407"/>
        <v>580.4</v>
      </c>
      <c r="W173" s="2"/>
      <c r="X173" s="645">
        <v>580.4</v>
      </c>
      <c r="Y173" s="2"/>
      <c r="Z173" s="174"/>
      <c r="AA173" s="172">
        <f t="shared" si="408"/>
        <v>239.2</v>
      </c>
      <c r="AB173" s="172"/>
      <c r="AC173" s="173">
        <v>239.2</v>
      </c>
      <c r="AD173" s="172"/>
      <c r="AE173" s="174"/>
      <c r="AF173" s="172">
        <f t="shared" si="409"/>
        <v>239.2</v>
      </c>
      <c r="AG173" s="172"/>
      <c r="AH173" s="173">
        <v>239.2</v>
      </c>
      <c r="AI173" s="172"/>
      <c r="AJ173" s="174"/>
      <c r="AK173" s="172">
        <f t="shared" si="410"/>
        <v>104</v>
      </c>
      <c r="AL173" s="172"/>
      <c r="AM173" s="173">
        <v>104</v>
      </c>
      <c r="AN173" s="172"/>
      <c r="AO173" s="218"/>
      <c r="AP173" s="580" t="s">
        <v>556</v>
      </c>
      <c r="AQ173" s="2">
        <f t="shared" si="411"/>
        <v>580.4</v>
      </c>
      <c r="AR173" s="619"/>
      <c r="AS173" s="620">
        <v>580.4</v>
      </c>
      <c r="AT173" s="619"/>
      <c r="AU173" s="323"/>
      <c r="AV173" s="2" t="e">
        <f t="shared" si="412"/>
        <v>#REF!</v>
      </c>
      <c r="AW173" s="2" t="e">
        <f>#REF!-AR173</f>
        <v>#REF!</v>
      </c>
      <c r="AX173" s="2" t="e">
        <f>#REF!-AS173</f>
        <v>#REF!</v>
      </c>
      <c r="AY173" s="2" t="e">
        <f>#REF!-AT173</f>
        <v>#REF!</v>
      </c>
      <c r="AZ173" s="2" t="e">
        <f>#REF!-AU173</f>
        <v>#REF!</v>
      </c>
      <c r="BA173" s="2">
        <f t="shared" si="413"/>
        <v>239.2</v>
      </c>
      <c r="BB173" s="2"/>
      <c r="BC173" s="262">
        <f>104+135.2</f>
        <v>239.2</v>
      </c>
      <c r="BD173" s="2"/>
      <c r="BE173" s="323"/>
      <c r="BF173" s="2">
        <f t="shared" si="414"/>
        <v>0</v>
      </c>
      <c r="BG173" s="2"/>
      <c r="BH173" s="262"/>
      <c r="BI173" s="2"/>
      <c r="BJ173" s="323"/>
      <c r="BK173" s="2">
        <f t="shared" si="415"/>
        <v>580.40000000000009</v>
      </c>
      <c r="BL173" s="2"/>
      <c r="BM173" s="620">
        <f>SUM(281.70535,298.69465)</f>
        <v>580.40000000000009</v>
      </c>
      <c r="BN173" s="2"/>
      <c r="BO173" s="328"/>
      <c r="BP173" s="2">
        <f t="shared" si="440"/>
        <v>64.489000000000004</v>
      </c>
      <c r="BQ173" s="327"/>
      <c r="BR173" s="327">
        <f>SUM(31.30065,33.18835)</f>
        <v>64.489000000000004</v>
      </c>
      <c r="BS173" s="327"/>
      <c r="BT173" s="2">
        <f t="shared" si="416"/>
        <v>580.40000000000009</v>
      </c>
      <c r="BU173" s="2"/>
      <c r="BV173" s="262">
        <f>SUM(281.70535,298.69465)</f>
        <v>580.40000000000009</v>
      </c>
      <c r="BW173" s="2"/>
      <c r="BX173" s="205"/>
      <c r="BY173" s="2">
        <f t="shared" si="386"/>
        <v>64.489000000000004</v>
      </c>
      <c r="BZ173" s="2"/>
      <c r="CA173" s="2">
        <f>SUM(31.30065,33.18835)</f>
        <v>64.489000000000004</v>
      </c>
      <c r="CB173" s="2"/>
      <c r="CC173" s="2"/>
      <c r="CD173" s="25">
        <f t="shared" si="417"/>
        <v>644.88900000000012</v>
      </c>
      <c r="CE173" s="2">
        <f t="shared" si="418"/>
        <v>644.88900000000012</v>
      </c>
      <c r="CF173" s="2">
        <f t="shared" si="419"/>
        <v>0</v>
      </c>
      <c r="CG173" s="2">
        <f t="shared" si="419"/>
        <v>644.88900000000012</v>
      </c>
      <c r="CH173" s="2">
        <f t="shared" si="419"/>
        <v>0</v>
      </c>
      <c r="CI173" s="2">
        <f t="shared" si="419"/>
        <v>0</v>
      </c>
      <c r="CJ173" s="2">
        <f t="shared" si="420"/>
        <v>0</v>
      </c>
      <c r="CK173" s="2">
        <f t="shared" si="421"/>
        <v>0</v>
      </c>
      <c r="CL173" s="2">
        <f t="shared" si="422"/>
        <v>0</v>
      </c>
      <c r="CM173" s="2">
        <f t="shared" si="423"/>
        <v>0</v>
      </c>
      <c r="CN173" s="2">
        <f t="shared" si="424"/>
        <v>0</v>
      </c>
      <c r="CO173" s="92"/>
      <c r="CP173" s="348"/>
      <c r="CQ173" s="348"/>
      <c r="CR173" s="2">
        <f t="shared" si="425"/>
        <v>0</v>
      </c>
      <c r="CS173" s="2"/>
      <c r="CT173" s="262"/>
      <c r="CU173" s="2"/>
      <c r="CV173" s="323"/>
      <c r="CW173" s="2">
        <f t="shared" si="426"/>
        <v>0</v>
      </c>
      <c r="CX173" s="2"/>
      <c r="CY173" s="262"/>
      <c r="CZ173" s="2"/>
      <c r="DA173" s="323"/>
      <c r="DB173" s="2">
        <f t="shared" si="427"/>
        <v>0</v>
      </c>
      <c r="DC173" s="2">
        <f t="shared" si="428"/>
        <v>0</v>
      </c>
      <c r="DD173" s="2">
        <f t="shared" si="428"/>
        <v>0</v>
      </c>
      <c r="DE173" s="2">
        <f t="shared" si="428"/>
        <v>0</v>
      </c>
      <c r="DF173" s="2">
        <f t="shared" si="428"/>
        <v>0</v>
      </c>
      <c r="DG173" s="2"/>
      <c r="DH173" s="2"/>
      <c r="DI173" s="2"/>
      <c r="DJ173" s="2">
        <f t="shared" si="429"/>
        <v>0</v>
      </c>
      <c r="DK173" s="58"/>
      <c r="DL173" s="2">
        <f t="shared" si="430"/>
        <v>580.40000000000009</v>
      </c>
      <c r="DM173" s="2">
        <f t="shared" si="431"/>
        <v>580.40000000000009</v>
      </c>
      <c r="DN173" s="58"/>
      <c r="DO173" s="2"/>
      <c r="DP173" s="2"/>
      <c r="DQ173" s="58"/>
      <c r="DR173" s="2"/>
      <c r="DS173" s="58"/>
      <c r="DT173" s="58"/>
      <c r="DU173" s="2">
        <f t="shared" si="324"/>
        <v>0</v>
      </c>
      <c r="DV173" s="2"/>
      <c r="DW173" s="262"/>
      <c r="DX173" s="2"/>
      <c r="DY173" s="328"/>
      <c r="DZ173" s="2">
        <f t="shared" si="325"/>
        <v>0</v>
      </c>
      <c r="EA173" s="2"/>
      <c r="EB173" s="2"/>
      <c r="EC173" s="2"/>
      <c r="ED173" s="172"/>
      <c r="EE173" s="445"/>
      <c r="EF173" s="445"/>
      <c r="EG173" s="445"/>
      <c r="EH173" s="553"/>
      <c r="EI173" s="553"/>
      <c r="EJ173" s="445"/>
      <c r="EK173" s="445"/>
      <c r="EL173" s="445"/>
      <c r="EM173" s="553"/>
      <c r="EN173" s="553"/>
      <c r="EO173" s="553"/>
      <c r="EP173" s="446"/>
      <c r="EQ173" s="445"/>
      <c r="ER173" s="427" t="e">
        <f t="shared" si="432"/>
        <v>#DIV/0!</v>
      </c>
      <c r="ES173" s="498">
        <f t="shared" si="326"/>
        <v>580.4</v>
      </c>
      <c r="ET173" s="498">
        <f t="shared" si="441"/>
        <v>580.4</v>
      </c>
      <c r="EU173" s="498"/>
      <c r="EV173" s="541">
        <f t="shared" si="433"/>
        <v>1</v>
      </c>
      <c r="EW173" s="541">
        <f t="shared" si="434"/>
        <v>0</v>
      </c>
      <c r="EX173" s="498">
        <f t="shared" si="327"/>
        <v>0</v>
      </c>
      <c r="EY173" s="498">
        <f t="shared" si="435"/>
        <v>0</v>
      </c>
      <c r="EZ173" s="498">
        <f t="shared" si="436"/>
        <v>0</v>
      </c>
      <c r="FA173" s="541" t="e">
        <f t="shared" si="437"/>
        <v>#DIV/0!</v>
      </c>
      <c r="FB173" s="541" t="e">
        <f t="shared" si="438"/>
        <v>#DIV/0!</v>
      </c>
      <c r="FC173" s="541"/>
      <c r="FD173" s="498">
        <f t="shared" si="439"/>
        <v>0</v>
      </c>
      <c r="FE173" s="508">
        <f t="shared" si="328"/>
        <v>0</v>
      </c>
      <c r="FF173" s="445"/>
      <c r="FG173" s="445"/>
      <c r="FH173" s="445"/>
      <c r="FI173" s="553"/>
      <c r="FJ173" s="553"/>
      <c r="FK173" s="445"/>
      <c r="FL173" s="445"/>
      <c r="FM173" s="445"/>
      <c r="FN173" s="553"/>
      <c r="FO173" s="553"/>
      <c r="FP173" s="553"/>
      <c r="FQ173" s="446"/>
      <c r="FR173" s="445"/>
    </row>
    <row r="174" spans="2:174" s="48" customFormat="1" ht="15" customHeight="1" x14ac:dyDescent="0.25">
      <c r="B174" s="35"/>
      <c r="C174" s="36"/>
      <c r="D174" s="36">
        <v>1</v>
      </c>
      <c r="E174" s="113">
        <v>146</v>
      </c>
      <c r="F174" s="35"/>
      <c r="G174" s="36"/>
      <c r="H174" s="36">
        <v>1</v>
      </c>
      <c r="M174" s="113">
        <v>135</v>
      </c>
      <c r="N174" s="4" t="s">
        <v>125</v>
      </c>
      <c r="O174" s="408"/>
      <c r="P174" s="212">
        <v>1</v>
      </c>
      <c r="Q174" s="113"/>
      <c r="R174" s="2">
        <f t="shared" si="406"/>
        <v>947.9</v>
      </c>
      <c r="S174" s="2"/>
      <c r="T174" s="620">
        <v>947.9</v>
      </c>
      <c r="U174" s="619"/>
      <c r="V174" s="2">
        <f t="shared" si="407"/>
        <v>947.9</v>
      </c>
      <c r="W174" s="2"/>
      <c r="X174" s="645">
        <v>947.9</v>
      </c>
      <c r="Y174" s="2"/>
      <c r="Z174" s="185"/>
      <c r="AA174" s="172">
        <f t="shared" si="408"/>
        <v>478.4</v>
      </c>
      <c r="AB174" s="172"/>
      <c r="AC174" s="173">
        <v>478.4</v>
      </c>
      <c r="AD174" s="172"/>
      <c r="AE174" s="185"/>
      <c r="AF174" s="172">
        <f t="shared" si="409"/>
        <v>478.4</v>
      </c>
      <c r="AG174" s="172"/>
      <c r="AH174" s="173">
        <v>478.4</v>
      </c>
      <c r="AI174" s="172"/>
      <c r="AJ174" s="185"/>
      <c r="AK174" s="172">
        <f t="shared" si="410"/>
        <v>208</v>
      </c>
      <c r="AL174" s="172"/>
      <c r="AM174" s="173">
        <v>208</v>
      </c>
      <c r="AN174" s="172"/>
      <c r="AO174" s="176"/>
      <c r="AP174" s="580" t="s">
        <v>459</v>
      </c>
      <c r="AQ174" s="2">
        <f t="shared" si="411"/>
        <v>947.9</v>
      </c>
      <c r="AR174" s="619"/>
      <c r="AS174" s="620">
        <v>947.9</v>
      </c>
      <c r="AT174" s="619"/>
      <c r="AU174" s="2"/>
      <c r="AV174" s="2" t="e">
        <f t="shared" si="412"/>
        <v>#REF!</v>
      </c>
      <c r="AW174" s="2" t="e">
        <f>#REF!-AR174</f>
        <v>#REF!</v>
      </c>
      <c r="AX174" s="2" t="e">
        <f>#REF!-AS174</f>
        <v>#REF!</v>
      </c>
      <c r="AY174" s="2" t="e">
        <f>#REF!-AT174</f>
        <v>#REF!</v>
      </c>
      <c r="AZ174" s="2" t="e">
        <f>#REF!-AU174</f>
        <v>#REF!</v>
      </c>
      <c r="BA174" s="2">
        <f t="shared" si="413"/>
        <v>478.4</v>
      </c>
      <c r="BB174" s="2"/>
      <c r="BC174" s="262">
        <v>478.4</v>
      </c>
      <c r="BD174" s="2"/>
      <c r="BE174" s="2"/>
      <c r="BF174" s="2">
        <f t="shared" si="414"/>
        <v>0</v>
      </c>
      <c r="BG174" s="2"/>
      <c r="BH174" s="262"/>
      <c r="BI174" s="2"/>
      <c r="BJ174" s="2"/>
      <c r="BK174" s="2">
        <f t="shared" si="415"/>
        <v>876.80754000000002</v>
      </c>
      <c r="BL174" s="2"/>
      <c r="BM174" s="620">
        <v>876.80754000000002</v>
      </c>
      <c r="BN174" s="2"/>
      <c r="BO174" s="2"/>
      <c r="BP174" s="2">
        <f t="shared" si="440"/>
        <v>310.08105999999998</v>
      </c>
      <c r="BQ174" s="2"/>
      <c r="BR174" s="2">
        <v>310.08105999999998</v>
      </c>
      <c r="BS174" s="2"/>
      <c r="BT174" s="2">
        <f t="shared" si="416"/>
        <v>876.80754000000002</v>
      </c>
      <c r="BU174" s="2"/>
      <c r="BV174" s="262">
        <v>876.80754000000002</v>
      </c>
      <c r="BW174" s="2"/>
      <c r="BX174" s="172"/>
      <c r="BY174" s="2">
        <f t="shared" si="386"/>
        <v>310.08105999999998</v>
      </c>
      <c r="BZ174" s="2"/>
      <c r="CA174" s="2">
        <v>310.08105999999998</v>
      </c>
      <c r="CB174" s="2"/>
      <c r="CC174" s="2"/>
      <c r="CD174" s="25">
        <f t="shared" si="417"/>
        <v>1186.8886</v>
      </c>
      <c r="CE174" s="2">
        <f t="shared" si="418"/>
        <v>1186.8886</v>
      </c>
      <c r="CF174" s="2">
        <f t="shared" si="419"/>
        <v>0</v>
      </c>
      <c r="CG174" s="2">
        <f t="shared" si="419"/>
        <v>1186.8886</v>
      </c>
      <c r="CH174" s="2">
        <f t="shared" si="419"/>
        <v>0</v>
      </c>
      <c r="CI174" s="2">
        <f t="shared" si="419"/>
        <v>0</v>
      </c>
      <c r="CJ174" s="2">
        <f t="shared" si="420"/>
        <v>0</v>
      </c>
      <c r="CK174" s="2">
        <f t="shared" si="421"/>
        <v>0</v>
      </c>
      <c r="CL174" s="2">
        <f t="shared" si="422"/>
        <v>0</v>
      </c>
      <c r="CM174" s="2">
        <f t="shared" si="423"/>
        <v>0</v>
      </c>
      <c r="CN174" s="2">
        <f t="shared" si="424"/>
        <v>0</v>
      </c>
      <c r="CO174" s="92"/>
      <c r="CP174" s="348"/>
      <c r="CQ174" s="348"/>
      <c r="CR174" s="2">
        <f t="shared" si="425"/>
        <v>0</v>
      </c>
      <c r="CS174" s="2"/>
      <c r="CT174" s="262"/>
      <c r="CU174" s="2"/>
      <c r="CV174" s="2"/>
      <c r="CW174" s="2">
        <f t="shared" si="426"/>
        <v>0</v>
      </c>
      <c r="CX174" s="2"/>
      <c r="CY174" s="262"/>
      <c r="CZ174" s="2"/>
      <c r="DA174" s="2"/>
      <c r="DB174" s="2">
        <f t="shared" si="427"/>
        <v>0</v>
      </c>
      <c r="DC174" s="2">
        <f t="shared" si="428"/>
        <v>0</v>
      </c>
      <c r="DD174" s="2">
        <f t="shared" si="428"/>
        <v>0</v>
      </c>
      <c r="DE174" s="2">
        <f t="shared" si="428"/>
        <v>0</v>
      </c>
      <c r="DF174" s="2">
        <f t="shared" si="428"/>
        <v>0</v>
      </c>
      <c r="DG174" s="2"/>
      <c r="DH174" s="2"/>
      <c r="DI174" s="2"/>
      <c r="DJ174" s="2">
        <f t="shared" si="429"/>
        <v>0</v>
      </c>
      <c r="DK174" s="58"/>
      <c r="DL174" s="2">
        <f t="shared" si="430"/>
        <v>876.80754000000002</v>
      </c>
      <c r="DM174" s="2">
        <f t="shared" si="431"/>
        <v>876.80754000000002</v>
      </c>
      <c r="DN174" s="58"/>
      <c r="DO174" s="2"/>
      <c r="DP174" s="2"/>
      <c r="DQ174" s="58"/>
      <c r="DR174" s="2"/>
      <c r="DS174" s="58"/>
      <c r="DT174" s="58"/>
      <c r="DU174" s="2">
        <f t="shared" si="324"/>
        <v>0</v>
      </c>
      <c r="DV174" s="2"/>
      <c r="DW174" s="262"/>
      <c r="DX174" s="2"/>
      <c r="DY174" s="2"/>
      <c r="DZ174" s="2">
        <f t="shared" si="325"/>
        <v>0</v>
      </c>
      <c r="EA174" s="2"/>
      <c r="EB174" s="2"/>
      <c r="EC174" s="2"/>
      <c r="ED174" s="172"/>
      <c r="EE174" s="445"/>
      <c r="EF174" s="445"/>
      <c r="EG174" s="445"/>
      <c r="EH174" s="553"/>
      <c r="EI174" s="553"/>
      <c r="EJ174" s="445"/>
      <c r="EK174" s="445"/>
      <c r="EL174" s="445"/>
      <c r="EM174" s="553"/>
      <c r="EN174" s="553"/>
      <c r="EO174" s="553"/>
      <c r="EP174" s="446"/>
      <c r="EQ174" s="445"/>
      <c r="ER174" s="427" t="e">
        <f t="shared" si="432"/>
        <v>#DIV/0!</v>
      </c>
      <c r="ES174" s="498">
        <f t="shared" si="326"/>
        <v>947.9</v>
      </c>
      <c r="ET174" s="498">
        <f t="shared" si="441"/>
        <v>947.9</v>
      </c>
      <c r="EU174" s="498"/>
      <c r="EV174" s="541">
        <f t="shared" si="433"/>
        <v>1</v>
      </c>
      <c r="EW174" s="541">
        <f t="shared" si="434"/>
        <v>0</v>
      </c>
      <c r="EX174" s="498">
        <f t="shared" si="327"/>
        <v>0</v>
      </c>
      <c r="EY174" s="498">
        <f t="shared" si="435"/>
        <v>0</v>
      </c>
      <c r="EZ174" s="498">
        <f t="shared" si="436"/>
        <v>0</v>
      </c>
      <c r="FA174" s="541" t="e">
        <f t="shared" si="437"/>
        <v>#DIV/0!</v>
      </c>
      <c r="FB174" s="541" t="e">
        <f t="shared" si="438"/>
        <v>#DIV/0!</v>
      </c>
      <c r="FC174" s="541"/>
      <c r="FD174" s="498">
        <f t="shared" si="439"/>
        <v>0</v>
      </c>
      <c r="FE174" s="498">
        <f t="shared" si="328"/>
        <v>0</v>
      </c>
      <c r="FF174" s="445"/>
      <c r="FG174" s="445"/>
      <c r="FH174" s="445"/>
      <c r="FI174" s="553"/>
      <c r="FJ174" s="553"/>
      <c r="FK174" s="445"/>
      <c r="FL174" s="445"/>
      <c r="FM174" s="445"/>
      <c r="FN174" s="553"/>
      <c r="FO174" s="553"/>
      <c r="FP174" s="553"/>
      <c r="FQ174" s="446"/>
      <c r="FR174" s="445"/>
    </row>
    <row r="175" spans="2:174" s="48" customFormat="1" ht="15.6" customHeight="1" x14ac:dyDescent="0.25">
      <c r="B175" s="35"/>
      <c r="C175" s="36"/>
      <c r="D175" s="36">
        <v>1</v>
      </c>
      <c r="E175" s="113">
        <v>147</v>
      </c>
      <c r="F175" s="35"/>
      <c r="G175" s="36"/>
      <c r="H175" s="36">
        <v>1</v>
      </c>
      <c r="I175" s="113"/>
      <c r="J175" s="4"/>
      <c r="K175" s="4"/>
      <c r="L175" s="66"/>
      <c r="M175" s="113">
        <v>136</v>
      </c>
      <c r="N175" s="4" t="s">
        <v>126</v>
      </c>
      <c r="O175" s="408"/>
      <c r="P175" s="212">
        <v>2</v>
      </c>
      <c r="Q175" s="113">
        <v>2</v>
      </c>
      <c r="R175" s="2">
        <f t="shared" si="406"/>
        <v>16986.377699999997</v>
      </c>
      <c r="S175" s="2"/>
      <c r="T175" s="620">
        <v>2225.3999899999999</v>
      </c>
      <c r="U175" s="619">
        <v>14760.977709999999</v>
      </c>
      <c r="V175" s="2">
        <f t="shared" si="407"/>
        <v>11549.949139999999</v>
      </c>
      <c r="W175" s="2"/>
      <c r="X175" s="645">
        <v>2225.4</v>
      </c>
      <c r="Y175" s="649">
        <v>9324.5491399999992</v>
      </c>
      <c r="Z175" s="174"/>
      <c r="AA175" s="172">
        <f t="shared" si="408"/>
        <v>1248.9000000000001</v>
      </c>
      <c r="AB175" s="172"/>
      <c r="AC175" s="173">
        <v>1248.9000000000001</v>
      </c>
      <c r="AD175" s="172"/>
      <c r="AE175" s="174"/>
      <c r="AF175" s="172">
        <f t="shared" si="409"/>
        <v>1248.9000000000001</v>
      </c>
      <c r="AG175" s="172"/>
      <c r="AH175" s="173">
        <v>1248.9000000000001</v>
      </c>
      <c r="AI175" s="172"/>
      <c r="AJ175" s="174"/>
      <c r="AK175" s="172">
        <f t="shared" si="410"/>
        <v>543</v>
      </c>
      <c r="AL175" s="172"/>
      <c r="AM175" s="173">
        <v>543</v>
      </c>
      <c r="AN175" s="172"/>
      <c r="AO175" s="218"/>
      <c r="AP175" s="580" t="s">
        <v>580</v>
      </c>
      <c r="AQ175" s="2">
        <f t="shared" si="411"/>
        <v>16986.377699999997</v>
      </c>
      <c r="AR175" s="619"/>
      <c r="AS175" s="620">
        <v>2225.3999899999999</v>
      </c>
      <c r="AT175" s="619">
        <v>14760.977709999999</v>
      </c>
      <c r="AU175" s="323"/>
      <c r="AV175" s="2" t="e">
        <f t="shared" si="412"/>
        <v>#REF!</v>
      </c>
      <c r="AW175" s="2" t="e">
        <f>#REF!-AR175</f>
        <v>#REF!</v>
      </c>
      <c r="AX175" s="2" t="e">
        <f>#REF!-AS175</f>
        <v>#REF!</v>
      </c>
      <c r="AY175" s="2" t="e">
        <f>#REF!-AT175</f>
        <v>#REF!</v>
      </c>
      <c r="AZ175" s="2" t="e">
        <f>#REF!-AU175</f>
        <v>#REF!</v>
      </c>
      <c r="BA175" s="2">
        <f t="shared" si="413"/>
        <v>1248.9000000000001</v>
      </c>
      <c r="BB175" s="2"/>
      <c r="BC175" s="262">
        <f>543+705.9</f>
        <v>1248.9000000000001</v>
      </c>
      <c r="BD175" s="2"/>
      <c r="BE175" s="2"/>
      <c r="BF175" s="2">
        <f t="shared" si="414"/>
        <v>0</v>
      </c>
      <c r="BG175" s="2"/>
      <c r="BH175" s="323"/>
      <c r="BI175" s="2"/>
      <c r="BJ175" s="323"/>
      <c r="BK175" s="2">
        <f t="shared" si="415"/>
        <v>13621.632320000001</v>
      </c>
      <c r="BL175" s="2"/>
      <c r="BM175" s="620"/>
      <c r="BN175" s="2">
        <f>SUM(5676.01339,7945.61893)</f>
        <v>13621.632320000001</v>
      </c>
      <c r="BO175" s="328"/>
      <c r="BP175" s="2">
        <f t="shared" si="440"/>
        <v>2217.4750300000001</v>
      </c>
      <c r="BQ175" s="327"/>
      <c r="BR175" s="327"/>
      <c r="BS175" s="327">
        <f>SUM(924.00218,1293.47285)</f>
        <v>2217.4750300000001</v>
      </c>
      <c r="BT175" s="2">
        <f t="shared" si="416"/>
        <v>13621.632320000001</v>
      </c>
      <c r="BU175" s="2"/>
      <c r="BV175" s="262"/>
      <c r="BW175" s="2">
        <f>SUM(5676.01339,7945.61893)</f>
        <v>13621.632320000001</v>
      </c>
      <c r="BX175" s="205"/>
      <c r="BY175" s="2">
        <f t="shared" si="386"/>
        <v>2217.4750300000001</v>
      </c>
      <c r="BZ175" s="2"/>
      <c r="CA175" s="2"/>
      <c r="CB175" s="2">
        <f>SUM(924.00218,1293.47285)</f>
        <v>2217.4750300000001</v>
      </c>
      <c r="CC175" s="2"/>
      <c r="CD175" s="25">
        <f t="shared" si="417"/>
        <v>15839.10735</v>
      </c>
      <c r="CE175" s="2">
        <f t="shared" si="418"/>
        <v>15839.10735</v>
      </c>
      <c r="CF175" s="2">
        <f t="shared" si="419"/>
        <v>0</v>
      </c>
      <c r="CG175" s="2">
        <f t="shared" si="419"/>
        <v>0</v>
      </c>
      <c r="CH175" s="2">
        <f t="shared" si="419"/>
        <v>15839.10735</v>
      </c>
      <c r="CI175" s="2">
        <f t="shared" si="419"/>
        <v>0</v>
      </c>
      <c r="CJ175" s="2">
        <f t="shared" si="420"/>
        <v>0</v>
      </c>
      <c r="CK175" s="2">
        <f t="shared" si="421"/>
        <v>0</v>
      </c>
      <c r="CL175" s="2">
        <f t="shared" si="422"/>
        <v>0</v>
      </c>
      <c r="CM175" s="2">
        <f t="shared" si="423"/>
        <v>0</v>
      </c>
      <c r="CN175" s="2">
        <f t="shared" si="424"/>
        <v>0</v>
      </c>
      <c r="CO175" s="92"/>
      <c r="CP175" s="348"/>
      <c r="CQ175" s="348"/>
      <c r="CR175" s="2">
        <f t="shared" si="425"/>
        <v>0</v>
      </c>
      <c r="CS175" s="2"/>
      <c r="CT175" s="323"/>
      <c r="CU175" s="2"/>
      <c r="CV175" s="323"/>
      <c r="CW175" s="2">
        <f t="shared" si="426"/>
        <v>0</v>
      </c>
      <c r="CX175" s="2"/>
      <c r="CY175" s="323"/>
      <c r="CZ175" s="2"/>
      <c r="DA175" s="323"/>
      <c r="DB175" s="2">
        <f t="shared" si="427"/>
        <v>0</v>
      </c>
      <c r="DC175" s="2">
        <f t="shared" si="428"/>
        <v>0</v>
      </c>
      <c r="DD175" s="2">
        <f t="shared" si="428"/>
        <v>0</v>
      </c>
      <c r="DE175" s="2">
        <f t="shared" si="428"/>
        <v>0</v>
      </c>
      <c r="DF175" s="2">
        <f t="shared" si="428"/>
        <v>0</v>
      </c>
      <c r="DG175" s="2"/>
      <c r="DH175" s="2"/>
      <c r="DI175" s="2"/>
      <c r="DJ175" s="2">
        <f t="shared" si="429"/>
        <v>0</v>
      </c>
      <c r="DK175" s="58"/>
      <c r="DL175" s="2">
        <f t="shared" si="430"/>
        <v>13621.632320000001</v>
      </c>
      <c r="DM175" s="2">
        <f t="shared" si="431"/>
        <v>13621.632320000001</v>
      </c>
      <c r="DN175" s="58"/>
      <c r="DO175" s="2"/>
      <c r="DP175" s="2"/>
      <c r="DQ175" s="58"/>
      <c r="DR175" s="2"/>
      <c r="DS175" s="58"/>
      <c r="DT175" s="58"/>
      <c r="DU175" s="2">
        <f t="shared" si="324"/>
        <v>0</v>
      </c>
      <c r="DV175" s="2"/>
      <c r="DW175" s="262"/>
      <c r="DX175" s="2"/>
      <c r="DY175" s="328"/>
      <c r="DZ175" s="2">
        <f t="shared" si="325"/>
        <v>0</v>
      </c>
      <c r="EA175" s="2"/>
      <c r="EB175" s="2"/>
      <c r="EC175" s="2"/>
      <c r="ED175" s="172"/>
      <c r="EE175" s="445"/>
      <c r="EF175" s="445"/>
      <c r="EG175" s="445"/>
      <c r="EH175" s="553"/>
      <c r="EI175" s="553"/>
      <c r="EJ175" s="445"/>
      <c r="EK175" s="445"/>
      <c r="EL175" s="445"/>
      <c r="EM175" s="553"/>
      <c r="EN175" s="553"/>
      <c r="EO175" s="553"/>
      <c r="EP175" s="446"/>
      <c r="EQ175" s="445"/>
      <c r="ER175" s="427" t="e">
        <f t="shared" si="432"/>
        <v>#DIV/0!</v>
      </c>
      <c r="ES175" s="498">
        <f t="shared" si="326"/>
        <v>2225.3999899999999</v>
      </c>
      <c r="ET175" s="498">
        <f t="shared" si="441"/>
        <v>2225.3999899999999</v>
      </c>
      <c r="EU175" s="498"/>
      <c r="EV175" s="541">
        <f t="shared" si="433"/>
        <v>1</v>
      </c>
      <c r="EW175" s="541">
        <f t="shared" si="434"/>
        <v>0</v>
      </c>
      <c r="EX175" s="498">
        <f t="shared" si="327"/>
        <v>0</v>
      </c>
      <c r="EY175" s="498">
        <f t="shared" si="435"/>
        <v>0</v>
      </c>
      <c r="EZ175" s="498">
        <f t="shared" si="436"/>
        <v>0</v>
      </c>
      <c r="FA175" s="541" t="e">
        <f t="shared" si="437"/>
        <v>#DIV/0!</v>
      </c>
      <c r="FB175" s="541" t="e">
        <f t="shared" si="438"/>
        <v>#DIV/0!</v>
      </c>
      <c r="FC175" s="541"/>
      <c r="FD175" s="498">
        <f t="shared" si="439"/>
        <v>0</v>
      </c>
      <c r="FE175" s="498">
        <f t="shared" si="328"/>
        <v>0</v>
      </c>
      <c r="FF175" s="445">
        <f>FG175+FH175</f>
        <v>14760.977709999999</v>
      </c>
      <c r="FG175" s="445">
        <f>AT175</f>
        <v>14760.977709999999</v>
      </c>
      <c r="FH175" s="445"/>
      <c r="FI175" s="553">
        <f>FG175/FF175</f>
        <v>1</v>
      </c>
      <c r="FJ175" s="553">
        <f>FH175/FF175</f>
        <v>0</v>
      </c>
      <c r="FK175" s="445">
        <f>FL175+FM175</f>
        <v>0</v>
      </c>
      <c r="FL175" s="445">
        <f>DX175</f>
        <v>0</v>
      </c>
      <c r="FM175" s="445">
        <f>EC175</f>
        <v>0</v>
      </c>
      <c r="FN175" s="553" t="e">
        <f>FL175/FK175</f>
        <v>#DIV/0!</v>
      </c>
      <c r="FO175" s="553" t="e">
        <f>FM175/FK175</f>
        <v>#DIV/0!</v>
      </c>
      <c r="FP175" s="553"/>
      <c r="FQ175" s="446">
        <f>FK175*FI175</f>
        <v>0</v>
      </c>
      <c r="FR175" s="445">
        <f>FL175-FQ175</f>
        <v>0</v>
      </c>
    </row>
    <row r="176" spans="2:174" s="48" customFormat="1" ht="16.149999999999999" customHeight="1" x14ac:dyDescent="0.25">
      <c r="B176" s="35"/>
      <c r="C176" s="36"/>
      <c r="D176" s="36">
        <v>1</v>
      </c>
      <c r="E176" s="113">
        <v>148</v>
      </c>
      <c r="F176" s="35"/>
      <c r="G176" s="36"/>
      <c r="H176" s="36">
        <v>1</v>
      </c>
      <c r="I176" s="892" t="s">
        <v>273</v>
      </c>
      <c r="J176" s="893"/>
      <c r="K176" s="893"/>
      <c r="L176" s="893"/>
      <c r="M176" s="113">
        <v>137</v>
      </c>
      <c r="N176" s="4" t="s">
        <v>127</v>
      </c>
      <c r="O176" s="408"/>
      <c r="P176" s="212">
        <v>1</v>
      </c>
      <c r="Q176" s="113"/>
      <c r="R176" s="2">
        <f t="shared" si="406"/>
        <v>508.3</v>
      </c>
      <c r="S176" s="2"/>
      <c r="T176" s="620">
        <v>508.3</v>
      </c>
      <c r="U176" s="2"/>
      <c r="V176" s="2">
        <f t="shared" si="407"/>
        <v>508.3</v>
      </c>
      <c r="W176" s="2"/>
      <c r="X176" s="645">
        <v>508.3</v>
      </c>
      <c r="Y176" s="2"/>
      <c r="Z176" s="174"/>
      <c r="AA176" s="172">
        <f t="shared" si="408"/>
        <v>305.89999999999998</v>
      </c>
      <c r="AB176" s="172"/>
      <c r="AC176" s="173">
        <v>305.89999999999998</v>
      </c>
      <c r="AD176" s="172"/>
      <c r="AE176" s="174"/>
      <c r="AF176" s="172">
        <f t="shared" si="409"/>
        <v>305.89999999999998</v>
      </c>
      <c r="AG176" s="172"/>
      <c r="AH176" s="173">
        <v>305.89999999999998</v>
      </c>
      <c r="AI176" s="172"/>
      <c r="AJ176" s="174"/>
      <c r="AK176" s="172">
        <f t="shared" si="410"/>
        <v>133</v>
      </c>
      <c r="AL176" s="172"/>
      <c r="AM176" s="173">
        <v>133</v>
      </c>
      <c r="AN176" s="172"/>
      <c r="AO176" s="218"/>
      <c r="AP176" s="580" t="s">
        <v>460</v>
      </c>
      <c r="AQ176" s="2">
        <f t="shared" si="411"/>
        <v>508.3</v>
      </c>
      <c r="AR176" s="619"/>
      <c r="AS176" s="620">
        <v>508.3</v>
      </c>
      <c r="AT176" s="619"/>
      <c r="AU176" s="323"/>
      <c r="AV176" s="2" t="e">
        <f t="shared" si="412"/>
        <v>#REF!</v>
      </c>
      <c r="AW176" s="2" t="e">
        <f>#REF!-AR176</f>
        <v>#REF!</v>
      </c>
      <c r="AX176" s="2" t="e">
        <f>#REF!-AS176</f>
        <v>#REF!</v>
      </c>
      <c r="AY176" s="2" t="e">
        <f>#REF!-AT176</f>
        <v>#REF!</v>
      </c>
      <c r="AZ176" s="2" t="e">
        <f>#REF!-AU176</f>
        <v>#REF!</v>
      </c>
      <c r="BA176" s="2">
        <f t="shared" si="413"/>
        <v>305.89999999999998</v>
      </c>
      <c r="BB176" s="2"/>
      <c r="BC176" s="262">
        <f>133+172.9</f>
        <v>305.89999999999998</v>
      </c>
      <c r="BD176" s="2"/>
      <c r="BE176" s="323"/>
      <c r="BF176" s="2">
        <f t="shared" si="414"/>
        <v>0</v>
      </c>
      <c r="BG176" s="2"/>
      <c r="BH176" s="262"/>
      <c r="BI176" s="2"/>
      <c r="BJ176" s="323"/>
      <c r="BK176" s="2">
        <f t="shared" si="415"/>
        <v>508.3</v>
      </c>
      <c r="BL176" s="2"/>
      <c r="BM176" s="620">
        <v>508.3</v>
      </c>
      <c r="BN176" s="2"/>
      <c r="BO176" s="328"/>
      <c r="BP176" s="2">
        <f t="shared" si="440"/>
        <v>591.70000000000005</v>
      </c>
      <c r="BQ176" s="327"/>
      <c r="BR176" s="327">
        <v>591.70000000000005</v>
      </c>
      <c r="BS176" s="327"/>
      <c r="BT176" s="2">
        <f t="shared" si="416"/>
        <v>508.3</v>
      </c>
      <c r="BU176" s="2"/>
      <c r="BV176" s="328">
        <v>508.3</v>
      </c>
      <c r="BW176" s="2"/>
      <c r="BX176" s="205"/>
      <c r="BY176" s="2">
        <f t="shared" si="386"/>
        <v>591.70000000000005</v>
      </c>
      <c r="BZ176" s="2"/>
      <c r="CA176" s="2">
        <v>591.70000000000005</v>
      </c>
      <c r="CB176" s="2"/>
      <c r="CC176" s="2"/>
      <c r="CD176" s="25">
        <f t="shared" si="417"/>
        <v>1100</v>
      </c>
      <c r="CE176" s="2">
        <f t="shared" si="418"/>
        <v>1100</v>
      </c>
      <c r="CF176" s="2">
        <f t="shared" si="419"/>
        <v>0</v>
      </c>
      <c r="CG176" s="2">
        <f t="shared" si="419"/>
        <v>1100</v>
      </c>
      <c r="CH176" s="2">
        <f t="shared" si="419"/>
        <v>0</v>
      </c>
      <c r="CI176" s="2">
        <f t="shared" si="419"/>
        <v>0</v>
      </c>
      <c r="CJ176" s="2">
        <f t="shared" si="420"/>
        <v>0</v>
      </c>
      <c r="CK176" s="2">
        <f t="shared" si="421"/>
        <v>0</v>
      </c>
      <c r="CL176" s="2">
        <f t="shared" si="422"/>
        <v>0</v>
      </c>
      <c r="CM176" s="2">
        <f t="shared" si="423"/>
        <v>0</v>
      </c>
      <c r="CN176" s="2">
        <f t="shared" si="424"/>
        <v>0</v>
      </c>
      <c r="CO176" s="92"/>
      <c r="CP176" s="348"/>
      <c r="CQ176" s="348"/>
      <c r="CR176" s="2">
        <f t="shared" si="425"/>
        <v>0</v>
      </c>
      <c r="CS176" s="2"/>
      <c r="CT176" s="262"/>
      <c r="CU176" s="2"/>
      <c r="CV176" s="323"/>
      <c r="CW176" s="2">
        <f t="shared" si="426"/>
        <v>0</v>
      </c>
      <c r="CX176" s="2"/>
      <c r="CY176" s="262"/>
      <c r="CZ176" s="2"/>
      <c r="DA176" s="323"/>
      <c r="DB176" s="2">
        <f t="shared" si="427"/>
        <v>0</v>
      </c>
      <c r="DC176" s="2">
        <f t="shared" si="428"/>
        <v>0</v>
      </c>
      <c r="DD176" s="2">
        <f t="shared" si="428"/>
        <v>0</v>
      </c>
      <c r="DE176" s="2">
        <f t="shared" si="428"/>
        <v>0</v>
      </c>
      <c r="DF176" s="2">
        <f t="shared" si="428"/>
        <v>0</v>
      </c>
      <c r="DG176" s="2"/>
      <c r="DH176" s="2"/>
      <c r="DI176" s="2"/>
      <c r="DJ176" s="2">
        <f t="shared" si="429"/>
        <v>0</v>
      </c>
      <c r="DK176" s="58"/>
      <c r="DL176" s="2">
        <f t="shared" si="430"/>
        <v>508.3</v>
      </c>
      <c r="DM176" s="2">
        <f t="shared" si="431"/>
        <v>508.3</v>
      </c>
      <c r="DN176" s="58"/>
      <c r="DO176" s="2"/>
      <c r="DP176" s="2"/>
      <c r="DQ176" s="58"/>
      <c r="DR176" s="2"/>
      <c r="DS176" s="58"/>
      <c r="DT176" s="58"/>
      <c r="DU176" s="2">
        <f t="shared" si="324"/>
        <v>0</v>
      </c>
      <c r="DV176" s="2"/>
      <c r="DW176" s="328">
        <v>0</v>
      </c>
      <c r="DX176" s="2"/>
      <c r="DY176" s="328"/>
      <c r="DZ176" s="2">
        <f t="shared" si="325"/>
        <v>0</v>
      </c>
      <c r="EA176" s="2"/>
      <c r="EB176" s="2">
        <v>0</v>
      </c>
      <c r="EC176" s="2"/>
      <c r="ED176" s="172"/>
      <c r="EE176" s="445"/>
      <c r="EF176" s="445"/>
      <c r="EG176" s="445"/>
      <c r="EH176" s="553"/>
      <c r="EI176" s="553"/>
      <c r="EJ176" s="445"/>
      <c r="EK176" s="445"/>
      <c r="EL176" s="445"/>
      <c r="EM176" s="553"/>
      <c r="EN176" s="553"/>
      <c r="EO176" s="553"/>
      <c r="EP176" s="446"/>
      <c r="EQ176" s="445"/>
      <c r="ER176" s="427" t="e">
        <f t="shared" si="432"/>
        <v>#DIV/0!</v>
      </c>
      <c r="ES176" s="498">
        <f>ET176+EU176</f>
        <v>508.3</v>
      </c>
      <c r="ET176" s="498">
        <f t="shared" si="441"/>
        <v>508.3</v>
      </c>
      <c r="EU176" s="498"/>
      <c r="EV176" s="541">
        <f>ET176/ES176</f>
        <v>1</v>
      </c>
      <c r="EW176" s="541">
        <f>EU176/ES176</f>
        <v>0</v>
      </c>
      <c r="EX176" s="498">
        <f>EY176+EZ176</f>
        <v>0</v>
      </c>
      <c r="EY176" s="498">
        <f>DW176</f>
        <v>0</v>
      </c>
      <c r="EZ176" s="498">
        <f>EB176</f>
        <v>0</v>
      </c>
      <c r="FA176" s="541" t="e">
        <f>EY176/EX176</f>
        <v>#DIV/0!</v>
      </c>
      <c r="FB176" s="541" t="e">
        <f>EZ176/EX176</f>
        <v>#DIV/0!</v>
      </c>
      <c r="FC176" s="541"/>
      <c r="FD176" s="498">
        <f>EX176*EV176</f>
        <v>0</v>
      </c>
      <c r="FE176" s="498">
        <f t="shared" si="328"/>
        <v>0</v>
      </c>
      <c r="FF176" s="445"/>
      <c r="FG176" s="445"/>
      <c r="FH176" s="445"/>
      <c r="FI176" s="553"/>
      <c r="FJ176" s="553"/>
      <c r="FK176" s="445"/>
      <c r="FL176" s="445"/>
      <c r="FM176" s="445"/>
      <c r="FN176" s="553"/>
      <c r="FO176" s="553"/>
      <c r="FP176" s="553"/>
      <c r="FQ176" s="446"/>
      <c r="FR176" s="445"/>
    </row>
    <row r="177" spans="2:174" s="142" customFormat="1" ht="15.75" customHeight="1" x14ac:dyDescent="0.25">
      <c r="B177" s="136"/>
      <c r="C177" s="137"/>
      <c r="D177" s="137"/>
      <c r="E177" s="138"/>
      <c r="F177" s="136"/>
      <c r="G177" s="137"/>
      <c r="H177" s="137"/>
      <c r="I177" s="138">
        <v>10</v>
      </c>
      <c r="J177" s="139" t="s">
        <v>267</v>
      </c>
      <c r="K177" s="145" t="s">
        <v>274</v>
      </c>
      <c r="L177" s="140">
        <f>5000</f>
        <v>5000</v>
      </c>
      <c r="M177" s="138"/>
      <c r="N177" s="141" t="s">
        <v>22</v>
      </c>
      <c r="O177" s="141"/>
      <c r="P177" s="214">
        <f>P178+P179+P180+P181+P182+P183+P184+P185+P186+P187+P188+P189+P190+P191+P192+P193+P194</f>
        <v>17</v>
      </c>
      <c r="Q177" s="214">
        <f>Q178+Q179+Q180+Q181+Q182+Q183+Q184+Q185+Q186+Q187+Q188+Q189+Q190+Q191+Q192+Q193+Q194</f>
        <v>4</v>
      </c>
      <c r="R177" s="70">
        <f t="shared" ref="R177:AO177" si="442">SUM(R178:R194)-R179</f>
        <v>82134.020159999985</v>
      </c>
      <c r="S177" s="70">
        <f t="shared" si="442"/>
        <v>0</v>
      </c>
      <c r="T177" s="70">
        <f t="shared" si="442"/>
        <v>34079.926570000003</v>
      </c>
      <c r="U177" s="70">
        <f t="shared" si="442"/>
        <v>48054.093590000004</v>
      </c>
      <c r="V177" s="70">
        <f t="shared" si="442"/>
        <v>82139.393589999992</v>
      </c>
      <c r="W177" s="70">
        <f t="shared" si="442"/>
        <v>0</v>
      </c>
      <c r="X177" s="70">
        <f t="shared" si="442"/>
        <v>34085.300000000003</v>
      </c>
      <c r="Y177" s="70">
        <f t="shared" si="442"/>
        <v>48054.093590000004</v>
      </c>
      <c r="Z177" s="170">
        <f t="shared" si="442"/>
        <v>0</v>
      </c>
      <c r="AA177" s="170">
        <f t="shared" si="442"/>
        <v>0</v>
      </c>
      <c r="AB177" s="170">
        <f t="shared" si="442"/>
        <v>0</v>
      </c>
      <c r="AC177" s="170">
        <f t="shared" si="442"/>
        <v>0</v>
      </c>
      <c r="AD177" s="170">
        <f t="shared" si="442"/>
        <v>0</v>
      </c>
      <c r="AE177" s="170">
        <f t="shared" si="442"/>
        <v>0</v>
      </c>
      <c r="AF177" s="170">
        <f t="shared" si="442"/>
        <v>0</v>
      </c>
      <c r="AG177" s="170">
        <f t="shared" si="442"/>
        <v>0</v>
      </c>
      <c r="AH177" s="170">
        <f t="shared" si="442"/>
        <v>0</v>
      </c>
      <c r="AI177" s="170">
        <f t="shared" si="442"/>
        <v>0</v>
      </c>
      <c r="AJ177" s="170">
        <f t="shared" si="442"/>
        <v>0</v>
      </c>
      <c r="AK177" s="171">
        <f t="shared" si="442"/>
        <v>0</v>
      </c>
      <c r="AL177" s="170">
        <f t="shared" si="442"/>
        <v>0</v>
      </c>
      <c r="AM177" s="170">
        <f t="shared" si="442"/>
        <v>0</v>
      </c>
      <c r="AN177" s="170">
        <f t="shared" si="442"/>
        <v>0</v>
      </c>
      <c r="AO177" s="170">
        <f t="shared" si="442"/>
        <v>0</v>
      </c>
      <c r="AP177" s="577"/>
      <c r="AQ177" s="70">
        <f>SUM(AQ178:AQ194)-AQ179</f>
        <v>82134.020159999985</v>
      </c>
      <c r="AR177" s="70">
        <f>SUM(AR178:AR194)-AR179</f>
        <v>0</v>
      </c>
      <c r="AS177" s="70">
        <f>SUM(AS178:AS194)-AS179</f>
        <v>34079.926570000003</v>
      </c>
      <c r="AT177" s="70">
        <f>SUM(AT178:AT194)-AT179</f>
        <v>48054.093590000004</v>
      </c>
      <c r="AU177" s="70">
        <f>SUM(AU178:AU194)-AU179</f>
        <v>0</v>
      </c>
      <c r="AV177" s="70" t="e">
        <f t="shared" ref="AV177:BE177" si="443">SUM(AV178:AV194)-AV179</f>
        <v>#REF!</v>
      </c>
      <c r="AW177" s="70" t="e">
        <f t="shared" si="443"/>
        <v>#REF!</v>
      </c>
      <c r="AX177" s="70" t="e">
        <f t="shared" si="443"/>
        <v>#REF!</v>
      </c>
      <c r="AY177" s="70" t="e">
        <f t="shared" si="443"/>
        <v>#REF!</v>
      </c>
      <c r="AZ177" s="70" t="e">
        <f t="shared" si="443"/>
        <v>#REF!</v>
      </c>
      <c r="BA177" s="70">
        <f t="shared" si="443"/>
        <v>39112.436999999991</v>
      </c>
      <c r="BB177" s="70">
        <f t="shared" si="443"/>
        <v>0</v>
      </c>
      <c r="BC177" s="70">
        <f t="shared" si="443"/>
        <v>21307.200000000001</v>
      </c>
      <c r="BD177" s="70">
        <f t="shared" si="443"/>
        <v>17805.236999999997</v>
      </c>
      <c r="BE177" s="70">
        <f t="shared" si="443"/>
        <v>0</v>
      </c>
      <c r="BF177" s="70">
        <f t="shared" ref="BF177:CN177" si="444">SUM(BF178:BF194)-BF179</f>
        <v>0</v>
      </c>
      <c r="BG177" s="70">
        <f t="shared" si="444"/>
        <v>0</v>
      </c>
      <c r="BH177" s="70">
        <f t="shared" si="444"/>
        <v>0</v>
      </c>
      <c r="BI177" s="70">
        <f t="shared" si="444"/>
        <v>0</v>
      </c>
      <c r="BJ177" s="70">
        <f t="shared" si="444"/>
        <v>0</v>
      </c>
      <c r="BK177" s="70">
        <f t="shared" si="444"/>
        <v>80746.729070000001</v>
      </c>
      <c r="BL177" s="70">
        <f t="shared" si="444"/>
        <v>0</v>
      </c>
      <c r="BM177" s="70">
        <f t="shared" si="444"/>
        <v>32708.518630000002</v>
      </c>
      <c r="BN177" s="70">
        <f t="shared" si="444"/>
        <v>48038.210440000003</v>
      </c>
      <c r="BO177" s="70">
        <f t="shared" si="444"/>
        <v>0</v>
      </c>
      <c r="BP177" s="70">
        <f>SUM(BP178:BP194)</f>
        <v>10823.954230000003</v>
      </c>
      <c r="BQ177" s="70">
        <f>SUM(BQ178:BQ194)</f>
        <v>0</v>
      </c>
      <c r="BR177" s="70">
        <f>SUM(BR178:BR194)</f>
        <v>5532.4224199999999</v>
      </c>
      <c r="BS177" s="70">
        <f>SUM(BS178:BS194)</f>
        <v>5291.5318100000004</v>
      </c>
      <c r="BT177" s="70">
        <f t="shared" si="444"/>
        <v>80746.729074000003</v>
      </c>
      <c r="BU177" s="70">
        <f t="shared" si="444"/>
        <v>0</v>
      </c>
      <c r="BV177" s="70">
        <f t="shared" si="444"/>
        <v>32708.518634000004</v>
      </c>
      <c r="BW177" s="70">
        <f t="shared" si="444"/>
        <v>48038.210440000003</v>
      </c>
      <c r="BX177" s="170">
        <f t="shared" si="444"/>
        <v>0</v>
      </c>
      <c r="BY177" s="310">
        <f t="shared" si="444"/>
        <v>10823.954230000003</v>
      </c>
      <c r="BZ177" s="70">
        <f t="shared" si="444"/>
        <v>0</v>
      </c>
      <c r="CA177" s="70">
        <f t="shared" si="444"/>
        <v>5532.4224199999999</v>
      </c>
      <c r="CB177" s="70">
        <f t="shared" si="444"/>
        <v>5291.5318100000004</v>
      </c>
      <c r="CC177" s="70">
        <f t="shared" si="444"/>
        <v>0</v>
      </c>
      <c r="CD177" s="70">
        <f t="shared" si="444"/>
        <v>91570.68330400002</v>
      </c>
      <c r="CE177" s="70">
        <f t="shared" si="444"/>
        <v>91570.68330400002</v>
      </c>
      <c r="CF177" s="70">
        <f t="shared" si="444"/>
        <v>0</v>
      </c>
      <c r="CG177" s="70">
        <f t="shared" si="444"/>
        <v>38240.94105400001</v>
      </c>
      <c r="CH177" s="70">
        <f t="shared" si="444"/>
        <v>53329.742250000003</v>
      </c>
      <c r="CI177" s="70">
        <f t="shared" si="444"/>
        <v>0</v>
      </c>
      <c r="CJ177" s="70">
        <f t="shared" si="444"/>
        <v>-4.0000004446483217E-6</v>
      </c>
      <c r="CK177" s="70">
        <f t="shared" si="444"/>
        <v>0</v>
      </c>
      <c r="CL177" s="70">
        <f t="shared" si="444"/>
        <v>-4.0000004446483217E-6</v>
      </c>
      <c r="CM177" s="70">
        <f t="shared" si="444"/>
        <v>0</v>
      </c>
      <c r="CN177" s="70">
        <f t="shared" si="444"/>
        <v>0</v>
      </c>
      <c r="CO177" s="312">
        <f>CP177+CR177-BF177</f>
        <v>46240.238570000001</v>
      </c>
      <c r="CP177" s="313">
        <f t="shared" ref="CP177:DJ177" si="445">SUM(CP178:CP194)-CP179</f>
        <v>46240.238570000001</v>
      </c>
      <c r="CQ177" s="313">
        <f t="shared" si="445"/>
        <v>46240.238570000001</v>
      </c>
      <c r="CR177" s="70">
        <f t="shared" si="445"/>
        <v>0</v>
      </c>
      <c r="CS177" s="70">
        <f t="shared" si="445"/>
        <v>0</v>
      </c>
      <c r="CT177" s="70">
        <f t="shared" si="445"/>
        <v>0</v>
      </c>
      <c r="CU177" s="70">
        <f t="shared" si="445"/>
        <v>0</v>
      </c>
      <c r="CV177" s="70">
        <f t="shared" si="445"/>
        <v>0</v>
      </c>
      <c r="CW177" s="70">
        <f t="shared" si="445"/>
        <v>0</v>
      </c>
      <c r="CX177" s="70">
        <f t="shared" si="445"/>
        <v>0</v>
      </c>
      <c r="CY177" s="70">
        <f t="shared" si="445"/>
        <v>0</v>
      </c>
      <c r="CZ177" s="70">
        <f t="shared" si="445"/>
        <v>0</v>
      </c>
      <c r="DA177" s="70">
        <f t="shared" si="445"/>
        <v>0</v>
      </c>
      <c r="DB177" s="70">
        <f t="shared" si="445"/>
        <v>0</v>
      </c>
      <c r="DC177" s="70">
        <f t="shared" si="445"/>
        <v>0</v>
      </c>
      <c r="DD177" s="70">
        <f t="shared" si="445"/>
        <v>0</v>
      </c>
      <c r="DE177" s="70">
        <f t="shared" si="445"/>
        <v>0</v>
      </c>
      <c r="DF177" s="70">
        <f t="shared" si="445"/>
        <v>0</v>
      </c>
      <c r="DG177" s="70">
        <f t="shared" si="445"/>
        <v>0</v>
      </c>
      <c r="DH177" s="70">
        <f t="shared" si="445"/>
        <v>0</v>
      </c>
      <c r="DI177" s="70">
        <f t="shared" si="445"/>
        <v>0</v>
      </c>
      <c r="DJ177" s="70">
        <f t="shared" si="445"/>
        <v>-4.0000004446483217E-6</v>
      </c>
      <c r="DK177" s="154"/>
      <c r="DL177" s="70">
        <f>SUM(DL178:DL194)-DL179</f>
        <v>80746.729070000001</v>
      </c>
      <c r="DM177" s="70">
        <f>SUM(DM178:DM194)-DM179</f>
        <v>80746.729074000003</v>
      </c>
      <c r="DN177" s="154"/>
      <c r="DO177" s="70">
        <f>SUM(DO178:DO194)-DO179</f>
        <v>80746.729074000003</v>
      </c>
      <c r="DP177" s="70">
        <f>SUM(DP178:DP194)-DP179</f>
        <v>-4.0000004446483217E-6</v>
      </c>
      <c r="DQ177" s="154"/>
      <c r="DR177" s="70">
        <f>SUM(DR178:DR194)-DR179</f>
        <v>-34506.490504000001</v>
      </c>
      <c r="DS177" s="143">
        <f>DJ177-DR177</f>
        <v>34506.4905</v>
      </c>
      <c r="DT177" s="143"/>
      <c r="DU177" s="70">
        <f t="shared" si="324"/>
        <v>271.99680000000001</v>
      </c>
      <c r="DV177" s="70">
        <f>SUM(DV178:DV194)-DV179</f>
        <v>0</v>
      </c>
      <c r="DW177" s="70">
        <f>SUM(DW178:DW194)-DW179</f>
        <v>271.99680000000001</v>
      </c>
      <c r="DX177" s="70">
        <f>SUM(DX178:DX194)-DX179</f>
        <v>0</v>
      </c>
      <c r="DY177" s="70">
        <f>SUM(DY178:DY194)-DY179</f>
        <v>0</v>
      </c>
      <c r="DZ177" s="70">
        <f t="shared" si="325"/>
        <v>33.6372</v>
      </c>
      <c r="EA177" s="70">
        <f>SUM(EA178:EA194)-EA179</f>
        <v>0</v>
      </c>
      <c r="EB177" s="70">
        <f>SUM(EB178:EB194)-EB179</f>
        <v>33.6372</v>
      </c>
      <c r="EC177" s="70">
        <f>SUM(EC178:EC194)-EC179</f>
        <v>0</v>
      </c>
      <c r="ED177" s="170">
        <f>SUM(ED178:ED194)-ED179</f>
        <v>0</v>
      </c>
      <c r="EE177" s="70">
        <f>EF177+EG177+EH177</f>
        <v>0</v>
      </c>
      <c r="EF177" s="70">
        <f>AR177</f>
        <v>0</v>
      </c>
      <c r="EG177" s="70">
        <f>SUM(EG178:EG194)-EG179</f>
        <v>0</v>
      </c>
      <c r="EH177" s="543"/>
      <c r="EI177" s="543"/>
      <c r="EJ177" s="70">
        <f>EK177+EL177</f>
        <v>0</v>
      </c>
      <c r="EK177" s="70">
        <f>SUM(EK178:EK194)</f>
        <v>0</v>
      </c>
      <c r="EL177" s="70">
        <f>SUM(EL178:EL194)</f>
        <v>0</v>
      </c>
      <c r="EM177" s="543"/>
      <c r="EN177" s="543"/>
      <c r="EO177" s="543"/>
      <c r="EP177" s="439">
        <f>SUM(EP178:EP194)</f>
        <v>0</v>
      </c>
      <c r="EQ177" s="70">
        <f>EP177-EM177</f>
        <v>0</v>
      </c>
      <c r="ER177" s="426"/>
      <c r="ES177" s="70">
        <f t="shared" si="326"/>
        <v>34079.926570000003</v>
      </c>
      <c r="ET177" s="70">
        <f t="shared" si="441"/>
        <v>34079.926570000003</v>
      </c>
      <c r="EU177" s="70">
        <f>SUM(EU178:EU194)-EU179</f>
        <v>0</v>
      </c>
      <c r="EV177" s="543"/>
      <c r="EW177" s="543"/>
      <c r="EX177" s="70">
        <f t="shared" si="327"/>
        <v>305.63400000000001</v>
      </c>
      <c r="EY177" s="70">
        <f>SUM(EY178:EY194)</f>
        <v>271.99680000000001</v>
      </c>
      <c r="EZ177" s="70">
        <f>SUM(EZ178:EZ194)</f>
        <v>33.6372</v>
      </c>
      <c r="FA177" s="543"/>
      <c r="FB177" s="543"/>
      <c r="FC177" s="543"/>
      <c r="FD177" s="70" t="e">
        <f>SUM(FD178:FD194)</f>
        <v>#DIV/0!</v>
      </c>
      <c r="FE177" s="70" t="e">
        <f t="shared" si="328"/>
        <v>#DIV/0!</v>
      </c>
      <c r="FF177" s="70">
        <f>FG177+FH177+FI177</f>
        <v>48054.093590000004</v>
      </c>
      <c r="FG177" s="70">
        <f>AT177</f>
        <v>48054.093590000004</v>
      </c>
      <c r="FH177" s="70">
        <f>SUM(FH178:FH194)</f>
        <v>0</v>
      </c>
      <c r="FI177" s="543"/>
      <c r="FJ177" s="543"/>
      <c r="FK177" s="70">
        <f>FL177+FM177</f>
        <v>0</v>
      </c>
      <c r="FL177" s="70">
        <f>DX177</f>
        <v>0</v>
      </c>
      <c r="FM177" s="70">
        <f>EC177</f>
        <v>0</v>
      </c>
      <c r="FN177" s="543"/>
      <c r="FO177" s="543"/>
      <c r="FP177" s="543"/>
      <c r="FQ177" s="439">
        <f>FK177*FI177</f>
        <v>0</v>
      </c>
      <c r="FR177" s="70">
        <f>FL177-FQ177</f>
        <v>0</v>
      </c>
    </row>
    <row r="178" spans="2:174" s="48" customFormat="1" ht="15.6" customHeight="1" x14ac:dyDescent="0.25">
      <c r="B178" s="35">
        <v>1</v>
      </c>
      <c r="C178" s="36"/>
      <c r="D178" s="36"/>
      <c r="E178" s="113">
        <v>149</v>
      </c>
      <c r="F178" s="35"/>
      <c r="G178" s="36"/>
      <c r="H178" s="36"/>
      <c r="I178" s="886" t="s">
        <v>271</v>
      </c>
      <c r="J178" s="887"/>
      <c r="K178" s="887"/>
      <c r="L178" s="202">
        <f>L177</f>
        <v>5000</v>
      </c>
      <c r="M178" s="113">
        <v>138</v>
      </c>
      <c r="N178" s="4" t="s">
        <v>235</v>
      </c>
      <c r="O178" s="157" t="s">
        <v>343</v>
      </c>
      <c r="P178" s="212">
        <v>2</v>
      </c>
      <c r="Q178" s="113"/>
      <c r="R178" s="2">
        <f t="shared" ref="R178:R194" si="446">S178+T178+U178</f>
        <v>12137.17569</v>
      </c>
      <c r="S178" s="2"/>
      <c r="T178" s="620">
        <v>8365.9</v>
      </c>
      <c r="U178" s="619">
        <v>3771.2756899999999</v>
      </c>
      <c r="V178" s="2">
        <f t="shared" ref="V178:V194" si="447">W178+X178+Y178+Z178</f>
        <v>12137.17569</v>
      </c>
      <c r="W178" s="2"/>
      <c r="X178" s="645">
        <v>8365.9</v>
      </c>
      <c r="Y178" s="649">
        <v>3771.2756899999999</v>
      </c>
      <c r="Z178" s="175"/>
      <c r="AA178" s="172"/>
      <c r="AB178" s="172"/>
      <c r="AC178" s="173"/>
      <c r="AD178" s="172"/>
      <c r="AE178" s="175"/>
      <c r="AF178" s="172"/>
      <c r="AG178" s="172"/>
      <c r="AH178" s="173"/>
      <c r="AI178" s="172"/>
      <c r="AJ178" s="175"/>
      <c r="AK178" s="172"/>
      <c r="AL178" s="172"/>
      <c r="AM178" s="173"/>
      <c r="AN178" s="172"/>
      <c r="AO178" s="275"/>
      <c r="AP178" s="580" t="s">
        <v>461</v>
      </c>
      <c r="AQ178" s="2">
        <f t="shared" ref="AQ178:AQ194" si="448">AR178+AS178+AT178+AU178</f>
        <v>12137.17569</v>
      </c>
      <c r="AR178" s="619"/>
      <c r="AS178" s="620">
        <v>8365.9</v>
      </c>
      <c r="AT178" s="619">
        <v>3771.2756899999999</v>
      </c>
      <c r="AU178" s="2"/>
      <c r="AV178" s="2" t="e">
        <f t="shared" ref="AV178:AV194" si="449">AW178+AX178+AY178+AZ178</f>
        <v>#REF!</v>
      </c>
      <c r="AW178" s="2" t="e">
        <f>#REF!-AR178</f>
        <v>#REF!</v>
      </c>
      <c r="AX178" s="2" t="e">
        <f>#REF!-AS178</f>
        <v>#REF!</v>
      </c>
      <c r="AY178" s="2" t="e">
        <f>#REF!-AT178</f>
        <v>#REF!</v>
      </c>
      <c r="AZ178" s="2" t="e">
        <f>#REF!-AU178</f>
        <v>#REF!</v>
      </c>
      <c r="BA178" s="2">
        <f t="shared" ref="BA178:BA194" si="450">BB178+BC178+BD178+BE178</f>
        <v>7286.4</v>
      </c>
      <c r="BB178" s="2"/>
      <c r="BC178" s="262">
        <v>7286.4</v>
      </c>
      <c r="BD178" s="2"/>
      <c r="BE178" s="2"/>
      <c r="BF178" s="2">
        <f t="shared" ref="BF178:BF194" si="451">BG178+BH178+BI178+BJ178</f>
        <v>0</v>
      </c>
      <c r="BG178" s="2"/>
      <c r="BH178" s="2"/>
      <c r="BI178" s="2"/>
      <c r="BJ178" s="2"/>
      <c r="BK178" s="2">
        <f t="shared" ref="BK178:BK194" si="452">BL178+BM178+BN178+BO178</f>
        <v>12137.17569</v>
      </c>
      <c r="BL178" s="2"/>
      <c r="BM178" s="620">
        <v>8365.9</v>
      </c>
      <c r="BN178" s="2">
        <v>3771.2756899999999</v>
      </c>
      <c r="BO178" s="2"/>
      <c r="BP178" s="2">
        <f>SUM(BQ178:BS178)</f>
        <v>1257.8137100000001</v>
      </c>
      <c r="BQ178" s="2"/>
      <c r="BR178" s="2">
        <v>884.83040000000005</v>
      </c>
      <c r="BS178" s="2">
        <v>372.98331000000002</v>
      </c>
      <c r="BT178" s="2">
        <f t="shared" ref="BT178:BT194" si="453">BU178+BV178+BW178+BX178</f>
        <v>12137.17569</v>
      </c>
      <c r="BU178" s="2"/>
      <c r="BV178" s="262">
        <v>8365.9</v>
      </c>
      <c r="BW178" s="2">
        <v>3771.2756899999999</v>
      </c>
      <c r="BX178" s="172"/>
      <c r="BY178" s="2">
        <f t="shared" ref="BY178:BY194" si="454">BZ178+CA178+CB178+CC178</f>
        <v>1257.8137100000001</v>
      </c>
      <c r="BZ178" s="2"/>
      <c r="CA178" s="2">
        <v>884.83040000000005</v>
      </c>
      <c r="CB178" s="2">
        <v>372.98331000000002</v>
      </c>
      <c r="CC178" s="2"/>
      <c r="CD178" s="25">
        <f t="shared" ref="CD178:CD194" si="455">CE178</f>
        <v>13394.9894</v>
      </c>
      <c r="CE178" s="2">
        <f t="shared" ref="CE178:CE194" si="456">CF178+CG178+CH178+CI178</f>
        <v>13394.9894</v>
      </c>
      <c r="CF178" s="2">
        <f t="shared" ref="CF178:CI194" si="457">BU178+BZ178</f>
        <v>0</v>
      </c>
      <c r="CG178" s="2">
        <f t="shared" si="457"/>
        <v>9250.7304000000004</v>
      </c>
      <c r="CH178" s="2">
        <f t="shared" si="457"/>
        <v>4144.259</v>
      </c>
      <c r="CI178" s="2">
        <f t="shared" si="457"/>
        <v>0</v>
      </c>
      <c r="CJ178" s="2">
        <f t="shared" ref="CJ178:CJ194" si="458">CK178+CL178+CM178+CN178</f>
        <v>0</v>
      </c>
      <c r="CK178" s="2">
        <f t="shared" ref="CK178:CK194" si="459">BL178-BU178</f>
        <v>0</v>
      </c>
      <c r="CL178" s="2">
        <f t="shared" ref="CL178:CL194" si="460">BM178-BV178</f>
        <v>0</v>
      </c>
      <c r="CM178" s="2">
        <f t="shared" ref="CM178:CM194" si="461">BN178-BW178</f>
        <v>0</v>
      </c>
      <c r="CN178" s="2">
        <f t="shared" ref="CN178:CN194" si="462">BO178-BX178</f>
        <v>0</v>
      </c>
      <c r="CO178" s="92"/>
      <c r="CP178" s="348">
        <f>BA178</f>
        <v>7286.4</v>
      </c>
      <c r="CQ178" s="348">
        <f>CP178</f>
        <v>7286.4</v>
      </c>
      <c r="CR178" s="2">
        <f t="shared" ref="CR178:CR194" si="463">CS178+CT178+CU178+CV178</f>
        <v>0</v>
      </c>
      <c r="CS178" s="2"/>
      <c r="CT178" s="2"/>
      <c r="CU178" s="2"/>
      <c r="CV178" s="2"/>
      <c r="CW178" s="2">
        <f t="shared" ref="CW178:CW194" si="464">CX178+CY178+CZ178+DA178</f>
        <v>0</v>
      </c>
      <c r="CX178" s="2"/>
      <c r="CY178" s="2"/>
      <c r="CZ178" s="2"/>
      <c r="DA178" s="2"/>
      <c r="DB178" s="2">
        <f t="shared" ref="DB178:DB194" si="465">DC178+DD178+DE178+DF178</f>
        <v>0</v>
      </c>
      <c r="DC178" s="2">
        <f t="shared" ref="DC178:DF194" si="466">CS178-CX178</f>
        <v>0</v>
      </c>
      <c r="DD178" s="2">
        <f t="shared" si="466"/>
        <v>0</v>
      </c>
      <c r="DE178" s="2">
        <f t="shared" si="466"/>
        <v>0</v>
      </c>
      <c r="DF178" s="2">
        <f t="shared" si="466"/>
        <v>0</v>
      </c>
      <c r="DG178" s="2"/>
      <c r="DH178" s="2"/>
      <c r="DI178" s="2">
        <f>DG178-DH178</f>
        <v>0</v>
      </c>
      <c r="DJ178" s="2">
        <f t="shared" ref="DJ178:DJ194" si="467">CJ178+DB178+DI178</f>
        <v>0</v>
      </c>
      <c r="DK178" s="58"/>
      <c r="DL178" s="2">
        <f t="shared" ref="DL178:DL194" si="468">BK178+CR178+DG178</f>
        <v>12137.17569</v>
      </c>
      <c r="DM178" s="2">
        <f t="shared" ref="DM178:DM194" si="469">BT178+CW178+DH178</f>
        <v>12137.17569</v>
      </c>
      <c r="DN178" s="58"/>
      <c r="DO178" s="2">
        <f>DM178</f>
        <v>12137.17569</v>
      </c>
      <c r="DP178" s="2">
        <f>DJ178</f>
        <v>0</v>
      </c>
      <c r="DQ178" s="58"/>
      <c r="DR178" s="2">
        <f>CQ178-DO178</f>
        <v>-4850.7756900000004</v>
      </c>
      <c r="DS178" s="58"/>
      <c r="DT178" s="58"/>
      <c r="DU178" s="2">
        <f t="shared" si="324"/>
        <v>0</v>
      </c>
      <c r="DV178" s="2"/>
      <c r="DW178" s="262"/>
      <c r="DX178" s="2"/>
      <c r="DY178" s="2"/>
      <c r="DZ178" s="2">
        <f t="shared" si="325"/>
        <v>0</v>
      </c>
      <c r="EA178" s="2"/>
      <c r="EB178" s="2"/>
      <c r="EC178" s="2"/>
      <c r="ED178" s="172"/>
      <c r="EE178" s="445"/>
      <c r="EF178" s="445"/>
      <c r="EG178" s="445"/>
      <c r="EH178" s="553"/>
      <c r="EI178" s="553"/>
      <c r="EJ178" s="445"/>
      <c r="EK178" s="445"/>
      <c r="EL178" s="445"/>
      <c r="EM178" s="553"/>
      <c r="EN178" s="553"/>
      <c r="EO178" s="553"/>
      <c r="EP178" s="446"/>
      <c r="EQ178" s="445"/>
      <c r="ER178" s="427" t="e">
        <f t="shared" ref="ER178:ER194" si="470">EP178/EM178</f>
        <v>#DIV/0!</v>
      </c>
      <c r="ES178" s="498">
        <f t="shared" si="326"/>
        <v>8365.9</v>
      </c>
      <c r="ET178" s="498">
        <f t="shared" si="441"/>
        <v>8365.9</v>
      </c>
      <c r="EU178" s="498"/>
      <c r="EV178" s="541">
        <f t="shared" ref="EV178:EV194" si="471">ET178/ES178</f>
        <v>1</v>
      </c>
      <c r="EW178" s="541">
        <f t="shared" ref="EW178:EW194" si="472">EU178/ES178</f>
        <v>0</v>
      </c>
      <c r="EX178" s="498">
        <f t="shared" si="327"/>
        <v>0</v>
      </c>
      <c r="EY178" s="498">
        <f t="shared" ref="EY178:EY194" si="473">DW178</f>
        <v>0</v>
      </c>
      <c r="EZ178" s="498">
        <f t="shared" ref="EZ178:EZ194" si="474">EB178</f>
        <v>0</v>
      </c>
      <c r="FA178" s="541" t="e">
        <f t="shared" ref="FA178:FA194" si="475">EY178/EX178</f>
        <v>#DIV/0!</v>
      </c>
      <c r="FB178" s="541" t="e">
        <f t="shared" ref="FB178:FB194" si="476">EZ178/EX178</f>
        <v>#DIV/0!</v>
      </c>
      <c r="FC178" s="541"/>
      <c r="FD178" s="498">
        <f t="shared" ref="FD178:FD194" si="477">EX178*EV178</f>
        <v>0</v>
      </c>
      <c r="FE178" s="498">
        <f t="shared" si="328"/>
        <v>0</v>
      </c>
      <c r="FF178" s="445">
        <f>FG178+FH178</f>
        <v>3771.2756899999999</v>
      </c>
      <c r="FG178" s="445">
        <f>AT178</f>
        <v>3771.2756899999999</v>
      </c>
      <c r="FH178" s="445"/>
      <c r="FI178" s="553">
        <f>FG178/FF178</f>
        <v>1</v>
      </c>
      <c r="FJ178" s="553">
        <f>FH178/FF178</f>
        <v>0</v>
      </c>
      <c r="FK178" s="445">
        <f>FL178+FM178</f>
        <v>0</v>
      </c>
      <c r="FL178" s="445">
        <f>DX178</f>
        <v>0</v>
      </c>
      <c r="FM178" s="445">
        <f>EC178</f>
        <v>0</v>
      </c>
      <c r="FN178" s="553" t="e">
        <f>FL178/FK178</f>
        <v>#DIV/0!</v>
      </c>
      <c r="FO178" s="553" t="e">
        <f>FM178/FK178</f>
        <v>#DIV/0!</v>
      </c>
      <c r="FP178" s="553"/>
      <c r="FQ178" s="446">
        <f>FK178*FI178</f>
        <v>0</v>
      </c>
      <c r="FR178" s="445">
        <f>FL178-FQ178</f>
        <v>0</v>
      </c>
    </row>
    <row r="179" spans="2:174" s="48" customFormat="1" ht="15.75" customHeight="1" x14ac:dyDescent="0.25">
      <c r="B179" s="35"/>
      <c r="C179" s="36"/>
      <c r="D179" s="36"/>
      <c r="E179" s="113"/>
      <c r="F179" s="35"/>
      <c r="G179" s="36"/>
      <c r="H179" s="36"/>
      <c r="I179" s="892" t="s">
        <v>275</v>
      </c>
      <c r="J179" s="893"/>
      <c r="K179" s="893"/>
      <c r="L179" s="893"/>
      <c r="M179" s="113"/>
      <c r="N179" s="19" t="s">
        <v>251</v>
      </c>
      <c r="O179" s="158"/>
      <c r="P179" s="158"/>
      <c r="Q179" s="158"/>
      <c r="R179" s="2">
        <f t="shared" si="446"/>
        <v>0</v>
      </c>
      <c r="S179" s="2"/>
      <c r="T179" s="620"/>
      <c r="U179" s="619"/>
      <c r="V179" s="2">
        <f t="shared" si="447"/>
        <v>0</v>
      </c>
      <c r="W179" s="2"/>
      <c r="X179" s="262"/>
      <c r="Y179" s="2"/>
      <c r="Z179" s="175"/>
      <c r="AA179" s="172"/>
      <c r="AB179" s="172"/>
      <c r="AC179" s="173"/>
      <c r="AD179" s="172"/>
      <c r="AE179" s="175"/>
      <c r="AF179" s="172"/>
      <c r="AG179" s="172"/>
      <c r="AH179" s="173"/>
      <c r="AI179" s="172"/>
      <c r="AJ179" s="175"/>
      <c r="AK179" s="172"/>
      <c r="AL179" s="172"/>
      <c r="AM179" s="173"/>
      <c r="AN179" s="172"/>
      <c r="AO179" s="275"/>
      <c r="AP179" s="585"/>
      <c r="AQ179" s="2">
        <f t="shared" si="448"/>
        <v>0</v>
      </c>
      <c r="AR179" s="619"/>
      <c r="AS179" s="619"/>
      <c r="AT179" s="619"/>
      <c r="AU179" s="2"/>
      <c r="AV179" s="2" t="e">
        <f t="shared" si="449"/>
        <v>#REF!</v>
      </c>
      <c r="AW179" s="2" t="e">
        <f>#REF!-AR179</f>
        <v>#REF!</v>
      </c>
      <c r="AX179" s="2" t="e">
        <f>#REF!-AS179</f>
        <v>#REF!</v>
      </c>
      <c r="AY179" s="2" t="e">
        <f>#REF!-AT179</f>
        <v>#REF!</v>
      </c>
      <c r="AZ179" s="2" t="e">
        <f>#REF!-AU179</f>
        <v>#REF!</v>
      </c>
      <c r="BA179" s="2">
        <f t="shared" si="450"/>
        <v>0</v>
      </c>
      <c r="BB179" s="2"/>
      <c r="BC179" s="2"/>
      <c r="BD179" s="2"/>
      <c r="BE179" s="2"/>
      <c r="BF179" s="2">
        <f t="shared" si="451"/>
        <v>0</v>
      </c>
      <c r="BG179" s="2"/>
      <c r="BH179" s="2"/>
      <c r="BI179" s="2"/>
      <c r="BJ179" s="2"/>
      <c r="BK179" s="2">
        <f t="shared" si="452"/>
        <v>0</v>
      </c>
      <c r="BL179" s="2"/>
      <c r="BM179" s="619"/>
      <c r="BN179" s="2"/>
      <c r="BO179" s="2"/>
      <c r="BP179" s="2">
        <f t="shared" ref="BP179:BP194" si="478">SUM(BQ179:BS179)</f>
        <v>0</v>
      </c>
      <c r="BQ179" s="2"/>
      <c r="BR179" s="2"/>
      <c r="BS179" s="2"/>
      <c r="BT179" s="2">
        <f t="shared" si="453"/>
        <v>0</v>
      </c>
      <c r="BU179" s="2"/>
      <c r="BV179" s="2"/>
      <c r="BW179" s="2"/>
      <c r="BX179" s="172"/>
      <c r="BY179" s="2">
        <f t="shared" si="454"/>
        <v>0</v>
      </c>
      <c r="BZ179" s="2"/>
      <c r="CA179" s="2"/>
      <c r="CB179" s="2"/>
      <c r="CC179" s="2"/>
      <c r="CD179" s="25">
        <f t="shared" si="455"/>
        <v>0</v>
      </c>
      <c r="CE179" s="2">
        <f t="shared" si="456"/>
        <v>0</v>
      </c>
      <c r="CF179" s="2">
        <f t="shared" si="457"/>
        <v>0</v>
      </c>
      <c r="CG179" s="2">
        <f t="shared" si="457"/>
        <v>0</v>
      </c>
      <c r="CH179" s="2">
        <f t="shared" si="457"/>
        <v>0</v>
      </c>
      <c r="CI179" s="2">
        <f t="shared" si="457"/>
        <v>0</v>
      </c>
      <c r="CJ179" s="2">
        <f t="shared" si="458"/>
        <v>0</v>
      </c>
      <c r="CK179" s="2">
        <f t="shared" si="459"/>
        <v>0</v>
      </c>
      <c r="CL179" s="2">
        <f t="shared" si="460"/>
        <v>0</v>
      </c>
      <c r="CM179" s="2">
        <f t="shared" si="461"/>
        <v>0</v>
      </c>
      <c r="CN179" s="2">
        <f t="shared" si="462"/>
        <v>0</v>
      </c>
      <c r="CO179" s="92"/>
      <c r="CP179" s="348"/>
      <c r="CQ179" s="348"/>
      <c r="CR179" s="2">
        <f t="shared" si="463"/>
        <v>0</v>
      </c>
      <c r="CS179" s="2"/>
      <c r="CT179" s="2"/>
      <c r="CU179" s="2"/>
      <c r="CV179" s="2"/>
      <c r="CW179" s="2">
        <f t="shared" si="464"/>
        <v>0</v>
      </c>
      <c r="CX179" s="2"/>
      <c r="CY179" s="2"/>
      <c r="CZ179" s="2"/>
      <c r="DA179" s="2"/>
      <c r="DB179" s="2">
        <f t="shared" si="465"/>
        <v>0</v>
      </c>
      <c r="DC179" s="2">
        <f t="shared" si="466"/>
        <v>0</v>
      </c>
      <c r="DD179" s="2">
        <f t="shared" si="466"/>
        <v>0</v>
      </c>
      <c r="DE179" s="2">
        <f t="shared" si="466"/>
        <v>0</v>
      </c>
      <c r="DF179" s="2">
        <f t="shared" si="466"/>
        <v>0</v>
      </c>
      <c r="DG179" s="2"/>
      <c r="DH179" s="2"/>
      <c r="DI179" s="2"/>
      <c r="DJ179" s="2">
        <f t="shared" si="467"/>
        <v>0</v>
      </c>
      <c r="DK179" s="58"/>
      <c r="DL179" s="2">
        <f t="shared" si="468"/>
        <v>0</v>
      </c>
      <c r="DM179" s="2">
        <f t="shared" si="469"/>
        <v>0</v>
      </c>
      <c r="DN179" s="58"/>
      <c r="DO179" s="2">
        <f>DM179</f>
        <v>0</v>
      </c>
      <c r="DP179" s="2">
        <f>DJ179</f>
        <v>0</v>
      </c>
      <c r="DQ179" s="58"/>
      <c r="DR179" s="2"/>
      <c r="DS179" s="58"/>
      <c r="DT179" s="58"/>
      <c r="DU179" s="2">
        <f t="shared" si="324"/>
        <v>0</v>
      </c>
      <c r="DV179" s="2"/>
      <c r="DW179" s="2"/>
      <c r="DX179" s="2"/>
      <c r="DY179" s="2"/>
      <c r="DZ179" s="2">
        <f t="shared" si="325"/>
        <v>0</v>
      </c>
      <c r="EA179" s="2"/>
      <c r="EB179" s="2"/>
      <c r="EC179" s="2"/>
      <c r="ED179" s="172"/>
      <c r="EE179" s="445"/>
      <c r="EF179" s="445"/>
      <c r="EG179" s="445"/>
      <c r="EH179" s="553"/>
      <c r="EI179" s="553"/>
      <c r="EJ179" s="445"/>
      <c r="EK179" s="445"/>
      <c r="EL179" s="445"/>
      <c r="EM179" s="553"/>
      <c r="EN179" s="553"/>
      <c r="EO179" s="553"/>
      <c r="EP179" s="446"/>
      <c r="EQ179" s="445"/>
      <c r="ER179" s="427" t="e">
        <f t="shared" si="470"/>
        <v>#DIV/0!</v>
      </c>
      <c r="ES179" s="498"/>
      <c r="ET179" s="498"/>
      <c r="EU179" s="498"/>
      <c r="EV179" s="541"/>
      <c r="EW179" s="541"/>
      <c r="EX179" s="498"/>
      <c r="EY179" s="498"/>
      <c r="EZ179" s="498"/>
      <c r="FA179" s="541"/>
      <c r="FB179" s="541"/>
      <c r="FC179" s="541"/>
      <c r="FD179" s="498"/>
      <c r="FE179" s="498">
        <f t="shared" si="328"/>
        <v>0</v>
      </c>
      <c r="FF179" s="445"/>
      <c r="FG179" s="445"/>
      <c r="FH179" s="445"/>
      <c r="FI179" s="553"/>
      <c r="FJ179" s="553"/>
      <c r="FK179" s="445"/>
      <c r="FL179" s="445"/>
      <c r="FM179" s="445"/>
      <c r="FN179" s="553"/>
      <c r="FO179" s="553"/>
      <c r="FP179" s="553"/>
      <c r="FQ179" s="446"/>
      <c r="FR179" s="445"/>
    </row>
    <row r="180" spans="2:174" s="48" customFormat="1" ht="15.75" customHeight="1" x14ac:dyDescent="0.25">
      <c r="B180" s="35"/>
      <c r="C180" s="36"/>
      <c r="D180" s="36">
        <v>1</v>
      </c>
      <c r="E180" s="113">
        <v>150</v>
      </c>
      <c r="F180" s="35"/>
      <c r="G180" s="36"/>
      <c r="H180" s="36">
        <v>1</v>
      </c>
      <c r="I180" s="113">
        <v>11</v>
      </c>
      <c r="J180" s="4" t="s">
        <v>268</v>
      </c>
      <c r="K180" s="69" t="s">
        <v>276</v>
      </c>
      <c r="L180" s="66">
        <v>15000</v>
      </c>
      <c r="M180" s="113">
        <v>139</v>
      </c>
      <c r="N180" s="4" t="s">
        <v>128</v>
      </c>
      <c r="O180" s="408" t="s">
        <v>347</v>
      </c>
      <c r="P180" s="212">
        <v>1</v>
      </c>
      <c r="Q180" s="113">
        <v>1</v>
      </c>
      <c r="R180" s="2">
        <f t="shared" si="446"/>
        <v>858.6</v>
      </c>
      <c r="S180" s="2"/>
      <c r="T180" s="620">
        <v>858.6</v>
      </c>
      <c r="U180" s="619"/>
      <c r="V180" s="2">
        <f t="shared" si="447"/>
        <v>858.6</v>
      </c>
      <c r="W180" s="2"/>
      <c r="X180" s="645">
        <v>858.6</v>
      </c>
      <c r="Y180" s="2"/>
      <c r="Z180" s="174"/>
      <c r="AA180" s="172"/>
      <c r="AB180" s="172"/>
      <c r="AC180" s="173"/>
      <c r="AD180" s="172"/>
      <c r="AE180" s="174"/>
      <c r="AF180" s="172"/>
      <c r="AG180" s="172"/>
      <c r="AH180" s="173"/>
      <c r="AI180" s="172"/>
      <c r="AJ180" s="174"/>
      <c r="AK180" s="172"/>
      <c r="AL180" s="172"/>
      <c r="AM180" s="173"/>
      <c r="AN180" s="172"/>
      <c r="AO180" s="218"/>
      <c r="AP180" s="580" t="s">
        <v>462</v>
      </c>
      <c r="AQ180" s="2">
        <f t="shared" si="448"/>
        <v>858.6</v>
      </c>
      <c r="AR180" s="619"/>
      <c r="AS180" s="620">
        <v>858.6</v>
      </c>
      <c r="AT180" s="619"/>
      <c r="AU180" s="323"/>
      <c r="AV180" s="2" t="e">
        <f t="shared" si="449"/>
        <v>#REF!</v>
      </c>
      <c r="AW180" s="2" t="e">
        <f>#REF!-AR180</f>
        <v>#REF!</v>
      </c>
      <c r="AX180" s="2" t="e">
        <f>#REF!-AS180</f>
        <v>#REF!</v>
      </c>
      <c r="AY180" s="2" t="e">
        <f>#REF!-AT180</f>
        <v>#REF!</v>
      </c>
      <c r="AZ180" s="2" t="e">
        <f>#REF!-AU180</f>
        <v>#REF!</v>
      </c>
      <c r="BA180" s="2">
        <f t="shared" si="450"/>
        <v>517.5</v>
      </c>
      <c r="BB180" s="2"/>
      <c r="BC180" s="262">
        <v>517.5</v>
      </c>
      <c r="BD180" s="2"/>
      <c r="BE180" s="323"/>
      <c r="BF180" s="2">
        <f t="shared" si="451"/>
        <v>0</v>
      </c>
      <c r="BG180" s="2"/>
      <c r="BH180" s="262"/>
      <c r="BI180" s="2"/>
      <c r="BJ180" s="323"/>
      <c r="BK180" s="2">
        <f t="shared" si="452"/>
        <v>858.59999999999991</v>
      </c>
      <c r="BL180" s="2"/>
      <c r="BM180" s="620">
        <f>SUM(656.82908,201.77092)</f>
        <v>858.59999999999991</v>
      </c>
      <c r="BN180" s="2"/>
      <c r="BO180" s="328"/>
      <c r="BP180" s="2">
        <f t="shared" si="478"/>
        <v>189.60239999999999</v>
      </c>
      <c r="BQ180" s="327"/>
      <c r="BR180" s="327">
        <f>SUM(145.04585,44.55655)</f>
        <v>189.60239999999999</v>
      </c>
      <c r="BS180" s="327"/>
      <c r="BT180" s="2">
        <f t="shared" si="453"/>
        <v>858.59999999999991</v>
      </c>
      <c r="BU180" s="2"/>
      <c r="BV180" s="262">
        <f>SUM(656.82908,201.77092)</f>
        <v>858.59999999999991</v>
      </c>
      <c r="BW180" s="2"/>
      <c r="BX180" s="174"/>
      <c r="BY180" s="2">
        <f t="shared" si="454"/>
        <v>189.60239999999999</v>
      </c>
      <c r="BZ180" s="2"/>
      <c r="CA180" s="2">
        <f>SUM(145.04585,44.55655)</f>
        <v>189.60239999999999</v>
      </c>
      <c r="CB180" s="2"/>
      <c r="CC180" s="2"/>
      <c r="CD180" s="25">
        <f t="shared" si="455"/>
        <v>1048.2023999999999</v>
      </c>
      <c r="CE180" s="2">
        <f t="shared" si="456"/>
        <v>1048.2023999999999</v>
      </c>
      <c r="CF180" s="2">
        <f t="shared" si="457"/>
        <v>0</v>
      </c>
      <c r="CG180" s="2">
        <f t="shared" si="457"/>
        <v>1048.2023999999999</v>
      </c>
      <c r="CH180" s="2">
        <f t="shared" si="457"/>
        <v>0</v>
      </c>
      <c r="CI180" s="2">
        <f t="shared" si="457"/>
        <v>0</v>
      </c>
      <c r="CJ180" s="2">
        <f t="shared" si="458"/>
        <v>0</v>
      </c>
      <c r="CK180" s="2">
        <f t="shared" si="459"/>
        <v>0</v>
      </c>
      <c r="CL180" s="2">
        <f t="shared" si="460"/>
        <v>0</v>
      </c>
      <c r="CM180" s="2">
        <f t="shared" si="461"/>
        <v>0</v>
      </c>
      <c r="CN180" s="2">
        <f t="shared" si="462"/>
        <v>0</v>
      </c>
      <c r="CO180" s="92"/>
      <c r="CP180" s="348"/>
      <c r="CQ180" s="348"/>
      <c r="CR180" s="2">
        <f t="shared" si="463"/>
        <v>0</v>
      </c>
      <c r="CS180" s="2"/>
      <c r="CT180" s="262"/>
      <c r="CU180" s="2"/>
      <c r="CV180" s="323"/>
      <c r="CW180" s="2">
        <f t="shared" si="464"/>
        <v>0</v>
      </c>
      <c r="CX180" s="2"/>
      <c r="CY180" s="262"/>
      <c r="CZ180" s="2"/>
      <c r="DA180" s="323"/>
      <c r="DB180" s="2">
        <f t="shared" si="465"/>
        <v>0</v>
      </c>
      <c r="DC180" s="2">
        <f t="shared" si="466"/>
        <v>0</v>
      </c>
      <c r="DD180" s="2">
        <f t="shared" si="466"/>
        <v>0</v>
      </c>
      <c r="DE180" s="2">
        <f t="shared" si="466"/>
        <v>0</v>
      </c>
      <c r="DF180" s="2">
        <f t="shared" si="466"/>
        <v>0</v>
      </c>
      <c r="DG180" s="2"/>
      <c r="DH180" s="2"/>
      <c r="DI180" s="2"/>
      <c r="DJ180" s="2">
        <f t="shared" si="467"/>
        <v>0</v>
      </c>
      <c r="DK180" s="58"/>
      <c r="DL180" s="2">
        <f t="shared" si="468"/>
        <v>858.59999999999991</v>
      </c>
      <c r="DM180" s="2">
        <f t="shared" si="469"/>
        <v>858.59999999999991</v>
      </c>
      <c r="DN180" s="58"/>
      <c r="DO180" s="2"/>
      <c r="DP180" s="2"/>
      <c r="DQ180" s="58"/>
      <c r="DR180" s="2"/>
      <c r="DS180" s="58"/>
      <c r="DT180" s="58"/>
      <c r="DU180" s="2">
        <f t="shared" si="324"/>
        <v>0</v>
      </c>
      <c r="DV180" s="2"/>
      <c r="DW180" s="262"/>
      <c r="DX180" s="2"/>
      <c r="DY180" s="323"/>
      <c r="DZ180" s="2">
        <f t="shared" si="325"/>
        <v>0</v>
      </c>
      <c r="EA180" s="2"/>
      <c r="EB180" s="2"/>
      <c r="EC180" s="2"/>
      <c r="ED180" s="172"/>
      <c r="EE180" s="445"/>
      <c r="EF180" s="445"/>
      <c r="EG180" s="445"/>
      <c r="EH180" s="553"/>
      <c r="EI180" s="553"/>
      <c r="EJ180" s="445"/>
      <c r="EK180" s="445"/>
      <c r="EL180" s="445"/>
      <c r="EM180" s="553"/>
      <c r="EN180" s="553"/>
      <c r="EO180" s="553"/>
      <c r="EP180" s="446"/>
      <c r="EQ180" s="445"/>
      <c r="ER180" s="427" t="e">
        <f t="shared" si="470"/>
        <v>#DIV/0!</v>
      </c>
      <c r="ES180" s="498">
        <f t="shared" si="326"/>
        <v>858.6</v>
      </c>
      <c r="ET180" s="498">
        <f t="shared" ref="ET180:ET195" si="479">AS180</f>
        <v>858.6</v>
      </c>
      <c r="EU180" s="498"/>
      <c r="EV180" s="541">
        <f t="shared" si="471"/>
        <v>1</v>
      </c>
      <c r="EW180" s="541">
        <f t="shared" si="472"/>
        <v>0</v>
      </c>
      <c r="EX180" s="498">
        <f t="shared" si="327"/>
        <v>0</v>
      </c>
      <c r="EY180" s="498">
        <f t="shared" si="473"/>
        <v>0</v>
      </c>
      <c r="EZ180" s="498">
        <f t="shared" si="474"/>
        <v>0</v>
      </c>
      <c r="FA180" s="541" t="e">
        <f t="shared" si="475"/>
        <v>#DIV/0!</v>
      </c>
      <c r="FB180" s="541" t="e">
        <f t="shared" si="476"/>
        <v>#DIV/0!</v>
      </c>
      <c r="FC180" s="541"/>
      <c r="FD180" s="498">
        <f t="shared" si="477"/>
        <v>0</v>
      </c>
      <c r="FE180" s="498">
        <f t="shared" si="328"/>
        <v>0</v>
      </c>
      <c r="FF180" s="445"/>
      <c r="FG180" s="445"/>
      <c r="FH180" s="445"/>
      <c r="FI180" s="553"/>
      <c r="FJ180" s="553"/>
      <c r="FK180" s="445"/>
      <c r="FL180" s="445"/>
      <c r="FM180" s="445"/>
      <c r="FN180" s="553"/>
      <c r="FO180" s="553"/>
      <c r="FP180" s="553"/>
      <c r="FQ180" s="446"/>
      <c r="FR180" s="445"/>
    </row>
    <row r="181" spans="2:174" s="48" customFormat="1" ht="15.6" customHeight="1" x14ac:dyDescent="0.25">
      <c r="B181" s="35"/>
      <c r="C181" s="36"/>
      <c r="D181" s="36">
        <v>1</v>
      </c>
      <c r="E181" s="113">
        <v>151</v>
      </c>
      <c r="F181" s="35"/>
      <c r="G181" s="36"/>
      <c r="H181" s="36"/>
      <c r="I181" s="886" t="s">
        <v>271</v>
      </c>
      <c r="J181" s="887"/>
      <c r="K181" s="887"/>
      <c r="L181" s="202">
        <f>L180</f>
        <v>15000</v>
      </c>
      <c r="M181" s="113">
        <v>140</v>
      </c>
      <c r="N181" s="4" t="s">
        <v>129</v>
      </c>
      <c r="O181" s="408"/>
      <c r="P181" s="212">
        <v>1</v>
      </c>
      <c r="Q181" s="113"/>
      <c r="R181" s="2">
        <f t="shared" si="446"/>
        <v>618.20000000000005</v>
      </c>
      <c r="S181" s="2"/>
      <c r="T181" s="620">
        <v>618.20000000000005</v>
      </c>
      <c r="U181" s="619"/>
      <c r="V181" s="2">
        <f t="shared" si="447"/>
        <v>618.20000000000005</v>
      </c>
      <c r="W181" s="2"/>
      <c r="X181" s="645">
        <v>618.20000000000005</v>
      </c>
      <c r="Y181" s="2"/>
      <c r="Z181" s="185"/>
      <c r="AA181" s="172"/>
      <c r="AB181" s="172"/>
      <c r="AC181" s="173"/>
      <c r="AD181" s="172"/>
      <c r="AE181" s="185"/>
      <c r="AF181" s="172"/>
      <c r="AG181" s="172"/>
      <c r="AH181" s="173"/>
      <c r="AI181" s="172"/>
      <c r="AJ181" s="185"/>
      <c r="AK181" s="172"/>
      <c r="AL181" s="172"/>
      <c r="AM181" s="173"/>
      <c r="AN181" s="172"/>
      <c r="AO181" s="176"/>
      <c r="AP181" s="580" t="s">
        <v>463</v>
      </c>
      <c r="AQ181" s="2">
        <f t="shared" si="448"/>
        <v>618.20000000000005</v>
      </c>
      <c r="AR181" s="619"/>
      <c r="AS181" s="620">
        <v>618.20000000000005</v>
      </c>
      <c r="AT181" s="619"/>
      <c r="AU181" s="2"/>
      <c r="AV181" s="2" t="e">
        <f t="shared" si="449"/>
        <v>#REF!</v>
      </c>
      <c r="AW181" s="2" t="e">
        <f>#REF!-AR181</f>
        <v>#REF!</v>
      </c>
      <c r="AX181" s="2" t="e">
        <f>#REF!-AS181</f>
        <v>#REF!</v>
      </c>
      <c r="AY181" s="2" t="e">
        <f>#REF!-AT181</f>
        <v>#REF!</v>
      </c>
      <c r="AZ181" s="2" t="e">
        <f>#REF!-AU181</f>
        <v>#REF!</v>
      </c>
      <c r="BA181" s="2">
        <f t="shared" si="450"/>
        <v>372.6</v>
      </c>
      <c r="BB181" s="2"/>
      <c r="BC181" s="262">
        <v>372.6</v>
      </c>
      <c r="BD181" s="2"/>
      <c r="BE181" s="2"/>
      <c r="BF181" s="2">
        <f t="shared" si="451"/>
        <v>0</v>
      </c>
      <c r="BG181" s="2"/>
      <c r="BH181" s="2"/>
      <c r="BI181" s="2"/>
      <c r="BJ181" s="2"/>
      <c r="BK181" s="2">
        <f t="shared" si="452"/>
        <v>618.20000000000005</v>
      </c>
      <c r="BL181" s="2"/>
      <c r="BM181" s="620">
        <v>618.20000000000005</v>
      </c>
      <c r="BN181" s="2"/>
      <c r="BO181" s="2"/>
      <c r="BP181" s="2">
        <f t="shared" si="478"/>
        <v>61.140659999999997</v>
      </c>
      <c r="BQ181" s="2"/>
      <c r="BR181" s="2">
        <v>61.140659999999997</v>
      </c>
      <c r="BS181" s="2"/>
      <c r="BT181" s="2">
        <f t="shared" si="453"/>
        <v>618.20000000000005</v>
      </c>
      <c r="BU181" s="2"/>
      <c r="BV181" s="2">
        <v>618.20000000000005</v>
      </c>
      <c r="BW181" s="2"/>
      <c r="BX181" s="172"/>
      <c r="BY181" s="2">
        <f t="shared" si="454"/>
        <v>61.140659999999997</v>
      </c>
      <c r="BZ181" s="2"/>
      <c r="CA181" s="2">
        <v>61.140659999999997</v>
      </c>
      <c r="CB181" s="2"/>
      <c r="CC181" s="2"/>
      <c r="CD181" s="25">
        <f t="shared" si="455"/>
        <v>679.34066000000007</v>
      </c>
      <c r="CE181" s="2">
        <f t="shared" si="456"/>
        <v>679.34066000000007</v>
      </c>
      <c r="CF181" s="2">
        <f t="shared" si="457"/>
        <v>0</v>
      </c>
      <c r="CG181" s="2">
        <f t="shared" si="457"/>
        <v>679.34066000000007</v>
      </c>
      <c r="CH181" s="2">
        <f t="shared" si="457"/>
        <v>0</v>
      </c>
      <c r="CI181" s="2">
        <f t="shared" si="457"/>
        <v>0</v>
      </c>
      <c r="CJ181" s="2">
        <f t="shared" si="458"/>
        <v>0</v>
      </c>
      <c r="CK181" s="2">
        <f t="shared" si="459"/>
        <v>0</v>
      </c>
      <c r="CL181" s="2">
        <f t="shared" si="460"/>
        <v>0</v>
      </c>
      <c r="CM181" s="2">
        <f t="shared" si="461"/>
        <v>0</v>
      </c>
      <c r="CN181" s="2">
        <f t="shared" si="462"/>
        <v>0</v>
      </c>
      <c r="CO181" s="92"/>
      <c r="CP181" s="348"/>
      <c r="CQ181" s="348"/>
      <c r="CR181" s="2">
        <f t="shared" si="463"/>
        <v>0</v>
      </c>
      <c r="CS181" s="2"/>
      <c r="CT181" s="2"/>
      <c r="CU181" s="2"/>
      <c r="CV181" s="2"/>
      <c r="CW181" s="2">
        <f t="shared" si="464"/>
        <v>0</v>
      </c>
      <c r="CX181" s="2"/>
      <c r="CY181" s="2"/>
      <c r="CZ181" s="2"/>
      <c r="DA181" s="2"/>
      <c r="DB181" s="2">
        <f t="shared" si="465"/>
        <v>0</v>
      </c>
      <c r="DC181" s="2">
        <f t="shared" si="466"/>
        <v>0</v>
      </c>
      <c r="DD181" s="2">
        <f t="shared" si="466"/>
        <v>0</v>
      </c>
      <c r="DE181" s="2">
        <f t="shared" si="466"/>
        <v>0</v>
      </c>
      <c r="DF181" s="2">
        <f t="shared" si="466"/>
        <v>0</v>
      </c>
      <c r="DG181" s="2"/>
      <c r="DH181" s="2"/>
      <c r="DI181" s="2"/>
      <c r="DJ181" s="2">
        <f t="shared" si="467"/>
        <v>0</v>
      </c>
      <c r="DK181" s="58"/>
      <c r="DL181" s="2">
        <f t="shared" si="468"/>
        <v>618.20000000000005</v>
      </c>
      <c r="DM181" s="2">
        <f t="shared" si="469"/>
        <v>618.20000000000005</v>
      </c>
      <c r="DN181" s="58"/>
      <c r="DO181" s="2"/>
      <c r="DP181" s="2"/>
      <c r="DQ181" s="58"/>
      <c r="DR181" s="2"/>
      <c r="DS181" s="58"/>
      <c r="DT181" s="58"/>
      <c r="DU181" s="2">
        <f t="shared" si="324"/>
        <v>0</v>
      </c>
      <c r="DV181" s="2"/>
      <c r="DW181" s="2"/>
      <c r="DX181" s="2"/>
      <c r="DY181" s="2"/>
      <c r="DZ181" s="2">
        <f t="shared" si="325"/>
        <v>0</v>
      </c>
      <c r="EA181" s="2"/>
      <c r="EB181" s="2"/>
      <c r="EC181" s="2"/>
      <c r="ED181" s="172"/>
      <c r="EE181" s="445"/>
      <c r="EF181" s="445"/>
      <c r="EG181" s="445"/>
      <c r="EH181" s="553"/>
      <c r="EI181" s="553"/>
      <c r="EJ181" s="445"/>
      <c r="EK181" s="445"/>
      <c r="EL181" s="445"/>
      <c r="EM181" s="553"/>
      <c r="EN181" s="553"/>
      <c r="EO181" s="553"/>
      <c r="EP181" s="446"/>
      <c r="EQ181" s="445"/>
      <c r="ER181" s="427" t="e">
        <f t="shared" si="470"/>
        <v>#DIV/0!</v>
      </c>
      <c r="ES181" s="498">
        <f t="shared" si="326"/>
        <v>618.20000000000005</v>
      </c>
      <c r="ET181" s="498">
        <f t="shared" si="479"/>
        <v>618.20000000000005</v>
      </c>
      <c r="EU181" s="498"/>
      <c r="EV181" s="541"/>
      <c r="EW181" s="541"/>
      <c r="EX181" s="498"/>
      <c r="EY181" s="498"/>
      <c r="EZ181" s="498"/>
      <c r="FA181" s="541"/>
      <c r="FB181" s="541"/>
      <c r="FC181" s="541"/>
      <c r="FD181" s="498"/>
      <c r="FE181" s="498">
        <f t="shared" si="328"/>
        <v>0</v>
      </c>
      <c r="FF181" s="445"/>
      <c r="FG181" s="445"/>
      <c r="FH181" s="445"/>
      <c r="FI181" s="553"/>
      <c r="FJ181" s="553"/>
      <c r="FK181" s="445"/>
      <c r="FL181" s="445"/>
      <c r="FM181" s="445"/>
      <c r="FN181" s="553"/>
      <c r="FO181" s="553"/>
      <c r="FP181" s="553"/>
      <c r="FQ181" s="446"/>
      <c r="FR181" s="445"/>
    </row>
    <row r="182" spans="2:174" s="48" customFormat="1" ht="15.6" customHeight="1" x14ac:dyDescent="0.25">
      <c r="B182" s="35"/>
      <c r="C182" s="36"/>
      <c r="D182" s="36">
        <v>1</v>
      </c>
      <c r="E182" s="113">
        <v>152</v>
      </c>
      <c r="F182" s="35"/>
      <c r="G182" s="36"/>
      <c r="H182" s="36">
        <v>1</v>
      </c>
      <c r="I182" s="892" t="s">
        <v>4</v>
      </c>
      <c r="J182" s="893"/>
      <c r="K182" s="893"/>
      <c r="L182" s="893"/>
      <c r="M182" s="113">
        <v>141</v>
      </c>
      <c r="N182" s="4" t="s">
        <v>130</v>
      </c>
      <c r="O182" s="408"/>
      <c r="P182" s="212">
        <v>1</v>
      </c>
      <c r="Q182" s="113"/>
      <c r="R182" s="2">
        <f t="shared" si="446"/>
        <v>858.6</v>
      </c>
      <c r="S182" s="2"/>
      <c r="T182" s="620">
        <v>858.6</v>
      </c>
      <c r="U182" s="619"/>
      <c r="V182" s="2">
        <f t="shared" si="447"/>
        <v>858.6</v>
      </c>
      <c r="W182" s="2"/>
      <c r="X182" s="645">
        <v>858.6</v>
      </c>
      <c r="Y182" s="2"/>
      <c r="Z182" s="174"/>
      <c r="AA182" s="172"/>
      <c r="AB182" s="172"/>
      <c r="AC182" s="173"/>
      <c r="AD182" s="172"/>
      <c r="AE182" s="174"/>
      <c r="AF182" s="172"/>
      <c r="AG182" s="172"/>
      <c r="AH182" s="173"/>
      <c r="AI182" s="172"/>
      <c r="AJ182" s="174"/>
      <c r="AK182" s="172"/>
      <c r="AL182" s="172"/>
      <c r="AM182" s="173"/>
      <c r="AN182" s="172"/>
      <c r="AO182" s="218"/>
      <c r="AP182" s="580" t="s">
        <v>464</v>
      </c>
      <c r="AQ182" s="2">
        <f t="shared" si="448"/>
        <v>858.6</v>
      </c>
      <c r="AR182" s="619"/>
      <c r="AS182" s="620">
        <v>858.6</v>
      </c>
      <c r="AT182" s="619"/>
      <c r="AU182" s="323"/>
      <c r="AV182" s="2" t="e">
        <f t="shared" si="449"/>
        <v>#REF!</v>
      </c>
      <c r="AW182" s="2" t="e">
        <f>#REF!-AR182</f>
        <v>#REF!</v>
      </c>
      <c r="AX182" s="2" t="e">
        <f>#REF!-AS182</f>
        <v>#REF!</v>
      </c>
      <c r="AY182" s="2" t="e">
        <f>#REF!-AT182</f>
        <v>#REF!</v>
      </c>
      <c r="AZ182" s="2" t="e">
        <f>#REF!-AU182</f>
        <v>#REF!</v>
      </c>
      <c r="BA182" s="2">
        <f t="shared" si="450"/>
        <v>517.5</v>
      </c>
      <c r="BB182" s="2"/>
      <c r="BC182" s="262">
        <f>225+292.5</f>
        <v>517.5</v>
      </c>
      <c r="BD182" s="2"/>
      <c r="BE182" s="323"/>
      <c r="BF182" s="2">
        <f t="shared" si="451"/>
        <v>0</v>
      </c>
      <c r="BG182" s="2"/>
      <c r="BH182" s="262"/>
      <c r="BI182" s="2"/>
      <c r="BJ182" s="323"/>
      <c r="BK182" s="2">
        <f t="shared" si="452"/>
        <v>858.6</v>
      </c>
      <c r="BL182" s="2"/>
      <c r="BM182" s="620">
        <f>SUM(440.92327,417.67673)</f>
        <v>858.6</v>
      </c>
      <c r="BN182" s="2"/>
      <c r="BO182" s="328"/>
      <c r="BP182" s="2">
        <f t="shared" si="478"/>
        <v>169.22839999999999</v>
      </c>
      <c r="BQ182" s="327"/>
      <c r="BR182" s="327">
        <f>SUM(86.90513,82.32327)</f>
        <v>169.22839999999999</v>
      </c>
      <c r="BS182" s="327"/>
      <c r="BT182" s="2">
        <f t="shared" si="453"/>
        <v>858.6</v>
      </c>
      <c r="BU182" s="2"/>
      <c r="BV182" s="262">
        <f>SUM(440.92327,417.67673)</f>
        <v>858.6</v>
      </c>
      <c r="BW182" s="2"/>
      <c r="BX182" s="174"/>
      <c r="BY182" s="2">
        <f t="shared" si="454"/>
        <v>169.22839999999999</v>
      </c>
      <c r="BZ182" s="2"/>
      <c r="CA182" s="2">
        <f>SUM(86.90513,82.32327)</f>
        <v>169.22839999999999</v>
      </c>
      <c r="CB182" s="2"/>
      <c r="CC182" s="2"/>
      <c r="CD182" s="25">
        <f t="shared" si="455"/>
        <v>1027.8284000000001</v>
      </c>
      <c r="CE182" s="2">
        <f t="shared" si="456"/>
        <v>1027.8284000000001</v>
      </c>
      <c r="CF182" s="2">
        <f t="shared" si="457"/>
        <v>0</v>
      </c>
      <c r="CG182" s="2">
        <f t="shared" si="457"/>
        <v>1027.8284000000001</v>
      </c>
      <c r="CH182" s="2">
        <f t="shared" si="457"/>
        <v>0</v>
      </c>
      <c r="CI182" s="2">
        <f t="shared" si="457"/>
        <v>0</v>
      </c>
      <c r="CJ182" s="2">
        <f t="shared" si="458"/>
        <v>0</v>
      </c>
      <c r="CK182" s="2">
        <f t="shared" si="459"/>
        <v>0</v>
      </c>
      <c r="CL182" s="2">
        <f t="shared" si="460"/>
        <v>0</v>
      </c>
      <c r="CM182" s="2">
        <f t="shared" si="461"/>
        <v>0</v>
      </c>
      <c r="CN182" s="2">
        <f t="shared" si="462"/>
        <v>0</v>
      </c>
      <c r="CO182" s="92"/>
      <c r="CP182" s="348"/>
      <c r="CQ182" s="348"/>
      <c r="CR182" s="2">
        <f t="shared" si="463"/>
        <v>0</v>
      </c>
      <c r="CS182" s="2"/>
      <c r="CT182" s="262"/>
      <c r="CU182" s="2"/>
      <c r="CV182" s="323"/>
      <c r="CW182" s="2">
        <f t="shared" si="464"/>
        <v>0</v>
      </c>
      <c r="CX182" s="2"/>
      <c r="CY182" s="262"/>
      <c r="CZ182" s="2"/>
      <c r="DA182" s="323"/>
      <c r="DB182" s="2">
        <f t="shared" si="465"/>
        <v>0</v>
      </c>
      <c r="DC182" s="2">
        <f t="shared" si="466"/>
        <v>0</v>
      </c>
      <c r="DD182" s="2">
        <f t="shared" si="466"/>
        <v>0</v>
      </c>
      <c r="DE182" s="2">
        <f t="shared" si="466"/>
        <v>0</v>
      </c>
      <c r="DF182" s="2">
        <f t="shared" si="466"/>
        <v>0</v>
      </c>
      <c r="DG182" s="2"/>
      <c r="DH182" s="2"/>
      <c r="DI182" s="2"/>
      <c r="DJ182" s="2">
        <f t="shared" si="467"/>
        <v>0</v>
      </c>
      <c r="DK182" s="58"/>
      <c r="DL182" s="2">
        <f t="shared" si="468"/>
        <v>858.6</v>
      </c>
      <c r="DM182" s="2">
        <f t="shared" si="469"/>
        <v>858.6</v>
      </c>
      <c r="DN182" s="58"/>
      <c r="DO182" s="2"/>
      <c r="DP182" s="2"/>
      <c r="DQ182" s="58"/>
      <c r="DR182" s="2"/>
      <c r="DS182" s="58"/>
      <c r="DT182" s="58"/>
      <c r="DU182" s="2">
        <f t="shared" si="324"/>
        <v>0</v>
      </c>
      <c r="DV182" s="2"/>
      <c r="DW182" s="262"/>
      <c r="DX182" s="2"/>
      <c r="DY182" s="323"/>
      <c r="DZ182" s="2">
        <f t="shared" si="325"/>
        <v>0</v>
      </c>
      <c r="EA182" s="2"/>
      <c r="EB182" s="2"/>
      <c r="EC182" s="2"/>
      <c r="ED182" s="172"/>
      <c r="EE182" s="445"/>
      <c r="EF182" s="445"/>
      <c r="EG182" s="445"/>
      <c r="EH182" s="553"/>
      <c r="EI182" s="553"/>
      <c r="EJ182" s="445"/>
      <c r="EK182" s="445"/>
      <c r="EL182" s="445"/>
      <c r="EM182" s="553"/>
      <c r="EN182" s="553"/>
      <c r="EO182" s="553"/>
      <c r="EP182" s="446"/>
      <c r="EQ182" s="445"/>
      <c r="ER182" s="427" t="e">
        <f t="shared" si="470"/>
        <v>#DIV/0!</v>
      </c>
      <c r="ES182" s="498">
        <f t="shared" si="326"/>
        <v>858.6</v>
      </c>
      <c r="ET182" s="498">
        <f t="shared" si="479"/>
        <v>858.6</v>
      </c>
      <c r="EU182" s="498"/>
      <c r="EV182" s="541">
        <f t="shared" si="471"/>
        <v>1</v>
      </c>
      <c r="EW182" s="541">
        <f t="shared" si="472"/>
        <v>0</v>
      </c>
      <c r="EX182" s="498">
        <f t="shared" si="327"/>
        <v>0</v>
      </c>
      <c r="EY182" s="498">
        <f t="shared" si="473"/>
        <v>0</v>
      </c>
      <c r="EZ182" s="498">
        <f t="shared" si="474"/>
        <v>0</v>
      </c>
      <c r="FA182" s="541" t="e">
        <f t="shared" si="475"/>
        <v>#DIV/0!</v>
      </c>
      <c r="FB182" s="541" t="e">
        <f t="shared" si="476"/>
        <v>#DIV/0!</v>
      </c>
      <c r="FC182" s="541"/>
      <c r="FD182" s="498">
        <f t="shared" si="477"/>
        <v>0</v>
      </c>
      <c r="FE182" s="498">
        <f t="shared" si="328"/>
        <v>0</v>
      </c>
      <c r="FF182" s="445"/>
      <c r="FG182" s="445"/>
      <c r="FH182" s="445"/>
      <c r="FI182" s="553"/>
      <c r="FJ182" s="553"/>
      <c r="FK182" s="445"/>
      <c r="FL182" s="445"/>
      <c r="FM182" s="445"/>
      <c r="FN182" s="553"/>
      <c r="FO182" s="553"/>
      <c r="FP182" s="553"/>
      <c r="FQ182" s="446"/>
      <c r="FR182" s="445"/>
    </row>
    <row r="183" spans="2:174" s="48" customFormat="1" ht="15.6" customHeight="1" x14ac:dyDescent="0.25">
      <c r="B183" s="35"/>
      <c r="C183" s="36"/>
      <c r="D183" s="36">
        <v>1</v>
      </c>
      <c r="E183" s="113">
        <v>153</v>
      </c>
      <c r="F183" s="35"/>
      <c r="G183" s="36"/>
      <c r="H183" s="36">
        <v>1</v>
      </c>
      <c r="I183" s="113">
        <v>12</v>
      </c>
      <c r="J183" s="4" t="s">
        <v>269</v>
      </c>
      <c r="K183" s="69" t="s">
        <v>277</v>
      </c>
      <c r="L183" s="66">
        <v>2200</v>
      </c>
      <c r="M183" s="113">
        <v>142</v>
      </c>
      <c r="N183" s="4" t="s">
        <v>131</v>
      </c>
      <c r="O183" s="408" t="s">
        <v>340</v>
      </c>
      <c r="P183" s="212">
        <v>1</v>
      </c>
      <c r="Q183" s="113"/>
      <c r="R183" s="2">
        <f t="shared" si="446"/>
        <v>3417.1</v>
      </c>
      <c r="S183" s="2"/>
      <c r="T183" s="620">
        <v>3417.1</v>
      </c>
      <c r="U183" s="619"/>
      <c r="V183" s="2">
        <f t="shared" si="447"/>
        <v>3417.1</v>
      </c>
      <c r="W183" s="2"/>
      <c r="X183" s="645">
        <v>3417.1</v>
      </c>
      <c r="Y183" s="2"/>
      <c r="Z183" s="174"/>
      <c r="AA183" s="172"/>
      <c r="AB183" s="172"/>
      <c r="AC183" s="173"/>
      <c r="AD183" s="172"/>
      <c r="AE183" s="174"/>
      <c r="AF183" s="172"/>
      <c r="AG183" s="172"/>
      <c r="AH183" s="173"/>
      <c r="AI183" s="172"/>
      <c r="AJ183" s="174"/>
      <c r="AK183" s="172"/>
      <c r="AL183" s="172"/>
      <c r="AM183" s="173"/>
      <c r="AN183" s="172"/>
      <c r="AO183" s="218"/>
      <c r="AP183" s="580" t="s">
        <v>546</v>
      </c>
      <c r="AQ183" s="2">
        <f t="shared" si="448"/>
        <v>3417.1</v>
      </c>
      <c r="AR183" s="619"/>
      <c r="AS183" s="620">
        <v>3417.1</v>
      </c>
      <c r="AT183" s="619"/>
      <c r="AU183" s="323"/>
      <c r="AV183" s="2" t="e">
        <f t="shared" si="449"/>
        <v>#REF!</v>
      </c>
      <c r="AW183" s="2" t="e">
        <f>#REF!-AR183</f>
        <v>#REF!</v>
      </c>
      <c r="AX183" s="2" t="e">
        <f>#REF!-AS183</f>
        <v>#REF!</v>
      </c>
      <c r="AY183" s="2" t="e">
        <f>#REF!-AT183</f>
        <v>#REF!</v>
      </c>
      <c r="AZ183" s="2" t="e">
        <f>#REF!-AU183</f>
        <v>#REF!</v>
      </c>
      <c r="BA183" s="2">
        <f t="shared" si="450"/>
        <v>1598.5</v>
      </c>
      <c r="BB183" s="2"/>
      <c r="BC183" s="262">
        <f>695+903.5</f>
        <v>1598.5</v>
      </c>
      <c r="BD183" s="2"/>
      <c r="BE183" s="323"/>
      <c r="BF183" s="2">
        <f t="shared" si="451"/>
        <v>0</v>
      </c>
      <c r="BG183" s="2"/>
      <c r="BH183" s="323"/>
      <c r="BI183" s="2"/>
      <c r="BJ183" s="323"/>
      <c r="BK183" s="2">
        <f t="shared" si="452"/>
        <v>3417.0999999999995</v>
      </c>
      <c r="BL183" s="2"/>
      <c r="BM183" s="620">
        <f>SUM(862.22154,399.81002,897.84385,531.73125,725.49334)</f>
        <v>3417.0999999999995</v>
      </c>
      <c r="BN183" s="2"/>
      <c r="BO183" s="328"/>
      <c r="BP183" s="2">
        <f t="shared" si="478"/>
        <v>486.86158999999998</v>
      </c>
      <c r="BQ183" s="327"/>
      <c r="BR183" s="327">
        <f>SUM(122.84761,56.96414,127.923,75.76,103.36684)</f>
        <v>486.86158999999998</v>
      </c>
      <c r="BS183" s="327"/>
      <c r="BT183" s="2">
        <f t="shared" si="453"/>
        <v>3417.1000039999999</v>
      </c>
      <c r="BU183" s="2"/>
      <c r="BV183" s="328">
        <f>SUM(725.493344,897.84385,531.73125,,862.22154,399.81002)</f>
        <v>3417.1000039999999</v>
      </c>
      <c r="BW183" s="2"/>
      <c r="BX183" s="174"/>
      <c r="BY183" s="2">
        <f t="shared" si="454"/>
        <v>486.86159000000004</v>
      </c>
      <c r="BZ183" s="2"/>
      <c r="CA183" s="2">
        <f>SUM(103.36684,127.923,75.76,122.84761,56.96414)</f>
        <v>486.86159000000004</v>
      </c>
      <c r="CB183" s="2"/>
      <c r="CC183" s="2"/>
      <c r="CD183" s="25">
        <f t="shared" si="455"/>
        <v>3903.9615939999999</v>
      </c>
      <c r="CE183" s="2">
        <f t="shared" si="456"/>
        <v>3903.9615939999999</v>
      </c>
      <c r="CF183" s="2">
        <f t="shared" si="457"/>
        <v>0</v>
      </c>
      <c r="CG183" s="2">
        <f t="shared" si="457"/>
        <v>3903.9615939999999</v>
      </c>
      <c r="CH183" s="2">
        <f t="shared" si="457"/>
        <v>0</v>
      </c>
      <c r="CI183" s="2">
        <f t="shared" si="457"/>
        <v>0</v>
      </c>
      <c r="CJ183" s="2">
        <f t="shared" si="458"/>
        <v>-4.0000004446483217E-6</v>
      </c>
      <c r="CK183" s="2">
        <f t="shared" si="459"/>
        <v>0</v>
      </c>
      <c r="CL183" s="2">
        <f t="shared" si="460"/>
        <v>-4.0000004446483217E-6</v>
      </c>
      <c r="CM183" s="2">
        <f t="shared" si="461"/>
        <v>0</v>
      </c>
      <c r="CN183" s="2">
        <f t="shared" si="462"/>
        <v>0</v>
      </c>
      <c r="CO183" s="92"/>
      <c r="CP183" s="348"/>
      <c r="CQ183" s="348"/>
      <c r="CR183" s="2">
        <f t="shared" si="463"/>
        <v>0</v>
      </c>
      <c r="CS183" s="2"/>
      <c r="CT183" s="323"/>
      <c r="CU183" s="2"/>
      <c r="CV183" s="323"/>
      <c r="CW183" s="2">
        <f t="shared" si="464"/>
        <v>0</v>
      </c>
      <c r="CX183" s="2"/>
      <c r="CY183" s="323"/>
      <c r="CZ183" s="2"/>
      <c r="DA183" s="323"/>
      <c r="DB183" s="2">
        <f t="shared" si="465"/>
        <v>0</v>
      </c>
      <c r="DC183" s="2">
        <f t="shared" si="466"/>
        <v>0</v>
      </c>
      <c r="DD183" s="2">
        <f t="shared" si="466"/>
        <v>0</v>
      </c>
      <c r="DE183" s="2">
        <f t="shared" si="466"/>
        <v>0</v>
      </c>
      <c r="DF183" s="2">
        <f t="shared" si="466"/>
        <v>0</v>
      </c>
      <c r="DG183" s="2"/>
      <c r="DH183" s="2"/>
      <c r="DI183" s="2"/>
      <c r="DJ183" s="2">
        <f t="shared" si="467"/>
        <v>-4.0000004446483217E-6</v>
      </c>
      <c r="DK183" s="58"/>
      <c r="DL183" s="2">
        <f t="shared" si="468"/>
        <v>3417.0999999999995</v>
      </c>
      <c r="DM183" s="2">
        <f t="shared" si="469"/>
        <v>3417.1000039999999</v>
      </c>
      <c r="DN183" s="58"/>
      <c r="DO183" s="2"/>
      <c r="DP183" s="2"/>
      <c r="DQ183" s="58"/>
      <c r="DR183" s="2"/>
      <c r="DS183" s="58"/>
      <c r="DT183" s="58"/>
      <c r="DU183" s="2">
        <f t="shared" si="324"/>
        <v>0</v>
      </c>
      <c r="DV183" s="2"/>
      <c r="DW183" s="262"/>
      <c r="DX183" s="2"/>
      <c r="DY183" s="323"/>
      <c r="DZ183" s="2">
        <f t="shared" si="325"/>
        <v>0</v>
      </c>
      <c r="EA183" s="2"/>
      <c r="EB183" s="2"/>
      <c r="EC183" s="2"/>
      <c r="ED183" s="172"/>
      <c r="EE183" s="445"/>
      <c r="EF183" s="445"/>
      <c r="EG183" s="445"/>
      <c r="EH183" s="553"/>
      <c r="EI183" s="553"/>
      <c r="EJ183" s="445"/>
      <c r="EK183" s="445"/>
      <c r="EL183" s="445"/>
      <c r="EM183" s="553"/>
      <c r="EN183" s="553"/>
      <c r="EO183" s="553"/>
      <c r="EP183" s="446"/>
      <c r="EQ183" s="445"/>
      <c r="ER183" s="427" t="e">
        <f t="shared" si="470"/>
        <v>#DIV/0!</v>
      </c>
      <c r="ES183" s="498">
        <f t="shared" si="326"/>
        <v>3417.1</v>
      </c>
      <c r="ET183" s="498">
        <f t="shared" si="479"/>
        <v>3417.1</v>
      </c>
      <c r="EU183" s="498"/>
      <c r="EV183" s="541">
        <f t="shared" si="471"/>
        <v>1</v>
      </c>
      <c r="EW183" s="541">
        <f t="shared" si="472"/>
        <v>0</v>
      </c>
      <c r="EX183" s="498">
        <f t="shared" si="327"/>
        <v>0</v>
      </c>
      <c r="EY183" s="498">
        <f t="shared" si="473"/>
        <v>0</v>
      </c>
      <c r="EZ183" s="498">
        <f t="shared" si="474"/>
        <v>0</v>
      </c>
      <c r="FA183" s="541" t="e">
        <f t="shared" si="475"/>
        <v>#DIV/0!</v>
      </c>
      <c r="FB183" s="541" t="e">
        <f t="shared" si="476"/>
        <v>#DIV/0!</v>
      </c>
      <c r="FC183" s="541"/>
      <c r="FD183" s="498">
        <f t="shared" si="477"/>
        <v>0</v>
      </c>
      <c r="FE183" s="498">
        <f t="shared" si="328"/>
        <v>0</v>
      </c>
      <c r="FF183" s="445"/>
      <c r="FG183" s="445"/>
      <c r="FH183" s="445"/>
      <c r="FI183" s="553"/>
      <c r="FJ183" s="553"/>
      <c r="FK183" s="445"/>
      <c r="FL183" s="445"/>
      <c r="FM183" s="445"/>
      <c r="FN183" s="553"/>
      <c r="FO183" s="553"/>
      <c r="FP183" s="553"/>
      <c r="FQ183" s="446"/>
      <c r="FR183" s="445"/>
    </row>
    <row r="184" spans="2:174" s="49" customFormat="1" ht="15.6" customHeight="1" x14ac:dyDescent="0.25">
      <c r="B184" s="38"/>
      <c r="C184" s="39">
        <v>1</v>
      </c>
      <c r="D184" s="39"/>
      <c r="E184" s="40">
        <v>154</v>
      </c>
      <c r="F184" s="38"/>
      <c r="G184" s="39"/>
      <c r="H184" s="39">
        <v>1</v>
      </c>
      <c r="I184" s="890" t="s">
        <v>271</v>
      </c>
      <c r="J184" s="891"/>
      <c r="K184" s="891"/>
      <c r="L184" s="203">
        <f>L183</f>
        <v>2200</v>
      </c>
      <c r="M184" s="708">
        <v>143</v>
      </c>
      <c r="N184" s="41" t="s">
        <v>60</v>
      </c>
      <c r="O184" s="41" t="s">
        <v>345</v>
      </c>
      <c r="P184" s="212">
        <v>2</v>
      </c>
      <c r="Q184" s="113">
        <v>1</v>
      </c>
      <c r="R184" s="29">
        <f t="shared" si="446"/>
        <v>48211.617900000005</v>
      </c>
      <c r="S184" s="29"/>
      <c r="T184" s="621">
        <v>3928.8</v>
      </c>
      <c r="U184" s="621">
        <v>44282.817900000002</v>
      </c>
      <c r="V184" s="29">
        <f t="shared" si="447"/>
        <v>48211.617900000005</v>
      </c>
      <c r="W184" s="29"/>
      <c r="X184" s="648">
        <v>3928.8</v>
      </c>
      <c r="Y184" s="648">
        <v>44282.817900000002</v>
      </c>
      <c r="Z184" s="181"/>
      <c r="AA184" s="178"/>
      <c r="AB184" s="178"/>
      <c r="AC184" s="178"/>
      <c r="AD184" s="178"/>
      <c r="AE184" s="181"/>
      <c r="AF184" s="178"/>
      <c r="AG184" s="178"/>
      <c r="AH184" s="178"/>
      <c r="AI184" s="178"/>
      <c r="AJ184" s="181"/>
      <c r="AK184" s="178"/>
      <c r="AL184" s="178"/>
      <c r="AM184" s="178"/>
      <c r="AN184" s="178"/>
      <c r="AO184" s="276"/>
      <c r="AP184" s="580" t="s">
        <v>465</v>
      </c>
      <c r="AQ184" s="29">
        <f t="shared" si="448"/>
        <v>48211.617900000005</v>
      </c>
      <c r="AR184" s="621"/>
      <c r="AS184" s="621">
        <v>3928.8</v>
      </c>
      <c r="AT184" s="621">
        <v>44282.817900000002</v>
      </c>
      <c r="AU184" s="29"/>
      <c r="AV184" s="29" t="e">
        <f t="shared" si="449"/>
        <v>#REF!</v>
      </c>
      <c r="AW184" s="29" t="e">
        <f>#REF!-AR184</f>
        <v>#REF!</v>
      </c>
      <c r="AX184" s="29" t="e">
        <f>#REF!-AS184</f>
        <v>#REF!</v>
      </c>
      <c r="AY184" s="29" t="e">
        <f>#REF!-AT184</f>
        <v>#REF!</v>
      </c>
      <c r="AZ184" s="29" t="e">
        <f>#REF!-AU184</f>
        <v>#REF!</v>
      </c>
      <c r="BA184" s="29">
        <f t="shared" si="450"/>
        <v>18827.111999999997</v>
      </c>
      <c r="BB184" s="29"/>
      <c r="BC184" s="29">
        <f>1027+1335.1</f>
        <v>2362.1</v>
      </c>
      <c r="BD184" s="29">
        <f>2070+13641.577+753.435</f>
        <v>16465.011999999999</v>
      </c>
      <c r="BE184" s="29"/>
      <c r="BF184" s="29">
        <f t="shared" si="451"/>
        <v>0</v>
      </c>
      <c r="BG184" s="29"/>
      <c r="BH184" s="29"/>
      <c r="BI184" s="29"/>
      <c r="BJ184" s="29"/>
      <c r="BK184" s="29">
        <f t="shared" si="452"/>
        <v>48194.32559</v>
      </c>
      <c r="BL184" s="29"/>
      <c r="BM184" s="621">
        <f>SUM(2779.89486,1147.49598)</f>
        <v>3927.39084</v>
      </c>
      <c r="BN184" s="29">
        <f>SUM(10037.82075,16574.0349,17655.0791)</f>
        <v>44266.93475</v>
      </c>
      <c r="BO184" s="29"/>
      <c r="BP184" s="2">
        <f t="shared" si="478"/>
        <v>5514.8821300000009</v>
      </c>
      <c r="BQ184" s="29"/>
      <c r="BR184" s="29">
        <f>SUM(422.09825,174.23538)</f>
        <v>596.33362999999997</v>
      </c>
      <c r="BS184" s="29">
        <f>SUM(1115.31346,1841.55951,1961.67553)</f>
        <v>4918.5485000000008</v>
      </c>
      <c r="BT184" s="29">
        <f t="shared" si="453"/>
        <v>48194.32559</v>
      </c>
      <c r="BU184" s="29"/>
      <c r="BV184" s="29">
        <f>SUM(1147.49598,2779.89486)</f>
        <v>3927.39084</v>
      </c>
      <c r="BW184" s="29">
        <f>SUM(10037.82075,16574.0349,17655.0791)</f>
        <v>44266.93475</v>
      </c>
      <c r="BX184" s="178"/>
      <c r="BY184" s="29">
        <f t="shared" si="454"/>
        <v>5514.8821300000009</v>
      </c>
      <c r="BZ184" s="29"/>
      <c r="CA184" s="29">
        <f>SUM(174.23538,422.09825)</f>
        <v>596.33362999999997</v>
      </c>
      <c r="CB184" s="29">
        <f>SUM(1115.31346,1841.55951,1961.67553)</f>
        <v>4918.5485000000008</v>
      </c>
      <c r="CC184" s="29"/>
      <c r="CD184" s="31">
        <f t="shared" si="455"/>
        <v>53709.207720000006</v>
      </c>
      <c r="CE184" s="29">
        <f t="shared" si="456"/>
        <v>53709.207720000006</v>
      </c>
      <c r="CF184" s="29">
        <f t="shared" si="457"/>
        <v>0</v>
      </c>
      <c r="CG184" s="29">
        <f t="shared" si="457"/>
        <v>4523.7244700000001</v>
      </c>
      <c r="CH184" s="29">
        <f t="shared" si="457"/>
        <v>49185.483250000005</v>
      </c>
      <c r="CI184" s="29">
        <f t="shared" si="457"/>
        <v>0</v>
      </c>
      <c r="CJ184" s="29">
        <f t="shared" si="458"/>
        <v>0</v>
      </c>
      <c r="CK184" s="29">
        <f t="shared" si="459"/>
        <v>0</v>
      </c>
      <c r="CL184" s="29">
        <f t="shared" si="460"/>
        <v>0</v>
      </c>
      <c r="CM184" s="29">
        <f t="shared" si="461"/>
        <v>0</v>
      </c>
      <c r="CN184" s="29">
        <f t="shared" si="462"/>
        <v>0</v>
      </c>
      <c r="CO184" s="349"/>
      <c r="CP184" s="350">
        <f>BA184+BA192</f>
        <v>20386.511999999999</v>
      </c>
      <c r="CQ184" s="350">
        <f>CP184-BF184-BF192</f>
        <v>20386.511999999999</v>
      </c>
      <c r="CR184" s="29">
        <f t="shared" si="463"/>
        <v>0</v>
      </c>
      <c r="CS184" s="29"/>
      <c r="CT184" s="29"/>
      <c r="CU184" s="29"/>
      <c r="CV184" s="29"/>
      <c r="CW184" s="29">
        <f t="shared" si="464"/>
        <v>0</v>
      </c>
      <c r="CX184" s="29"/>
      <c r="CY184" s="29"/>
      <c r="CZ184" s="29"/>
      <c r="DA184" s="29"/>
      <c r="DB184" s="29">
        <f t="shared" si="465"/>
        <v>0</v>
      </c>
      <c r="DC184" s="2">
        <f t="shared" si="466"/>
        <v>0</v>
      </c>
      <c r="DD184" s="2">
        <f t="shared" si="466"/>
        <v>0</v>
      </c>
      <c r="DE184" s="2">
        <f t="shared" si="466"/>
        <v>0</v>
      </c>
      <c r="DF184" s="2">
        <f t="shared" si="466"/>
        <v>0</v>
      </c>
      <c r="DG184" s="29"/>
      <c r="DH184" s="31"/>
      <c r="DI184" s="31">
        <f>DG184-DH184</f>
        <v>0</v>
      </c>
      <c r="DJ184" s="29">
        <f t="shared" si="467"/>
        <v>0</v>
      </c>
      <c r="DK184" s="93"/>
      <c r="DL184" s="29">
        <f t="shared" si="468"/>
        <v>48194.32559</v>
      </c>
      <c r="DM184" s="29">
        <f t="shared" si="469"/>
        <v>48194.32559</v>
      </c>
      <c r="DN184" s="93"/>
      <c r="DO184" s="106">
        <f>DM184+DM192</f>
        <v>50042.226820000003</v>
      </c>
      <c r="DP184" s="106">
        <f>DJ184+DJ192</f>
        <v>0</v>
      </c>
      <c r="DQ184" s="93"/>
      <c r="DR184" s="2">
        <f>CQ184-DO184</f>
        <v>-29655.714820000005</v>
      </c>
      <c r="DS184" s="107">
        <f>DR184-DP184</f>
        <v>-29655.714820000005</v>
      </c>
      <c r="DT184" s="107"/>
      <c r="DU184" s="2">
        <f t="shared" si="324"/>
        <v>0</v>
      </c>
      <c r="DV184" s="29"/>
      <c r="DW184" s="29"/>
      <c r="DX184" s="29"/>
      <c r="DY184" s="29"/>
      <c r="DZ184" s="2">
        <f t="shared" si="325"/>
        <v>0</v>
      </c>
      <c r="EA184" s="29"/>
      <c r="EB184" s="29"/>
      <c r="EC184" s="29"/>
      <c r="ED184" s="178"/>
      <c r="EE184" s="445"/>
      <c r="EF184" s="447"/>
      <c r="EG184" s="447"/>
      <c r="EH184" s="554"/>
      <c r="EI184" s="554"/>
      <c r="EJ184" s="445"/>
      <c r="EK184" s="447"/>
      <c r="EL184" s="447"/>
      <c r="EM184" s="554"/>
      <c r="EN184" s="554"/>
      <c r="EO184" s="554"/>
      <c r="EP184" s="448"/>
      <c r="EQ184" s="447"/>
      <c r="ER184" s="428" t="e">
        <f t="shared" si="470"/>
        <v>#DIV/0!</v>
      </c>
      <c r="ES184" s="498">
        <f t="shared" si="326"/>
        <v>3928.8</v>
      </c>
      <c r="ET184" s="499">
        <f t="shared" si="479"/>
        <v>3928.8</v>
      </c>
      <c r="EU184" s="499"/>
      <c r="EV184" s="544">
        <f t="shared" si="471"/>
        <v>1</v>
      </c>
      <c r="EW184" s="544">
        <f t="shared" si="472"/>
        <v>0</v>
      </c>
      <c r="EX184" s="498">
        <f t="shared" si="327"/>
        <v>0</v>
      </c>
      <c r="EY184" s="499">
        <f t="shared" si="473"/>
        <v>0</v>
      </c>
      <c r="EZ184" s="499">
        <f t="shared" si="474"/>
        <v>0</v>
      </c>
      <c r="FA184" s="544" t="e">
        <f t="shared" si="475"/>
        <v>#DIV/0!</v>
      </c>
      <c r="FB184" s="544" t="e">
        <f t="shared" si="476"/>
        <v>#DIV/0!</v>
      </c>
      <c r="FC184" s="544"/>
      <c r="FD184" s="499">
        <f t="shared" si="477"/>
        <v>0</v>
      </c>
      <c r="FE184" s="499">
        <f t="shared" si="328"/>
        <v>0</v>
      </c>
      <c r="FF184" s="445">
        <f>FG184+FH184</f>
        <v>44282.817900000002</v>
      </c>
      <c r="FG184" s="447">
        <f>AT184</f>
        <v>44282.817900000002</v>
      </c>
      <c r="FH184" s="447"/>
      <c r="FI184" s="554">
        <f>FG184/FF184</f>
        <v>1</v>
      </c>
      <c r="FJ184" s="554">
        <f>FH184/FF184</f>
        <v>0</v>
      </c>
      <c r="FK184" s="445">
        <f>FL184+FM184</f>
        <v>0</v>
      </c>
      <c r="FL184" s="447">
        <f>DX184</f>
        <v>0</v>
      </c>
      <c r="FM184" s="447">
        <f>EC184</f>
        <v>0</v>
      </c>
      <c r="FN184" s="554" t="e">
        <f>FL184/FK184</f>
        <v>#DIV/0!</v>
      </c>
      <c r="FO184" s="554" t="e">
        <f>FM184/FK184</f>
        <v>#DIV/0!</v>
      </c>
      <c r="FP184" s="554"/>
      <c r="FQ184" s="448">
        <f>FK184*FI184</f>
        <v>0</v>
      </c>
      <c r="FR184" s="447">
        <f>FL184-FQ184</f>
        <v>0</v>
      </c>
    </row>
    <row r="185" spans="2:174" s="48" customFormat="1" ht="15.75" customHeight="1" x14ac:dyDescent="0.25">
      <c r="B185" s="35"/>
      <c r="C185" s="36"/>
      <c r="D185" s="36">
        <v>1</v>
      </c>
      <c r="E185" s="113">
        <v>155</v>
      </c>
      <c r="F185" s="35"/>
      <c r="G185" s="36"/>
      <c r="H185" s="36"/>
      <c r="I185" s="113"/>
      <c r="J185" s="4"/>
      <c r="K185" s="4"/>
      <c r="L185" s="66"/>
      <c r="M185" s="113">
        <v>144</v>
      </c>
      <c r="N185" s="4" t="s">
        <v>132</v>
      </c>
      <c r="O185" s="408"/>
      <c r="P185" s="212">
        <v>1</v>
      </c>
      <c r="Q185" s="113"/>
      <c r="R185" s="2">
        <f t="shared" si="446"/>
        <v>2531.0997600000001</v>
      </c>
      <c r="S185" s="2"/>
      <c r="T185" s="620">
        <v>2531.0997600000001</v>
      </c>
      <c r="U185" s="619"/>
      <c r="V185" s="2">
        <f t="shared" si="447"/>
        <v>2531.1</v>
      </c>
      <c r="W185" s="2"/>
      <c r="X185" s="645">
        <v>2531.1</v>
      </c>
      <c r="Y185" s="2"/>
      <c r="Z185" s="174"/>
      <c r="AA185" s="172"/>
      <c r="AB185" s="172"/>
      <c r="AC185" s="173"/>
      <c r="AD185" s="172"/>
      <c r="AE185" s="174"/>
      <c r="AF185" s="172"/>
      <c r="AG185" s="172"/>
      <c r="AH185" s="173"/>
      <c r="AI185" s="172"/>
      <c r="AJ185" s="174"/>
      <c r="AK185" s="172"/>
      <c r="AL185" s="172"/>
      <c r="AM185" s="173"/>
      <c r="AN185" s="172"/>
      <c r="AO185" s="218"/>
      <c r="AP185" s="580" t="s">
        <v>466</v>
      </c>
      <c r="AQ185" s="2">
        <f t="shared" si="448"/>
        <v>2531.0997600000001</v>
      </c>
      <c r="AR185" s="619"/>
      <c r="AS185" s="620">
        <v>2531.0997600000001</v>
      </c>
      <c r="AT185" s="619"/>
      <c r="AU185" s="323"/>
      <c r="AV185" s="2" t="e">
        <f t="shared" si="449"/>
        <v>#REF!</v>
      </c>
      <c r="AW185" s="2" t="e">
        <f>#REF!-AR185</f>
        <v>#REF!</v>
      </c>
      <c r="AX185" s="2" t="e">
        <f>#REF!-AS185</f>
        <v>#REF!</v>
      </c>
      <c r="AY185" s="2" t="e">
        <f>#REF!-AT185</f>
        <v>#REF!</v>
      </c>
      <c r="AZ185" s="2" t="e">
        <f>#REF!-AU185</f>
        <v>#REF!</v>
      </c>
      <c r="BA185" s="2">
        <f t="shared" si="450"/>
        <v>1223.5999999999999</v>
      </c>
      <c r="BB185" s="2"/>
      <c r="BC185" s="262">
        <v>1223.5999999999999</v>
      </c>
      <c r="BD185" s="2"/>
      <c r="BE185" s="323"/>
      <c r="BF185" s="2">
        <f t="shared" si="451"/>
        <v>0</v>
      </c>
      <c r="BG185" s="2"/>
      <c r="BH185" s="262"/>
      <c r="BI185" s="2"/>
      <c r="BJ185" s="323"/>
      <c r="BK185" s="2">
        <f t="shared" si="452"/>
        <v>2531.0997600000001</v>
      </c>
      <c r="BL185" s="2"/>
      <c r="BM185" s="620">
        <v>2531.0997600000001</v>
      </c>
      <c r="BN185" s="2"/>
      <c r="BO185" s="328"/>
      <c r="BP185" s="2">
        <f t="shared" si="478"/>
        <v>482.11424</v>
      </c>
      <c r="BQ185" s="327"/>
      <c r="BR185" s="327">
        <v>482.11424</v>
      </c>
      <c r="BS185" s="327"/>
      <c r="BT185" s="2">
        <f t="shared" si="453"/>
        <v>2531.0997600000001</v>
      </c>
      <c r="BU185" s="2"/>
      <c r="BV185" s="262">
        <v>2531.0997600000001</v>
      </c>
      <c r="BW185" s="2"/>
      <c r="BX185" s="174"/>
      <c r="BY185" s="2">
        <f t="shared" si="454"/>
        <v>482.11424</v>
      </c>
      <c r="BZ185" s="2"/>
      <c r="CA185" s="2">
        <v>482.11424</v>
      </c>
      <c r="CB185" s="2"/>
      <c r="CC185" s="2"/>
      <c r="CD185" s="25">
        <f t="shared" si="455"/>
        <v>3013.2139999999999</v>
      </c>
      <c r="CE185" s="2">
        <f t="shared" si="456"/>
        <v>3013.2139999999999</v>
      </c>
      <c r="CF185" s="2">
        <f t="shared" si="457"/>
        <v>0</v>
      </c>
      <c r="CG185" s="2">
        <f t="shared" si="457"/>
        <v>3013.2139999999999</v>
      </c>
      <c r="CH185" s="2">
        <f t="shared" si="457"/>
        <v>0</v>
      </c>
      <c r="CI185" s="2">
        <f t="shared" si="457"/>
        <v>0</v>
      </c>
      <c r="CJ185" s="2">
        <f t="shared" si="458"/>
        <v>0</v>
      </c>
      <c r="CK185" s="2">
        <f t="shared" si="459"/>
        <v>0</v>
      </c>
      <c r="CL185" s="2">
        <f t="shared" si="460"/>
        <v>0</v>
      </c>
      <c r="CM185" s="2">
        <f t="shared" si="461"/>
        <v>0</v>
      </c>
      <c r="CN185" s="2">
        <f t="shared" si="462"/>
        <v>0</v>
      </c>
      <c r="CO185" s="92"/>
      <c r="CP185" s="348">
        <f>AQ180+AQ181+AQ182+AQ183+AQ185+AQ186+AQ187+AQ188+AQ189+AQ190+AQ191+AQ193+AQ194</f>
        <v>18567.326570000001</v>
      </c>
      <c r="CQ185" s="348">
        <f>CP185+CR181-BF186-BF187</f>
        <v>18567.326570000001</v>
      </c>
      <c r="CR185" s="2">
        <f t="shared" si="463"/>
        <v>0</v>
      </c>
      <c r="CS185" s="2"/>
      <c r="CT185" s="262"/>
      <c r="CU185" s="2"/>
      <c r="CV185" s="323"/>
      <c r="CW185" s="2">
        <f t="shared" si="464"/>
        <v>0</v>
      </c>
      <c r="CX185" s="2"/>
      <c r="CY185" s="262"/>
      <c r="CZ185" s="2"/>
      <c r="DA185" s="323"/>
      <c r="DB185" s="2">
        <f t="shared" si="465"/>
        <v>0</v>
      </c>
      <c r="DC185" s="2">
        <f t="shared" si="466"/>
        <v>0</v>
      </c>
      <c r="DD185" s="2">
        <f t="shared" si="466"/>
        <v>0</v>
      </c>
      <c r="DE185" s="2">
        <f t="shared" si="466"/>
        <v>0</v>
      </c>
      <c r="DF185" s="2">
        <f t="shared" si="466"/>
        <v>0</v>
      </c>
      <c r="DG185" s="2"/>
      <c r="DH185" s="2"/>
      <c r="DI185" s="2"/>
      <c r="DJ185" s="2">
        <f t="shared" si="467"/>
        <v>0</v>
      </c>
      <c r="DK185" s="58"/>
      <c r="DL185" s="2">
        <f t="shared" si="468"/>
        <v>2531.0997600000001</v>
      </c>
      <c r="DM185" s="2">
        <f t="shared" si="469"/>
        <v>2531.0997600000001</v>
      </c>
      <c r="DN185" s="58"/>
      <c r="DO185" s="2">
        <f>DM180+DM181+DM182+DM183+DM185+DM186+DM187+DM188+DM189+DM190+DM191+DM193+DM194</f>
        <v>18567.326563999999</v>
      </c>
      <c r="DP185" s="2">
        <f>DJ180+DJ181+DJ182+DJ183+DJ185+DJ186+DJ187+DJ188+DJ189+DJ190+DJ191+DJ192+DJ193+DJ194</f>
        <v>-4.0000004446483217E-6</v>
      </c>
      <c r="DQ185" s="58"/>
      <c r="DR185" s="2">
        <f>CQ185-DO185</f>
        <v>6.0000020312145352E-6</v>
      </c>
      <c r="DS185" s="58"/>
      <c r="DT185" s="58"/>
      <c r="DU185" s="2">
        <f t="shared" si="324"/>
        <v>0</v>
      </c>
      <c r="DV185" s="2"/>
      <c r="DW185" s="262"/>
      <c r="DX185" s="2"/>
      <c r="DY185" s="323"/>
      <c r="DZ185" s="2">
        <f t="shared" si="325"/>
        <v>0</v>
      </c>
      <c r="EA185" s="2"/>
      <c r="EB185" s="2"/>
      <c r="EC185" s="2"/>
      <c r="ED185" s="172"/>
      <c r="EE185" s="445"/>
      <c r="EF185" s="445"/>
      <c r="EG185" s="445"/>
      <c r="EH185" s="553"/>
      <c r="EI185" s="553"/>
      <c r="EJ185" s="445"/>
      <c r="EK185" s="445"/>
      <c r="EL185" s="445"/>
      <c r="EM185" s="553"/>
      <c r="EN185" s="553"/>
      <c r="EO185" s="553"/>
      <c r="EP185" s="446"/>
      <c r="EQ185" s="445"/>
      <c r="ER185" s="427" t="e">
        <f t="shared" si="470"/>
        <v>#DIV/0!</v>
      </c>
      <c r="ES185" s="498">
        <f t="shared" si="326"/>
        <v>2531.0997600000001</v>
      </c>
      <c r="ET185" s="498">
        <f t="shared" si="479"/>
        <v>2531.0997600000001</v>
      </c>
      <c r="EU185" s="498"/>
      <c r="EV185" s="541">
        <f t="shared" si="471"/>
        <v>1</v>
      </c>
      <c r="EW185" s="541">
        <f t="shared" si="472"/>
        <v>0</v>
      </c>
      <c r="EX185" s="498">
        <f t="shared" si="327"/>
        <v>0</v>
      </c>
      <c r="EY185" s="498">
        <f t="shared" si="473"/>
        <v>0</v>
      </c>
      <c r="EZ185" s="498">
        <f t="shared" si="474"/>
        <v>0</v>
      </c>
      <c r="FA185" s="541" t="e">
        <f t="shared" si="475"/>
        <v>#DIV/0!</v>
      </c>
      <c r="FB185" s="541" t="e">
        <f t="shared" si="476"/>
        <v>#DIV/0!</v>
      </c>
      <c r="FC185" s="541"/>
      <c r="FD185" s="498">
        <f t="shared" si="477"/>
        <v>0</v>
      </c>
      <c r="FE185" s="498">
        <f t="shared" si="328"/>
        <v>0</v>
      </c>
      <c r="FF185" s="445"/>
      <c r="FG185" s="445"/>
      <c r="FH185" s="445"/>
      <c r="FI185" s="553"/>
      <c r="FJ185" s="553"/>
      <c r="FK185" s="445"/>
      <c r="FL185" s="445"/>
      <c r="FM185" s="445"/>
      <c r="FN185" s="553"/>
      <c r="FO185" s="553"/>
      <c r="FP185" s="553"/>
      <c r="FQ185" s="446"/>
      <c r="FR185" s="445"/>
    </row>
    <row r="186" spans="2:174" s="48" customFormat="1" ht="15.75" customHeight="1" x14ac:dyDescent="0.25">
      <c r="B186" s="35"/>
      <c r="C186" s="36"/>
      <c r="D186" s="36">
        <v>1</v>
      </c>
      <c r="E186" s="113">
        <v>156</v>
      </c>
      <c r="F186" s="35"/>
      <c r="G186" s="36"/>
      <c r="H186" s="36">
        <v>1</v>
      </c>
      <c r="I186" s="113"/>
      <c r="J186" s="4"/>
      <c r="K186" s="4"/>
      <c r="L186" s="66"/>
      <c r="M186" s="113">
        <v>145</v>
      </c>
      <c r="N186" s="4" t="s">
        <v>133</v>
      </c>
      <c r="O186" s="408"/>
      <c r="P186" s="212">
        <v>1</v>
      </c>
      <c r="Q186" s="113">
        <v>1</v>
      </c>
      <c r="R186" s="2">
        <f t="shared" si="446"/>
        <v>1782.3954900000001</v>
      </c>
      <c r="S186" s="2"/>
      <c r="T186" s="620">
        <v>1782.3954900000001</v>
      </c>
      <c r="U186" s="619"/>
      <c r="V186" s="2">
        <f t="shared" si="447"/>
        <v>1782.4</v>
      </c>
      <c r="W186" s="2"/>
      <c r="X186" s="645">
        <v>1782.4</v>
      </c>
      <c r="Y186" s="2"/>
      <c r="Z186" s="174"/>
      <c r="AA186" s="172"/>
      <c r="AB186" s="172"/>
      <c r="AC186" s="173"/>
      <c r="AD186" s="172"/>
      <c r="AE186" s="174"/>
      <c r="AF186" s="172"/>
      <c r="AG186" s="172"/>
      <c r="AH186" s="173"/>
      <c r="AI186" s="172"/>
      <c r="AJ186" s="174"/>
      <c r="AK186" s="172"/>
      <c r="AL186" s="172"/>
      <c r="AM186" s="173"/>
      <c r="AN186" s="172"/>
      <c r="AO186" s="218"/>
      <c r="AP186" s="580" t="s">
        <v>467</v>
      </c>
      <c r="AQ186" s="2">
        <f t="shared" si="448"/>
        <v>1782.3954900000001</v>
      </c>
      <c r="AR186" s="619"/>
      <c r="AS186" s="620">
        <v>1782.3954900000001</v>
      </c>
      <c r="AT186" s="619"/>
      <c r="AU186" s="323"/>
      <c r="AV186" s="2" t="e">
        <f t="shared" si="449"/>
        <v>#REF!</v>
      </c>
      <c r="AW186" s="2" t="e">
        <f>#REF!-AR186</f>
        <v>#REF!</v>
      </c>
      <c r="AX186" s="2" t="e">
        <f>#REF!-AS186</f>
        <v>#REF!</v>
      </c>
      <c r="AY186" s="2" t="e">
        <f>#REF!-AT186</f>
        <v>#REF!</v>
      </c>
      <c r="AZ186" s="2" t="e">
        <f>#REF!-AU186</f>
        <v>#REF!</v>
      </c>
      <c r="BA186" s="2">
        <f t="shared" si="450"/>
        <v>648.6</v>
      </c>
      <c r="BB186" s="2"/>
      <c r="BC186" s="262">
        <v>648.6</v>
      </c>
      <c r="BD186" s="2"/>
      <c r="BE186" s="323"/>
      <c r="BF186" s="2">
        <f t="shared" si="451"/>
        <v>0</v>
      </c>
      <c r="BG186" s="2"/>
      <c r="BH186" s="262"/>
      <c r="BI186" s="2"/>
      <c r="BJ186" s="323"/>
      <c r="BK186" s="2">
        <f t="shared" si="452"/>
        <v>1782.3954800000001</v>
      </c>
      <c r="BL186" s="2"/>
      <c r="BM186" s="620">
        <f>SUM(271.9968,667.59384,842.80484)</f>
        <v>1782.3954800000001</v>
      </c>
      <c r="BN186" s="2"/>
      <c r="BO186" s="328"/>
      <c r="BP186" s="2">
        <f t="shared" si="478"/>
        <v>220.42464999999999</v>
      </c>
      <c r="BQ186" s="327"/>
      <c r="BR186" s="327">
        <f>SUM(33.6372,82.55976,104.22769)</f>
        <v>220.42464999999999</v>
      </c>
      <c r="BS186" s="327"/>
      <c r="BT186" s="2">
        <f t="shared" si="453"/>
        <v>1782.3954800000001</v>
      </c>
      <c r="BU186" s="2"/>
      <c r="BV186" s="620">
        <f>SUM(271.9968,842.80484,667.59384)</f>
        <v>1782.3954800000001</v>
      </c>
      <c r="BW186" s="2"/>
      <c r="BX186" s="174"/>
      <c r="BY186" s="2">
        <f t="shared" si="454"/>
        <v>220.42464999999999</v>
      </c>
      <c r="BZ186" s="2"/>
      <c r="CA186" s="2">
        <f>SUM(33.6372,104.22769,82.55976)</f>
        <v>220.42464999999999</v>
      </c>
      <c r="CB186" s="2"/>
      <c r="CC186" s="2"/>
      <c r="CD186" s="25">
        <f t="shared" si="455"/>
        <v>2002.8201300000001</v>
      </c>
      <c r="CE186" s="2">
        <f t="shared" si="456"/>
        <v>2002.8201300000001</v>
      </c>
      <c r="CF186" s="2">
        <f t="shared" si="457"/>
        <v>0</v>
      </c>
      <c r="CG186" s="2">
        <f t="shared" si="457"/>
        <v>2002.8201300000001</v>
      </c>
      <c r="CH186" s="2">
        <f t="shared" si="457"/>
        <v>0</v>
      </c>
      <c r="CI186" s="2">
        <f t="shared" si="457"/>
        <v>0</v>
      </c>
      <c r="CJ186" s="2">
        <f t="shared" si="458"/>
        <v>0</v>
      </c>
      <c r="CK186" s="2">
        <f t="shared" si="459"/>
        <v>0</v>
      </c>
      <c r="CL186" s="2">
        <f t="shared" si="460"/>
        <v>0</v>
      </c>
      <c r="CM186" s="2">
        <f t="shared" si="461"/>
        <v>0</v>
      </c>
      <c r="CN186" s="2">
        <f t="shared" si="462"/>
        <v>0</v>
      </c>
      <c r="CO186" s="92"/>
      <c r="CP186" s="348"/>
      <c r="CQ186" s="348"/>
      <c r="CR186" s="2">
        <f t="shared" si="463"/>
        <v>0</v>
      </c>
      <c r="CS186" s="2"/>
      <c r="CT186" s="262"/>
      <c r="CU186" s="2"/>
      <c r="CV186" s="323"/>
      <c r="CW186" s="2">
        <f t="shared" si="464"/>
        <v>0</v>
      </c>
      <c r="CX186" s="2"/>
      <c r="CY186" s="262"/>
      <c r="CZ186" s="2"/>
      <c r="DA186" s="323"/>
      <c r="DB186" s="2">
        <f t="shared" si="465"/>
        <v>0</v>
      </c>
      <c r="DC186" s="2">
        <f t="shared" si="466"/>
        <v>0</v>
      </c>
      <c r="DD186" s="2">
        <f t="shared" si="466"/>
        <v>0</v>
      </c>
      <c r="DE186" s="2">
        <f t="shared" si="466"/>
        <v>0</v>
      </c>
      <c r="DF186" s="2">
        <f t="shared" si="466"/>
        <v>0</v>
      </c>
      <c r="DG186" s="2"/>
      <c r="DH186" s="2"/>
      <c r="DI186" s="2"/>
      <c r="DJ186" s="2">
        <f t="shared" si="467"/>
        <v>0</v>
      </c>
      <c r="DK186" s="58"/>
      <c r="DL186" s="2">
        <f t="shared" si="468"/>
        <v>1782.3954800000001</v>
      </c>
      <c r="DM186" s="2">
        <f t="shared" si="469"/>
        <v>1782.3954800000001</v>
      </c>
      <c r="DN186" s="58"/>
      <c r="DO186" s="2"/>
      <c r="DP186" s="2"/>
      <c r="DQ186" s="58"/>
      <c r="DR186" s="2"/>
      <c r="DS186" s="58"/>
      <c r="DT186" s="58"/>
      <c r="DU186" s="2">
        <f t="shared" si="324"/>
        <v>271.99680000000001</v>
      </c>
      <c r="DV186" s="2"/>
      <c r="DW186" s="262">
        <v>271.99680000000001</v>
      </c>
      <c r="DX186" s="2"/>
      <c r="DY186" s="323"/>
      <c r="DZ186" s="2">
        <f t="shared" si="325"/>
        <v>33.6372</v>
      </c>
      <c r="EA186" s="2"/>
      <c r="EB186" s="2">
        <v>33.6372</v>
      </c>
      <c r="EC186" s="2"/>
      <c r="ED186" s="172"/>
      <c r="EE186" s="445"/>
      <c r="EF186" s="445"/>
      <c r="EG186" s="445"/>
      <c r="EH186" s="553"/>
      <c r="EI186" s="553"/>
      <c r="EJ186" s="445"/>
      <c r="EK186" s="445"/>
      <c r="EL186" s="445"/>
      <c r="EM186" s="553"/>
      <c r="EN186" s="553"/>
      <c r="EO186" s="553"/>
      <c r="EP186" s="446"/>
      <c r="EQ186" s="445"/>
      <c r="ER186" s="427" t="e">
        <f t="shared" si="470"/>
        <v>#DIV/0!</v>
      </c>
      <c r="ES186" s="498">
        <f t="shared" si="326"/>
        <v>1782.3954900000001</v>
      </c>
      <c r="ET186" s="498">
        <f t="shared" si="479"/>
        <v>1782.3954900000001</v>
      </c>
      <c r="EU186" s="498"/>
      <c r="EV186" s="541">
        <f t="shared" si="471"/>
        <v>1</v>
      </c>
      <c r="EW186" s="541">
        <f t="shared" si="472"/>
        <v>0</v>
      </c>
      <c r="EX186" s="498">
        <f t="shared" si="327"/>
        <v>305.63400000000001</v>
      </c>
      <c r="EY186" s="498">
        <f t="shared" si="473"/>
        <v>271.99680000000001</v>
      </c>
      <c r="EZ186" s="498">
        <f t="shared" si="474"/>
        <v>33.6372</v>
      </c>
      <c r="FA186" s="541">
        <f t="shared" si="475"/>
        <v>0.88994287284791607</v>
      </c>
      <c r="FB186" s="541">
        <f t="shared" si="476"/>
        <v>0.11005712715208386</v>
      </c>
      <c r="FC186" s="541"/>
      <c r="FD186" s="498">
        <f t="shared" si="477"/>
        <v>305.63400000000001</v>
      </c>
      <c r="FE186" s="498">
        <f t="shared" si="328"/>
        <v>-33.637200000000007</v>
      </c>
      <c r="FF186" s="445"/>
      <c r="FG186" s="445"/>
      <c r="FH186" s="445"/>
      <c r="FI186" s="553"/>
      <c r="FJ186" s="553"/>
      <c r="FK186" s="445"/>
      <c r="FL186" s="445"/>
      <c r="FM186" s="445"/>
      <c r="FN186" s="553"/>
      <c r="FO186" s="553"/>
      <c r="FP186" s="553"/>
      <c r="FQ186" s="446"/>
      <c r="FR186" s="445"/>
    </row>
    <row r="187" spans="2:174" s="48" customFormat="1" ht="15.6" customHeight="1" x14ac:dyDescent="0.25">
      <c r="B187" s="35"/>
      <c r="C187" s="36"/>
      <c r="D187" s="36">
        <v>1</v>
      </c>
      <c r="E187" s="113">
        <v>157</v>
      </c>
      <c r="F187" s="35"/>
      <c r="G187" s="36"/>
      <c r="H187" s="36">
        <v>1</v>
      </c>
      <c r="I187" s="113"/>
      <c r="J187" s="4"/>
      <c r="K187" s="4"/>
      <c r="L187" s="66"/>
      <c r="M187" s="113">
        <v>146</v>
      </c>
      <c r="N187" s="4" t="s">
        <v>134</v>
      </c>
      <c r="O187" s="408"/>
      <c r="P187" s="212">
        <v>1</v>
      </c>
      <c r="Q187" s="113"/>
      <c r="R187" s="2">
        <f t="shared" si="446"/>
        <v>1754.9</v>
      </c>
      <c r="S187" s="2"/>
      <c r="T187" s="620">
        <v>1754.9</v>
      </c>
      <c r="U187" s="619"/>
      <c r="V187" s="2">
        <f t="shared" si="447"/>
        <v>1754.9</v>
      </c>
      <c r="W187" s="2"/>
      <c r="X187" s="645">
        <v>1754.9</v>
      </c>
      <c r="Y187" s="2"/>
      <c r="Z187" s="174"/>
      <c r="AA187" s="172"/>
      <c r="AB187" s="172"/>
      <c r="AC187" s="173"/>
      <c r="AD187" s="172"/>
      <c r="AE187" s="174"/>
      <c r="AF187" s="172"/>
      <c r="AG187" s="172"/>
      <c r="AH187" s="173"/>
      <c r="AI187" s="172"/>
      <c r="AJ187" s="174"/>
      <c r="AK187" s="172"/>
      <c r="AL187" s="172"/>
      <c r="AM187" s="173"/>
      <c r="AN187" s="172"/>
      <c r="AO187" s="218"/>
      <c r="AP187" s="580" t="s">
        <v>565</v>
      </c>
      <c r="AQ187" s="2">
        <f t="shared" si="448"/>
        <v>1754.9</v>
      </c>
      <c r="AR187" s="619"/>
      <c r="AS187" s="620">
        <v>1754.9</v>
      </c>
      <c r="AT187" s="619"/>
      <c r="AU187" s="2"/>
      <c r="AV187" s="2" t="e">
        <f t="shared" si="449"/>
        <v>#REF!</v>
      </c>
      <c r="AW187" s="2" t="e">
        <f>#REF!-AR187</f>
        <v>#REF!</v>
      </c>
      <c r="AX187" s="2" t="e">
        <f>#REF!-AS187</f>
        <v>#REF!</v>
      </c>
      <c r="AY187" s="2" t="e">
        <f>#REF!-AT187</f>
        <v>#REF!</v>
      </c>
      <c r="AZ187" s="2" t="e">
        <f>#REF!-AU187</f>
        <v>#REF!</v>
      </c>
      <c r="BA187" s="2">
        <f t="shared" si="450"/>
        <v>1177.5999999999999</v>
      </c>
      <c r="BB187" s="2"/>
      <c r="BC187" s="262">
        <f>512+665.6</f>
        <v>1177.5999999999999</v>
      </c>
      <c r="BD187" s="2"/>
      <c r="BE187" s="2"/>
      <c r="BF187" s="2">
        <f t="shared" si="451"/>
        <v>0</v>
      </c>
      <c r="BG187" s="2"/>
      <c r="BH187" s="262"/>
      <c r="BI187" s="2"/>
      <c r="BJ187" s="2"/>
      <c r="BK187" s="2">
        <f t="shared" si="452"/>
        <v>1754.9</v>
      </c>
      <c r="BL187" s="2"/>
      <c r="BM187" s="620">
        <v>1754.9</v>
      </c>
      <c r="BN187" s="2"/>
      <c r="BO187" s="2"/>
      <c r="BP187" s="2">
        <f t="shared" si="478"/>
        <v>218</v>
      </c>
      <c r="BQ187" s="2"/>
      <c r="BR187" s="2">
        <v>218</v>
      </c>
      <c r="BS187" s="2"/>
      <c r="BT187" s="2">
        <f t="shared" si="453"/>
        <v>1754.9</v>
      </c>
      <c r="BU187" s="2"/>
      <c r="BV187" s="262">
        <v>1754.9</v>
      </c>
      <c r="BW187" s="2"/>
      <c r="BX187" s="172"/>
      <c r="BY187" s="2">
        <f t="shared" si="454"/>
        <v>218</v>
      </c>
      <c r="BZ187" s="2"/>
      <c r="CA187" s="2">
        <v>218</v>
      </c>
      <c r="CB187" s="2"/>
      <c r="CC187" s="2"/>
      <c r="CD187" s="25">
        <f t="shared" si="455"/>
        <v>1972.9</v>
      </c>
      <c r="CE187" s="2">
        <f t="shared" si="456"/>
        <v>1972.9</v>
      </c>
      <c r="CF187" s="2">
        <f t="shared" si="457"/>
        <v>0</v>
      </c>
      <c r="CG187" s="2">
        <f t="shared" si="457"/>
        <v>1972.9</v>
      </c>
      <c r="CH187" s="2">
        <f t="shared" si="457"/>
        <v>0</v>
      </c>
      <c r="CI187" s="2">
        <f t="shared" si="457"/>
        <v>0</v>
      </c>
      <c r="CJ187" s="2">
        <f t="shared" si="458"/>
        <v>0</v>
      </c>
      <c r="CK187" s="2">
        <f t="shared" si="459"/>
        <v>0</v>
      </c>
      <c r="CL187" s="2">
        <f t="shared" si="460"/>
        <v>0</v>
      </c>
      <c r="CM187" s="2">
        <f t="shared" si="461"/>
        <v>0</v>
      </c>
      <c r="CN187" s="2">
        <f t="shared" si="462"/>
        <v>0</v>
      </c>
      <c r="CO187" s="92"/>
      <c r="CP187" s="348"/>
      <c r="CQ187" s="348"/>
      <c r="CR187" s="2">
        <f t="shared" si="463"/>
        <v>0</v>
      </c>
      <c r="CS187" s="2"/>
      <c r="CT187" s="262"/>
      <c r="CU187" s="2"/>
      <c r="CV187" s="2"/>
      <c r="CW187" s="2">
        <f t="shared" si="464"/>
        <v>0</v>
      </c>
      <c r="CX187" s="2"/>
      <c r="CY187" s="262"/>
      <c r="CZ187" s="2"/>
      <c r="DA187" s="2"/>
      <c r="DB187" s="2">
        <f t="shared" si="465"/>
        <v>0</v>
      </c>
      <c r="DC187" s="2">
        <f t="shared" si="466"/>
        <v>0</v>
      </c>
      <c r="DD187" s="2">
        <f t="shared" si="466"/>
        <v>0</v>
      </c>
      <c r="DE187" s="2">
        <f t="shared" si="466"/>
        <v>0</v>
      </c>
      <c r="DF187" s="2">
        <f t="shared" si="466"/>
        <v>0</v>
      </c>
      <c r="DG187" s="2"/>
      <c r="DH187" s="2"/>
      <c r="DI187" s="2"/>
      <c r="DJ187" s="2">
        <f t="shared" si="467"/>
        <v>0</v>
      </c>
      <c r="DK187" s="58"/>
      <c r="DL187" s="2">
        <f t="shared" si="468"/>
        <v>1754.9</v>
      </c>
      <c r="DM187" s="2">
        <f t="shared" si="469"/>
        <v>1754.9</v>
      </c>
      <c r="DN187" s="58"/>
      <c r="DO187" s="2"/>
      <c r="DP187" s="2"/>
      <c r="DQ187" s="58"/>
      <c r="DR187" s="2"/>
      <c r="DS187" s="58"/>
      <c r="DT187" s="58"/>
      <c r="DU187" s="2">
        <f t="shared" si="324"/>
        <v>0</v>
      </c>
      <c r="DV187" s="2"/>
      <c r="DW187" s="262"/>
      <c r="DX187" s="2"/>
      <c r="DY187" s="2"/>
      <c r="DZ187" s="2">
        <f t="shared" si="325"/>
        <v>0</v>
      </c>
      <c r="EA187" s="2"/>
      <c r="EB187" s="2"/>
      <c r="EC187" s="2"/>
      <c r="ED187" s="172"/>
      <c r="EE187" s="445"/>
      <c r="EF187" s="445"/>
      <c r="EG187" s="445"/>
      <c r="EH187" s="553"/>
      <c r="EI187" s="553"/>
      <c r="EJ187" s="445"/>
      <c r="EK187" s="445"/>
      <c r="EL187" s="445"/>
      <c r="EM187" s="553"/>
      <c r="EN187" s="553"/>
      <c r="EO187" s="553"/>
      <c r="EP187" s="446"/>
      <c r="EQ187" s="445"/>
      <c r="ER187" s="427" t="e">
        <f t="shared" si="470"/>
        <v>#DIV/0!</v>
      </c>
      <c r="ES187" s="498">
        <f t="shared" si="326"/>
        <v>1754.9</v>
      </c>
      <c r="ET187" s="498">
        <f t="shared" si="479"/>
        <v>1754.9</v>
      </c>
      <c r="EU187" s="498"/>
      <c r="EV187" s="541">
        <f t="shared" si="471"/>
        <v>1</v>
      </c>
      <c r="EW187" s="541">
        <f t="shared" si="472"/>
        <v>0</v>
      </c>
      <c r="EX187" s="498">
        <f t="shared" si="327"/>
        <v>0</v>
      </c>
      <c r="EY187" s="498">
        <f t="shared" si="473"/>
        <v>0</v>
      </c>
      <c r="EZ187" s="498">
        <f t="shared" si="474"/>
        <v>0</v>
      </c>
      <c r="FA187" s="541" t="e">
        <f t="shared" si="475"/>
        <v>#DIV/0!</v>
      </c>
      <c r="FB187" s="541" t="e">
        <f t="shared" si="476"/>
        <v>#DIV/0!</v>
      </c>
      <c r="FC187" s="541"/>
      <c r="FD187" s="498">
        <f t="shared" si="477"/>
        <v>0</v>
      </c>
      <c r="FE187" s="498">
        <f t="shared" si="328"/>
        <v>0</v>
      </c>
      <c r="FF187" s="445"/>
      <c r="FG187" s="445"/>
      <c r="FH187" s="445"/>
      <c r="FI187" s="553"/>
      <c r="FJ187" s="553"/>
      <c r="FK187" s="445"/>
      <c r="FL187" s="445"/>
      <c r="FM187" s="445"/>
      <c r="FN187" s="553"/>
      <c r="FO187" s="553"/>
      <c r="FP187" s="553"/>
      <c r="FQ187" s="446"/>
      <c r="FR187" s="445"/>
    </row>
    <row r="188" spans="2:174" s="48" customFormat="1" ht="15.6" customHeight="1" x14ac:dyDescent="0.25">
      <c r="B188" s="35"/>
      <c r="C188" s="36"/>
      <c r="D188" s="36">
        <v>1</v>
      </c>
      <c r="E188" s="113">
        <v>158</v>
      </c>
      <c r="F188" s="35"/>
      <c r="G188" s="36"/>
      <c r="H188" s="36"/>
      <c r="I188" s="113"/>
      <c r="J188" s="4"/>
      <c r="K188" s="4"/>
      <c r="L188" s="66"/>
      <c r="M188" s="113">
        <v>147</v>
      </c>
      <c r="N188" s="4" t="s">
        <v>135</v>
      </c>
      <c r="O188" s="408"/>
      <c r="P188" s="212">
        <v>1</v>
      </c>
      <c r="Q188" s="113"/>
      <c r="R188" s="2">
        <f t="shared" si="446"/>
        <v>657.43132000000003</v>
      </c>
      <c r="S188" s="2"/>
      <c r="T188" s="620">
        <v>657.43132000000003</v>
      </c>
      <c r="U188" s="619"/>
      <c r="V188" s="2">
        <f t="shared" si="447"/>
        <v>662.8</v>
      </c>
      <c r="W188" s="2"/>
      <c r="X188" s="645">
        <v>662.8</v>
      </c>
      <c r="Y188" s="2"/>
      <c r="Z188" s="174"/>
      <c r="AA188" s="172"/>
      <c r="AB188" s="172"/>
      <c r="AC188" s="173"/>
      <c r="AD188" s="172"/>
      <c r="AE188" s="174"/>
      <c r="AF188" s="172"/>
      <c r="AG188" s="172"/>
      <c r="AH188" s="173"/>
      <c r="AI188" s="172"/>
      <c r="AJ188" s="174"/>
      <c r="AK188" s="172"/>
      <c r="AL188" s="172"/>
      <c r="AM188" s="173"/>
      <c r="AN188" s="172"/>
      <c r="AO188" s="218"/>
      <c r="AP188" s="580" t="s">
        <v>547</v>
      </c>
      <c r="AQ188" s="2">
        <f t="shared" si="448"/>
        <v>657.43132000000003</v>
      </c>
      <c r="AR188" s="619"/>
      <c r="AS188" s="620">
        <v>657.43132000000003</v>
      </c>
      <c r="AT188" s="619"/>
      <c r="AU188" s="2"/>
      <c r="AV188" s="2" t="e">
        <f t="shared" si="449"/>
        <v>#REF!</v>
      </c>
      <c r="AW188" s="2" t="e">
        <f>#REF!-AR188</f>
        <v>#REF!</v>
      </c>
      <c r="AX188" s="2" t="e">
        <f>#REF!-AS188</f>
        <v>#REF!</v>
      </c>
      <c r="AY188" s="2" t="e">
        <f>#REF!-AT188</f>
        <v>#REF!</v>
      </c>
      <c r="AZ188" s="2" t="e">
        <f>#REF!-AU188</f>
        <v>#REF!</v>
      </c>
      <c r="BA188" s="2">
        <f t="shared" si="450"/>
        <v>441.6</v>
      </c>
      <c r="BB188" s="2"/>
      <c r="BC188" s="262">
        <v>441.6</v>
      </c>
      <c r="BD188" s="2"/>
      <c r="BE188" s="2"/>
      <c r="BF188" s="2">
        <f t="shared" si="451"/>
        <v>0</v>
      </c>
      <c r="BG188" s="2"/>
      <c r="BH188" s="2"/>
      <c r="BI188" s="2"/>
      <c r="BJ188" s="2"/>
      <c r="BK188" s="2">
        <f t="shared" si="452"/>
        <v>657.43132000000003</v>
      </c>
      <c r="BL188" s="2"/>
      <c r="BM188" s="620">
        <f>SUM(328.71566,328.71566)</f>
        <v>657.43132000000003</v>
      </c>
      <c r="BN188" s="2"/>
      <c r="BO188" s="2"/>
      <c r="BP188" s="2">
        <f t="shared" si="478"/>
        <v>65.020679999999999</v>
      </c>
      <c r="BQ188" s="2"/>
      <c r="BR188" s="2">
        <f>SUM(32.51034,32.51034)</f>
        <v>65.020679999999999</v>
      </c>
      <c r="BS188" s="2"/>
      <c r="BT188" s="2">
        <f t="shared" si="453"/>
        <v>657.43132000000003</v>
      </c>
      <c r="BU188" s="2"/>
      <c r="BV188" s="620">
        <f>SUM(328.71566,328.71566)</f>
        <v>657.43132000000003</v>
      </c>
      <c r="BW188" s="2"/>
      <c r="BX188" s="172"/>
      <c r="BY188" s="2">
        <f t="shared" si="454"/>
        <v>65.020679999999999</v>
      </c>
      <c r="BZ188" s="2"/>
      <c r="CA188" s="2">
        <f>SUM(32.51034,32.51034)</f>
        <v>65.020679999999999</v>
      </c>
      <c r="CB188" s="2"/>
      <c r="CC188" s="2"/>
      <c r="CD188" s="25">
        <f t="shared" si="455"/>
        <v>722.452</v>
      </c>
      <c r="CE188" s="2">
        <f t="shared" si="456"/>
        <v>722.452</v>
      </c>
      <c r="CF188" s="2">
        <f t="shared" si="457"/>
        <v>0</v>
      </c>
      <c r="CG188" s="2">
        <f t="shared" si="457"/>
        <v>722.452</v>
      </c>
      <c r="CH188" s="2">
        <f t="shared" si="457"/>
        <v>0</v>
      </c>
      <c r="CI188" s="2">
        <f t="shared" si="457"/>
        <v>0</v>
      </c>
      <c r="CJ188" s="2">
        <f t="shared" si="458"/>
        <v>0</v>
      </c>
      <c r="CK188" s="2">
        <f t="shared" si="459"/>
        <v>0</v>
      </c>
      <c r="CL188" s="2">
        <f t="shared" si="460"/>
        <v>0</v>
      </c>
      <c r="CM188" s="2">
        <f t="shared" si="461"/>
        <v>0</v>
      </c>
      <c r="CN188" s="2">
        <f t="shared" si="462"/>
        <v>0</v>
      </c>
      <c r="CO188" s="92"/>
      <c r="CP188" s="348"/>
      <c r="CQ188" s="348"/>
      <c r="CR188" s="2">
        <f t="shared" si="463"/>
        <v>0</v>
      </c>
      <c r="CS188" s="2"/>
      <c r="CT188" s="2"/>
      <c r="CU188" s="2"/>
      <c r="CV188" s="2"/>
      <c r="CW188" s="2">
        <f t="shared" si="464"/>
        <v>0</v>
      </c>
      <c r="CX188" s="2"/>
      <c r="CY188" s="2"/>
      <c r="CZ188" s="2"/>
      <c r="DA188" s="2"/>
      <c r="DB188" s="2">
        <f t="shared" si="465"/>
        <v>0</v>
      </c>
      <c r="DC188" s="2">
        <f t="shared" si="466"/>
        <v>0</v>
      </c>
      <c r="DD188" s="2">
        <f t="shared" si="466"/>
        <v>0</v>
      </c>
      <c r="DE188" s="2">
        <f t="shared" si="466"/>
        <v>0</v>
      </c>
      <c r="DF188" s="2">
        <f t="shared" si="466"/>
        <v>0</v>
      </c>
      <c r="DG188" s="2"/>
      <c r="DH188" s="2"/>
      <c r="DI188" s="2"/>
      <c r="DJ188" s="2">
        <f t="shared" si="467"/>
        <v>0</v>
      </c>
      <c r="DK188" s="58"/>
      <c r="DL188" s="2">
        <f t="shared" si="468"/>
        <v>657.43132000000003</v>
      </c>
      <c r="DM188" s="2">
        <f t="shared" si="469"/>
        <v>657.43132000000003</v>
      </c>
      <c r="DN188" s="58"/>
      <c r="DO188" s="2"/>
      <c r="DP188" s="2"/>
      <c r="DQ188" s="58"/>
      <c r="DR188" s="2"/>
      <c r="DS188" s="58"/>
      <c r="DT188" s="58"/>
      <c r="DU188" s="2">
        <f t="shared" si="324"/>
        <v>0</v>
      </c>
      <c r="DV188" s="2"/>
      <c r="DW188" s="620"/>
      <c r="DX188" s="2"/>
      <c r="DY188" s="2"/>
      <c r="DZ188" s="2">
        <f t="shared" si="325"/>
        <v>0</v>
      </c>
      <c r="EA188" s="2"/>
      <c r="EB188" s="2"/>
      <c r="EC188" s="2"/>
      <c r="ED188" s="172"/>
      <c r="EE188" s="445"/>
      <c r="EF188" s="445"/>
      <c r="EG188" s="445"/>
      <c r="EH188" s="553"/>
      <c r="EI188" s="553"/>
      <c r="EJ188" s="445"/>
      <c r="EK188" s="445"/>
      <c r="EL188" s="445"/>
      <c r="EM188" s="553"/>
      <c r="EN188" s="553"/>
      <c r="EO188" s="553"/>
      <c r="EP188" s="446"/>
      <c r="EQ188" s="445"/>
      <c r="ER188" s="427" t="e">
        <f t="shared" si="470"/>
        <v>#DIV/0!</v>
      </c>
      <c r="ES188" s="498">
        <f t="shared" si="326"/>
        <v>657.43132000000003</v>
      </c>
      <c r="ET188" s="498">
        <f t="shared" si="479"/>
        <v>657.43132000000003</v>
      </c>
      <c r="EU188" s="498"/>
      <c r="EV188" s="541">
        <f t="shared" si="471"/>
        <v>1</v>
      </c>
      <c r="EW188" s="541">
        <f t="shared" si="472"/>
        <v>0</v>
      </c>
      <c r="EX188" s="498">
        <f t="shared" si="327"/>
        <v>0</v>
      </c>
      <c r="EY188" s="498">
        <f t="shared" si="473"/>
        <v>0</v>
      </c>
      <c r="EZ188" s="498">
        <f t="shared" si="474"/>
        <v>0</v>
      </c>
      <c r="FA188" s="541" t="e">
        <f t="shared" si="475"/>
        <v>#DIV/0!</v>
      </c>
      <c r="FB188" s="541" t="e">
        <f t="shared" si="476"/>
        <v>#DIV/0!</v>
      </c>
      <c r="FC188" s="541"/>
      <c r="FD188" s="498">
        <f t="shared" si="477"/>
        <v>0</v>
      </c>
      <c r="FE188" s="498">
        <f t="shared" si="328"/>
        <v>0</v>
      </c>
      <c r="FF188" s="445"/>
      <c r="FG188" s="445"/>
      <c r="FH188" s="445"/>
      <c r="FI188" s="553"/>
      <c r="FJ188" s="553"/>
      <c r="FK188" s="445"/>
      <c r="FL188" s="445"/>
      <c r="FM188" s="445"/>
      <c r="FN188" s="553"/>
      <c r="FO188" s="553"/>
      <c r="FP188" s="553"/>
      <c r="FQ188" s="446"/>
      <c r="FR188" s="445"/>
    </row>
    <row r="189" spans="2:174" s="48" customFormat="1" ht="15.6" customHeight="1" x14ac:dyDescent="0.25">
      <c r="B189" s="35"/>
      <c r="C189" s="36"/>
      <c r="D189" s="36">
        <v>1</v>
      </c>
      <c r="E189" s="113">
        <v>159</v>
      </c>
      <c r="F189" s="35"/>
      <c r="G189" s="36"/>
      <c r="H189" s="36">
        <v>1</v>
      </c>
      <c r="I189" s="113"/>
      <c r="J189" s="4"/>
      <c r="K189" s="4"/>
      <c r="L189" s="66"/>
      <c r="M189" s="113">
        <v>148</v>
      </c>
      <c r="N189" s="4" t="s">
        <v>136</v>
      </c>
      <c r="O189" s="408"/>
      <c r="P189" s="212">
        <v>1</v>
      </c>
      <c r="Q189" s="113"/>
      <c r="R189" s="2">
        <f t="shared" si="446"/>
        <v>1013.1</v>
      </c>
      <c r="S189" s="2"/>
      <c r="T189" s="620">
        <v>1013.1</v>
      </c>
      <c r="U189" s="619"/>
      <c r="V189" s="2">
        <f t="shared" si="447"/>
        <v>1013.1</v>
      </c>
      <c r="W189" s="2"/>
      <c r="X189" s="645">
        <v>1013.1</v>
      </c>
      <c r="Y189" s="2"/>
      <c r="Z189" s="174"/>
      <c r="AA189" s="172"/>
      <c r="AB189" s="172"/>
      <c r="AC189" s="173"/>
      <c r="AD189" s="172"/>
      <c r="AE189" s="174"/>
      <c r="AF189" s="172"/>
      <c r="AG189" s="172"/>
      <c r="AH189" s="173"/>
      <c r="AI189" s="172"/>
      <c r="AJ189" s="174"/>
      <c r="AK189" s="172"/>
      <c r="AL189" s="172"/>
      <c r="AM189" s="173"/>
      <c r="AN189" s="172"/>
      <c r="AO189" s="218"/>
      <c r="AP189" s="580" t="s">
        <v>548</v>
      </c>
      <c r="AQ189" s="2">
        <f t="shared" si="448"/>
        <v>1013.1</v>
      </c>
      <c r="AR189" s="619"/>
      <c r="AS189" s="620">
        <v>1013.1</v>
      </c>
      <c r="AT189" s="619"/>
      <c r="AU189" s="323"/>
      <c r="AV189" s="2" t="e">
        <f t="shared" si="449"/>
        <v>#REF!</v>
      </c>
      <c r="AW189" s="2" t="e">
        <f>#REF!-AR189</f>
        <v>#REF!</v>
      </c>
      <c r="AX189" s="2" t="e">
        <f>#REF!-AS189</f>
        <v>#REF!</v>
      </c>
      <c r="AY189" s="2" t="e">
        <f>#REF!-AT189</f>
        <v>#REF!</v>
      </c>
      <c r="AZ189" s="2" t="e">
        <f>#REF!-AU189</f>
        <v>#REF!</v>
      </c>
      <c r="BA189" s="2">
        <f t="shared" si="450"/>
        <v>609.5</v>
      </c>
      <c r="BB189" s="2"/>
      <c r="BC189" s="262">
        <f>265+344.5</f>
        <v>609.5</v>
      </c>
      <c r="BD189" s="2"/>
      <c r="BE189" s="323"/>
      <c r="BF189" s="2">
        <f t="shared" si="451"/>
        <v>0</v>
      </c>
      <c r="BG189" s="2"/>
      <c r="BH189" s="323"/>
      <c r="BI189" s="2"/>
      <c r="BJ189" s="323"/>
      <c r="BK189" s="2">
        <f t="shared" si="452"/>
        <v>1013.0999999999999</v>
      </c>
      <c r="BL189" s="2"/>
      <c r="BM189" s="620">
        <f>SUM(269.3434,269.9896,211.64251,262.12449)</f>
        <v>1013.0999999999999</v>
      </c>
      <c r="BN189" s="2"/>
      <c r="BO189" s="328"/>
      <c r="BP189" s="2">
        <f t="shared" si="478"/>
        <v>112.565</v>
      </c>
      <c r="BQ189" s="327"/>
      <c r="BR189" s="327">
        <f>SUM(29.9266,29.9984,23.51549,29.12451)</f>
        <v>112.565</v>
      </c>
      <c r="BS189" s="327"/>
      <c r="BT189" s="2">
        <f t="shared" si="453"/>
        <v>1013.0999999999999</v>
      </c>
      <c r="BU189" s="2"/>
      <c r="BV189" s="620">
        <f>SUM(269.3434,269.9896,211.64251,262.12449)</f>
        <v>1013.0999999999999</v>
      </c>
      <c r="BW189" s="2"/>
      <c r="BX189" s="174"/>
      <c r="BY189" s="2">
        <f t="shared" si="454"/>
        <v>112.565</v>
      </c>
      <c r="BZ189" s="2"/>
      <c r="CA189" s="2">
        <f>SUM(29.9266,29.9984,23.51549,29.12451)</f>
        <v>112.565</v>
      </c>
      <c r="CB189" s="2"/>
      <c r="CC189" s="2"/>
      <c r="CD189" s="25">
        <f t="shared" si="455"/>
        <v>1125.665</v>
      </c>
      <c r="CE189" s="2">
        <f t="shared" si="456"/>
        <v>1125.665</v>
      </c>
      <c r="CF189" s="2">
        <f t="shared" si="457"/>
        <v>0</v>
      </c>
      <c r="CG189" s="2">
        <f t="shared" si="457"/>
        <v>1125.665</v>
      </c>
      <c r="CH189" s="2">
        <f t="shared" si="457"/>
        <v>0</v>
      </c>
      <c r="CI189" s="2">
        <f t="shared" si="457"/>
        <v>0</v>
      </c>
      <c r="CJ189" s="2">
        <f t="shared" si="458"/>
        <v>0</v>
      </c>
      <c r="CK189" s="2">
        <f t="shared" si="459"/>
        <v>0</v>
      </c>
      <c r="CL189" s="2">
        <f t="shared" si="460"/>
        <v>0</v>
      </c>
      <c r="CM189" s="2">
        <f t="shared" si="461"/>
        <v>0</v>
      </c>
      <c r="CN189" s="2">
        <f t="shared" si="462"/>
        <v>0</v>
      </c>
      <c r="CO189" s="92"/>
      <c r="CP189" s="348"/>
      <c r="CQ189" s="348"/>
      <c r="CR189" s="2">
        <f t="shared" si="463"/>
        <v>0</v>
      </c>
      <c r="CS189" s="2"/>
      <c r="CT189" s="323"/>
      <c r="CU189" s="2"/>
      <c r="CV189" s="323"/>
      <c r="CW189" s="2">
        <f t="shared" si="464"/>
        <v>0</v>
      </c>
      <c r="CX189" s="2"/>
      <c r="CY189" s="323"/>
      <c r="CZ189" s="2"/>
      <c r="DA189" s="323"/>
      <c r="DB189" s="2">
        <f t="shared" si="465"/>
        <v>0</v>
      </c>
      <c r="DC189" s="2">
        <f t="shared" si="466"/>
        <v>0</v>
      </c>
      <c r="DD189" s="2">
        <f t="shared" si="466"/>
        <v>0</v>
      </c>
      <c r="DE189" s="2">
        <f t="shared" si="466"/>
        <v>0</v>
      </c>
      <c r="DF189" s="2">
        <f t="shared" si="466"/>
        <v>0</v>
      </c>
      <c r="DG189" s="2"/>
      <c r="DH189" s="2"/>
      <c r="DI189" s="2"/>
      <c r="DJ189" s="2">
        <f t="shared" si="467"/>
        <v>0</v>
      </c>
      <c r="DK189" s="58"/>
      <c r="DL189" s="2">
        <f t="shared" si="468"/>
        <v>1013.0999999999999</v>
      </c>
      <c r="DM189" s="2">
        <f t="shared" si="469"/>
        <v>1013.0999999999999</v>
      </c>
      <c r="DN189" s="58"/>
      <c r="DO189" s="2"/>
      <c r="DP189" s="2"/>
      <c r="DQ189" s="58"/>
      <c r="DR189" s="2"/>
      <c r="DS189" s="58"/>
      <c r="DT189" s="58"/>
      <c r="DU189" s="2">
        <f t="shared" si="324"/>
        <v>0</v>
      </c>
      <c r="DV189" s="2"/>
      <c r="DW189" s="262"/>
      <c r="DX189" s="2"/>
      <c r="DY189" s="323"/>
      <c r="DZ189" s="2">
        <f t="shared" si="325"/>
        <v>0</v>
      </c>
      <c r="EA189" s="2"/>
      <c r="EB189" s="2"/>
      <c r="EC189" s="2"/>
      <c r="ED189" s="172"/>
      <c r="EE189" s="445"/>
      <c r="EF189" s="445"/>
      <c r="EG189" s="445"/>
      <c r="EH189" s="553"/>
      <c r="EI189" s="553"/>
      <c r="EJ189" s="445"/>
      <c r="EK189" s="445"/>
      <c r="EL189" s="445"/>
      <c r="EM189" s="553"/>
      <c r="EN189" s="553"/>
      <c r="EO189" s="553"/>
      <c r="EP189" s="446"/>
      <c r="EQ189" s="445"/>
      <c r="ER189" s="427" t="e">
        <f t="shared" si="470"/>
        <v>#DIV/0!</v>
      </c>
      <c r="ES189" s="498">
        <f t="shared" si="326"/>
        <v>1013.1</v>
      </c>
      <c r="ET189" s="498">
        <f t="shared" si="479"/>
        <v>1013.1</v>
      </c>
      <c r="EU189" s="498"/>
      <c r="EV189" s="541">
        <f t="shared" si="471"/>
        <v>1</v>
      </c>
      <c r="EW189" s="541">
        <f t="shared" si="472"/>
        <v>0</v>
      </c>
      <c r="EX189" s="498">
        <f t="shared" si="327"/>
        <v>0</v>
      </c>
      <c r="EY189" s="498">
        <f t="shared" si="473"/>
        <v>0</v>
      </c>
      <c r="EZ189" s="498">
        <f t="shared" si="474"/>
        <v>0</v>
      </c>
      <c r="FA189" s="541" t="e">
        <f t="shared" si="475"/>
        <v>#DIV/0!</v>
      </c>
      <c r="FB189" s="541" t="e">
        <f t="shared" si="476"/>
        <v>#DIV/0!</v>
      </c>
      <c r="FC189" s="541"/>
      <c r="FD189" s="498">
        <f t="shared" si="477"/>
        <v>0</v>
      </c>
      <c r="FE189" s="498">
        <f t="shared" si="328"/>
        <v>0</v>
      </c>
      <c r="FF189" s="445"/>
      <c r="FG189" s="445"/>
      <c r="FH189" s="445"/>
      <c r="FI189" s="553"/>
      <c r="FJ189" s="553"/>
      <c r="FK189" s="445"/>
      <c r="FL189" s="445"/>
      <c r="FM189" s="445"/>
      <c r="FN189" s="553"/>
      <c r="FO189" s="553"/>
      <c r="FP189" s="553"/>
      <c r="FQ189" s="446"/>
      <c r="FR189" s="445"/>
    </row>
    <row r="190" spans="2:174" s="48" customFormat="1" ht="15.6" customHeight="1" x14ac:dyDescent="0.25">
      <c r="B190" s="35"/>
      <c r="C190" s="36"/>
      <c r="D190" s="36">
        <v>1</v>
      </c>
      <c r="E190" s="113">
        <v>160</v>
      </c>
      <c r="F190" s="35"/>
      <c r="G190" s="36"/>
      <c r="H190" s="36">
        <v>1</v>
      </c>
      <c r="I190" s="113"/>
      <c r="J190" s="4"/>
      <c r="K190" s="4"/>
      <c r="L190" s="66"/>
      <c r="M190" s="113">
        <v>149</v>
      </c>
      <c r="N190" s="4" t="s">
        <v>137</v>
      </c>
      <c r="O190" s="408"/>
      <c r="P190" s="212">
        <v>1</v>
      </c>
      <c r="Q190" s="113"/>
      <c r="R190" s="2">
        <f t="shared" si="446"/>
        <v>1363.4</v>
      </c>
      <c r="S190" s="2"/>
      <c r="T190" s="620">
        <v>1363.4</v>
      </c>
      <c r="U190" s="619"/>
      <c r="V190" s="2">
        <f t="shared" si="447"/>
        <v>1363.4</v>
      </c>
      <c r="W190" s="2"/>
      <c r="X190" s="645">
        <v>1363.4</v>
      </c>
      <c r="Y190" s="2"/>
      <c r="Z190" s="174"/>
      <c r="AA190" s="172"/>
      <c r="AB190" s="172"/>
      <c r="AC190" s="173"/>
      <c r="AD190" s="172"/>
      <c r="AE190" s="174"/>
      <c r="AF190" s="172"/>
      <c r="AG190" s="172"/>
      <c r="AH190" s="173"/>
      <c r="AI190" s="172"/>
      <c r="AJ190" s="174"/>
      <c r="AK190" s="172"/>
      <c r="AL190" s="172"/>
      <c r="AM190" s="173"/>
      <c r="AN190" s="172"/>
      <c r="AO190" s="218"/>
      <c r="AP190" s="580" t="s">
        <v>520</v>
      </c>
      <c r="AQ190" s="2">
        <f t="shared" si="448"/>
        <v>1363.4</v>
      </c>
      <c r="AR190" s="619"/>
      <c r="AS190" s="620">
        <v>1363.4</v>
      </c>
      <c r="AT190" s="619"/>
      <c r="AU190" s="323"/>
      <c r="AV190" s="2" t="e">
        <f t="shared" si="449"/>
        <v>#REF!</v>
      </c>
      <c r="AW190" s="2" t="e">
        <f>#REF!-AR190</f>
        <v>#REF!</v>
      </c>
      <c r="AX190" s="2" t="e">
        <f>#REF!-AS190</f>
        <v>#REF!</v>
      </c>
      <c r="AY190" s="2" t="e">
        <f>#REF!-AT190</f>
        <v>#REF!</v>
      </c>
      <c r="AZ190" s="2" t="e">
        <f>#REF!-AU190</f>
        <v>#REF!</v>
      </c>
      <c r="BA190" s="2">
        <f t="shared" si="450"/>
        <v>759</v>
      </c>
      <c r="BB190" s="2"/>
      <c r="BC190" s="262">
        <f>330+429</f>
        <v>759</v>
      </c>
      <c r="BD190" s="2"/>
      <c r="BE190" s="323"/>
      <c r="BF190" s="2">
        <f t="shared" si="451"/>
        <v>0</v>
      </c>
      <c r="BG190" s="2"/>
      <c r="BH190" s="262"/>
      <c r="BI190" s="2"/>
      <c r="BJ190" s="323"/>
      <c r="BK190" s="2">
        <f t="shared" si="452"/>
        <v>1363.4</v>
      </c>
      <c r="BL190" s="2"/>
      <c r="BM190" s="620">
        <v>1363.4</v>
      </c>
      <c r="BN190" s="2"/>
      <c r="BO190" s="328"/>
      <c r="BP190" s="2">
        <f t="shared" si="478"/>
        <v>213.797</v>
      </c>
      <c r="BQ190" s="327"/>
      <c r="BR190" s="327">
        <v>213.797</v>
      </c>
      <c r="BS190" s="327"/>
      <c r="BT190" s="2">
        <f t="shared" si="453"/>
        <v>1363.4</v>
      </c>
      <c r="BU190" s="2"/>
      <c r="BV190" s="262">
        <v>1363.4</v>
      </c>
      <c r="BW190" s="2"/>
      <c r="BX190" s="174"/>
      <c r="BY190" s="2">
        <f t="shared" si="454"/>
        <v>213.797</v>
      </c>
      <c r="BZ190" s="2"/>
      <c r="CA190" s="2">
        <v>213.797</v>
      </c>
      <c r="CB190" s="2"/>
      <c r="CC190" s="2"/>
      <c r="CD190" s="25">
        <f t="shared" si="455"/>
        <v>1577.1970000000001</v>
      </c>
      <c r="CE190" s="2">
        <f t="shared" si="456"/>
        <v>1577.1970000000001</v>
      </c>
      <c r="CF190" s="2">
        <f t="shared" si="457"/>
        <v>0</v>
      </c>
      <c r="CG190" s="2">
        <f t="shared" si="457"/>
        <v>1577.1970000000001</v>
      </c>
      <c r="CH190" s="2">
        <f t="shared" si="457"/>
        <v>0</v>
      </c>
      <c r="CI190" s="2">
        <f t="shared" si="457"/>
        <v>0</v>
      </c>
      <c r="CJ190" s="2">
        <f t="shared" si="458"/>
        <v>0</v>
      </c>
      <c r="CK190" s="2">
        <f t="shared" si="459"/>
        <v>0</v>
      </c>
      <c r="CL190" s="2">
        <f t="shared" si="460"/>
        <v>0</v>
      </c>
      <c r="CM190" s="2">
        <f t="shared" si="461"/>
        <v>0</v>
      </c>
      <c r="CN190" s="2">
        <f t="shared" si="462"/>
        <v>0</v>
      </c>
      <c r="CO190" s="92"/>
      <c r="CP190" s="348"/>
      <c r="CQ190" s="348"/>
      <c r="CR190" s="2">
        <f t="shared" si="463"/>
        <v>0</v>
      </c>
      <c r="CS190" s="2"/>
      <c r="CT190" s="262"/>
      <c r="CU190" s="2"/>
      <c r="CV190" s="323"/>
      <c r="CW190" s="2">
        <f t="shared" si="464"/>
        <v>0</v>
      </c>
      <c r="CX190" s="2"/>
      <c r="CY190" s="262"/>
      <c r="CZ190" s="2"/>
      <c r="DA190" s="323"/>
      <c r="DB190" s="2">
        <f t="shared" si="465"/>
        <v>0</v>
      </c>
      <c r="DC190" s="2">
        <f t="shared" si="466"/>
        <v>0</v>
      </c>
      <c r="DD190" s="2">
        <f t="shared" si="466"/>
        <v>0</v>
      </c>
      <c r="DE190" s="2">
        <f t="shared" si="466"/>
        <v>0</v>
      </c>
      <c r="DF190" s="2">
        <f t="shared" si="466"/>
        <v>0</v>
      </c>
      <c r="DG190" s="2"/>
      <c r="DH190" s="2"/>
      <c r="DI190" s="2"/>
      <c r="DJ190" s="2">
        <f t="shared" si="467"/>
        <v>0</v>
      </c>
      <c r="DK190" s="58"/>
      <c r="DL190" s="2">
        <f t="shared" si="468"/>
        <v>1363.4</v>
      </c>
      <c r="DM190" s="2">
        <f t="shared" si="469"/>
        <v>1363.4</v>
      </c>
      <c r="DN190" s="58"/>
      <c r="DO190" s="2"/>
      <c r="DP190" s="2"/>
      <c r="DQ190" s="58"/>
      <c r="DR190" s="2"/>
      <c r="DS190" s="58"/>
      <c r="DT190" s="58"/>
      <c r="DU190" s="2">
        <f t="shared" si="324"/>
        <v>0</v>
      </c>
      <c r="DV190" s="2"/>
      <c r="DW190" s="262"/>
      <c r="DX190" s="2"/>
      <c r="DY190" s="323"/>
      <c r="DZ190" s="2">
        <f t="shared" si="325"/>
        <v>0</v>
      </c>
      <c r="EA190" s="2"/>
      <c r="EB190" s="2"/>
      <c r="EC190" s="251"/>
      <c r="ED190" s="172"/>
      <c r="EE190" s="445"/>
      <c r="EF190" s="445"/>
      <c r="EG190" s="445"/>
      <c r="EH190" s="558"/>
      <c r="EI190" s="558"/>
      <c r="EJ190" s="445"/>
      <c r="EK190" s="445"/>
      <c r="EL190" s="445"/>
      <c r="EM190" s="558"/>
      <c r="EN190" s="558"/>
      <c r="EO190" s="561"/>
      <c r="EP190" s="458"/>
      <c r="EQ190" s="632"/>
      <c r="ER190" s="433" t="e">
        <f t="shared" si="470"/>
        <v>#DIV/0!</v>
      </c>
      <c r="ES190" s="498">
        <f t="shared" si="326"/>
        <v>1363.4</v>
      </c>
      <c r="ET190" s="498">
        <f t="shared" si="479"/>
        <v>1363.4</v>
      </c>
      <c r="EU190" s="498"/>
      <c r="EV190" s="548">
        <f t="shared" si="471"/>
        <v>1</v>
      </c>
      <c r="EW190" s="548">
        <f t="shared" si="472"/>
        <v>0</v>
      </c>
      <c r="EX190" s="498">
        <f t="shared" si="327"/>
        <v>0</v>
      </c>
      <c r="EY190" s="498">
        <f t="shared" si="473"/>
        <v>0</v>
      </c>
      <c r="EZ190" s="498">
        <f t="shared" si="474"/>
        <v>0</v>
      </c>
      <c r="FA190" s="548" t="e">
        <f t="shared" si="475"/>
        <v>#DIV/0!</v>
      </c>
      <c r="FB190" s="548" t="e">
        <f t="shared" si="476"/>
        <v>#DIV/0!</v>
      </c>
      <c r="FC190" s="548"/>
      <c r="FD190" s="500">
        <f t="shared" si="477"/>
        <v>0</v>
      </c>
      <c r="FE190" s="500">
        <f t="shared" si="328"/>
        <v>0</v>
      </c>
      <c r="FF190" s="445"/>
      <c r="FG190" s="445"/>
      <c r="FH190" s="445"/>
      <c r="FI190" s="558"/>
      <c r="FJ190" s="558"/>
      <c r="FK190" s="445"/>
      <c r="FL190" s="445"/>
      <c r="FM190" s="445"/>
      <c r="FN190" s="558"/>
      <c r="FO190" s="558"/>
      <c r="FP190" s="561"/>
      <c r="FQ190" s="458"/>
      <c r="FR190" s="632"/>
    </row>
    <row r="191" spans="2:174" s="48" customFormat="1" ht="15" hidden="1" customHeight="1" x14ac:dyDescent="0.25">
      <c r="B191" s="35"/>
      <c r="C191" s="36"/>
      <c r="D191" s="36">
        <v>1</v>
      </c>
      <c r="E191" s="113">
        <v>161</v>
      </c>
      <c r="F191" s="35"/>
      <c r="G191" s="36"/>
      <c r="H191" s="36">
        <v>1</v>
      </c>
      <c r="I191" s="113"/>
      <c r="J191" s="4"/>
      <c r="K191" s="4"/>
      <c r="L191" s="66"/>
      <c r="M191" s="113">
        <v>158</v>
      </c>
      <c r="N191" s="4" t="s">
        <v>138</v>
      </c>
      <c r="O191" s="408"/>
      <c r="P191" s="212"/>
      <c r="Q191" s="113"/>
      <c r="R191" s="2">
        <f t="shared" si="446"/>
        <v>0</v>
      </c>
      <c r="S191" s="2"/>
      <c r="T191" s="620"/>
      <c r="U191" s="619"/>
      <c r="V191" s="2">
        <f t="shared" si="447"/>
        <v>0</v>
      </c>
      <c r="W191" s="2"/>
      <c r="X191" s="262"/>
      <c r="Y191" s="2"/>
      <c r="Z191" s="174"/>
      <c r="AA191" s="172"/>
      <c r="AB191" s="172"/>
      <c r="AC191" s="173"/>
      <c r="AD191" s="172"/>
      <c r="AE191" s="174"/>
      <c r="AF191" s="172"/>
      <c r="AG191" s="172"/>
      <c r="AH191" s="173"/>
      <c r="AI191" s="172"/>
      <c r="AJ191" s="174"/>
      <c r="AK191" s="172"/>
      <c r="AL191" s="172"/>
      <c r="AM191" s="173"/>
      <c r="AN191" s="172"/>
      <c r="AO191" s="218"/>
      <c r="AP191" s="580"/>
      <c r="AQ191" s="2">
        <f t="shared" si="448"/>
        <v>0</v>
      </c>
      <c r="AR191" s="619"/>
      <c r="AS191" s="620"/>
      <c r="AT191" s="619"/>
      <c r="AU191" s="323"/>
      <c r="AV191" s="2" t="e">
        <f t="shared" si="449"/>
        <v>#REF!</v>
      </c>
      <c r="AW191" s="2" t="e">
        <f>#REF!-AR191</f>
        <v>#REF!</v>
      </c>
      <c r="AX191" s="2" t="e">
        <f>#REF!-AS191</f>
        <v>#REF!</v>
      </c>
      <c r="AY191" s="2" t="e">
        <f>#REF!-AT191</f>
        <v>#REF!</v>
      </c>
      <c r="AZ191" s="2" t="e">
        <f>#REF!-AU191</f>
        <v>#REF!</v>
      </c>
      <c r="BA191" s="2">
        <f t="shared" si="450"/>
        <v>0</v>
      </c>
      <c r="BB191" s="2"/>
      <c r="BC191" s="323"/>
      <c r="BD191" s="2"/>
      <c r="BE191" s="323"/>
      <c r="BF191" s="2">
        <f t="shared" si="451"/>
        <v>0</v>
      </c>
      <c r="BG191" s="2"/>
      <c r="BH191" s="323"/>
      <c r="BI191" s="2"/>
      <c r="BJ191" s="323"/>
      <c r="BK191" s="2">
        <f t="shared" si="452"/>
        <v>0</v>
      </c>
      <c r="BL191" s="2"/>
      <c r="BM191" s="620"/>
      <c r="BN191" s="2"/>
      <c r="BO191" s="328"/>
      <c r="BP191" s="2">
        <f t="shared" si="478"/>
        <v>0</v>
      </c>
      <c r="BQ191" s="327"/>
      <c r="BR191" s="327"/>
      <c r="BS191" s="327"/>
      <c r="BT191" s="2">
        <f t="shared" si="453"/>
        <v>0</v>
      </c>
      <c r="BU191" s="2"/>
      <c r="BV191" s="262"/>
      <c r="BW191" s="2"/>
      <c r="BX191" s="174"/>
      <c r="BY191" s="2">
        <f t="shared" si="454"/>
        <v>0</v>
      </c>
      <c r="BZ191" s="2"/>
      <c r="CA191" s="2"/>
      <c r="CB191" s="2"/>
      <c r="CC191" s="2"/>
      <c r="CD191" s="25">
        <f t="shared" si="455"/>
        <v>0</v>
      </c>
      <c r="CE191" s="2">
        <f t="shared" si="456"/>
        <v>0</v>
      </c>
      <c r="CF191" s="2">
        <f t="shared" si="457"/>
        <v>0</v>
      </c>
      <c r="CG191" s="2">
        <f t="shared" si="457"/>
        <v>0</v>
      </c>
      <c r="CH191" s="2">
        <f t="shared" si="457"/>
        <v>0</v>
      </c>
      <c r="CI191" s="2">
        <f t="shared" si="457"/>
        <v>0</v>
      </c>
      <c r="CJ191" s="2">
        <f t="shared" si="458"/>
        <v>0</v>
      </c>
      <c r="CK191" s="2">
        <f t="shared" si="459"/>
        <v>0</v>
      </c>
      <c r="CL191" s="2">
        <f t="shared" si="460"/>
        <v>0</v>
      </c>
      <c r="CM191" s="2">
        <f t="shared" si="461"/>
        <v>0</v>
      </c>
      <c r="CN191" s="2">
        <f t="shared" si="462"/>
        <v>0</v>
      </c>
      <c r="CO191" s="92"/>
      <c r="CP191" s="348"/>
      <c r="CQ191" s="348"/>
      <c r="CR191" s="2">
        <f t="shared" si="463"/>
        <v>0</v>
      </c>
      <c r="CS191" s="2"/>
      <c r="CT191" s="323"/>
      <c r="CU191" s="2"/>
      <c r="CV191" s="323"/>
      <c r="CW191" s="2">
        <f t="shared" si="464"/>
        <v>0</v>
      </c>
      <c r="CX191" s="2"/>
      <c r="CY191" s="323"/>
      <c r="CZ191" s="2"/>
      <c r="DA191" s="323"/>
      <c r="DB191" s="2">
        <f t="shared" si="465"/>
        <v>0</v>
      </c>
      <c r="DC191" s="2">
        <f t="shared" si="466"/>
        <v>0</v>
      </c>
      <c r="DD191" s="2">
        <f t="shared" si="466"/>
        <v>0</v>
      </c>
      <c r="DE191" s="2">
        <f t="shared" si="466"/>
        <v>0</v>
      </c>
      <c r="DF191" s="2">
        <f t="shared" si="466"/>
        <v>0</v>
      </c>
      <c r="DG191" s="2"/>
      <c r="DH191" s="2"/>
      <c r="DI191" s="2"/>
      <c r="DJ191" s="2">
        <f t="shared" si="467"/>
        <v>0</v>
      </c>
      <c r="DK191" s="58"/>
      <c r="DL191" s="2">
        <f t="shared" si="468"/>
        <v>0</v>
      </c>
      <c r="DM191" s="2">
        <f t="shared" si="469"/>
        <v>0</v>
      </c>
      <c r="DN191" s="58"/>
      <c r="DO191" s="2"/>
      <c r="DP191" s="2"/>
      <c r="DQ191" s="58"/>
      <c r="DR191" s="2"/>
      <c r="DS191" s="58"/>
      <c r="DT191" s="58"/>
      <c r="DU191" s="2">
        <f t="shared" si="324"/>
        <v>0</v>
      </c>
      <c r="DV191" s="2"/>
      <c r="DW191" s="262"/>
      <c r="DX191" s="2"/>
      <c r="DY191" s="323"/>
      <c r="DZ191" s="2">
        <f t="shared" si="325"/>
        <v>0</v>
      </c>
      <c r="EA191" s="2"/>
      <c r="EB191" s="2"/>
      <c r="EC191" s="2"/>
      <c r="ED191" s="172"/>
      <c r="EE191" s="445"/>
      <c r="EF191" s="445"/>
      <c r="EG191" s="445"/>
      <c r="EH191" s="553"/>
      <c r="EI191" s="553"/>
      <c r="EJ191" s="445"/>
      <c r="EK191" s="445"/>
      <c r="EL191" s="445"/>
      <c r="EM191" s="553"/>
      <c r="EN191" s="553"/>
      <c r="EO191" s="553"/>
      <c r="EP191" s="446"/>
      <c r="EQ191" s="445"/>
      <c r="ER191" s="427" t="e">
        <f t="shared" si="470"/>
        <v>#DIV/0!</v>
      </c>
      <c r="ES191" s="498">
        <f>ET191+EU191</f>
        <v>0</v>
      </c>
      <c r="ET191" s="498">
        <f t="shared" si="479"/>
        <v>0</v>
      </c>
      <c r="EU191" s="498"/>
      <c r="EV191" s="541" t="e">
        <f>ET191/ES191</f>
        <v>#DIV/0!</v>
      </c>
      <c r="EW191" s="541" t="e">
        <f>EU191/ES191</f>
        <v>#DIV/0!</v>
      </c>
      <c r="EX191" s="498">
        <f>EY191+EZ191</f>
        <v>0</v>
      </c>
      <c r="EY191" s="498">
        <f>DW191</f>
        <v>0</v>
      </c>
      <c r="EZ191" s="498">
        <f>EB191</f>
        <v>0</v>
      </c>
      <c r="FA191" s="541" t="e">
        <f>EY191/EX191</f>
        <v>#DIV/0!</v>
      </c>
      <c r="FB191" s="541" t="e">
        <f>EZ191/EX191</f>
        <v>#DIV/0!</v>
      </c>
      <c r="FC191" s="541"/>
      <c r="FD191" s="498" t="e">
        <f>EX191*EV191</f>
        <v>#DIV/0!</v>
      </c>
      <c r="FE191" s="498" t="e">
        <f t="shared" si="328"/>
        <v>#DIV/0!</v>
      </c>
      <c r="FF191" s="445"/>
      <c r="FG191" s="445"/>
      <c r="FH191" s="445"/>
      <c r="FI191" s="553"/>
      <c r="FJ191" s="553"/>
      <c r="FK191" s="445"/>
      <c r="FL191" s="445"/>
      <c r="FM191" s="445"/>
      <c r="FN191" s="553"/>
      <c r="FO191" s="553"/>
      <c r="FP191" s="553"/>
      <c r="FQ191" s="446"/>
      <c r="FR191" s="445"/>
    </row>
    <row r="192" spans="2:174" s="49" customFormat="1" ht="15.75" customHeight="1" x14ac:dyDescent="0.25">
      <c r="B192" s="38"/>
      <c r="C192" s="39">
        <v>1</v>
      </c>
      <c r="D192" s="39"/>
      <c r="E192" s="40">
        <v>162</v>
      </c>
      <c r="F192" s="38"/>
      <c r="G192" s="39">
        <v>1</v>
      </c>
      <c r="H192" s="39">
        <v>1</v>
      </c>
      <c r="I192" s="40"/>
      <c r="J192" s="41"/>
      <c r="K192" s="41"/>
      <c r="L192" s="85"/>
      <c r="M192" s="40">
        <v>150</v>
      </c>
      <c r="N192" s="41" t="s">
        <v>61</v>
      </c>
      <c r="O192" s="41"/>
      <c r="P192" s="212">
        <v>1</v>
      </c>
      <c r="Q192" s="113"/>
      <c r="R192" s="29">
        <f t="shared" si="446"/>
        <v>3217.9</v>
      </c>
      <c r="S192" s="29"/>
      <c r="T192" s="618">
        <v>3217.9</v>
      </c>
      <c r="U192" s="621"/>
      <c r="V192" s="29">
        <f t="shared" si="447"/>
        <v>3217.9</v>
      </c>
      <c r="W192" s="29"/>
      <c r="X192" s="646">
        <v>3217.9</v>
      </c>
      <c r="Y192" s="29"/>
      <c r="Z192" s="179"/>
      <c r="AA192" s="178"/>
      <c r="AB192" s="178"/>
      <c r="AC192" s="180"/>
      <c r="AD192" s="178"/>
      <c r="AE192" s="179"/>
      <c r="AF192" s="178"/>
      <c r="AG192" s="178"/>
      <c r="AH192" s="180"/>
      <c r="AI192" s="178"/>
      <c r="AJ192" s="179"/>
      <c r="AK192" s="178"/>
      <c r="AL192" s="178"/>
      <c r="AM192" s="180"/>
      <c r="AN192" s="178"/>
      <c r="AO192" s="217"/>
      <c r="AP192" s="580" t="s">
        <v>375</v>
      </c>
      <c r="AQ192" s="29">
        <f t="shared" si="448"/>
        <v>3217.9</v>
      </c>
      <c r="AR192" s="621"/>
      <c r="AS192" s="618">
        <v>3217.9</v>
      </c>
      <c r="AT192" s="621"/>
      <c r="AU192" s="325"/>
      <c r="AV192" s="29" t="e">
        <f t="shared" si="449"/>
        <v>#REF!</v>
      </c>
      <c r="AW192" s="29" t="e">
        <f>#REF!-AR192</f>
        <v>#REF!</v>
      </c>
      <c r="AX192" s="29" t="e">
        <f>#REF!-AS192</f>
        <v>#REF!</v>
      </c>
      <c r="AY192" s="29" t="e">
        <f>#REF!-AT192</f>
        <v>#REF!</v>
      </c>
      <c r="AZ192" s="29" t="e">
        <f>#REF!-AU192</f>
        <v>#REF!</v>
      </c>
      <c r="BA192" s="29">
        <f t="shared" si="450"/>
        <v>1559.4</v>
      </c>
      <c r="BB192" s="29"/>
      <c r="BC192" s="322">
        <v>1559.4</v>
      </c>
      <c r="BD192" s="29"/>
      <c r="BE192" s="325"/>
      <c r="BF192" s="29">
        <f t="shared" si="451"/>
        <v>0</v>
      </c>
      <c r="BG192" s="29"/>
      <c r="BH192" s="322"/>
      <c r="BI192" s="29"/>
      <c r="BJ192" s="325"/>
      <c r="BK192" s="29">
        <f t="shared" si="452"/>
        <v>1847.9012299999999</v>
      </c>
      <c r="BL192" s="29"/>
      <c r="BM192" s="618">
        <v>1847.9012299999999</v>
      </c>
      <c r="BN192" s="29"/>
      <c r="BO192" s="343"/>
      <c r="BP192" s="2">
        <f t="shared" si="478"/>
        <v>252.09877</v>
      </c>
      <c r="BQ192" s="700"/>
      <c r="BR192" s="700">
        <v>252.09877</v>
      </c>
      <c r="BS192" s="700"/>
      <c r="BT192" s="29">
        <f t="shared" si="453"/>
        <v>1847.9012299999999</v>
      </c>
      <c r="BU192" s="29"/>
      <c r="BV192" s="322">
        <v>1847.9012299999999</v>
      </c>
      <c r="BW192" s="29"/>
      <c r="BX192" s="179"/>
      <c r="BY192" s="29">
        <f t="shared" si="454"/>
        <v>252.09877</v>
      </c>
      <c r="BZ192" s="29"/>
      <c r="CA192" s="29">
        <v>252.09877</v>
      </c>
      <c r="CB192" s="29"/>
      <c r="CC192" s="29"/>
      <c r="CD192" s="31">
        <f t="shared" si="455"/>
        <v>2100</v>
      </c>
      <c r="CE192" s="29">
        <f t="shared" si="456"/>
        <v>2100</v>
      </c>
      <c r="CF192" s="29">
        <f t="shared" si="457"/>
        <v>0</v>
      </c>
      <c r="CG192" s="29">
        <f t="shared" si="457"/>
        <v>2100</v>
      </c>
      <c r="CH192" s="29">
        <f t="shared" si="457"/>
        <v>0</v>
      </c>
      <c r="CI192" s="29">
        <f t="shared" si="457"/>
        <v>0</v>
      </c>
      <c r="CJ192" s="29">
        <f t="shared" si="458"/>
        <v>0</v>
      </c>
      <c r="CK192" s="29">
        <f t="shared" si="459"/>
        <v>0</v>
      </c>
      <c r="CL192" s="29">
        <f t="shared" si="460"/>
        <v>0</v>
      </c>
      <c r="CM192" s="29">
        <f t="shared" si="461"/>
        <v>0</v>
      </c>
      <c r="CN192" s="29">
        <f t="shared" si="462"/>
        <v>0</v>
      </c>
      <c r="CO192" s="349"/>
      <c r="CP192" s="351"/>
      <c r="CQ192" s="351"/>
      <c r="CR192" s="29">
        <f t="shared" si="463"/>
        <v>0</v>
      </c>
      <c r="CS192" s="29"/>
      <c r="CT192" s="322"/>
      <c r="CU192" s="29"/>
      <c r="CV192" s="325"/>
      <c r="CW192" s="29">
        <f t="shared" si="464"/>
        <v>0</v>
      </c>
      <c r="CX192" s="29"/>
      <c r="CY192" s="322"/>
      <c r="CZ192" s="29"/>
      <c r="DA192" s="325"/>
      <c r="DB192" s="29">
        <f t="shared" si="465"/>
        <v>0</v>
      </c>
      <c r="DC192" s="2">
        <f t="shared" si="466"/>
        <v>0</v>
      </c>
      <c r="DD192" s="2">
        <f t="shared" si="466"/>
        <v>0</v>
      </c>
      <c r="DE192" s="2">
        <f t="shared" si="466"/>
        <v>0</v>
      </c>
      <c r="DF192" s="2">
        <f t="shared" si="466"/>
        <v>0</v>
      </c>
      <c r="DG192" s="29"/>
      <c r="DH192" s="29"/>
      <c r="DI192" s="29"/>
      <c r="DJ192" s="29">
        <f t="shared" si="467"/>
        <v>0</v>
      </c>
      <c r="DK192" s="93"/>
      <c r="DL192" s="29">
        <f t="shared" si="468"/>
        <v>1847.9012299999999</v>
      </c>
      <c r="DM192" s="29">
        <f t="shared" si="469"/>
        <v>1847.9012299999999</v>
      </c>
      <c r="DN192" s="93"/>
      <c r="DO192" s="29"/>
      <c r="DP192" s="29"/>
      <c r="DQ192" s="93"/>
      <c r="DR192" s="29"/>
      <c r="DS192" s="93"/>
      <c r="DT192" s="93"/>
      <c r="DU192" s="2">
        <f t="shared" si="324"/>
        <v>0</v>
      </c>
      <c r="DV192" s="29"/>
      <c r="DW192" s="322"/>
      <c r="DX192" s="29"/>
      <c r="DY192" s="325"/>
      <c r="DZ192" s="2">
        <f t="shared" si="325"/>
        <v>0</v>
      </c>
      <c r="EA192" s="29"/>
      <c r="EB192" s="29"/>
      <c r="EC192" s="29"/>
      <c r="ED192" s="178"/>
      <c r="EE192" s="445"/>
      <c r="EF192" s="447"/>
      <c r="EG192" s="447"/>
      <c r="EH192" s="554"/>
      <c r="EI192" s="554"/>
      <c r="EJ192" s="445"/>
      <c r="EK192" s="447"/>
      <c r="EL192" s="447"/>
      <c r="EM192" s="554"/>
      <c r="EN192" s="554"/>
      <c r="EO192" s="554"/>
      <c r="EP192" s="448"/>
      <c r="EQ192" s="447"/>
      <c r="ER192" s="428" t="e">
        <f t="shared" si="470"/>
        <v>#DIV/0!</v>
      </c>
      <c r="ES192" s="498">
        <f t="shared" si="326"/>
        <v>3217.9</v>
      </c>
      <c r="ET192" s="499">
        <f t="shared" si="479"/>
        <v>3217.9</v>
      </c>
      <c r="EU192" s="499"/>
      <c r="EV192" s="544">
        <f t="shared" si="471"/>
        <v>1</v>
      </c>
      <c r="EW192" s="544">
        <f t="shared" si="472"/>
        <v>0</v>
      </c>
      <c r="EX192" s="498">
        <f t="shared" si="327"/>
        <v>0</v>
      </c>
      <c r="EY192" s="499">
        <f t="shared" si="473"/>
        <v>0</v>
      </c>
      <c r="EZ192" s="499">
        <f t="shared" si="474"/>
        <v>0</v>
      </c>
      <c r="FA192" s="544" t="e">
        <f t="shared" si="475"/>
        <v>#DIV/0!</v>
      </c>
      <c r="FB192" s="544" t="e">
        <f t="shared" si="476"/>
        <v>#DIV/0!</v>
      </c>
      <c r="FC192" s="544"/>
      <c r="FD192" s="499">
        <f t="shared" si="477"/>
        <v>0</v>
      </c>
      <c r="FE192" s="499">
        <f t="shared" si="328"/>
        <v>0</v>
      </c>
      <c r="FF192" s="445"/>
      <c r="FG192" s="447"/>
      <c r="FH192" s="447"/>
      <c r="FI192" s="554"/>
      <c r="FJ192" s="554"/>
      <c r="FK192" s="445"/>
      <c r="FL192" s="447"/>
      <c r="FM192" s="447"/>
      <c r="FN192" s="554"/>
      <c r="FO192" s="554"/>
      <c r="FP192" s="554"/>
      <c r="FQ192" s="448"/>
      <c r="FR192" s="447"/>
    </row>
    <row r="193" spans="2:174" s="48" customFormat="1" ht="15.75" customHeight="1" x14ac:dyDescent="0.25">
      <c r="B193" s="35"/>
      <c r="C193" s="36"/>
      <c r="D193" s="36">
        <v>1</v>
      </c>
      <c r="E193" s="113">
        <v>163</v>
      </c>
      <c r="F193" s="35"/>
      <c r="G193" s="36"/>
      <c r="H193" s="36">
        <v>1</v>
      </c>
      <c r="I193" s="113"/>
      <c r="J193" s="4"/>
      <c r="K193" s="4"/>
      <c r="L193" s="66"/>
      <c r="M193" s="113">
        <v>151</v>
      </c>
      <c r="N193" s="4" t="s">
        <v>236</v>
      </c>
      <c r="O193" s="408"/>
      <c r="P193" s="212">
        <v>1</v>
      </c>
      <c r="Q193" s="113">
        <v>1</v>
      </c>
      <c r="R193" s="2">
        <f t="shared" si="446"/>
        <v>989.1</v>
      </c>
      <c r="S193" s="2"/>
      <c r="T193" s="620">
        <v>989.1</v>
      </c>
      <c r="U193" s="619"/>
      <c r="V193" s="2">
        <f t="shared" si="447"/>
        <v>989.1</v>
      </c>
      <c r="W193" s="2"/>
      <c r="X193" s="645">
        <v>989.1</v>
      </c>
      <c r="Y193" s="2"/>
      <c r="Z193" s="174"/>
      <c r="AA193" s="172"/>
      <c r="AB193" s="172"/>
      <c r="AC193" s="173"/>
      <c r="AD193" s="172"/>
      <c r="AE193" s="174"/>
      <c r="AF193" s="172"/>
      <c r="AG193" s="172"/>
      <c r="AH193" s="173"/>
      <c r="AI193" s="172"/>
      <c r="AJ193" s="174"/>
      <c r="AK193" s="172"/>
      <c r="AL193" s="172"/>
      <c r="AM193" s="173"/>
      <c r="AN193" s="172"/>
      <c r="AO193" s="218"/>
      <c r="AP193" s="580" t="s">
        <v>468</v>
      </c>
      <c r="AQ193" s="2">
        <f t="shared" si="448"/>
        <v>989.1</v>
      </c>
      <c r="AR193" s="619"/>
      <c r="AS193" s="620">
        <v>989.1</v>
      </c>
      <c r="AT193" s="619"/>
      <c r="AU193" s="323"/>
      <c r="AV193" s="2" t="e">
        <f t="shared" si="449"/>
        <v>#REF!</v>
      </c>
      <c r="AW193" s="2" t="e">
        <f>#REF!-AR193</f>
        <v>#REF!</v>
      </c>
      <c r="AX193" s="2" t="e">
        <f>#REF!-AS193</f>
        <v>#REF!</v>
      </c>
      <c r="AY193" s="2" t="e">
        <f>#REF!-AT193</f>
        <v>#REF!</v>
      </c>
      <c r="AZ193" s="2" t="e">
        <f>#REF!-AU193</f>
        <v>#REF!</v>
      </c>
      <c r="BA193" s="2">
        <f t="shared" si="450"/>
        <v>1935.925</v>
      </c>
      <c r="BB193" s="2"/>
      <c r="BC193" s="262">
        <f>259+336.7</f>
        <v>595.70000000000005</v>
      </c>
      <c r="BD193" s="2">
        <v>1340.2249999999999</v>
      </c>
      <c r="BE193" s="323"/>
      <c r="BF193" s="2">
        <f t="shared" si="451"/>
        <v>0</v>
      </c>
      <c r="BG193" s="2"/>
      <c r="BH193" s="262"/>
      <c r="BI193" s="2"/>
      <c r="BJ193" s="323"/>
      <c r="BK193" s="2">
        <f t="shared" si="452"/>
        <v>989.1</v>
      </c>
      <c r="BL193" s="2"/>
      <c r="BM193" s="620">
        <f>SUM(820.4262,168.6738)</f>
        <v>989.1</v>
      </c>
      <c r="BN193" s="2"/>
      <c r="BO193" s="328"/>
      <c r="BP193" s="2">
        <f t="shared" si="478"/>
        <v>97.825000000000003</v>
      </c>
      <c r="BQ193" s="327"/>
      <c r="BR193" s="327">
        <f>SUM(81.14265,16.68235)</f>
        <v>97.825000000000003</v>
      </c>
      <c r="BS193" s="327"/>
      <c r="BT193" s="2">
        <f t="shared" si="453"/>
        <v>989.1</v>
      </c>
      <c r="BU193" s="2"/>
      <c r="BV193" s="262">
        <f>SUM(820.4262,168.6738)</f>
        <v>989.1</v>
      </c>
      <c r="BW193" s="2"/>
      <c r="BX193" s="174"/>
      <c r="BY193" s="2">
        <f t="shared" si="454"/>
        <v>97.825000000000003</v>
      </c>
      <c r="BZ193" s="2"/>
      <c r="CA193" s="2">
        <f>SUM(81.14265,16.68235)</f>
        <v>97.825000000000003</v>
      </c>
      <c r="CB193" s="2"/>
      <c r="CC193" s="2"/>
      <c r="CD193" s="25">
        <f t="shared" si="455"/>
        <v>1086.925</v>
      </c>
      <c r="CE193" s="2">
        <f t="shared" si="456"/>
        <v>1086.925</v>
      </c>
      <c r="CF193" s="2">
        <f t="shared" si="457"/>
        <v>0</v>
      </c>
      <c r="CG193" s="2">
        <f t="shared" si="457"/>
        <v>1086.925</v>
      </c>
      <c r="CH193" s="2">
        <f t="shared" si="457"/>
        <v>0</v>
      </c>
      <c r="CI193" s="2">
        <f t="shared" si="457"/>
        <v>0</v>
      </c>
      <c r="CJ193" s="2">
        <f t="shared" si="458"/>
        <v>0</v>
      </c>
      <c r="CK193" s="2">
        <f t="shared" si="459"/>
        <v>0</v>
      </c>
      <c r="CL193" s="2">
        <f t="shared" si="460"/>
        <v>0</v>
      </c>
      <c r="CM193" s="2">
        <f t="shared" si="461"/>
        <v>0</v>
      </c>
      <c r="CN193" s="2">
        <f t="shared" si="462"/>
        <v>0</v>
      </c>
      <c r="CO193" s="92"/>
      <c r="CP193" s="348"/>
      <c r="CQ193" s="348"/>
      <c r="CR193" s="2">
        <f t="shared" si="463"/>
        <v>0</v>
      </c>
      <c r="CS193" s="2"/>
      <c r="CT193" s="262"/>
      <c r="CU193" s="2"/>
      <c r="CV193" s="323"/>
      <c r="CW193" s="2">
        <f t="shared" si="464"/>
        <v>0</v>
      </c>
      <c r="CX193" s="2"/>
      <c r="CY193" s="262"/>
      <c r="CZ193" s="2"/>
      <c r="DA193" s="323"/>
      <c r="DB193" s="2">
        <f t="shared" si="465"/>
        <v>0</v>
      </c>
      <c r="DC193" s="2">
        <f t="shared" si="466"/>
        <v>0</v>
      </c>
      <c r="DD193" s="2">
        <f t="shared" si="466"/>
        <v>0</v>
      </c>
      <c r="DE193" s="2">
        <f t="shared" si="466"/>
        <v>0</v>
      </c>
      <c r="DF193" s="2">
        <f t="shared" si="466"/>
        <v>0</v>
      </c>
      <c r="DG193" s="2"/>
      <c r="DH193" s="2"/>
      <c r="DI193" s="2"/>
      <c r="DJ193" s="2">
        <f t="shared" si="467"/>
        <v>0</v>
      </c>
      <c r="DK193" s="58"/>
      <c r="DL193" s="2">
        <f t="shared" si="468"/>
        <v>989.1</v>
      </c>
      <c r="DM193" s="2">
        <f t="shared" si="469"/>
        <v>989.1</v>
      </c>
      <c r="DN193" s="58"/>
      <c r="DO193" s="2"/>
      <c r="DP193" s="2"/>
      <c r="DQ193" s="58"/>
      <c r="DR193" s="2"/>
      <c r="DS193" s="58"/>
      <c r="DT193" s="58"/>
      <c r="DU193" s="2">
        <f t="shared" si="324"/>
        <v>0</v>
      </c>
      <c r="DV193" s="2"/>
      <c r="DW193" s="262"/>
      <c r="DX193" s="2"/>
      <c r="DY193" s="323"/>
      <c r="DZ193" s="2">
        <f t="shared" si="325"/>
        <v>0</v>
      </c>
      <c r="EA193" s="2"/>
      <c r="EB193" s="2"/>
      <c r="EC193" s="2"/>
      <c r="ED193" s="172"/>
      <c r="EE193" s="445"/>
      <c r="EF193" s="445"/>
      <c r="EG193" s="445"/>
      <c r="EH193" s="553"/>
      <c r="EI193" s="553"/>
      <c r="EJ193" s="445"/>
      <c r="EK193" s="445"/>
      <c r="EL193" s="445"/>
      <c r="EM193" s="553"/>
      <c r="EN193" s="553"/>
      <c r="EO193" s="553"/>
      <c r="EP193" s="446"/>
      <c r="EQ193" s="445"/>
      <c r="ER193" s="427" t="e">
        <f t="shared" si="470"/>
        <v>#DIV/0!</v>
      </c>
      <c r="ES193" s="498">
        <f t="shared" si="326"/>
        <v>989.1</v>
      </c>
      <c r="ET193" s="498">
        <f t="shared" si="479"/>
        <v>989.1</v>
      </c>
      <c r="EU193" s="498"/>
      <c r="EV193" s="541">
        <f t="shared" si="471"/>
        <v>1</v>
      </c>
      <c r="EW193" s="541">
        <f t="shared" si="472"/>
        <v>0</v>
      </c>
      <c r="EX193" s="498">
        <f t="shared" si="327"/>
        <v>0</v>
      </c>
      <c r="EY193" s="498">
        <f t="shared" si="473"/>
        <v>0</v>
      </c>
      <c r="EZ193" s="498">
        <f t="shared" si="474"/>
        <v>0</v>
      </c>
      <c r="FA193" s="541" t="e">
        <f t="shared" si="475"/>
        <v>#DIV/0!</v>
      </c>
      <c r="FB193" s="541" t="e">
        <f t="shared" si="476"/>
        <v>#DIV/0!</v>
      </c>
      <c r="FC193" s="541"/>
      <c r="FD193" s="498">
        <f t="shared" si="477"/>
        <v>0</v>
      </c>
      <c r="FE193" s="498">
        <f t="shared" si="328"/>
        <v>0</v>
      </c>
      <c r="FF193" s="445">
        <f>FG193+FH193</f>
        <v>0</v>
      </c>
      <c r="FG193" s="445">
        <f>AT193</f>
        <v>0</v>
      </c>
      <c r="FH193" s="445"/>
      <c r="FI193" s="553" t="e">
        <f>FG193/FF193</f>
        <v>#DIV/0!</v>
      </c>
      <c r="FJ193" s="553" t="e">
        <f>FH193/FF193</f>
        <v>#DIV/0!</v>
      </c>
      <c r="FK193" s="445">
        <f>FL193+FM193</f>
        <v>0</v>
      </c>
      <c r="FL193" s="445">
        <f>DX193</f>
        <v>0</v>
      </c>
      <c r="FM193" s="445">
        <f>EC193</f>
        <v>0</v>
      </c>
      <c r="FN193" s="553" t="e">
        <f>FL193/FK193</f>
        <v>#DIV/0!</v>
      </c>
      <c r="FO193" s="553" t="e">
        <f>FM193/FK193</f>
        <v>#DIV/0!</v>
      </c>
      <c r="FP193" s="553"/>
      <c r="FQ193" s="446" t="e">
        <f>FK193*FI193</f>
        <v>#DIV/0!</v>
      </c>
      <c r="FR193" s="445" t="e">
        <f>FL193-FQ193</f>
        <v>#DIV/0!</v>
      </c>
    </row>
    <row r="194" spans="2:174" s="48" customFormat="1" ht="15.75" customHeight="1" x14ac:dyDescent="0.25">
      <c r="B194" s="35"/>
      <c r="C194" s="36"/>
      <c r="D194" s="36">
        <v>1</v>
      </c>
      <c r="E194" s="113">
        <v>164</v>
      </c>
      <c r="F194" s="35"/>
      <c r="G194" s="36"/>
      <c r="H194" s="36">
        <v>1</v>
      </c>
      <c r="I194" s="113"/>
      <c r="J194" s="4"/>
      <c r="K194" s="4"/>
      <c r="L194" s="66"/>
      <c r="M194" s="113">
        <v>152</v>
      </c>
      <c r="N194" s="4" t="s">
        <v>139</v>
      </c>
      <c r="O194" s="408"/>
      <c r="P194" s="212">
        <v>1</v>
      </c>
      <c r="Q194" s="113"/>
      <c r="R194" s="2">
        <f t="shared" si="446"/>
        <v>2723.4</v>
      </c>
      <c r="S194" s="2"/>
      <c r="T194" s="620">
        <v>2723.4</v>
      </c>
      <c r="U194" s="619"/>
      <c r="V194" s="2">
        <f t="shared" si="447"/>
        <v>2723.4</v>
      </c>
      <c r="W194" s="2"/>
      <c r="X194" s="645">
        <v>2723.4</v>
      </c>
      <c r="Y194" s="2"/>
      <c r="Z194" s="174"/>
      <c r="AA194" s="172"/>
      <c r="AB194" s="172"/>
      <c r="AC194" s="173"/>
      <c r="AD194" s="172"/>
      <c r="AE194" s="174"/>
      <c r="AF194" s="172"/>
      <c r="AG194" s="172"/>
      <c r="AH194" s="173"/>
      <c r="AI194" s="172"/>
      <c r="AJ194" s="174"/>
      <c r="AK194" s="172"/>
      <c r="AL194" s="172"/>
      <c r="AM194" s="173"/>
      <c r="AN194" s="172"/>
      <c r="AO194" s="218"/>
      <c r="AP194" s="580" t="s">
        <v>469</v>
      </c>
      <c r="AQ194" s="2">
        <f t="shared" si="448"/>
        <v>2723.4</v>
      </c>
      <c r="AR194" s="619"/>
      <c r="AS194" s="620">
        <v>2723.4</v>
      </c>
      <c r="AT194" s="619"/>
      <c r="AU194" s="2"/>
      <c r="AV194" s="2" t="e">
        <f t="shared" si="449"/>
        <v>#REF!</v>
      </c>
      <c r="AW194" s="2" t="e">
        <f>#REF!-AR194</f>
        <v>#REF!</v>
      </c>
      <c r="AX194" s="2" t="e">
        <f>#REF!-AS194</f>
        <v>#REF!</v>
      </c>
      <c r="AY194" s="2" t="e">
        <f>#REF!-AT194</f>
        <v>#REF!</v>
      </c>
      <c r="AZ194" s="2" t="e">
        <f>#REF!-AU194</f>
        <v>#REF!</v>
      </c>
      <c r="BA194" s="2">
        <f t="shared" si="450"/>
        <v>1637.6</v>
      </c>
      <c r="BB194" s="2"/>
      <c r="BC194" s="262">
        <v>1637.6</v>
      </c>
      <c r="BD194" s="2"/>
      <c r="BE194" s="2"/>
      <c r="BF194" s="2">
        <f t="shared" si="451"/>
        <v>0</v>
      </c>
      <c r="BG194" s="2"/>
      <c r="BH194" s="262"/>
      <c r="BI194" s="2"/>
      <c r="BJ194" s="2"/>
      <c r="BK194" s="2">
        <f t="shared" si="452"/>
        <v>2723.4</v>
      </c>
      <c r="BL194" s="2"/>
      <c r="BM194" s="262">
        <v>2723.4</v>
      </c>
      <c r="BN194" s="2"/>
      <c r="BO194" s="2"/>
      <c r="BP194" s="2">
        <f t="shared" si="478"/>
        <v>1482.58</v>
      </c>
      <c r="BQ194" s="2"/>
      <c r="BR194" s="2">
        <v>1482.58</v>
      </c>
      <c r="BS194" s="2"/>
      <c r="BT194" s="2">
        <f t="shared" si="453"/>
        <v>2723.4</v>
      </c>
      <c r="BU194" s="2"/>
      <c r="BV194" s="262">
        <v>2723.4</v>
      </c>
      <c r="BW194" s="2"/>
      <c r="BX194" s="172"/>
      <c r="BY194" s="2">
        <f t="shared" si="454"/>
        <v>1482.58</v>
      </c>
      <c r="BZ194" s="2"/>
      <c r="CA194" s="262">
        <v>1482.58</v>
      </c>
      <c r="CB194" s="2"/>
      <c r="CC194" s="2"/>
      <c r="CD194" s="25">
        <f t="shared" si="455"/>
        <v>4205.9799999999996</v>
      </c>
      <c r="CE194" s="2">
        <f t="shared" si="456"/>
        <v>4205.9799999999996</v>
      </c>
      <c r="CF194" s="2">
        <f t="shared" si="457"/>
        <v>0</v>
      </c>
      <c r="CG194" s="2">
        <f t="shared" si="457"/>
        <v>4205.9799999999996</v>
      </c>
      <c r="CH194" s="2">
        <f t="shared" si="457"/>
        <v>0</v>
      </c>
      <c r="CI194" s="2">
        <f t="shared" si="457"/>
        <v>0</v>
      </c>
      <c r="CJ194" s="2">
        <f t="shared" si="458"/>
        <v>0</v>
      </c>
      <c r="CK194" s="2">
        <f t="shared" si="459"/>
        <v>0</v>
      </c>
      <c r="CL194" s="2">
        <f t="shared" si="460"/>
        <v>0</v>
      </c>
      <c r="CM194" s="2">
        <f t="shared" si="461"/>
        <v>0</v>
      </c>
      <c r="CN194" s="2">
        <f t="shared" si="462"/>
        <v>0</v>
      </c>
      <c r="CO194" s="92"/>
      <c r="CP194" s="348"/>
      <c r="CQ194" s="348"/>
      <c r="CR194" s="2">
        <f t="shared" si="463"/>
        <v>0</v>
      </c>
      <c r="CS194" s="2"/>
      <c r="CT194" s="262"/>
      <c r="CU194" s="2"/>
      <c r="CV194" s="2"/>
      <c r="CW194" s="2">
        <f t="shared" si="464"/>
        <v>0</v>
      </c>
      <c r="CX194" s="2"/>
      <c r="CY194" s="262"/>
      <c r="CZ194" s="2"/>
      <c r="DA194" s="2"/>
      <c r="DB194" s="2">
        <f t="shared" si="465"/>
        <v>0</v>
      </c>
      <c r="DC194" s="2">
        <f t="shared" si="466"/>
        <v>0</v>
      </c>
      <c r="DD194" s="2">
        <f t="shared" si="466"/>
        <v>0</v>
      </c>
      <c r="DE194" s="2">
        <f t="shared" si="466"/>
        <v>0</v>
      </c>
      <c r="DF194" s="2">
        <f t="shared" si="466"/>
        <v>0</v>
      </c>
      <c r="DG194" s="2"/>
      <c r="DH194" s="2"/>
      <c r="DI194" s="2"/>
      <c r="DJ194" s="2">
        <f t="shared" si="467"/>
        <v>0</v>
      </c>
      <c r="DK194" s="58"/>
      <c r="DL194" s="2">
        <f t="shared" si="468"/>
        <v>2723.4</v>
      </c>
      <c r="DM194" s="2">
        <f t="shared" si="469"/>
        <v>2723.4</v>
      </c>
      <c r="DN194" s="58"/>
      <c r="DO194" s="2"/>
      <c r="DP194" s="2"/>
      <c r="DQ194" s="58"/>
      <c r="DR194" s="2"/>
      <c r="DS194" s="58"/>
      <c r="DT194" s="58"/>
      <c r="DU194" s="2">
        <f t="shared" si="324"/>
        <v>0</v>
      </c>
      <c r="DV194" s="2"/>
      <c r="DW194" s="262"/>
      <c r="DX194" s="2"/>
      <c r="DY194" s="2"/>
      <c r="DZ194" s="2">
        <f t="shared" si="325"/>
        <v>0</v>
      </c>
      <c r="EA194" s="2"/>
      <c r="EB194" s="262"/>
      <c r="EC194" s="2"/>
      <c r="ED194" s="172"/>
      <c r="EE194" s="445"/>
      <c r="EF194" s="445"/>
      <c r="EG194" s="454"/>
      <c r="EH194" s="553"/>
      <c r="EI194" s="553"/>
      <c r="EJ194" s="445"/>
      <c r="EK194" s="445"/>
      <c r="EL194" s="454"/>
      <c r="EM194" s="553"/>
      <c r="EN194" s="553"/>
      <c r="EO194" s="553"/>
      <c r="EP194" s="446"/>
      <c r="EQ194" s="445"/>
      <c r="ER194" s="427" t="e">
        <f t="shared" si="470"/>
        <v>#DIV/0!</v>
      </c>
      <c r="ES194" s="498">
        <f t="shared" si="326"/>
        <v>2723.4</v>
      </c>
      <c r="ET194" s="498">
        <f t="shared" si="479"/>
        <v>2723.4</v>
      </c>
      <c r="EU194" s="504"/>
      <c r="EV194" s="541">
        <f t="shared" si="471"/>
        <v>1</v>
      </c>
      <c r="EW194" s="541">
        <f t="shared" si="472"/>
        <v>0</v>
      </c>
      <c r="EX194" s="498">
        <f t="shared" si="327"/>
        <v>0</v>
      </c>
      <c r="EY194" s="498">
        <f t="shared" si="473"/>
        <v>0</v>
      </c>
      <c r="EZ194" s="504">
        <f t="shared" si="474"/>
        <v>0</v>
      </c>
      <c r="FA194" s="541" t="e">
        <f t="shared" si="475"/>
        <v>#DIV/0!</v>
      </c>
      <c r="FB194" s="541" t="e">
        <f t="shared" si="476"/>
        <v>#DIV/0!</v>
      </c>
      <c r="FC194" s="541"/>
      <c r="FD194" s="498">
        <f t="shared" si="477"/>
        <v>0</v>
      </c>
      <c r="FE194" s="498">
        <f t="shared" si="328"/>
        <v>0</v>
      </c>
      <c r="FF194" s="445"/>
      <c r="FG194" s="445"/>
      <c r="FH194" s="454"/>
      <c r="FI194" s="553"/>
      <c r="FJ194" s="553"/>
      <c r="FK194" s="445"/>
      <c r="FL194" s="445"/>
      <c r="FM194" s="454"/>
      <c r="FN194" s="553"/>
      <c r="FO194" s="553"/>
      <c r="FP194" s="553"/>
      <c r="FQ194" s="446"/>
      <c r="FR194" s="445"/>
    </row>
    <row r="195" spans="2:174" s="142" customFormat="1" ht="15.75" customHeight="1" x14ac:dyDescent="0.25">
      <c r="B195" s="136"/>
      <c r="C195" s="137"/>
      <c r="D195" s="137"/>
      <c r="E195" s="138"/>
      <c r="F195" s="136"/>
      <c r="G195" s="137"/>
      <c r="H195" s="137"/>
      <c r="I195" s="138"/>
      <c r="J195" s="139"/>
      <c r="K195" s="139"/>
      <c r="L195" s="140"/>
      <c r="M195" s="138"/>
      <c r="N195" s="141" t="s">
        <v>14</v>
      </c>
      <c r="O195" s="141"/>
      <c r="P195" s="214">
        <f t="shared" ref="P195:Z195" si="480">SUM(P196:P202)-P197</f>
        <v>6</v>
      </c>
      <c r="Q195" s="214">
        <f>Q196+Q197+Q198+Q199+Q200+Q201+Q202</f>
        <v>0</v>
      </c>
      <c r="R195" s="70">
        <f>SUM(R196:R202)-R197</f>
        <v>47390.237509999999</v>
      </c>
      <c r="S195" s="70">
        <f>SUM(S196:S202)-S197</f>
        <v>0</v>
      </c>
      <c r="T195" s="70">
        <f>SUM(T196:T202)-T197</f>
        <v>8438</v>
      </c>
      <c r="U195" s="70">
        <f>SUM(U196:U202)-U197</f>
        <v>38952.237509999999</v>
      </c>
      <c r="V195" s="70">
        <f t="shared" si="480"/>
        <v>47390.237509999999</v>
      </c>
      <c r="W195" s="70">
        <f t="shared" si="480"/>
        <v>0</v>
      </c>
      <c r="X195" s="70">
        <f t="shared" si="480"/>
        <v>8438</v>
      </c>
      <c r="Y195" s="70">
        <f t="shared" si="480"/>
        <v>38952.237509999999</v>
      </c>
      <c r="Z195" s="170">
        <f t="shared" si="480"/>
        <v>0</v>
      </c>
      <c r="AA195" s="170">
        <f t="shared" ref="AA195:AO195" si="481">SUM(AA196:AA202)-AA197</f>
        <v>4903.6000000000004</v>
      </c>
      <c r="AB195" s="170">
        <f t="shared" si="481"/>
        <v>0</v>
      </c>
      <c r="AC195" s="170">
        <f t="shared" si="481"/>
        <v>4903.6000000000004</v>
      </c>
      <c r="AD195" s="170">
        <f t="shared" si="481"/>
        <v>0</v>
      </c>
      <c r="AE195" s="170">
        <f t="shared" si="481"/>
        <v>0</v>
      </c>
      <c r="AF195" s="170">
        <f t="shared" si="481"/>
        <v>4903.6000000000004</v>
      </c>
      <c r="AG195" s="170">
        <f t="shared" si="481"/>
        <v>0</v>
      </c>
      <c r="AH195" s="170">
        <f t="shared" si="481"/>
        <v>4903.6000000000004</v>
      </c>
      <c r="AI195" s="170">
        <f t="shared" si="481"/>
        <v>0</v>
      </c>
      <c r="AJ195" s="170">
        <f t="shared" si="481"/>
        <v>0</v>
      </c>
      <c r="AK195" s="171">
        <f t="shared" si="481"/>
        <v>2132</v>
      </c>
      <c r="AL195" s="170">
        <f t="shared" si="481"/>
        <v>0</v>
      </c>
      <c r="AM195" s="170">
        <f t="shared" si="481"/>
        <v>2132</v>
      </c>
      <c r="AN195" s="170">
        <f t="shared" si="481"/>
        <v>0</v>
      </c>
      <c r="AO195" s="170">
        <f t="shared" si="481"/>
        <v>0</v>
      </c>
      <c r="AP195" s="577"/>
      <c r="AQ195" s="70">
        <f>SUM(AQ196:AQ202)-AQ197</f>
        <v>47390.237509999999</v>
      </c>
      <c r="AR195" s="70">
        <f>SUM(AR196:AR202)-AR197</f>
        <v>0</v>
      </c>
      <c r="AS195" s="70">
        <f>SUM(AS196:AS202)-AS197</f>
        <v>8438</v>
      </c>
      <c r="AT195" s="70">
        <f>SUM(AT196:AT202)-AT197</f>
        <v>38952.237509999999</v>
      </c>
      <c r="AU195" s="70">
        <f>SUM(AU196:AU202)-AU197</f>
        <v>0</v>
      </c>
      <c r="AV195" s="70" t="e">
        <f t="shared" ref="AV195:BE195" si="482">SUM(AV196:AV202)-AV197</f>
        <v>#REF!</v>
      </c>
      <c r="AW195" s="70" t="e">
        <f t="shared" si="482"/>
        <v>#REF!</v>
      </c>
      <c r="AX195" s="70" t="e">
        <f t="shared" si="482"/>
        <v>#REF!</v>
      </c>
      <c r="AY195" s="70" t="e">
        <f t="shared" si="482"/>
        <v>#REF!</v>
      </c>
      <c r="AZ195" s="70" t="e">
        <f t="shared" si="482"/>
        <v>#REF!</v>
      </c>
      <c r="BA195" s="70">
        <f t="shared" si="482"/>
        <v>4859.8159999999998</v>
      </c>
      <c r="BB195" s="70">
        <f t="shared" si="482"/>
        <v>0</v>
      </c>
      <c r="BC195" s="70">
        <f t="shared" si="482"/>
        <v>4859.8159999999998</v>
      </c>
      <c r="BD195" s="70">
        <f t="shared" si="482"/>
        <v>0</v>
      </c>
      <c r="BE195" s="70">
        <f t="shared" si="482"/>
        <v>0</v>
      </c>
      <c r="BF195" s="70">
        <f t="shared" ref="BF195:CN195" si="483">SUM(BF196:BF202)-BF197</f>
        <v>0</v>
      </c>
      <c r="BG195" s="70">
        <f t="shared" si="483"/>
        <v>0</v>
      </c>
      <c r="BH195" s="70">
        <f t="shared" si="483"/>
        <v>0</v>
      </c>
      <c r="BI195" s="70">
        <f t="shared" si="483"/>
        <v>0</v>
      </c>
      <c r="BJ195" s="70">
        <f t="shared" si="483"/>
        <v>0</v>
      </c>
      <c r="BK195" s="70">
        <f t="shared" si="483"/>
        <v>47389.797910000001</v>
      </c>
      <c r="BL195" s="70">
        <f t="shared" si="483"/>
        <v>0</v>
      </c>
      <c r="BM195" s="70">
        <f t="shared" si="483"/>
        <v>8437.5604000000003</v>
      </c>
      <c r="BN195" s="70">
        <f t="shared" si="483"/>
        <v>38952.237510000006</v>
      </c>
      <c r="BO195" s="70">
        <f t="shared" si="483"/>
        <v>0</v>
      </c>
      <c r="BP195" s="70">
        <f>SUM(BP196:BP202)</f>
        <v>6115.9402800000007</v>
      </c>
      <c r="BQ195" s="70">
        <f>SUM(BQ196:BQ202)</f>
        <v>0</v>
      </c>
      <c r="BR195" s="70">
        <f>SUM(BR196:BR202)</f>
        <v>1301.61879</v>
      </c>
      <c r="BS195" s="70">
        <f>SUM(BS196:BS202)</f>
        <v>4814.3214900000003</v>
      </c>
      <c r="BT195" s="70">
        <f t="shared" si="483"/>
        <v>47389.797910000001</v>
      </c>
      <c r="BU195" s="70">
        <f t="shared" si="483"/>
        <v>0</v>
      </c>
      <c r="BV195" s="70">
        <f t="shared" si="483"/>
        <v>8437.5604000000003</v>
      </c>
      <c r="BW195" s="70">
        <f t="shared" si="483"/>
        <v>38952.237510000006</v>
      </c>
      <c r="BX195" s="170">
        <f t="shared" si="483"/>
        <v>0</v>
      </c>
      <c r="BY195" s="310">
        <f t="shared" si="483"/>
        <v>6115.9402800000007</v>
      </c>
      <c r="BZ195" s="70">
        <f t="shared" si="483"/>
        <v>0</v>
      </c>
      <c r="CA195" s="70">
        <f t="shared" si="483"/>
        <v>1301.61879</v>
      </c>
      <c r="CB195" s="70">
        <f t="shared" si="483"/>
        <v>4814.3214900000003</v>
      </c>
      <c r="CC195" s="70">
        <f t="shared" si="483"/>
        <v>0</v>
      </c>
      <c r="CD195" s="70">
        <f t="shared" si="483"/>
        <v>53505.738190000004</v>
      </c>
      <c r="CE195" s="70">
        <f t="shared" si="483"/>
        <v>53505.738190000004</v>
      </c>
      <c r="CF195" s="70">
        <f t="shared" si="483"/>
        <v>0</v>
      </c>
      <c r="CG195" s="70">
        <f t="shared" si="483"/>
        <v>9739.1791899999989</v>
      </c>
      <c r="CH195" s="70">
        <f t="shared" si="483"/>
        <v>43766.559000000008</v>
      </c>
      <c r="CI195" s="70">
        <f t="shared" si="483"/>
        <v>0</v>
      </c>
      <c r="CJ195" s="70">
        <f t="shared" si="483"/>
        <v>0</v>
      </c>
      <c r="CK195" s="70">
        <f t="shared" si="483"/>
        <v>0</v>
      </c>
      <c r="CL195" s="70">
        <f t="shared" si="483"/>
        <v>0</v>
      </c>
      <c r="CM195" s="70">
        <f t="shared" si="483"/>
        <v>0</v>
      </c>
      <c r="CN195" s="70">
        <f t="shared" si="483"/>
        <v>0</v>
      </c>
      <c r="CO195" s="312">
        <f>CP195+CR195-BF195</f>
        <v>4859.8159999999998</v>
      </c>
      <c r="CP195" s="313">
        <f t="shared" ref="CP195:DJ195" si="484">SUM(CP196:CP202)-CP197</f>
        <v>4859.8159999999998</v>
      </c>
      <c r="CQ195" s="313">
        <f t="shared" si="484"/>
        <v>4859.8159999999998</v>
      </c>
      <c r="CR195" s="70">
        <f t="shared" si="484"/>
        <v>0</v>
      </c>
      <c r="CS195" s="70">
        <f t="shared" si="484"/>
        <v>0</v>
      </c>
      <c r="CT195" s="70">
        <f t="shared" si="484"/>
        <v>0</v>
      </c>
      <c r="CU195" s="70">
        <f t="shared" si="484"/>
        <v>0</v>
      </c>
      <c r="CV195" s="70">
        <f t="shared" si="484"/>
        <v>0</v>
      </c>
      <c r="CW195" s="70">
        <f t="shared" si="484"/>
        <v>0</v>
      </c>
      <c r="CX195" s="70">
        <f t="shared" si="484"/>
        <v>0</v>
      </c>
      <c r="CY195" s="70">
        <f t="shared" si="484"/>
        <v>0</v>
      </c>
      <c r="CZ195" s="70">
        <f t="shared" si="484"/>
        <v>0</v>
      </c>
      <c r="DA195" s="70">
        <f t="shared" si="484"/>
        <v>0</v>
      </c>
      <c r="DB195" s="70">
        <f t="shared" si="484"/>
        <v>0</v>
      </c>
      <c r="DC195" s="70">
        <f t="shared" si="484"/>
        <v>0</v>
      </c>
      <c r="DD195" s="70">
        <f t="shared" si="484"/>
        <v>0</v>
      </c>
      <c r="DE195" s="70">
        <f t="shared" si="484"/>
        <v>0</v>
      </c>
      <c r="DF195" s="70">
        <f t="shared" si="484"/>
        <v>0</v>
      </c>
      <c r="DG195" s="70">
        <f t="shared" si="484"/>
        <v>0</v>
      </c>
      <c r="DH195" s="70">
        <f t="shared" si="484"/>
        <v>0</v>
      </c>
      <c r="DI195" s="70">
        <f t="shared" si="484"/>
        <v>0</v>
      </c>
      <c r="DJ195" s="70">
        <f t="shared" si="484"/>
        <v>0</v>
      </c>
      <c r="DK195" s="154"/>
      <c r="DL195" s="70">
        <f>SUM(DL196:DL202)-DL197</f>
        <v>47389.797910000001</v>
      </c>
      <c r="DM195" s="70">
        <f>SUM(DM196:DM202)-DM197</f>
        <v>47389.797910000001</v>
      </c>
      <c r="DN195" s="154"/>
      <c r="DO195" s="70">
        <f>SUM(DO196:DO202)-DO197</f>
        <v>47389.797910000001</v>
      </c>
      <c r="DP195" s="70">
        <f>SUM(DP196:DP202)-DP197</f>
        <v>0</v>
      </c>
      <c r="DQ195" s="154"/>
      <c r="DR195" s="70">
        <f>SUM(DR196:DR202)-DR197</f>
        <v>-42529.981910000002</v>
      </c>
      <c r="DS195" s="143">
        <f>DJ195-DR195</f>
        <v>42529.981910000002</v>
      </c>
      <c r="DT195" s="143"/>
      <c r="DU195" s="70">
        <f t="shared" si="324"/>
        <v>0</v>
      </c>
      <c r="DV195" s="70">
        <f>SUM(DV196:DV202)-DV197</f>
        <v>0</v>
      </c>
      <c r="DW195" s="70">
        <f>SUM(DW196:DW202)-DW197</f>
        <v>0</v>
      </c>
      <c r="DX195" s="70">
        <f>SUM(DX196:DX202)-DX197</f>
        <v>0</v>
      </c>
      <c r="DY195" s="70">
        <f>SUM(DY196:DY202)-DY197</f>
        <v>0</v>
      </c>
      <c r="DZ195" s="70">
        <f t="shared" si="325"/>
        <v>0</v>
      </c>
      <c r="EA195" s="70">
        <f>SUM(EA196:EA202)-EA197</f>
        <v>0</v>
      </c>
      <c r="EB195" s="70">
        <f>SUM(EB196:EB202)-EB197</f>
        <v>0</v>
      </c>
      <c r="EC195" s="70">
        <f>SUM(EC196:EC202)-EC197</f>
        <v>0</v>
      </c>
      <c r="ED195" s="170">
        <f>SUM(ED196:ED202)-ED197</f>
        <v>0</v>
      </c>
      <c r="EE195" s="70">
        <f>EF195+EG195+EH195</f>
        <v>0</v>
      </c>
      <c r="EF195" s="70">
        <f>AR195</f>
        <v>0</v>
      </c>
      <c r="EG195" s="70">
        <f>SUM(EG196:EG202)-EG197</f>
        <v>0</v>
      </c>
      <c r="EH195" s="543"/>
      <c r="EI195" s="543"/>
      <c r="EJ195" s="70">
        <f>EK195+EL195</f>
        <v>0</v>
      </c>
      <c r="EK195" s="70">
        <f>SUM(EK196:EK202)</f>
        <v>0</v>
      </c>
      <c r="EL195" s="70">
        <f>SUM(EL196:EL202)</f>
        <v>0</v>
      </c>
      <c r="EM195" s="543"/>
      <c r="EN195" s="543"/>
      <c r="EO195" s="543"/>
      <c r="EP195" s="439">
        <f>SUM(EP196:EP202)</f>
        <v>0</v>
      </c>
      <c r="EQ195" s="70">
        <f>EP195-EM195</f>
        <v>0</v>
      </c>
      <c r="ER195" s="426"/>
      <c r="ES195" s="70">
        <f t="shared" si="326"/>
        <v>8438</v>
      </c>
      <c r="ET195" s="70">
        <f t="shared" si="479"/>
        <v>8438</v>
      </c>
      <c r="EU195" s="70">
        <f>SUM(EU196:EU202)-EU197</f>
        <v>0</v>
      </c>
      <c r="EV195" s="543"/>
      <c r="EW195" s="543"/>
      <c r="EX195" s="70">
        <f t="shared" si="327"/>
        <v>0</v>
      </c>
      <c r="EY195" s="70">
        <f>SUM(EY196:EY202)</f>
        <v>0</v>
      </c>
      <c r="EZ195" s="70">
        <f>SUM(EZ196:EZ202)</f>
        <v>0</v>
      </c>
      <c r="FA195" s="543"/>
      <c r="FB195" s="543"/>
      <c r="FC195" s="543"/>
      <c r="FD195" s="70">
        <f>SUM(FD196:FD202)</f>
        <v>0</v>
      </c>
      <c r="FE195" s="70">
        <f t="shared" si="328"/>
        <v>0</v>
      </c>
      <c r="FF195" s="70">
        <f>FG195+FH195+FI195</f>
        <v>38952.237509999999</v>
      </c>
      <c r="FG195" s="70">
        <f>AT195</f>
        <v>38952.237509999999</v>
      </c>
      <c r="FH195" s="70">
        <f>SUM(FH196:FH202)-FH197</f>
        <v>0</v>
      </c>
      <c r="FI195" s="543"/>
      <c r="FJ195" s="543"/>
      <c r="FK195" s="70">
        <f>FL195+FM195</f>
        <v>0</v>
      </c>
      <c r="FL195" s="70">
        <f>DX195</f>
        <v>0</v>
      </c>
      <c r="FM195" s="70">
        <f>EC195</f>
        <v>0</v>
      </c>
      <c r="FN195" s="543"/>
      <c r="FO195" s="543"/>
      <c r="FP195" s="543"/>
      <c r="FQ195" s="439">
        <f>FK195*FI195</f>
        <v>0</v>
      </c>
      <c r="FR195" s="70">
        <f>FL195-FQ195</f>
        <v>0</v>
      </c>
    </row>
    <row r="196" spans="2:174" s="48" customFormat="1" ht="15.75" customHeight="1" x14ac:dyDescent="0.25">
      <c r="B196" s="35">
        <v>1</v>
      </c>
      <c r="C196" s="36"/>
      <c r="D196" s="36"/>
      <c r="E196" s="113">
        <v>165</v>
      </c>
      <c r="F196" s="35"/>
      <c r="G196" s="36"/>
      <c r="H196" s="36"/>
      <c r="I196" s="113"/>
      <c r="J196" s="4"/>
      <c r="K196" s="4"/>
      <c r="L196" s="66"/>
      <c r="M196" s="113">
        <v>153</v>
      </c>
      <c r="N196" s="4" t="s">
        <v>237</v>
      </c>
      <c r="O196" s="157"/>
      <c r="P196" s="157"/>
      <c r="Q196" s="157"/>
      <c r="R196" s="2">
        <f t="shared" ref="R196:R202" si="485">S196+T196+U196</f>
        <v>0</v>
      </c>
      <c r="S196" s="2"/>
      <c r="T196" s="620">
        <v>0</v>
      </c>
      <c r="U196" s="619"/>
      <c r="V196" s="2">
        <f t="shared" ref="V196:V202" si="486">W196+X196+Y196+Z196</f>
        <v>0</v>
      </c>
      <c r="W196" s="2"/>
      <c r="X196" s="262">
        <v>0</v>
      </c>
      <c r="Y196" s="2"/>
      <c r="Z196" s="175"/>
      <c r="AA196" s="172">
        <f t="shared" ref="AA196:AA202" si="487">AB196+AC196+AD196+AE196</f>
        <v>0</v>
      </c>
      <c r="AB196" s="172"/>
      <c r="AC196" s="173"/>
      <c r="AD196" s="172"/>
      <c r="AE196" s="175"/>
      <c r="AF196" s="172">
        <f t="shared" ref="AF196:AF202" si="488">AG196+AH196+AI196+AJ196</f>
        <v>0</v>
      </c>
      <c r="AG196" s="172"/>
      <c r="AH196" s="173"/>
      <c r="AI196" s="172"/>
      <c r="AJ196" s="175"/>
      <c r="AK196" s="172">
        <f t="shared" ref="AK196:AK202" si="489">AL196+AM196+AN196+AO196</f>
        <v>0</v>
      </c>
      <c r="AL196" s="172"/>
      <c r="AM196" s="173"/>
      <c r="AN196" s="172"/>
      <c r="AO196" s="172"/>
      <c r="AP196" s="579"/>
      <c r="AQ196" s="2">
        <f t="shared" ref="AQ196:AQ202" si="490">AR196+AS196+AT196+AU196</f>
        <v>0</v>
      </c>
      <c r="AR196" s="619"/>
      <c r="AS196" s="619"/>
      <c r="AT196" s="619"/>
      <c r="AU196" s="2"/>
      <c r="AV196" s="2" t="e">
        <f t="shared" ref="AV196:AV202" si="491">AW196+AX196+AY196+AZ196</f>
        <v>#REF!</v>
      </c>
      <c r="AW196" s="2" t="e">
        <f>#REF!-AR196</f>
        <v>#REF!</v>
      </c>
      <c r="AX196" s="2" t="e">
        <f>#REF!-AS196</f>
        <v>#REF!</v>
      </c>
      <c r="AY196" s="2" t="e">
        <f>#REF!-AT196</f>
        <v>#REF!</v>
      </c>
      <c r="AZ196" s="2" t="e">
        <f>#REF!-AU196</f>
        <v>#REF!</v>
      </c>
      <c r="BA196" s="2">
        <f t="shared" ref="BA196:BA202" si="492">BB196+BC196+BD196+BE196</f>
        <v>0</v>
      </c>
      <c r="BB196" s="2"/>
      <c r="BC196" s="2"/>
      <c r="BD196" s="2"/>
      <c r="BE196" s="2"/>
      <c r="BF196" s="2">
        <f t="shared" ref="BF196:BF202" si="493">BG196+BH196+BI196+BJ196</f>
        <v>0</v>
      </c>
      <c r="BG196" s="2"/>
      <c r="BH196" s="2"/>
      <c r="BI196" s="2"/>
      <c r="BJ196" s="2"/>
      <c r="BK196" s="2">
        <f t="shared" ref="BK196:BK202" si="494">BL196+BM196+BN196+BO196</f>
        <v>0</v>
      </c>
      <c r="BL196" s="2"/>
      <c r="BM196" s="2"/>
      <c r="BN196" s="2"/>
      <c r="BO196" s="2"/>
      <c r="BP196" s="2">
        <f>SUM(BQ196:BS196)</f>
        <v>0</v>
      </c>
      <c r="BQ196" s="2"/>
      <c r="BR196" s="2"/>
      <c r="BS196" s="2"/>
      <c r="BT196" s="2">
        <f t="shared" ref="BT196:BT202" si="495">BU196+BV196+BW196+BX196</f>
        <v>0</v>
      </c>
      <c r="BU196" s="2"/>
      <c r="BV196" s="2"/>
      <c r="BW196" s="2"/>
      <c r="BX196" s="172"/>
      <c r="BY196" s="2">
        <f t="shared" ref="BY196:BY202" si="496">BZ196+CA196+CB196+CC196</f>
        <v>0</v>
      </c>
      <c r="BZ196" s="2"/>
      <c r="CA196" s="2"/>
      <c r="CB196" s="2"/>
      <c r="CC196" s="2"/>
      <c r="CD196" s="25">
        <f t="shared" ref="CD196:CD202" si="497">CE196</f>
        <v>0</v>
      </c>
      <c r="CE196" s="2">
        <f t="shared" ref="CE196:CE202" si="498">CF196+CG196+CH196+CI196</f>
        <v>0</v>
      </c>
      <c r="CF196" s="2">
        <f t="shared" ref="CF196:CI202" si="499">BU196+BZ196</f>
        <v>0</v>
      </c>
      <c r="CG196" s="2">
        <f t="shared" si="499"/>
        <v>0</v>
      </c>
      <c r="CH196" s="2">
        <f t="shared" si="499"/>
        <v>0</v>
      </c>
      <c r="CI196" s="2">
        <f t="shared" si="499"/>
        <v>0</v>
      </c>
      <c r="CJ196" s="2">
        <f t="shared" ref="CJ196:CJ202" si="500">CK196+CL196+CM196+CN196</f>
        <v>0</v>
      </c>
      <c r="CK196" s="2">
        <f t="shared" ref="CK196:CN202" si="501">BL196-BU196</f>
        <v>0</v>
      </c>
      <c r="CL196" s="2">
        <f t="shared" si="501"/>
        <v>0</v>
      </c>
      <c r="CM196" s="2">
        <f t="shared" si="501"/>
        <v>0</v>
      </c>
      <c r="CN196" s="2">
        <f t="shared" si="501"/>
        <v>0</v>
      </c>
      <c r="CO196" s="92"/>
      <c r="CP196" s="348"/>
      <c r="CQ196" s="348"/>
      <c r="CR196" s="2">
        <f t="shared" ref="CR196:CR202" si="502">CS196+CT196+CU196+CV196</f>
        <v>0</v>
      </c>
      <c r="CS196" s="2"/>
      <c r="CT196" s="2"/>
      <c r="CU196" s="2"/>
      <c r="CV196" s="2"/>
      <c r="CW196" s="2">
        <f t="shared" ref="CW196:CW202" si="503">CX196+CY196+CZ196+DA196</f>
        <v>0</v>
      </c>
      <c r="CX196" s="2"/>
      <c r="CY196" s="2"/>
      <c r="CZ196" s="2"/>
      <c r="DA196" s="2"/>
      <c r="DB196" s="2">
        <f t="shared" ref="DB196:DB202" si="504">DC196+DD196+DE196+DF196</f>
        <v>0</v>
      </c>
      <c r="DC196" s="2">
        <f t="shared" ref="DC196:DF202" si="505">CS196-CX196</f>
        <v>0</v>
      </c>
      <c r="DD196" s="2">
        <f t="shared" si="505"/>
        <v>0</v>
      </c>
      <c r="DE196" s="2">
        <f t="shared" si="505"/>
        <v>0</v>
      </c>
      <c r="DF196" s="2">
        <f t="shared" si="505"/>
        <v>0</v>
      </c>
      <c r="DG196" s="2"/>
      <c r="DH196" s="2"/>
      <c r="DI196" s="2"/>
      <c r="DJ196" s="2">
        <f t="shared" ref="DJ196:DJ202" si="506">CJ196+DB196+DI196</f>
        <v>0</v>
      </c>
      <c r="DK196" s="58"/>
      <c r="DL196" s="2">
        <f t="shared" ref="DL196:DL202" si="507">BK196+CR196+DG196</f>
        <v>0</v>
      </c>
      <c r="DM196" s="2">
        <f t="shared" ref="DM196:DM202" si="508">BT196+CW196+DH196</f>
        <v>0</v>
      </c>
      <c r="DN196" s="58"/>
      <c r="DO196" s="2">
        <f>DM196</f>
        <v>0</v>
      </c>
      <c r="DP196" s="2">
        <f>DJ196</f>
        <v>0</v>
      </c>
      <c r="DQ196" s="58"/>
      <c r="DR196" s="2">
        <f>CQ196-DO196</f>
        <v>0</v>
      </c>
      <c r="DS196" s="58"/>
      <c r="DT196" s="58"/>
      <c r="DU196" s="2">
        <f t="shared" si="324"/>
        <v>0</v>
      </c>
      <c r="DV196" s="2"/>
      <c r="DW196" s="2"/>
      <c r="DX196" s="2"/>
      <c r="DY196" s="2"/>
      <c r="DZ196" s="2">
        <f t="shared" si="325"/>
        <v>0</v>
      </c>
      <c r="EA196" s="2"/>
      <c r="EB196" s="2"/>
      <c r="EC196" s="2"/>
      <c r="ED196" s="172"/>
      <c r="EE196" s="445"/>
      <c r="EF196" s="445"/>
      <c r="EG196" s="445"/>
      <c r="EH196" s="553"/>
      <c r="EI196" s="553"/>
      <c r="EJ196" s="445"/>
      <c r="EK196" s="445"/>
      <c r="EL196" s="445"/>
      <c r="EM196" s="553"/>
      <c r="EN196" s="553"/>
      <c r="EO196" s="553"/>
      <c r="EP196" s="446"/>
      <c r="EQ196" s="445"/>
      <c r="ER196" s="427" t="e">
        <f t="shared" ref="ER196:ER202" si="509">EP196/EM196</f>
        <v>#DIV/0!</v>
      </c>
      <c r="ES196" s="498"/>
      <c r="ET196" s="498"/>
      <c r="EU196" s="498"/>
      <c r="EV196" s="541"/>
      <c r="EW196" s="541"/>
      <c r="EX196" s="498"/>
      <c r="EY196" s="498"/>
      <c r="EZ196" s="498"/>
      <c r="FA196" s="541"/>
      <c r="FB196" s="541"/>
      <c r="FC196" s="541"/>
      <c r="FD196" s="498"/>
      <c r="FE196" s="498">
        <f t="shared" si="328"/>
        <v>0</v>
      </c>
      <c r="FF196" s="445"/>
      <c r="FG196" s="445"/>
      <c r="FH196" s="445"/>
      <c r="FI196" s="553"/>
      <c r="FJ196" s="553"/>
      <c r="FK196" s="445"/>
      <c r="FL196" s="445"/>
      <c r="FM196" s="445"/>
      <c r="FN196" s="553"/>
      <c r="FO196" s="553"/>
      <c r="FP196" s="553"/>
      <c r="FQ196" s="446"/>
      <c r="FR196" s="445"/>
    </row>
    <row r="197" spans="2:174" s="48" customFormat="1" ht="15.75" customHeight="1" x14ac:dyDescent="0.25">
      <c r="B197" s="35"/>
      <c r="C197" s="36"/>
      <c r="D197" s="36"/>
      <c r="E197" s="113"/>
      <c r="F197" s="35"/>
      <c r="G197" s="36"/>
      <c r="H197" s="36"/>
      <c r="I197" s="113"/>
      <c r="J197" s="4"/>
      <c r="K197" s="4"/>
      <c r="L197" s="66"/>
      <c r="M197" s="113"/>
      <c r="N197" s="19" t="s">
        <v>251</v>
      </c>
      <c r="O197" s="158"/>
      <c r="P197" s="158"/>
      <c r="Q197" s="158"/>
      <c r="R197" s="2">
        <f t="shared" si="485"/>
        <v>0</v>
      </c>
      <c r="S197" s="2"/>
      <c r="T197" s="620"/>
      <c r="U197" s="619"/>
      <c r="V197" s="2">
        <f t="shared" si="486"/>
        <v>0</v>
      </c>
      <c r="W197" s="2"/>
      <c r="X197" s="262"/>
      <c r="Y197" s="2"/>
      <c r="Z197" s="175"/>
      <c r="AA197" s="172">
        <f t="shared" si="487"/>
        <v>0</v>
      </c>
      <c r="AB197" s="172"/>
      <c r="AC197" s="173"/>
      <c r="AD197" s="172"/>
      <c r="AE197" s="175"/>
      <c r="AF197" s="172">
        <f t="shared" si="488"/>
        <v>0</v>
      </c>
      <c r="AG197" s="172"/>
      <c r="AH197" s="173"/>
      <c r="AI197" s="172"/>
      <c r="AJ197" s="175"/>
      <c r="AK197" s="172">
        <f t="shared" si="489"/>
        <v>0</v>
      </c>
      <c r="AL197" s="172"/>
      <c r="AM197" s="173"/>
      <c r="AN197" s="172"/>
      <c r="AO197" s="172"/>
      <c r="AP197" s="579"/>
      <c r="AQ197" s="2">
        <f t="shared" si="490"/>
        <v>0</v>
      </c>
      <c r="AR197" s="619"/>
      <c r="AS197" s="619"/>
      <c r="AT197" s="619"/>
      <c r="AU197" s="2"/>
      <c r="AV197" s="2" t="e">
        <f t="shared" si="491"/>
        <v>#REF!</v>
      </c>
      <c r="AW197" s="2" t="e">
        <f>#REF!-AR197</f>
        <v>#REF!</v>
      </c>
      <c r="AX197" s="2" t="e">
        <f>#REF!-AS197</f>
        <v>#REF!</v>
      </c>
      <c r="AY197" s="2" t="e">
        <f>#REF!-AT197</f>
        <v>#REF!</v>
      </c>
      <c r="AZ197" s="2" t="e">
        <f>#REF!-AU197</f>
        <v>#REF!</v>
      </c>
      <c r="BA197" s="2">
        <f t="shared" si="492"/>
        <v>0</v>
      </c>
      <c r="BB197" s="2"/>
      <c r="BC197" s="2"/>
      <c r="BD197" s="2"/>
      <c r="BE197" s="2"/>
      <c r="BF197" s="2">
        <f t="shared" si="493"/>
        <v>0</v>
      </c>
      <c r="BG197" s="2"/>
      <c r="BH197" s="2"/>
      <c r="BI197" s="2"/>
      <c r="BJ197" s="2"/>
      <c r="BK197" s="2">
        <f t="shared" si="494"/>
        <v>0</v>
      </c>
      <c r="BL197" s="2"/>
      <c r="BM197" s="619"/>
      <c r="BN197" s="2"/>
      <c r="BO197" s="2"/>
      <c r="BP197" s="2">
        <f t="shared" ref="BP197:BP202" si="510">SUM(BQ197:BS197)</f>
        <v>0</v>
      </c>
      <c r="BQ197" s="2"/>
      <c r="BR197" s="2"/>
      <c r="BS197" s="2"/>
      <c r="BT197" s="2">
        <f t="shared" si="495"/>
        <v>0</v>
      </c>
      <c r="BU197" s="2"/>
      <c r="BV197" s="2"/>
      <c r="BW197" s="2"/>
      <c r="BX197" s="172"/>
      <c r="BY197" s="2">
        <f t="shared" si="496"/>
        <v>0</v>
      </c>
      <c r="BZ197" s="2"/>
      <c r="CA197" s="2"/>
      <c r="CB197" s="2"/>
      <c r="CC197" s="2"/>
      <c r="CD197" s="25">
        <f t="shared" si="497"/>
        <v>0</v>
      </c>
      <c r="CE197" s="2">
        <f t="shared" si="498"/>
        <v>0</v>
      </c>
      <c r="CF197" s="2">
        <f t="shared" si="499"/>
        <v>0</v>
      </c>
      <c r="CG197" s="2">
        <f t="shared" si="499"/>
        <v>0</v>
      </c>
      <c r="CH197" s="2">
        <f t="shared" si="499"/>
        <v>0</v>
      </c>
      <c r="CI197" s="2">
        <f t="shared" si="499"/>
        <v>0</v>
      </c>
      <c r="CJ197" s="2">
        <f t="shared" si="500"/>
        <v>0</v>
      </c>
      <c r="CK197" s="2">
        <f t="shared" si="501"/>
        <v>0</v>
      </c>
      <c r="CL197" s="2">
        <f t="shared" si="501"/>
        <v>0</v>
      </c>
      <c r="CM197" s="2">
        <f t="shared" si="501"/>
        <v>0</v>
      </c>
      <c r="CN197" s="2">
        <f t="shared" si="501"/>
        <v>0</v>
      </c>
      <c r="CO197" s="92"/>
      <c r="CP197" s="348"/>
      <c r="CQ197" s="348"/>
      <c r="CR197" s="2">
        <f t="shared" si="502"/>
        <v>0</v>
      </c>
      <c r="CS197" s="2"/>
      <c r="CT197" s="2"/>
      <c r="CU197" s="2"/>
      <c r="CV197" s="2"/>
      <c r="CW197" s="2">
        <f t="shared" si="503"/>
        <v>0</v>
      </c>
      <c r="CX197" s="2"/>
      <c r="CY197" s="2"/>
      <c r="CZ197" s="2"/>
      <c r="DA197" s="2"/>
      <c r="DB197" s="2">
        <f t="shared" si="504"/>
        <v>0</v>
      </c>
      <c r="DC197" s="2">
        <f t="shared" si="505"/>
        <v>0</v>
      </c>
      <c r="DD197" s="2">
        <f t="shared" si="505"/>
        <v>0</v>
      </c>
      <c r="DE197" s="2">
        <f t="shared" si="505"/>
        <v>0</v>
      </c>
      <c r="DF197" s="2">
        <f t="shared" si="505"/>
        <v>0</v>
      </c>
      <c r="DG197" s="2"/>
      <c r="DH197" s="2"/>
      <c r="DI197" s="2"/>
      <c r="DJ197" s="2">
        <f t="shared" si="506"/>
        <v>0</v>
      </c>
      <c r="DK197" s="58"/>
      <c r="DL197" s="2">
        <f t="shared" si="507"/>
        <v>0</v>
      </c>
      <c r="DM197" s="2">
        <f t="shared" si="508"/>
        <v>0</v>
      </c>
      <c r="DN197" s="58"/>
      <c r="DO197" s="2">
        <f>DM197</f>
        <v>0</v>
      </c>
      <c r="DP197" s="2">
        <f>DJ197</f>
        <v>0</v>
      </c>
      <c r="DQ197" s="58"/>
      <c r="DR197" s="2"/>
      <c r="DS197" s="58"/>
      <c r="DT197" s="58"/>
      <c r="DU197" s="2">
        <f t="shared" si="324"/>
        <v>0</v>
      </c>
      <c r="DV197" s="2"/>
      <c r="DW197" s="2"/>
      <c r="DX197" s="2"/>
      <c r="DY197" s="2"/>
      <c r="DZ197" s="2">
        <f t="shared" si="325"/>
        <v>0</v>
      </c>
      <c r="EA197" s="2"/>
      <c r="EB197" s="2"/>
      <c r="EC197" s="2"/>
      <c r="ED197" s="172"/>
      <c r="EE197" s="445"/>
      <c r="EF197" s="445"/>
      <c r="EG197" s="445"/>
      <c r="EH197" s="553"/>
      <c r="EI197" s="553"/>
      <c r="EJ197" s="445"/>
      <c r="EK197" s="445"/>
      <c r="EL197" s="445"/>
      <c r="EM197" s="553"/>
      <c r="EN197" s="553"/>
      <c r="EO197" s="553"/>
      <c r="EP197" s="446"/>
      <c r="EQ197" s="445"/>
      <c r="ER197" s="427" t="e">
        <f t="shared" si="509"/>
        <v>#DIV/0!</v>
      </c>
      <c r="ES197" s="498"/>
      <c r="ET197" s="498"/>
      <c r="EU197" s="498"/>
      <c r="EV197" s="541"/>
      <c r="EW197" s="541"/>
      <c r="EX197" s="498"/>
      <c r="EY197" s="498"/>
      <c r="EZ197" s="498"/>
      <c r="FA197" s="541"/>
      <c r="FB197" s="541"/>
      <c r="FC197" s="541"/>
      <c r="FD197" s="498"/>
      <c r="FE197" s="498">
        <f t="shared" si="328"/>
        <v>0</v>
      </c>
      <c r="FF197" s="445"/>
      <c r="FG197" s="445"/>
      <c r="FH197" s="445"/>
      <c r="FI197" s="553"/>
      <c r="FJ197" s="553"/>
      <c r="FK197" s="445"/>
      <c r="FL197" s="445"/>
      <c r="FM197" s="445"/>
      <c r="FN197" s="553"/>
      <c r="FO197" s="553"/>
      <c r="FP197" s="553"/>
      <c r="FQ197" s="446"/>
      <c r="FR197" s="445"/>
    </row>
    <row r="198" spans="2:174" s="49" customFormat="1" ht="15.75" customHeight="1" x14ac:dyDescent="0.25">
      <c r="B198" s="38"/>
      <c r="C198" s="39">
        <v>1</v>
      </c>
      <c r="D198" s="39"/>
      <c r="E198" s="40">
        <v>166</v>
      </c>
      <c r="F198" s="38"/>
      <c r="G198" s="39">
        <v>1</v>
      </c>
      <c r="H198" s="39">
        <v>1</v>
      </c>
      <c r="I198" s="40"/>
      <c r="J198" s="41"/>
      <c r="K198" s="41"/>
      <c r="L198" s="85"/>
      <c r="M198" s="40">
        <v>154</v>
      </c>
      <c r="N198" s="41" t="s">
        <v>238</v>
      </c>
      <c r="O198" s="41"/>
      <c r="P198" s="212">
        <v>1</v>
      </c>
      <c r="Q198" s="113"/>
      <c r="R198" s="29">
        <f t="shared" si="485"/>
        <v>1099</v>
      </c>
      <c r="S198" s="29"/>
      <c r="T198" s="618">
        <v>1099</v>
      </c>
      <c r="U198" s="621"/>
      <c r="V198" s="29">
        <f t="shared" si="486"/>
        <v>1099</v>
      </c>
      <c r="W198" s="29"/>
      <c r="X198" s="646">
        <v>1099</v>
      </c>
      <c r="Y198" s="29"/>
      <c r="Z198" s="179"/>
      <c r="AA198" s="178">
        <f t="shared" si="487"/>
        <v>683.1</v>
      </c>
      <c r="AB198" s="178"/>
      <c r="AC198" s="180">
        <v>683.1</v>
      </c>
      <c r="AD198" s="178"/>
      <c r="AE198" s="179"/>
      <c r="AF198" s="178">
        <f t="shared" si="488"/>
        <v>683.1</v>
      </c>
      <c r="AG198" s="178"/>
      <c r="AH198" s="180">
        <v>683.1</v>
      </c>
      <c r="AI198" s="178"/>
      <c r="AJ198" s="179"/>
      <c r="AK198" s="178">
        <f t="shared" si="489"/>
        <v>297</v>
      </c>
      <c r="AL198" s="178"/>
      <c r="AM198" s="180">
        <v>297</v>
      </c>
      <c r="AN198" s="178"/>
      <c r="AO198" s="179"/>
      <c r="AP198" s="580" t="s">
        <v>566</v>
      </c>
      <c r="AQ198" s="29">
        <f t="shared" si="490"/>
        <v>1099</v>
      </c>
      <c r="AR198" s="621"/>
      <c r="AS198" s="618">
        <v>1099</v>
      </c>
      <c r="AT198" s="621"/>
      <c r="AU198" s="29"/>
      <c r="AV198" s="29" t="e">
        <f t="shared" si="491"/>
        <v>#REF!</v>
      </c>
      <c r="AW198" s="29" t="e">
        <f>#REF!-AR198</f>
        <v>#REF!</v>
      </c>
      <c r="AX198" s="29" t="e">
        <f>#REF!-AS198</f>
        <v>#REF!</v>
      </c>
      <c r="AY198" s="29" t="e">
        <f>#REF!-AT198</f>
        <v>#REF!</v>
      </c>
      <c r="AZ198" s="29" t="e">
        <f>#REF!-AU198</f>
        <v>#REF!</v>
      </c>
      <c r="BA198" s="29">
        <f t="shared" si="492"/>
        <v>683.1</v>
      </c>
      <c r="BB198" s="29"/>
      <c r="BC198" s="322">
        <v>683.1</v>
      </c>
      <c r="BD198" s="29"/>
      <c r="BE198" s="29"/>
      <c r="BF198" s="29">
        <f t="shared" si="493"/>
        <v>0</v>
      </c>
      <c r="BG198" s="29"/>
      <c r="BH198" s="322"/>
      <c r="BI198" s="29"/>
      <c r="BJ198" s="29"/>
      <c r="BK198" s="29">
        <f t="shared" si="494"/>
        <v>1098.5604000000001</v>
      </c>
      <c r="BL198" s="29"/>
      <c r="BM198" s="618">
        <v>1098.5604000000001</v>
      </c>
      <c r="BN198" s="29"/>
      <c r="BO198" s="29"/>
      <c r="BP198" s="2">
        <f t="shared" si="510"/>
        <v>149.94</v>
      </c>
      <c r="BQ198" s="29"/>
      <c r="BR198" s="29">
        <v>149.94</v>
      </c>
      <c r="BS198" s="29"/>
      <c r="BT198" s="29">
        <f t="shared" si="495"/>
        <v>1098.5604000000001</v>
      </c>
      <c r="BU198" s="29"/>
      <c r="BV198" s="322">
        <v>1098.5604000000001</v>
      </c>
      <c r="BW198" s="29"/>
      <c r="BX198" s="178"/>
      <c r="BY198" s="29">
        <f t="shared" si="496"/>
        <v>149.94</v>
      </c>
      <c r="BZ198" s="29"/>
      <c r="CA198" s="29">
        <v>149.94</v>
      </c>
      <c r="CB198" s="29"/>
      <c r="CC198" s="29"/>
      <c r="CD198" s="31">
        <f t="shared" si="497"/>
        <v>1248.5004000000001</v>
      </c>
      <c r="CE198" s="29">
        <f t="shared" si="498"/>
        <v>1248.5004000000001</v>
      </c>
      <c r="CF198" s="29">
        <f t="shared" si="499"/>
        <v>0</v>
      </c>
      <c r="CG198" s="29">
        <f t="shared" si="499"/>
        <v>1248.5004000000001</v>
      </c>
      <c r="CH198" s="29">
        <f t="shared" si="499"/>
        <v>0</v>
      </c>
      <c r="CI198" s="29">
        <f t="shared" si="499"/>
        <v>0</v>
      </c>
      <c r="CJ198" s="29">
        <f t="shared" si="500"/>
        <v>0</v>
      </c>
      <c r="CK198" s="29">
        <f t="shared" si="501"/>
        <v>0</v>
      </c>
      <c r="CL198" s="29">
        <f t="shared" si="501"/>
        <v>0</v>
      </c>
      <c r="CM198" s="29">
        <f t="shared" si="501"/>
        <v>0</v>
      </c>
      <c r="CN198" s="29">
        <f t="shared" si="501"/>
        <v>0</v>
      </c>
      <c r="CO198" s="349"/>
      <c r="CP198" s="350">
        <f>BA198+BA200+BA201+BA202</f>
        <v>4102.8189999999995</v>
      </c>
      <c r="CQ198" s="350">
        <f>CP198-BF198</f>
        <v>4102.8189999999995</v>
      </c>
      <c r="CR198" s="29">
        <f t="shared" si="502"/>
        <v>0</v>
      </c>
      <c r="CS198" s="29"/>
      <c r="CT198" s="322"/>
      <c r="CU198" s="29"/>
      <c r="CV198" s="29"/>
      <c r="CW198" s="29">
        <f t="shared" si="503"/>
        <v>0</v>
      </c>
      <c r="CX198" s="29"/>
      <c r="CY198" s="322"/>
      <c r="CZ198" s="29"/>
      <c r="DA198" s="29"/>
      <c r="DB198" s="29">
        <f t="shared" si="504"/>
        <v>0</v>
      </c>
      <c r="DC198" s="2">
        <f t="shared" si="505"/>
        <v>0</v>
      </c>
      <c r="DD198" s="2">
        <f t="shared" si="505"/>
        <v>0</v>
      </c>
      <c r="DE198" s="2">
        <f t="shared" si="505"/>
        <v>0</v>
      </c>
      <c r="DF198" s="2">
        <f t="shared" si="505"/>
        <v>0</v>
      </c>
      <c r="DG198" s="29"/>
      <c r="DH198" s="29"/>
      <c r="DI198" s="29"/>
      <c r="DJ198" s="29">
        <f t="shared" si="506"/>
        <v>0</v>
      </c>
      <c r="DK198" s="93"/>
      <c r="DL198" s="29">
        <f t="shared" si="507"/>
        <v>1098.5604000000001</v>
      </c>
      <c r="DM198" s="29">
        <f t="shared" si="508"/>
        <v>1098.5604000000001</v>
      </c>
      <c r="DN198" s="93"/>
      <c r="DO198" s="106">
        <f>DM198+DM200+DM201+DM202</f>
        <v>45748.197910000003</v>
      </c>
      <c r="DP198" s="106">
        <f>DJ198+DJ200+DJ201+DJ202</f>
        <v>0</v>
      </c>
      <c r="DQ198" s="93"/>
      <c r="DR198" s="2">
        <f>CQ198-DO198</f>
        <v>-41645.378909999999</v>
      </c>
      <c r="DS198" s="93"/>
      <c r="DT198" s="93"/>
      <c r="DU198" s="2">
        <f t="shared" ref="DU198:DU238" si="511">DV198+DW198+DX198</f>
        <v>0</v>
      </c>
      <c r="DV198" s="29"/>
      <c r="DW198" s="322"/>
      <c r="DX198" s="29"/>
      <c r="DY198" s="29"/>
      <c r="DZ198" s="2">
        <f>EA198+EB198+EC198</f>
        <v>0</v>
      </c>
      <c r="EA198" s="29"/>
      <c r="EB198" s="29"/>
      <c r="EC198" s="29"/>
      <c r="ED198" s="178"/>
      <c r="EE198" s="445"/>
      <c r="EF198" s="447"/>
      <c r="EG198" s="447"/>
      <c r="EH198" s="554"/>
      <c r="EI198" s="554"/>
      <c r="EJ198" s="445"/>
      <c r="EK198" s="447"/>
      <c r="EL198" s="447"/>
      <c r="EM198" s="554"/>
      <c r="EN198" s="554"/>
      <c r="EO198" s="554"/>
      <c r="EP198" s="448"/>
      <c r="EQ198" s="447"/>
      <c r="ER198" s="428" t="e">
        <f t="shared" si="509"/>
        <v>#DIV/0!</v>
      </c>
      <c r="ES198" s="498">
        <f t="shared" si="326"/>
        <v>1099</v>
      </c>
      <c r="ET198" s="499">
        <f t="shared" ref="ET198:ET203" si="512">AS198</f>
        <v>1099</v>
      </c>
      <c r="EU198" s="499"/>
      <c r="EV198" s="544">
        <f>ET198/ES198</f>
        <v>1</v>
      </c>
      <c r="EW198" s="544">
        <f>EU198/ES198</f>
        <v>0</v>
      </c>
      <c r="EX198" s="498">
        <f t="shared" si="327"/>
        <v>0</v>
      </c>
      <c r="EY198" s="499">
        <f>DW198</f>
        <v>0</v>
      </c>
      <c r="EZ198" s="499">
        <f>EB198</f>
        <v>0</v>
      </c>
      <c r="FA198" s="544" t="e">
        <f>EY198/EX198</f>
        <v>#DIV/0!</v>
      </c>
      <c r="FB198" s="544" t="e">
        <f>EZ198/EX198</f>
        <v>#DIV/0!</v>
      </c>
      <c r="FC198" s="544"/>
      <c r="FD198" s="499">
        <f>EX198*EV198</f>
        <v>0</v>
      </c>
      <c r="FE198" s="499">
        <f t="shared" si="328"/>
        <v>0</v>
      </c>
      <c r="FF198" s="445">
        <f>FG198+FH198</f>
        <v>0</v>
      </c>
      <c r="FG198" s="447">
        <f>AT198</f>
        <v>0</v>
      </c>
      <c r="FH198" s="447"/>
      <c r="FI198" s="554" t="e">
        <f>FG198/FF198</f>
        <v>#DIV/0!</v>
      </c>
      <c r="FJ198" s="554" t="e">
        <f>FH198/FF198</f>
        <v>#DIV/0!</v>
      </c>
      <c r="FK198" s="445">
        <f>FL198+FM198</f>
        <v>0</v>
      </c>
      <c r="FL198" s="447">
        <f>DX198</f>
        <v>0</v>
      </c>
      <c r="FM198" s="447">
        <f>EC198</f>
        <v>0</v>
      </c>
      <c r="FN198" s="554" t="e">
        <f>FL198/FK198</f>
        <v>#DIV/0!</v>
      </c>
      <c r="FO198" s="554" t="e">
        <f>FM198/FK198</f>
        <v>#DIV/0!</v>
      </c>
      <c r="FP198" s="554"/>
      <c r="FQ198" s="448" t="e">
        <f>FK198*FI198</f>
        <v>#DIV/0!</v>
      </c>
      <c r="FR198" s="447" t="e">
        <f>FL198-FQ198</f>
        <v>#DIV/0!</v>
      </c>
    </row>
    <row r="199" spans="2:174" s="48" customFormat="1" ht="15.6" customHeight="1" x14ac:dyDescent="0.25">
      <c r="B199" s="35"/>
      <c r="C199" s="36"/>
      <c r="D199" s="36">
        <v>1</v>
      </c>
      <c r="E199" s="113">
        <v>167</v>
      </c>
      <c r="F199" s="35"/>
      <c r="G199" s="36"/>
      <c r="H199" s="36">
        <v>1</v>
      </c>
      <c r="I199" s="113"/>
      <c r="J199" s="4"/>
      <c r="K199" s="4"/>
      <c r="L199" s="66"/>
      <c r="M199" s="113">
        <v>155</v>
      </c>
      <c r="N199" s="4" t="s">
        <v>239</v>
      </c>
      <c r="O199" s="408"/>
      <c r="P199" s="212">
        <v>1</v>
      </c>
      <c r="Q199" s="113"/>
      <c r="R199" s="2">
        <f t="shared" si="485"/>
        <v>1641.6</v>
      </c>
      <c r="S199" s="2"/>
      <c r="T199" s="620">
        <v>1641.6</v>
      </c>
      <c r="U199" s="619"/>
      <c r="V199" s="2">
        <f t="shared" si="486"/>
        <v>1641.6</v>
      </c>
      <c r="W199" s="2"/>
      <c r="X199" s="645">
        <v>1641.6</v>
      </c>
      <c r="Y199" s="2"/>
      <c r="Z199" s="174"/>
      <c r="AA199" s="172">
        <f t="shared" si="487"/>
        <v>800.4</v>
      </c>
      <c r="AB199" s="172"/>
      <c r="AC199" s="173">
        <v>800.4</v>
      </c>
      <c r="AD199" s="172"/>
      <c r="AE199" s="174"/>
      <c r="AF199" s="172">
        <f t="shared" si="488"/>
        <v>800.4</v>
      </c>
      <c r="AG199" s="172"/>
      <c r="AH199" s="173">
        <v>800.4</v>
      </c>
      <c r="AI199" s="172"/>
      <c r="AJ199" s="174"/>
      <c r="AK199" s="172">
        <f t="shared" si="489"/>
        <v>348</v>
      </c>
      <c r="AL199" s="172"/>
      <c r="AM199" s="173">
        <v>348</v>
      </c>
      <c r="AN199" s="172"/>
      <c r="AO199" s="174"/>
      <c r="AP199" s="580" t="s">
        <v>513</v>
      </c>
      <c r="AQ199" s="2">
        <f t="shared" si="490"/>
        <v>1641.6</v>
      </c>
      <c r="AR199" s="619"/>
      <c r="AS199" s="620">
        <v>1641.6</v>
      </c>
      <c r="AT199" s="619"/>
      <c r="AU199" s="323"/>
      <c r="AV199" s="2" t="e">
        <f t="shared" si="491"/>
        <v>#REF!</v>
      </c>
      <c r="AW199" s="2" t="e">
        <f>#REF!-AR199</f>
        <v>#REF!</v>
      </c>
      <c r="AX199" s="2" t="e">
        <f>#REF!-AS199</f>
        <v>#REF!</v>
      </c>
      <c r="AY199" s="2" t="e">
        <f>#REF!-AT199</f>
        <v>#REF!</v>
      </c>
      <c r="AZ199" s="2" t="e">
        <f>#REF!-AU199</f>
        <v>#REF!</v>
      </c>
      <c r="BA199" s="2">
        <f t="shared" si="492"/>
        <v>756.99700000000007</v>
      </c>
      <c r="BB199" s="2"/>
      <c r="BC199" s="262">
        <f>347+409.997</f>
        <v>756.99700000000007</v>
      </c>
      <c r="BD199" s="2"/>
      <c r="BE199" s="323"/>
      <c r="BF199" s="2">
        <f t="shared" si="493"/>
        <v>0</v>
      </c>
      <c r="BG199" s="2"/>
      <c r="BH199" s="262"/>
      <c r="BI199" s="2"/>
      <c r="BJ199" s="323"/>
      <c r="BK199" s="2">
        <f t="shared" si="494"/>
        <v>1641.6</v>
      </c>
      <c r="BL199" s="2"/>
      <c r="BM199" s="620">
        <v>1641.6</v>
      </c>
      <c r="BN199" s="2"/>
      <c r="BO199" s="328"/>
      <c r="BP199" s="2">
        <f t="shared" si="510"/>
        <v>245.3</v>
      </c>
      <c r="BQ199" s="327"/>
      <c r="BR199" s="327">
        <v>245.3</v>
      </c>
      <c r="BS199" s="327"/>
      <c r="BT199" s="2">
        <f t="shared" si="495"/>
        <v>1641.6</v>
      </c>
      <c r="BU199" s="2"/>
      <c r="BV199" s="620">
        <v>1641.6</v>
      </c>
      <c r="BW199" s="2"/>
      <c r="BX199" s="174"/>
      <c r="BY199" s="2">
        <f t="shared" si="496"/>
        <v>245.3</v>
      </c>
      <c r="BZ199" s="2"/>
      <c r="CA199" s="2">
        <v>245.3</v>
      </c>
      <c r="CB199" s="2"/>
      <c r="CC199" s="2"/>
      <c r="CD199" s="25">
        <f t="shared" si="497"/>
        <v>1886.8999999999999</v>
      </c>
      <c r="CE199" s="2">
        <f t="shared" si="498"/>
        <v>1886.8999999999999</v>
      </c>
      <c r="CF199" s="2">
        <f t="shared" si="499"/>
        <v>0</v>
      </c>
      <c r="CG199" s="2">
        <f t="shared" si="499"/>
        <v>1886.8999999999999</v>
      </c>
      <c r="CH199" s="2">
        <f t="shared" si="499"/>
        <v>0</v>
      </c>
      <c r="CI199" s="2">
        <f t="shared" si="499"/>
        <v>0</v>
      </c>
      <c r="CJ199" s="2">
        <f t="shared" si="500"/>
        <v>0</v>
      </c>
      <c r="CK199" s="2">
        <f t="shared" si="501"/>
        <v>0</v>
      </c>
      <c r="CL199" s="2">
        <f t="shared" si="501"/>
        <v>0</v>
      </c>
      <c r="CM199" s="2">
        <f t="shared" si="501"/>
        <v>0</v>
      </c>
      <c r="CN199" s="2">
        <f t="shared" si="501"/>
        <v>0</v>
      </c>
      <c r="CO199" s="92"/>
      <c r="CP199" s="348">
        <f>BA195-CP196-CP198</f>
        <v>756.9970000000003</v>
      </c>
      <c r="CQ199" s="348">
        <f>CP199-BF199</f>
        <v>756.9970000000003</v>
      </c>
      <c r="CR199" s="2">
        <f t="shared" si="502"/>
        <v>0</v>
      </c>
      <c r="CS199" s="2"/>
      <c r="CT199" s="262"/>
      <c r="CU199" s="2"/>
      <c r="CV199" s="323"/>
      <c r="CW199" s="2">
        <f t="shared" si="503"/>
        <v>0</v>
      </c>
      <c r="CX199" s="2"/>
      <c r="CY199" s="262"/>
      <c r="CZ199" s="2"/>
      <c r="DA199" s="323"/>
      <c r="DB199" s="2">
        <f t="shared" si="504"/>
        <v>0</v>
      </c>
      <c r="DC199" s="2">
        <f t="shared" si="505"/>
        <v>0</v>
      </c>
      <c r="DD199" s="2">
        <f t="shared" si="505"/>
        <v>0</v>
      </c>
      <c r="DE199" s="2">
        <f t="shared" si="505"/>
        <v>0</v>
      </c>
      <c r="DF199" s="2">
        <f t="shared" si="505"/>
        <v>0</v>
      </c>
      <c r="DG199" s="2"/>
      <c r="DH199" s="2"/>
      <c r="DI199" s="2"/>
      <c r="DJ199" s="2">
        <f t="shared" si="506"/>
        <v>0</v>
      </c>
      <c r="DK199" s="58"/>
      <c r="DL199" s="2">
        <f t="shared" si="507"/>
        <v>1641.6</v>
      </c>
      <c r="DM199" s="2">
        <f t="shared" si="508"/>
        <v>1641.6</v>
      </c>
      <c r="DN199" s="58"/>
      <c r="DO199" s="2">
        <f>DM199</f>
        <v>1641.6</v>
      </c>
      <c r="DP199" s="2">
        <f>DJ199</f>
        <v>0</v>
      </c>
      <c r="DQ199" s="58"/>
      <c r="DR199" s="2">
        <f>CQ199-DO199</f>
        <v>-884.60299999999961</v>
      </c>
      <c r="DS199" s="58"/>
      <c r="DT199" s="58"/>
      <c r="DU199" s="2">
        <f t="shared" si="511"/>
        <v>0</v>
      </c>
      <c r="DV199" s="2"/>
      <c r="DW199" s="620"/>
      <c r="DX199" s="2"/>
      <c r="DY199" s="323"/>
      <c r="DZ199" s="2">
        <f t="shared" ref="DZ199:DZ260" si="513">EA199+EB199+EC199</f>
        <v>0</v>
      </c>
      <c r="EA199" s="2"/>
      <c r="EB199" s="2"/>
      <c r="EC199" s="2"/>
      <c r="ED199" s="172"/>
      <c r="EE199" s="445"/>
      <c r="EF199" s="445"/>
      <c r="EG199" s="445"/>
      <c r="EH199" s="553"/>
      <c r="EI199" s="553"/>
      <c r="EJ199" s="445"/>
      <c r="EK199" s="445"/>
      <c r="EL199" s="445"/>
      <c r="EM199" s="553"/>
      <c r="EN199" s="553"/>
      <c r="EO199" s="553"/>
      <c r="EP199" s="446"/>
      <c r="EQ199" s="445"/>
      <c r="ER199" s="427" t="e">
        <f t="shared" si="509"/>
        <v>#DIV/0!</v>
      </c>
      <c r="ES199" s="498">
        <f t="shared" si="326"/>
        <v>1641.6</v>
      </c>
      <c r="ET199" s="498">
        <f t="shared" si="512"/>
        <v>1641.6</v>
      </c>
      <c r="EU199" s="498"/>
      <c r="EV199" s="541">
        <f>ET199/ES199</f>
        <v>1</v>
      </c>
      <c r="EW199" s="541">
        <f>EU199/ES199</f>
        <v>0</v>
      </c>
      <c r="EX199" s="498">
        <f t="shared" si="327"/>
        <v>0</v>
      </c>
      <c r="EY199" s="498">
        <f>DW199</f>
        <v>0</v>
      </c>
      <c r="EZ199" s="498">
        <f>EB199</f>
        <v>0</v>
      </c>
      <c r="FA199" s="541" t="e">
        <f>EY199/EX199</f>
        <v>#DIV/0!</v>
      </c>
      <c r="FB199" s="541" t="e">
        <f>EZ199/EX199</f>
        <v>#DIV/0!</v>
      </c>
      <c r="FC199" s="541"/>
      <c r="FD199" s="498">
        <f>EX199*EV199</f>
        <v>0</v>
      </c>
      <c r="FE199" s="498">
        <f t="shared" si="328"/>
        <v>0</v>
      </c>
      <c r="FF199" s="445"/>
      <c r="FG199" s="445"/>
      <c r="FH199" s="445"/>
      <c r="FI199" s="553"/>
      <c r="FJ199" s="553"/>
      <c r="FK199" s="445"/>
      <c r="FL199" s="445"/>
      <c r="FM199" s="445"/>
      <c r="FN199" s="553"/>
      <c r="FO199" s="553"/>
      <c r="FP199" s="553"/>
      <c r="FQ199" s="446"/>
      <c r="FR199" s="445"/>
    </row>
    <row r="200" spans="2:174" s="49" customFormat="1" ht="15.75" customHeight="1" x14ac:dyDescent="0.25">
      <c r="B200" s="38"/>
      <c r="C200" s="39">
        <v>1</v>
      </c>
      <c r="D200" s="39"/>
      <c r="E200" s="40">
        <v>168</v>
      </c>
      <c r="F200" s="38"/>
      <c r="G200" s="39">
        <v>1</v>
      </c>
      <c r="H200" s="39">
        <v>1</v>
      </c>
      <c r="I200" s="40"/>
      <c r="J200" s="41"/>
      <c r="K200" s="41"/>
      <c r="L200" s="85"/>
      <c r="M200" s="40">
        <v>156</v>
      </c>
      <c r="N200" s="41" t="s">
        <v>240</v>
      </c>
      <c r="O200" s="41"/>
      <c r="P200" s="212">
        <v>1</v>
      </c>
      <c r="Q200" s="113"/>
      <c r="R200" s="29">
        <f t="shared" si="485"/>
        <v>1617.5</v>
      </c>
      <c r="S200" s="29"/>
      <c r="T200" s="618">
        <v>1617.5</v>
      </c>
      <c r="U200" s="621"/>
      <c r="V200" s="29">
        <f t="shared" si="486"/>
        <v>1617.5</v>
      </c>
      <c r="W200" s="29"/>
      <c r="X200" s="646">
        <v>1617.5</v>
      </c>
      <c r="Y200" s="29"/>
      <c r="Z200" s="179"/>
      <c r="AA200" s="178">
        <f t="shared" si="487"/>
        <v>968.3</v>
      </c>
      <c r="AB200" s="178"/>
      <c r="AC200" s="180">
        <v>968.3</v>
      </c>
      <c r="AD200" s="178"/>
      <c r="AE200" s="179"/>
      <c r="AF200" s="178">
        <f t="shared" si="488"/>
        <v>968.3</v>
      </c>
      <c r="AG200" s="178"/>
      <c r="AH200" s="180">
        <v>968.3</v>
      </c>
      <c r="AI200" s="178"/>
      <c r="AJ200" s="179"/>
      <c r="AK200" s="178">
        <f t="shared" si="489"/>
        <v>421</v>
      </c>
      <c r="AL200" s="178"/>
      <c r="AM200" s="180">
        <v>421</v>
      </c>
      <c r="AN200" s="178"/>
      <c r="AO200" s="179"/>
      <c r="AP200" s="580" t="s">
        <v>567</v>
      </c>
      <c r="AQ200" s="29">
        <f t="shared" si="490"/>
        <v>1617.5</v>
      </c>
      <c r="AR200" s="621"/>
      <c r="AS200" s="618">
        <v>1617.5</v>
      </c>
      <c r="AT200" s="621"/>
      <c r="AU200" s="325"/>
      <c r="AV200" s="29" t="e">
        <f t="shared" si="491"/>
        <v>#REF!</v>
      </c>
      <c r="AW200" s="29" t="e">
        <f>#REF!-AR200</f>
        <v>#REF!</v>
      </c>
      <c r="AX200" s="29" t="e">
        <f>#REF!-AS200</f>
        <v>#REF!</v>
      </c>
      <c r="AY200" s="29" t="e">
        <f>#REF!-AT200</f>
        <v>#REF!</v>
      </c>
      <c r="AZ200" s="29" t="e">
        <f>#REF!-AU200</f>
        <v>#REF!</v>
      </c>
      <c r="BA200" s="29">
        <f t="shared" si="492"/>
        <v>968.3</v>
      </c>
      <c r="BB200" s="29"/>
      <c r="BC200" s="322">
        <v>968.3</v>
      </c>
      <c r="BD200" s="29"/>
      <c r="BE200" s="325"/>
      <c r="BF200" s="29">
        <f t="shared" si="493"/>
        <v>0</v>
      </c>
      <c r="BG200" s="29"/>
      <c r="BH200" s="29"/>
      <c r="BI200" s="29"/>
      <c r="BJ200" s="325"/>
      <c r="BK200" s="29">
        <f t="shared" si="494"/>
        <v>1617.5</v>
      </c>
      <c r="BL200" s="29"/>
      <c r="BM200" s="618">
        <v>1617.5</v>
      </c>
      <c r="BN200" s="29"/>
      <c r="BO200" s="343"/>
      <c r="BP200" s="2">
        <f t="shared" si="510"/>
        <v>335.42559999999997</v>
      </c>
      <c r="BQ200" s="700"/>
      <c r="BR200" s="700">
        <v>335.42559999999997</v>
      </c>
      <c r="BS200" s="700"/>
      <c r="BT200" s="29">
        <f t="shared" si="495"/>
        <v>1617.5</v>
      </c>
      <c r="BU200" s="29"/>
      <c r="BV200" s="618">
        <v>1617.5</v>
      </c>
      <c r="BW200" s="29"/>
      <c r="BX200" s="179"/>
      <c r="BY200" s="29">
        <f t="shared" si="496"/>
        <v>335.42559999999997</v>
      </c>
      <c r="BZ200" s="29"/>
      <c r="CA200" s="29">
        <v>335.42559999999997</v>
      </c>
      <c r="CB200" s="29"/>
      <c r="CC200" s="29"/>
      <c r="CD200" s="31">
        <f t="shared" si="497"/>
        <v>1952.9256</v>
      </c>
      <c r="CE200" s="29">
        <f t="shared" si="498"/>
        <v>1952.9256</v>
      </c>
      <c r="CF200" s="29">
        <f t="shared" si="499"/>
        <v>0</v>
      </c>
      <c r="CG200" s="29">
        <f t="shared" si="499"/>
        <v>1952.9256</v>
      </c>
      <c r="CH200" s="29">
        <f t="shared" si="499"/>
        <v>0</v>
      </c>
      <c r="CI200" s="29">
        <f t="shared" si="499"/>
        <v>0</v>
      </c>
      <c r="CJ200" s="29">
        <f t="shared" si="500"/>
        <v>0</v>
      </c>
      <c r="CK200" s="29">
        <f t="shared" si="501"/>
        <v>0</v>
      </c>
      <c r="CL200" s="29">
        <f t="shared" si="501"/>
        <v>0</v>
      </c>
      <c r="CM200" s="29">
        <f t="shared" si="501"/>
        <v>0</v>
      </c>
      <c r="CN200" s="29">
        <f t="shared" si="501"/>
        <v>0</v>
      </c>
      <c r="CO200" s="349"/>
      <c r="CP200" s="351"/>
      <c r="CQ200" s="351"/>
      <c r="CR200" s="29">
        <f t="shared" si="502"/>
        <v>0</v>
      </c>
      <c r="CS200" s="29"/>
      <c r="CT200" s="29"/>
      <c r="CU200" s="29"/>
      <c r="CV200" s="325"/>
      <c r="CW200" s="29">
        <f t="shared" si="503"/>
        <v>0</v>
      </c>
      <c r="CX200" s="29"/>
      <c r="CY200" s="29"/>
      <c r="CZ200" s="29"/>
      <c r="DA200" s="325"/>
      <c r="DB200" s="29">
        <f t="shared" si="504"/>
        <v>0</v>
      </c>
      <c r="DC200" s="2">
        <f t="shared" si="505"/>
        <v>0</v>
      </c>
      <c r="DD200" s="2">
        <f t="shared" si="505"/>
        <v>0</v>
      </c>
      <c r="DE200" s="2">
        <f t="shared" si="505"/>
        <v>0</v>
      </c>
      <c r="DF200" s="2">
        <f t="shared" si="505"/>
        <v>0</v>
      </c>
      <c r="DG200" s="29"/>
      <c r="DH200" s="29"/>
      <c r="DI200" s="29"/>
      <c r="DJ200" s="29">
        <f t="shared" si="506"/>
        <v>0</v>
      </c>
      <c r="DK200" s="93"/>
      <c r="DL200" s="29">
        <f t="shared" si="507"/>
        <v>1617.5</v>
      </c>
      <c r="DM200" s="29">
        <f t="shared" si="508"/>
        <v>1617.5</v>
      </c>
      <c r="DN200" s="93"/>
      <c r="DO200" s="29"/>
      <c r="DP200" s="29"/>
      <c r="DQ200" s="93"/>
      <c r="DR200" s="29"/>
      <c r="DS200" s="93"/>
      <c r="DT200" s="93"/>
      <c r="DU200" s="2">
        <f t="shared" si="511"/>
        <v>0</v>
      </c>
      <c r="DV200" s="29"/>
      <c r="DW200" s="618"/>
      <c r="DX200" s="29"/>
      <c r="DY200" s="325"/>
      <c r="DZ200" s="2">
        <f t="shared" si="513"/>
        <v>0</v>
      </c>
      <c r="EA200" s="29"/>
      <c r="EB200" s="29"/>
      <c r="EC200" s="29"/>
      <c r="ED200" s="178"/>
      <c r="EE200" s="445"/>
      <c r="EF200" s="447"/>
      <c r="EG200" s="447"/>
      <c r="EH200" s="554"/>
      <c r="EI200" s="554"/>
      <c r="EJ200" s="445"/>
      <c r="EK200" s="447"/>
      <c r="EL200" s="447"/>
      <c r="EM200" s="554"/>
      <c r="EN200" s="554"/>
      <c r="EO200" s="554"/>
      <c r="EP200" s="448"/>
      <c r="EQ200" s="447"/>
      <c r="ER200" s="428" t="e">
        <f t="shared" si="509"/>
        <v>#DIV/0!</v>
      </c>
      <c r="ES200" s="498">
        <f t="shared" ref="ES200:ES258" si="514">ET200+EU200</f>
        <v>1617.5</v>
      </c>
      <c r="ET200" s="499">
        <f t="shared" si="512"/>
        <v>1617.5</v>
      </c>
      <c r="EU200" s="499"/>
      <c r="EV200" s="544">
        <f>ET200/ES200</f>
        <v>1</v>
      </c>
      <c r="EW200" s="544">
        <f>EU200/ES200</f>
        <v>0</v>
      </c>
      <c r="EX200" s="498">
        <f t="shared" ref="EX200:EX258" si="515">EY200+EZ200</f>
        <v>0</v>
      </c>
      <c r="EY200" s="499">
        <f>DW200</f>
        <v>0</v>
      </c>
      <c r="EZ200" s="499">
        <f>EB200</f>
        <v>0</v>
      </c>
      <c r="FA200" s="544" t="e">
        <f>EY200/EX200</f>
        <v>#DIV/0!</v>
      </c>
      <c r="FB200" s="544" t="e">
        <f>EZ200/EX200</f>
        <v>#DIV/0!</v>
      </c>
      <c r="FC200" s="544"/>
      <c r="FD200" s="499">
        <f>EX200*EV200</f>
        <v>0</v>
      </c>
      <c r="FE200" s="499">
        <f t="shared" ref="FE200:FE257" si="516">EY200-FD200</f>
        <v>0</v>
      </c>
      <c r="FF200" s="445">
        <f>FG200+FH200</f>
        <v>0</v>
      </c>
      <c r="FG200" s="447">
        <f>AT200</f>
        <v>0</v>
      </c>
      <c r="FH200" s="447"/>
      <c r="FI200" s="554" t="e">
        <f>FG200/FF200</f>
        <v>#DIV/0!</v>
      </c>
      <c r="FJ200" s="554" t="e">
        <f>FH200/FF200</f>
        <v>#DIV/0!</v>
      </c>
      <c r="FK200" s="445">
        <f>FL200+FM200</f>
        <v>0</v>
      </c>
      <c r="FL200" s="447">
        <f>DX200</f>
        <v>0</v>
      </c>
      <c r="FM200" s="447">
        <f>EC200</f>
        <v>0</v>
      </c>
      <c r="FN200" s="554" t="e">
        <f>FL200/FK200</f>
        <v>#DIV/0!</v>
      </c>
      <c r="FO200" s="554" t="e">
        <f>FM200/FK200</f>
        <v>#DIV/0!</v>
      </c>
      <c r="FP200" s="554"/>
      <c r="FQ200" s="448" t="e">
        <f>FK200*FI200</f>
        <v>#DIV/0!</v>
      </c>
      <c r="FR200" s="447" t="e">
        <f>FL200-FQ200</f>
        <v>#DIV/0!</v>
      </c>
    </row>
    <row r="201" spans="2:174" s="49" customFormat="1" ht="15.75" customHeight="1" x14ac:dyDescent="0.25">
      <c r="B201" s="38"/>
      <c r="C201" s="39">
        <v>1</v>
      </c>
      <c r="D201" s="39"/>
      <c r="E201" s="40">
        <v>169</v>
      </c>
      <c r="F201" s="38"/>
      <c r="G201" s="39">
        <v>1</v>
      </c>
      <c r="H201" s="39">
        <v>1</v>
      </c>
      <c r="I201" s="40"/>
      <c r="J201" s="41"/>
      <c r="K201" s="41"/>
      <c r="L201" s="85"/>
      <c r="M201" s="40">
        <v>157</v>
      </c>
      <c r="N201" s="41" t="s">
        <v>62</v>
      </c>
      <c r="O201" s="41"/>
      <c r="P201" s="606">
        <v>1</v>
      </c>
      <c r="Q201" s="113"/>
      <c r="R201" s="29">
        <f t="shared" si="485"/>
        <v>302.2</v>
      </c>
      <c r="S201" s="29"/>
      <c r="T201" s="618">
        <v>302.2</v>
      </c>
      <c r="U201" s="621"/>
      <c r="V201" s="29">
        <f t="shared" si="486"/>
        <v>302.2</v>
      </c>
      <c r="W201" s="29"/>
      <c r="X201" s="646">
        <v>302.2</v>
      </c>
      <c r="Y201" s="29"/>
      <c r="Z201" s="181"/>
      <c r="AA201" s="178">
        <f t="shared" si="487"/>
        <v>0</v>
      </c>
      <c r="AB201" s="178"/>
      <c r="AC201" s="180">
        <v>0</v>
      </c>
      <c r="AD201" s="178"/>
      <c r="AE201" s="181"/>
      <c r="AF201" s="178">
        <f t="shared" si="488"/>
        <v>0</v>
      </c>
      <c r="AG201" s="178"/>
      <c r="AH201" s="180">
        <v>0</v>
      </c>
      <c r="AI201" s="178"/>
      <c r="AJ201" s="181"/>
      <c r="AK201" s="178">
        <f t="shared" si="489"/>
        <v>79</v>
      </c>
      <c r="AL201" s="178"/>
      <c r="AM201" s="180">
        <v>79</v>
      </c>
      <c r="AN201" s="178"/>
      <c r="AO201" s="178"/>
      <c r="AP201" s="580" t="s">
        <v>568</v>
      </c>
      <c r="AQ201" s="31">
        <f t="shared" si="490"/>
        <v>302.2</v>
      </c>
      <c r="AR201" s="621"/>
      <c r="AS201" s="618">
        <v>302.2</v>
      </c>
      <c r="AT201" s="621"/>
      <c r="AU201" s="29"/>
      <c r="AV201" s="29" t="e">
        <f t="shared" si="491"/>
        <v>#REF!</v>
      </c>
      <c r="AW201" s="29" t="e">
        <f>#REF!-AR201</f>
        <v>#REF!</v>
      </c>
      <c r="AX201" s="29" t="e">
        <f>#REF!-AS201</f>
        <v>#REF!</v>
      </c>
      <c r="AY201" s="29" t="e">
        <f>#REF!-AT201</f>
        <v>#REF!</v>
      </c>
      <c r="AZ201" s="29" t="e">
        <f>#REF!-AU201</f>
        <v>#REF!</v>
      </c>
      <c r="BA201" s="29">
        <f t="shared" si="492"/>
        <v>0</v>
      </c>
      <c r="BB201" s="29"/>
      <c r="BC201" s="325"/>
      <c r="BD201" s="29"/>
      <c r="BE201" s="29"/>
      <c r="BF201" s="29">
        <f t="shared" si="493"/>
        <v>0</v>
      </c>
      <c r="BG201" s="29"/>
      <c r="BH201" s="29"/>
      <c r="BI201" s="29"/>
      <c r="BJ201" s="29"/>
      <c r="BK201" s="29">
        <f t="shared" si="494"/>
        <v>302.2</v>
      </c>
      <c r="BL201" s="29"/>
      <c r="BM201" s="618">
        <v>302.2</v>
      </c>
      <c r="BN201" s="29"/>
      <c r="BO201" s="29"/>
      <c r="BP201" s="2">
        <f t="shared" si="510"/>
        <v>84.262270000000001</v>
      </c>
      <c r="BQ201" s="29"/>
      <c r="BR201" s="29">
        <v>84.262270000000001</v>
      </c>
      <c r="BS201" s="29"/>
      <c r="BT201" s="29">
        <f t="shared" si="495"/>
        <v>302.2</v>
      </c>
      <c r="BU201" s="29"/>
      <c r="BV201" s="618">
        <v>302.2</v>
      </c>
      <c r="BW201" s="29"/>
      <c r="BX201" s="178"/>
      <c r="BY201" s="29">
        <f t="shared" si="496"/>
        <v>84.262270000000001</v>
      </c>
      <c r="BZ201" s="29"/>
      <c r="CA201" s="29">
        <v>84.262270000000001</v>
      </c>
      <c r="CB201" s="29"/>
      <c r="CC201" s="29"/>
      <c r="CD201" s="31">
        <f t="shared" si="497"/>
        <v>386.46226999999999</v>
      </c>
      <c r="CE201" s="29">
        <f t="shared" si="498"/>
        <v>386.46226999999999</v>
      </c>
      <c r="CF201" s="29">
        <f t="shared" si="499"/>
        <v>0</v>
      </c>
      <c r="CG201" s="29">
        <f t="shared" si="499"/>
        <v>386.46226999999999</v>
      </c>
      <c r="CH201" s="29">
        <f t="shared" si="499"/>
        <v>0</v>
      </c>
      <c r="CI201" s="29">
        <f t="shared" si="499"/>
        <v>0</v>
      </c>
      <c r="CJ201" s="29">
        <f t="shared" si="500"/>
        <v>0</v>
      </c>
      <c r="CK201" s="29">
        <f t="shared" si="501"/>
        <v>0</v>
      </c>
      <c r="CL201" s="29">
        <f t="shared" si="501"/>
        <v>0</v>
      </c>
      <c r="CM201" s="29">
        <f t="shared" si="501"/>
        <v>0</v>
      </c>
      <c r="CN201" s="29">
        <f t="shared" si="501"/>
        <v>0</v>
      </c>
      <c r="CO201" s="349"/>
      <c r="CP201" s="351"/>
      <c r="CQ201" s="351"/>
      <c r="CR201" s="29">
        <f t="shared" si="502"/>
        <v>0</v>
      </c>
      <c r="CS201" s="29"/>
      <c r="CT201" s="29"/>
      <c r="CU201" s="29"/>
      <c r="CV201" s="29"/>
      <c r="CW201" s="29">
        <f t="shared" si="503"/>
        <v>0</v>
      </c>
      <c r="CX201" s="29"/>
      <c r="CY201" s="29"/>
      <c r="CZ201" s="29"/>
      <c r="DA201" s="29"/>
      <c r="DB201" s="29">
        <f t="shared" si="504"/>
        <v>0</v>
      </c>
      <c r="DC201" s="2">
        <f t="shared" si="505"/>
        <v>0</v>
      </c>
      <c r="DD201" s="2">
        <f t="shared" si="505"/>
        <v>0</v>
      </c>
      <c r="DE201" s="2">
        <f t="shared" si="505"/>
        <v>0</v>
      </c>
      <c r="DF201" s="2">
        <f t="shared" si="505"/>
        <v>0</v>
      </c>
      <c r="DG201" s="29"/>
      <c r="DH201" s="29"/>
      <c r="DI201" s="29"/>
      <c r="DJ201" s="29">
        <f t="shared" si="506"/>
        <v>0</v>
      </c>
      <c r="DK201" s="93"/>
      <c r="DL201" s="29">
        <f t="shared" si="507"/>
        <v>302.2</v>
      </c>
      <c r="DM201" s="29">
        <f t="shared" si="508"/>
        <v>302.2</v>
      </c>
      <c r="DN201" s="93"/>
      <c r="DO201" s="29"/>
      <c r="DP201" s="29"/>
      <c r="DQ201" s="93"/>
      <c r="DR201" s="29"/>
      <c r="DS201" s="93"/>
      <c r="DT201" s="93"/>
      <c r="DU201" s="2">
        <f t="shared" si="511"/>
        <v>0</v>
      </c>
      <c r="DV201" s="29"/>
      <c r="DW201" s="618"/>
      <c r="DX201" s="29"/>
      <c r="DY201" s="29"/>
      <c r="DZ201" s="2">
        <f t="shared" si="513"/>
        <v>0</v>
      </c>
      <c r="EA201" s="29"/>
      <c r="EB201" s="29"/>
      <c r="EC201" s="29"/>
      <c r="ED201" s="178"/>
      <c r="EE201" s="445"/>
      <c r="EF201" s="447"/>
      <c r="EG201" s="447"/>
      <c r="EH201" s="554"/>
      <c r="EI201" s="554"/>
      <c r="EJ201" s="445"/>
      <c r="EK201" s="447"/>
      <c r="EL201" s="447"/>
      <c r="EM201" s="554"/>
      <c r="EN201" s="554"/>
      <c r="EO201" s="554"/>
      <c r="EP201" s="448"/>
      <c r="EQ201" s="447"/>
      <c r="ER201" s="428" t="e">
        <f t="shared" si="509"/>
        <v>#DIV/0!</v>
      </c>
      <c r="ES201" s="498">
        <f t="shared" si="514"/>
        <v>302.2</v>
      </c>
      <c r="ET201" s="499">
        <f t="shared" si="512"/>
        <v>302.2</v>
      </c>
      <c r="EU201" s="499"/>
      <c r="EV201" s="544">
        <f>ET201/ES201</f>
        <v>1</v>
      </c>
      <c r="EW201" s="544">
        <f>EU201/ES201</f>
        <v>0</v>
      </c>
      <c r="EX201" s="498">
        <f t="shared" si="515"/>
        <v>0</v>
      </c>
      <c r="EY201" s="499">
        <f>DW201</f>
        <v>0</v>
      </c>
      <c r="EZ201" s="499">
        <f>EB201</f>
        <v>0</v>
      </c>
      <c r="FA201" s="544" t="e">
        <f>EY201/EX201</f>
        <v>#DIV/0!</v>
      </c>
      <c r="FB201" s="544" t="e">
        <f>EZ201/EX201</f>
        <v>#DIV/0!</v>
      </c>
      <c r="FC201" s="544"/>
      <c r="FD201" s="499">
        <f>EX201*EV201</f>
        <v>0</v>
      </c>
      <c r="FE201" s="499">
        <f t="shared" si="516"/>
        <v>0</v>
      </c>
      <c r="FF201" s="445">
        <f>FG201+FH201</f>
        <v>0</v>
      </c>
      <c r="FG201" s="447">
        <f>AT201</f>
        <v>0</v>
      </c>
      <c r="FH201" s="447"/>
      <c r="FI201" s="554" t="e">
        <f>FG201/FF201</f>
        <v>#DIV/0!</v>
      </c>
      <c r="FJ201" s="554" t="e">
        <f>FH201/FF201</f>
        <v>#DIV/0!</v>
      </c>
      <c r="FK201" s="445">
        <f>FL201+FM201</f>
        <v>0</v>
      </c>
      <c r="FL201" s="447">
        <f>DX201</f>
        <v>0</v>
      </c>
      <c r="FM201" s="447">
        <f>EC201</f>
        <v>0</v>
      </c>
      <c r="FN201" s="554" t="e">
        <f>FL201/FK201</f>
        <v>#DIV/0!</v>
      </c>
      <c r="FO201" s="554" t="e">
        <f>FM201/FK201</f>
        <v>#DIV/0!</v>
      </c>
      <c r="FP201" s="554"/>
      <c r="FQ201" s="448" t="e">
        <f>FK201*FI201</f>
        <v>#DIV/0!</v>
      </c>
      <c r="FR201" s="447" t="e">
        <f>FL201-FQ201</f>
        <v>#DIV/0!</v>
      </c>
    </row>
    <row r="202" spans="2:174" s="49" customFormat="1" ht="15.75" customHeight="1" x14ac:dyDescent="0.25">
      <c r="B202" s="38"/>
      <c r="C202" s="39">
        <v>1</v>
      </c>
      <c r="D202" s="39"/>
      <c r="E202" s="40">
        <v>170</v>
      </c>
      <c r="F202" s="38"/>
      <c r="G202" s="39">
        <v>1</v>
      </c>
      <c r="H202" s="39">
        <v>1</v>
      </c>
      <c r="I202" s="40"/>
      <c r="J202" s="41"/>
      <c r="K202" s="41"/>
      <c r="L202" s="85"/>
      <c r="M202" s="40">
        <v>158</v>
      </c>
      <c r="N202" s="41" t="s">
        <v>63</v>
      </c>
      <c r="O202" s="41"/>
      <c r="P202" s="212">
        <v>2</v>
      </c>
      <c r="Q202" s="113"/>
      <c r="R202" s="29">
        <f t="shared" si="485"/>
        <v>42729.937509999996</v>
      </c>
      <c r="S202" s="29"/>
      <c r="T202" s="618">
        <v>3777.7</v>
      </c>
      <c r="U202" s="621">
        <v>38952.237509999999</v>
      </c>
      <c r="V202" s="29">
        <f t="shared" si="486"/>
        <v>42729.937509999996</v>
      </c>
      <c r="W202" s="29"/>
      <c r="X202" s="646">
        <v>3777.7</v>
      </c>
      <c r="Y202" s="648">
        <v>38952.237509999999</v>
      </c>
      <c r="Z202" s="179"/>
      <c r="AA202" s="178">
        <f t="shared" si="487"/>
        <v>2451.8000000000002</v>
      </c>
      <c r="AB202" s="178"/>
      <c r="AC202" s="180">
        <v>2451.8000000000002</v>
      </c>
      <c r="AD202" s="178"/>
      <c r="AE202" s="179"/>
      <c r="AF202" s="178">
        <f t="shared" si="488"/>
        <v>2451.8000000000002</v>
      </c>
      <c r="AG202" s="178"/>
      <c r="AH202" s="180">
        <v>2451.8000000000002</v>
      </c>
      <c r="AI202" s="178"/>
      <c r="AJ202" s="179"/>
      <c r="AK202" s="178">
        <f t="shared" si="489"/>
        <v>987</v>
      </c>
      <c r="AL202" s="178"/>
      <c r="AM202" s="180">
        <v>987</v>
      </c>
      <c r="AN202" s="178"/>
      <c r="AO202" s="179"/>
      <c r="AP202" s="580" t="s">
        <v>470</v>
      </c>
      <c r="AQ202" s="29">
        <f t="shared" si="490"/>
        <v>42729.937509999996</v>
      </c>
      <c r="AR202" s="621"/>
      <c r="AS202" s="618">
        <v>3777.7</v>
      </c>
      <c r="AT202" s="621">
        <v>38952.237509999999</v>
      </c>
      <c r="AU202" s="325"/>
      <c r="AV202" s="29" t="e">
        <f t="shared" si="491"/>
        <v>#REF!</v>
      </c>
      <c r="AW202" s="29" t="e">
        <f>#REF!-AR202</f>
        <v>#REF!</v>
      </c>
      <c r="AX202" s="29" t="e">
        <f>#REF!-AS202</f>
        <v>#REF!</v>
      </c>
      <c r="AY202" s="29" t="e">
        <f>#REF!-AT202</f>
        <v>#REF!</v>
      </c>
      <c r="AZ202" s="29" t="e">
        <f>#REF!-AU202</f>
        <v>#REF!</v>
      </c>
      <c r="BA202" s="29">
        <f t="shared" si="492"/>
        <v>2451.4189999999999</v>
      </c>
      <c r="BB202" s="29"/>
      <c r="BC202" s="322">
        <v>2451.4189999999999</v>
      </c>
      <c r="BD202" s="29"/>
      <c r="BE202" s="325"/>
      <c r="BF202" s="29">
        <f t="shared" si="493"/>
        <v>0</v>
      </c>
      <c r="BG202" s="29"/>
      <c r="BH202" s="29"/>
      <c r="BI202" s="29"/>
      <c r="BJ202" s="325"/>
      <c r="BK202" s="29">
        <f t="shared" si="494"/>
        <v>42729.937510000003</v>
      </c>
      <c r="BL202" s="29"/>
      <c r="BM202" s="618">
        <f>SUM(3273.96948,503.73052)</f>
        <v>3777.7000000000003</v>
      </c>
      <c r="BN202" s="29">
        <f>SUM(14048.12846,9772.39046,7683.74736,7447.97123)</f>
        <v>38952.237510000006</v>
      </c>
      <c r="BO202" s="343"/>
      <c r="BP202" s="2">
        <f t="shared" si="510"/>
        <v>5301.0124100000003</v>
      </c>
      <c r="BQ202" s="700"/>
      <c r="BR202" s="700">
        <f>SUM(421.79401,64.89691)</f>
        <v>486.69092000000001</v>
      </c>
      <c r="BS202" s="700">
        <f>SUM(1736.28554,1207.82354,949.67664,920.53577)</f>
        <v>4814.3214900000003</v>
      </c>
      <c r="BT202" s="29">
        <f t="shared" si="495"/>
        <v>42729.937510000003</v>
      </c>
      <c r="BU202" s="29"/>
      <c r="BV202" s="618">
        <f>SUM(3273.96948,503.73052)</f>
        <v>3777.7000000000003</v>
      </c>
      <c r="BW202" s="29">
        <f>SUM(14048.12846,9772.39046,7683.74736,7447.97123)</f>
        <v>38952.237510000006</v>
      </c>
      <c r="BX202" s="179"/>
      <c r="BY202" s="29">
        <f t="shared" si="496"/>
        <v>5301.0124100000003</v>
      </c>
      <c r="BZ202" s="29"/>
      <c r="CA202" s="29">
        <f>SUM(421.79401,64.89691)</f>
        <v>486.69092000000001</v>
      </c>
      <c r="CB202" s="29">
        <f>SUM(1736.28554,1207.82354,949.67664,920.53577)</f>
        <v>4814.3214900000003</v>
      </c>
      <c r="CC202" s="29"/>
      <c r="CD202" s="31">
        <f t="shared" si="497"/>
        <v>48030.949920000006</v>
      </c>
      <c r="CE202" s="29">
        <f t="shared" si="498"/>
        <v>48030.949920000006</v>
      </c>
      <c r="CF202" s="29">
        <f t="shared" si="499"/>
        <v>0</v>
      </c>
      <c r="CG202" s="29">
        <f t="shared" si="499"/>
        <v>4264.3909199999998</v>
      </c>
      <c r="CH202" s="29">
        <f t="shared" si="499"/>
        <v>43766.559000000008</v>
      </c>
      <c r="CI202" s="29">
        <f t="shared" si="499"/>
        <v>0</v>
      </c>
      <c r="CJ202" s="29">
        <f t="shared" si="500"/>
        <v>0</v>
      </c>
      <c r="CK202" s="29">
        <f t="shared" si="501"/>
        <v>0</v>
      </c>
      <c r="CL202" s="29">
        <f t="shared" si="501"/>
        <v>0</v>
      </c>
      <c r="CM202" s="29">
        <f t="shared" si="501"/>
        <v>0</v>
      </c>
      <c r="CN202" s="29">
        <f t="shared" si="501"/>
        <v>0</v>
      </c>
      <c r="CO202" s="349"/>
      <c r="CP202" s="351"/>
      <c r="CQ202" s="351"/>
      <c r="CR202" s="29">
        <f t="shared" si="502"/>
        <v>0</v>
      </c>
      <c r="CS202" s="29"/>
      <c r="CT202" s="29"/>
      <c r="CU202" s="29"/>
      <c r="CV202" s="325"/>
      <c r="CW202" s="29">
        <f t="shared" si="503"/>
        <v>0</v>
      </c>
      <c r="CX202" s="29"/>
      <c r="CY202" s="29"/>
      <c r="CZ202" s="29"/>
      <c r="DA202" s="325"/>
      <c r="DB202" s="29">
        <f t="shared" si="504"/>
        <v>0</v>
      </c>
      <c r="DC202" s="2">
        <f t="shared" si="505"/>
        <v>0</v>
      </c>
      <c r="DD202" s="2">
        <f t="shared" si="505"/>
        <v>0</v>
      </c>
      <c r="DE202" s="2">
        <f t="shared" si="505"/>
        <v>0</v>
      </c>
      <c r="DF202" s="2">
        <f t="shared" si="505"/>
        <v>0</v>
      </c>
      <c r="DG202" s="29"/>
      <c r="DH202" s="29"/>
      <c r="DI202" s="29"/>
      <c r="DJ202" s="29">
        <f t="shared" si="506"/>
        <v>0</v>
      </c>
      <c r="DK202" s="93"/>
      <c r="DL202" s="29">
        <f t="shared" si="507"/>
        <v>42729.937510000003</v>
      </c>
      <c r="DM202" s="29">
        <f t="shared" si="508"/>
        <v>42729.937510000003</v>
      </c>
      <c r="DN202" s="93"/>
      <c r="DO202" s="29"/>
      <c r="DP202" s="29"/>
      <c r="DQ202" s="93"/>
      <c r="DR202" s="29"/>
      <c r="DS202" s="93"/>
      <c r="DT202" s="93"/>
      <c r="DU202" s="2">
        <f t="shared" si="511"/>
        <v>0</v>
      </c>
      <c r="DV202" s="29"/>
      <c r="DW202" s="618"/>
      <c r="DX202" s="29"/>
      <c r="DY202" s="325"/>
      <c r="DZ202" s="2">
        <f t="shared" si="513"/>
        <v>0</v>
      </c>
      <c r="EA202" s="29"/>
      <c r="EB202" s="29"/>
      <c r="EC202" s="29"/>
      <c r="ED202" s="178"/>
      <c r="EE202" s="445"/>
      <c r="EF202" s="447"/>
      <c r="EG202" s="447"/>
      <c r="EH202" s="554"/>
      <c r="EI202" s="554"/>
      <c r="EJ202" s="445"/>
      <c r="EK202" s="447"/>
      <c r="EL202" s="447"/>
      <c r="EM202" s="554"/>
      <c r="EN202" s="554"/>
      <c r="EO202" s="554"/>
      <c r="EP202" s="448"/>
      <c r="EQ202" s="447"/>
      <c r="ER202" s="428" t="e">
        <f t="shared" si="509"/>
        <v>#DIV/0!</v>
      </c>
      <c r="ES202" s="498">
        <f t="shared" si="514"/>
        <v>3777.7</v>
      </c>
      <c r="ET202" s="499">
        <f t="shared" si="512"/>
        <v>3777.7</v>
      </c>
      <c r="EU202" s="499"/>
      <c r="EV202" s="544">
        <f>ET202/ES202</f>
        <v>1</v>
      </c>
      <c r="EW202" s="544">
        <f>EU202/ES202</f>
        <v>0</v>
      </c>
      <c r="EX202" s="498">
        <f t="shared" si="515"/>
        <v>0</v>
      </c>
      <c r="EY202" s="499">
        <f>DW202</f>
        <v>0</v>
      </c>
      <c r="EZ202" s="499">
        <f>EB202</f>
        <v>0</v>
      </c>
      <c r="FA202" s="544" t="e">
        <f>EY202/EX202</f>
        <v>#DIV/0!</v>
      </c>
      <c r="FB202" s="544" t="e">
        <f>EZ202/EX202</f>
        <v>#DIV/0!</v>
      </c>
      <c r="FC202" s="544"/>
      <c r="FD202" s="499">
        <f>EX202*EV202</f>
        <v>0</v>
      </c>
      <c r="FE202" s="499">
        <f t="shared" si="516"/>
        <v>0</v>
      </c>
      <c r="FF202" s="445">
        <f>FG202+FH202</f>
        <v>38952.237509999999</v>
      </c>
      <c r="FG202" s="447">
        <f>AT202</f>
        <v>38952.237509999999</v>
      </c>
      <c r="FH202" s="447"/>
      <c r="FI202" s="554">
        <f>FG202/FF202</f>
        <v>1</v>
      </c>
      <c r="FJ202" s="554">
        <f>FH202/FF202</f>
        <v>0</v>
      </c>
      <c r="FK202" s="445">
        <f>FL202+FM202</f>
        <v>0</v>
      </c>
      <c r="FL202" s="447">
        <f>DX202</f>
        <v>0</v>
      </c>
      <c r="FM202" s="447">
        <f>EC202</f>
        <v>0</v>
      </c>
      <c r="FN202" s="554" t="e">
        <f>FL202/FK202</f>
        <v>#DIV/0!</v>
      </c>
      <c r="FO202" s="554" t="e">
        <f>FM202/FK202</f>
        <v>#DIV/0!</v>
      </c>
      <c r="FP202" s="554"/>
      <c r="FQ202" s="448">
        <f>FK202*FI202</f>
        <v>0</v>
      </c>
      <c r="FR202" s="460">
        <f>FL202-FQ202</f>
        <v>0</v>
      </c>
    </row>
    <row r="203" spans="2:174" s="142" customFormat="1" ht="15.75" customHeight="1" x14ac:dyDescent="0.2">
      <c r="B203" s="136"/>
      <c r="C203" s="137"/>
      <c r="D203" s="137"/>
      <c r="E203" s="138"/>
      <c r="F203" s="136"/>
      <c r="G203" s="137"/>
      <c r="H203" s="137"/>
      <c r="I203" s="420"/>
      <c r="J203" s="420"/>
      <c r="K203" s="420"/>
      <c r="L203" s="146"/>
      <c r="M203" s="138"/>
      <c r="N203" s="141" t="s">
        <v>13</v>
      </c>
      <c r="O203" s="141"/>
      <c r="P203" s="214">
        <f t="shared" ref="P203:Z203" si="517">SUM(P204:P219)-P205</f>
        <v>15</v>
      </c>
      <c r="Q203" s="214">
        <f>Q204+Q205+Q206+Q207+Q208+Q209+Q210+Q211+Q212+Q213+Q214+Q215+Q216+Q217+Q218+Q219</f>
        <v>0</v>
      </c>
      <c r="R203" s="70">
        <f>SUM(R204:R219)-R205</f>
        <v>28478.79521</v>
      </c>
      <c r="S203" s="70">
        <f>SUM(S204:S219)-S205</f>
        <v>0</v>
      </c>
      <c r="T203" s="70">
        <f>SUM(T204:T219)-T205</f>
        <v>28478.79521</v>
      </c>
      <c r="U203" s="70">
        <f>SUM(U204:U219)-U205</f>
        <v>0</v>
      </c>
      <c r="V203" s="70">
        <f t="shared" si="517"/>
        <v>28631.599999999999</v>
      </c>
      <c r="W203" s="70">
        <f t="shared" si="517"/>
        <v>0</v>
      </c>
      <c r="X203" s="70">
        <f t="shared" si="517"/>
        <v>28631.599999999999</v>
      </c>
      <c r="Y203" s="70">
        <f t="shared" si="517"/>
        <v>0</v>
      </c>
      <c r="Z203" s="170">
        <f t="shared" si="517"/>
        <v>0</v>
      </c>
      <c r="AA203" s="170">
        <f t="shared" ref="AA203:AO203" si="518">SUM(AA204:AA219)-AA205</f>
        <v>0</v>
      </c>
      <c r="AB203" s="170">
        <f t="shared" si="518"/>
        <v>0</v>
      </c>
      <c r="AC203" s="170">
        <f t="shared" si="518"/>
        <v>0</v>
      </c>
      <c r="AD203" s="170">
        <f t="shared" si="518"/>
        <v>0</v>
      </c>
      <c r="AE203" s="170">
        <f t="shared" si="518"/>
        <v>0</v>
      </c>
      <c r="AF203" s="170">
        <f t="shared" si="518"/>
        <v>0</v>
      </c>
      <c r="AG203" s="170">
        <f t="shared" si="518"/>
        <v>0</v>
      </c>
      <c r="AH203" s="170">
        <f t="shared" si="518"/>
        <v>0</v>
      </c>
      <c r="AI203" s="170">
        <f t="shared" si="518"/>
        <v>0</v>
      </c>
      <c r="AJ203" s="170">
        <f t="shared" si="518"/>
        <v>0</v>
      </c>
      <c r="AK203" s="171">
        <f t="shared" si="518"/>
        <v>0</v>
      </c>
      <c r="AL203" s="170">
        <f t="shared" si="518"/>
        <v>0</v>
      </c>
      <c r="AM203" s="170">
        <f t="shared" si="518"/>
        <v>0</v>
      </c>
      <c r="AN203" s="170">
        <f t="shared" si="518"/>
        <v>0</v>
      </c>
      <c r="AO203" s="170">
        <f t="shared" si="518"/>
        <v>0</v>
      </c>
      <c r="AP203" s="577"/>
      <c r="AQ203" s="70">
        <f>SUM(AQ204:AQ219)-AQ205</f>
        <v>28478.79521</v>
      </c>
      <c r="AR203" s="70">
        <f>SUM(AR204:AR219)-AR205</f>
        <v>0</v>
      </c>
      <c r="AS203" s="70">
        <f>SUM(AS204:AS219)-AS205</f>
        <v>28478.79521</v>
      </c>
      <c r="AT203" s="70">
        <f>SUM(AT204:AT219)-AT205</f>
        <v>0</v>
      </c>
      <c r="AU203" s="70">
        <f>SUM(AU204:AU219)-AU205</f>
        <v>0</v>
      </c>
      <c r="AV203" s="70" t="e">
        <f t="shared" ref="AV203:BE203" si="519">SUM(AV204:AV219)-AV205</f>
        <v>#REF!</v>
      </c>
      <c r="AW203" s="70" t="e">
        <f t="shared" si="519"/>
        <v>#REF!</v>
      </c>
      <c r="AX203" s="70" t="e">
        <f t="shared" si="519"/>
        <v>#REF!</v>
      </c>
      <c r="AY203" s="70" t="e">
        <f t="shared" si="519"/>
        <v>#REF!</v>
      </c>
      <c r="AZ203" s="70" t="e">
        <f t="shared" si="519"/>
        <v>#REF!</v>
      </c>
      <c r="BA203" s="70">
        <f t="shared" si="519"/>
        <v>17286.744999999999</v>
      </c>
      <c r="BB203" s="70">
        <f t="shared" si="519"/>
        <v>0</v>
      </c>
      <c r="BC203" s="70">
        <f t="shared" si="519"/>
        <v>17286.744999999999</v>
      </c>
      <c r="BD203" s="70">
        <f t="shared" si="519"/>
        <v>0</v>
      </c>
      <c r="BE203" s="70">
        <f t="shared" si="519"/>
        <v>0</v>
      </c>
      <c r="BF203" s="70">
        <f t="shared" ref="BF203:CN203" si="520">SUM(BF204:BF219)-BF205</f>
        <v>0</v>
      </c>
      <c r="BG203" s="70">
        <f t="shared" si="520"/>
        <v>0</v>
      </c>
      <c r="BH203" s="70">
        <f t="shared" si="520"/>
        <v>0</v>
      </c>
      <c r="BI203" s="70">
        <f t="shared" si="520"/>
        <v>0</v>
      </c>
      <c r="BJ203" s="70">
        <f t="shared" si="520"/>
        <v>0</v>
      </c>
      <c r="BK203" s="70">
        <f t="shared" si="520"/>
        <v>26233.166839999998</v>
      </c>
      <c r="BL203" s="70">
        <f t="shared" si="520"/>
        <v>0</v>
      </c>
      <c r="BM203" s="70">
        <f t="shared" si="520"/>
        <v>26233.166839999998</v>
      </c>
      <c r="BN203" s="70">
        <f t="shared" si="520"/>
        <v>0</v>
      </c>
      <c r="BO203" s="70">
        <f t="shared" si="520"/>
        <v>0</v>
      </c>
      <c r="BP203" s="70">
        <f>SUM(BP204:BP219)</f>
        <v>9358.6035000000011</v>
      </c>
      <c r="BQ203" s="70">
        <f>SUM(BQ204:BQ219)</f>
        <v>0</v>
      </c>
      <c r="BR203" s="70">
        <f>SUM(BR204:BR219)</f>
        <v>9358.6035000000011</v>
      </c>
      <c r="BS203" s="70">
        <f>SUM(BS204:BS219)</f>
        <v>0</v>
      </c>
      <c r="BT203" s="70">
        <f t="shared" si="520"/>
        <v>26233.166839999998</v>
      </c>
      <c r="BU203" s="70">
        <f t="shared" si="520"/>
        <v>0</v>
      </c>
      <c r="BV203" s="70">
        <f t="shared" si="520"/>
        <v>26233.166839999998</v>
      </c>
      <c r="BW203" s="70">
        <f t="shared" si="520"/>
        <v>0</v>
      </c>
      <c r="BX203" s="170">
        <f t="shared" si="520"/>
        <v>0</v>
      </c>
      <c r="BY203" s="310">
        <f t="shared" si="520"/>
        <v>9358.6035000000011</v>
      </c>
      <c r="BZ203" s="70">
        <f t="shared" si="520"/>
        <v>0</v>
      </c>
      <c r="CA203" s="70">
        <f t="shared" si="520"/>
        <v>9358.6035000000011</v>
      </c>
      <c r="CB203" s="70">
        <f t="shared" si="520"/>
        <v>0</v>
      </c>
      <c r="CC203" s="70">
        <f t="shared" si="520"/>
        <v>0</v>
      </c>
      <c r="CD203" s="70">
        <f t="shared" si="520"/>
        <v>35591.770339999995</v>
      </c>
      <c r="CE203" s="70">
        <f t="shared" si="520"/>
        <v>35591.770339999995</v>
      </c>
      <c r="CF203" s="70">
        <f t="shared" si="520"/>
        <v>0</v>
      </c>
      <c r="CG203" s="70">
        <f t="shared" si="520"/>
        <v>35591.770339999995</v>
      </c>
      <c r="CH203" s="70">
        <f t="shared" si="520"/>
        <v>0</v>
      </c>
      <c r="CI203" s="70">
        <f t="shared" si="520"/>
        <v>0</v>
      </c>
      <c r="CJ203" s="70">
        <f t="shared" si="520"/>
        <v>0</v>
      </c>
      <c r="CK203" s="70">
        <f t="shared" si="520"/>
        <v>0</v>
      </c>
      <c r="CL203" s="70">
        <f t="shared" si="520"/>
        <v>0</v>
      </c>
      <c r="CM203" s="70">
        <f t="shared" si="520"/>
        <v>0</v>
      </c>
      <c r="CN203" s="70">
        <f t="shared" si="520"/>
        <v>0</v>
      </c>
      <c r="CO203" s="312">
        <f>CP203+CR203-BF203</f>
        <v>17286.744999999999</v>
      </c>
      <c r="CP203" s="313">
        <f t="shared" ref="CP203:DJ203" si="521">SUM(CP204:CP219)-CP205</f>
        <v>17286.744999999999</v>
      </c>
      <c r="CQ203" s="313">
        <f t="shared" si="521"/>
        <v>17286.744999999999</v>
      </c>
      <c r="CR203" s="70">
        <f t="shared" si="521"/>
        <v>0</v>
      </c>
      <c r="CS203" s="70">
        <f t="shared" si="521"/>
        <v>0</v>
      </c>
      <c r="CT203" s="70">
        <f t="shared" si="521"/>
        <v>0</v>
      </c>
      <c r="CU203" s="70">
        <f t="shared" si="521"/>
        <v>0</v>
      </c>
      <c r="CV203" s="70">
        <f t="shared" si="521"/>
        <v>0</v>
      </c>
      <c r="CW203" s="70">
        <f t="shared" si="521"/>
        <v>0</v>
      </c>
      <c r="CX203" s="70">
        <f t="shared" si="521"/>
        <v>0</v>
      </c>
      <c r="CY203" s="70">
        <f t="shared" si="521"/>
        <v>0</v>
      </c>
      <c r="CZ203" s="70">
        <f t="shared" si="521"/>
        <v>0</v>
      </c>
      <c r="DA203" s="70">
        <f t="shared" si="521"/>
        <v>0</v>
      </c>
      <c r="DB203" s="70">
        <f t="shared" si="521"/>
        <v>0</v>
      </c>
      <c r="DC203" s="70">
        <f t="shared" si="521"/>
        <v>0</v>
      </c>
      <c r="DD203" s="70">
        <f t="shared" si="521"/>
        <v>0</v>
      </c>
      <c r="DE203" s="70">
        <f t="shared" si="521"/>
        <v>0</v>
      </c>
      <c r="DF203" s="70">
        <f t="shared" si="521"/>
        <v>0</v>
      </c>
      <c r="DG203" s="70">
        <f t="shared" si="521"/>
        <v>0</v>
      </c>
      <c r="DH203" s="70">
        <f t="shared" si="521"/>
        <v>0</v>
      </c>
      <c r="DI203" s="70">
        <f t="shared" si="521"/>
        <v>0</v>
      </c>
      <c r="DJ203" s="70">
        <f t="shared" si="521"/>
        <v>0</v>
      </c>
      <c r="DK203" s="154"/>
      <c r="DL203" s="70">
        <f>SUM(DL204:DL219)-DL205</f>
        <v>26233.166839999998</v>
      </c>
      <c r="DM203" s="70">
        <f>SUM(DM204:DM219)-DM205</f>
        <v>26233.166839999998</v>
      </c>
      <c r="DN203" s="154"/>
      <c r="DO203" s="70">
        <f>SUM(DO204:DO219)-DO205</f>
        <v>26233.166839999998</v>
      </c>
      <c r="DP203" s="70">
        <f>SUM(DP204:DP219)-DP205</f>
        <v>0</v>
      </c>
      <c r="DQ203" s="154"/>
      <c r="DR203" s="70">
        <f>SUM(DR204:DR219)-DR205</f>
        <v>-8946.4218400000009</v>
      </c>
      <c r="DS203" s="143">
        <f>DJ203-DR203</f>
        <v>8946.4218400000009</v>
      </c>
      <c r="DT203" s="143"/>
      <c r="DU203" s="70">
        <f t="shared" si="511"/>
        <v>0</v>
      </c>
      <c r="DV203" s="70">
        <f>SUM(DV204:DV219)-DV205</f>
        <v>0</v>
      </c>
      <c r="DW203" s="70">
        <f>SUM(DW204:DW219)-DW205</f>
        <v>0</v>
      </c>
      <c r="DX203" s="70">
        <f>SUM(DX204:DX219)-DX205</f>
        <v>0</v>
      </c>
      <c r="DY203" s="70">
        <f>SUM(DY204:DY219)-DY205</f>
        <v>0</v>
      </c>
      <c r="DZ203" s="70">
        <f t="shared" si="513"/>
        <v>0</v>
      </c>
      <c r="EA203" s="70">
        <f>SUM(EA204:EA219)-EA205</f>
        <v>0</v>
      </c>
      <c r="EB203" s="70">
        <f>SUM(EB204:EB219)-EB205</f>
        <v>0</v>
      </c>
      <c r="EC203" s="70">
        <f>SUM(EC204:EC219)-EC205</f>
        <v>0</v>
      </c>
      <c r="ED203" s="170">
        <f>SUM(ED204:ED219)-ED205</f>
        <v>0</v>
      </c>
      <c r="EE203" s="70">
        <f>EF203+EG203+EH203</f>
        <v>0</v>
      </c>
      <c r="EF203" s="70">
        <f>AR203</f>
        <v>0</v>
      </c>
      <c r="EG203" s="70">
        <f>SUM(EG204:EG219)-EG205</f>
        <v>0</v>
      </c>
      <c r="EH203" s="543"/>
      <c r="EI203" s="543"/>
      <c r="EJ203" s="70">
        <f>EK203+EL203</f>
        <v>0</v>
      </c>
      <c r="EK203" s="70">
        <f>SUM(EK204:EK219)</f>
        <v>0</v>
      </c>
      <c r="EL203" s="70">
        <f>SUM(EL204:EL219)</f>
        <v>0</v>
      </c>
      <c r="EM203" s="543"/>
      <c r="EN203" s="543"/>
      <c r="EO203" s="543"/>
      <c r="EP203" s="439">
        <f>SUM(EP204:EP219)</f>
        <v>0</v>
      </c>
      <c r="EQ203" s="70">
        <f>EP203-EM203</f>
        <v>0</v>
      </c>
      <c r="ER203" s="426"/>
      <c r="ES203" s="70">
        <f t="shared" si="514"/>
        <v>28478.79521</v>
      </c>
      <c r="ET203" s="70">
        <f t="shared" si="512"/>
        <v>28478.79521</v>
      </c>
      <c r="EU203" s="70">
        <f>SUM(EU204:EU219)-EU205</f>
        <v>0</v>
      </c>
      <c r="EV203" s="543"/>
      <c r="EW203" s="543"/>
      <c r="EX203" s="70">
        <f t="shared" si="515"/>
        <v>0</v>
      </c>
      <c r="EY203" s="70">
        <f>SUM(EY204:EY219)</f>
        <v>0</v>
      </c>
      <c r="EZ203" s="70">
        <f>SUM(EZ204:EZ219)</f>
        <v>0</v>
      </c>
      <c r="FA203" s="543"/>
      <c r="FB203" s="543"/>
      <c r="FC203" s="543"/>
      <c r="FD203" s="70">
        <f>SUM(FD204:FD219)</f>
        <v>0</v>
      </c>
      <c r="FE203" s="70">
        <f t="shared" si="516"/>
        <v>0</v>
      </c>
      <c r="FF203" s="70">
        <f>FG203+FH203+FI203</f>
        <v>0</v>
      </c>
      <c r="FG203" s="70">
        <f>AT203</f>
        <v>0</v>
      </c>
      <c r="FH203" s="70">
        <f>SUM(FH204:FH219)-FH205</f>
        <v>0</v>
      </c>
      <c r="FI203" s="543"/>
      <c r="FJ203" s="543"/>
      <c r="FK203" s="70">
        <f>FL203+FM203</f>
        <v>0</v>
      </c>
      <c r="FL203" s="70">
        <f>DX203</f>
        <v>0</v>
      </c>
      <c r="FM203" s="70">
        <f>EC203</f>
        <v>0</v>
      </c>
      <c r="FN203" s="543"/>
      <c r="FO203" s="543"/>
      <c r="FP203" s="543"/>
      <c r="FQ203" s="439">
        <f>FK203*FI203</f>
        <v>0</v>
      </c>
      <c r="FR203" s="70">
        <f>FL203-FQ203</f>
        <v>0</v>
      </c>
    </row>
    <row r="204" spans="2:174" s="48" customFormat="1" ht="15.75" customHeight="1" x14ac:dyDescent="0.25">
      <c r="B204" s="35">
        <v>1</v>
      </c>
      <c r="C204" s="36"/>
      <c r="D204" s="36"/>
      <c r="E204" s="113">
        <v>171</v>
      </c>
      <c r="F204" s="35"/>
      <c r="G204" s="36"/>
      <c r="H204" s="36"/>
      <c r="M204" s="113">
        <v>159</v>
      </c>
      <c r="N204" s="574" t="s">
        <v>241</v>
      </c>
      <c r="O204" s="160"/>
      <c r="P204" s="644">
        <v>1</v>
      </c>
      <c r="Q204" s="160"/>
      <c r="R204" s="2">
        <f t="shared" ref="R204:R219" si="522">S204+T204+U204</f>
        <v>2531.1</v>
      </c>
      <c r="S204" s="2"/>
      <c r="T204" s="620">
        <v>2531.1</v>
      </c>
      <c r="U204" s="2"/>
      <c r="V204" s="2">
        <f t="shared" ref="V204:V219" si="523">W204+X204+Y204+Z204</f>
        <v>2531.1</v>
      </c>
      <c r="W204" s="2"/>
      <c r="X204" s="645">
        <v>2531.1</v>
      </c>
      <c r="Y204" s="2"/>
      <c r="Z204" s="175"/>
      <c r="AA204" s="172"/>
      <c r="AB204" s="172"/>
      <c r="AC204" s="173"/>
      <c r="AD204" s="172"/>
      <c r="AE204" s="175"/>
      <c r="AF204" s="172"/>
      <c r="AG204" s="172"/>
      <c r="AH204" s="173"/>
      <c r="AI204" s="172"/>
      <c r="AJ204" s="175"/>
      <c r="AK204" s="172"/>
      <c r="AL204" s="172"/>
      <c r="AM204" s="173"/>
      <c r="AN204" s="172"/>
      <c r="AO204" s="172"/>
      <c r="AP204" s="580" t="s">
        <v>471</v>
      </c>
      <c r="AQ204" s="2">
        <f t="shared" ref="AQ204:AQ219" si="524">AR204+AS204+AT204+AU204</f>
        <v>2531.1</v>
      </c>
      <c r="AR204" s="619"/>
      <c r="AS204" s="619">
        <v>2531.1</v>
      </c>
      <c r="AT204" s="619"/>
      <c r="AU204" s="2"/>
      <c r="AV204" s="2" t="e">
        <f t="shared" ref="AV204:AV219" si="525">AW204+AX204+AY204+AZ204</f>
        <v>#REF!</v>
      </c>
      <c r="AW204" s="2" t="e">
        <f>#REF!-AR204</f>
        <v>#REF!</v>
      </c>
      <c r="AX204" s="2" t="e">
        <f>#REF!-AS204</f>
        <v>#REF!</v>
      </c>
      <c r="AY204" s="2" t="e">
        <f>#REF!-AT204</f>
        <v>#REF!</v>
      </c>
      <c r="AZ204" s="2" t="e">
        <f>#REF!-AU204</f>
        <v>#REF!</v>
      </c>
      <c r="BA204" s="2">
        <f t="shared" ref="BA204:BA219" si="526">BB204+BC204+BD204+BE204</f>
        <v>0</v>
      </c>
      <c r="BB204" s="2"/>
      <c r="BC204" s="2"/>
      <c r="BD204" s="2"/>
      <c r="BE204" s="2"/>
      <c r="BF204" s="2">
        <f t="shared" ref="BF204:BF219" si="527">BG204+BH204+BI204+BJ204</f>
        <v>0</v>
      </c>
      <c r="BG204" s="2"/>
      <c r="BH204" s="2"/>
      <c r="BI204" s="2"/>
      <c r="BJ204" s="2"/>
      <c r="BK204" s="2">
        <f t="shared" ref="BK204:BK219" si="528">BL204+BM204+BN204+BO204</f>
        <v>2164.0904999999998</v>
      </c>
      <c r="BL204" s="2"/>
      <c r="BM204" s="2">
        <v>2164.0904999999998</v>
      </c>
      <c r="BN204" s="2"/>
      <c r="BO204" s="2"/>
      <c r="BP204" s="2">
        <f>SUM(BQ204:BS204)</f>
        <v>240.59700000000001</v>
      </c>
      <c r="BQ204" s="2"/>
      <c r="BR204" s="2">
        <v>240.59700000000001</v>
      </c>
      <c r="BS204" s="2"/>
      <c r="BT204" s="2">
        <f t="shared" ref="BT204:BT219" si="529">BU204+BV204+BW204+BX204</f>
        <v>2164.0904999999998</v>
      </c>
      <c r="BU204" s="2"/>
      <c r="BV204" s="2">
        <v>2164.0904999999998</v>
      </c>
      <c r="BW204" s="2"/>
      <c r="BX204" s="172"/>
      <c r="BY204" s="2">
        <f t="shared" ref="BY204:BY219" si="530">BZ204+CA204+CB204+CC204</f>
        <v>240.59700000000001</v>
      </c>
      <c r="BZ204" s="2"/>
      <c r="CA204" s="2">
        <v>240.59700000000001</v>
      </c>
      <c r="CB204" s="2"/>
      <c r="CC204" s="2"/>
      <c r="CD204" s="25">
        <f t="shared" ref="CD204:CD219" si="531">CE204</f>
        <v>2404.6875</v>
      </c>
      <c r="CE204" s="2">
        <f t="shared" ref="CE204:CE219" si="532">CF204+CG204+CH204+CI204</f>
        <v>2404.6875</v>
      </c>
      <c r="CF204" s="2">
        <f t="shared" ref="CF204:CI219" si="533">BU204+BZ204</f>
        <v>0</v>
      </c>
      <c r="CG204" s="2">
        <f t="shared" si="533"/>
        <v>2404.6875</v>
      </c>
      <c r="CH204" s="2">
        <f t="shared" si="533"/>
        <v>0</v>
      </c>
      <c r="CI204" s="2">
        <f t="shared" si="533"/>
        <v>0</v>
      </c>
      <c r="CJ204" s="2">
        <f t="shared" ref="CJ204:CJ219" si="534">CK204+CL204+CM204+CN204</f>
        <v>0</v>
      </c>
      <c r="CK204" s="2">
        <f t="shared" ref="CK204:CK219" si="535">BL204-BU204</f>
        <v>0</v>
      </c>
      <c r="CL204" s="2">
        <f t="shared" ref="CL204:CL219" si="536">BM204-BV204</f>
        <v>0</v>
      </c>
      <c r="CM204" s="2">
        <f t="shared" ref="CM204:CM219" si="537">BN204-BW204</f>
        <v>0</v>
      </c>
      <c r="CN204" s="2">
        <f t="shared" ref="CN204:CN219" si="538">BO204-BX204</f>
        <v>0</v>
      </c>
      <c r="CO204" s="92"/>
      <c r="CP204" s="348">
        <f>BA204</f>
        <v>0</v>
      </c>
      <c r="CQ204" s="348">
        <f>CP204</f>
        <v>0</v>
      </c>
      <c r="CR204" s="2">
        <f t="shared" ref="CR204:CR219" si="539">CS204+CT204+CU204+CV204</f>
        <v>0</v>
      </c>
      <c r="CS204" s="2"/>
      <c r="CT204" s="2"/>
      <c r="CU204" s="2"/>
      <c r="CV204" s="2"/>
      <c r="CW204" s="2">
        <f t="shared" ref="CW204:CW219" si="540">CX204+CY204+CZ204+DA204</f>
        <v>0</v>
      </c>
      <c r="CX204" s="2"/>
      <c r="CY204" s="2"/>
      <c r="CZ204" s="2"/>
      <c r="DA204" s="2"/>
      <c r="DB204" s="2">
        <f t="shared" ref="DB204:DB219" si="541">DC204+DD204+DE204+DF204</f>
        <v>0</v>
      </c>
      <c r="DC204" s="2">
        <f t="shared" ref="DC204:DF219" si="542">CS204-CX204</f>
        <v>0</v>
      </c>
      <c r="DD204" s="2">
        <f t="shared" si="542"/>
        <v>0</v>
      </c>
      <c r="DE204" s="2">
        <f t="shared" si="542"/>
        <v>0</v>
      </c>
      <c r="DF204" s="2">
        <f t="shared" si="542"/>
        <v>0</v>
      </c>
      <c r="DG204" s="2"/>
      <c r="DH204" s="2"/>
      <c r="DI204" s="2"/>
      <c r="DJ204" s="2">
        <f t="shared" ref="DJ204:DJ219" si="543">CJ204+DB204+DI204</f>
        <v>0</v>
      </c>
      <c r="DK204" s="58"/>
      <c r="DL204" s="2">
        <f t="shared" ref="DL204:DL219" si="544">BK204+CR204+DG204</f>
        <v>2164.0904999999998</v>
      </c>
      <c r="DM204" s="2">
        <f t="shared" ref="DM204:DM219" si="545">BT204+CW204+DH204</f>
        <v>2164.0904999999998</v>
      </c>
      <c r="DN204" s="58"/>
      <c r="DO204" s="2">
        <f>DM204</f>
        <v>2164.0904999999998</v>
      </c>
      <c r="DP204" s="2">
        <f>DJ204</f>
        <v>0</v>
      </c>
      <c r="DQ204" s="58"/>
      <c r="DR204" s="2">
        <f>CQ204-DO204</f>
        <v>-2164.0904999999998</v>
      </c>
      <c r="DS204" s="58"/>
      <c r="DT204" s="58"/>
      <c r="DU204" s="2">
        <f t="shared" si="511"/>
        <v>0</v>
      </c>
      <c r="DV204" s="2"/>
      <c r="DW204" s="2"/>
      <c r="DX204" s="2"/>
      <c r="DY204" s="2"/>
      <c r="DZ204" s="2">
        <f t="shared" si="513"/>
        <v>0</v>
      </c>
      <c r="EA204" s="2"/>
      <c r="EB204" s="2"/>
      <c r="EC204" s="2"/>
      <c r="ED204" s="172"/>
      <c r="EE204" s="445"/>
      <c r="EF204" s="445"/>
      <c r="EG204" s="445"/>
      <c r="EH204" s="553"/>
      <c r="EI204" s="553"/>
      <c r="EJ204" s="445"/>
      <c r="EK204" s="445"/>
      <c r="EL204" s="445"/>
      <c r="EM204" s="553"/>
      <c r="EN204" s="553"/>
      <c r="EO204" s="553"/>
      <c r="EP204" s="446"/>
      <c r="EQ204" s="445"/>
      <c r="ER204" s="427" t="e">
        <f t="shared" ref="ER204:ER219" si="546">EP204/EM204</f>
        <v>#DIV/0!</v>
      </c>
      <c r="ES204" s="498"/>
      <c r="ET204" s="498"/>
      <c r="EU204" s="498"/>
      <c r="EV204" s="541"/>
      <c r="EW204" s="541"/>
      <c r="EX204" s="498"/>
      <c r="EY204" s="498"/>
      <c r="EZ204" s="498"/>
      <c r="FA204" s="541"/>
      <c r="FB204" s="541"/>
      <c r="FC204" s="541"/>
      <c r="FD204" s="498"/>
      <c r="FE204" s="498">
        <f t="shared" si="516"/>
        <v>0</v>
      </c>
      <c r="FF204" s="445"/>
      <c r="FG204" s="445"/>
      <c r="FH204" s="445"/>
      <c r="FI204" s="553"/>
      <c r="FJ204" s="553"/>
      <c r="FK204" s="445"/>
      <c r="FL204" s="445"/>
      <c r="FM204" s="445"/>
      <c r="FN204" s="553"/>
      <c r="FO204" s="553"/>
      <c r="FP204" s="553"/>
      <c r="FQ204" s="446"/>
      <c r="FR204" s="445"/>
    </row>
    <row r="205" spans="2:174" s="48" customFormat="1" ht="15.75" customHeight="1" x14ac:dyDescent="0.25">
      <c r="B205" s="35"/>
      <c r="C205" s="36"/>
      <c r="D205" s="36"/>
      <c r="E205" s="113"/>
      <c r="F205" s="35"/>
      <c r="G205" s="36"/>
      <c r="H205" s="36"/>
      <c r="I205" s="263"/>
      <c r="J205" s="263"/>
      <c r="K205" s="263"/>
      <c r="L205" s="65"/>
      <c r="M205" s="113"/>
      <c r="N205" s="19" t="s">
        <v>251</v>
      </c>
      <c r="O205" s="158"/>
      <c r="P205" s="158"/>
      <c r="Q205" s="158"/>
      <c r="R205" s="2">
        <f t="shared" si="522"/>
        <v>0</v>
      </c>
      <c r="S205" s="2"/>
      <c r="T205" s="620"/>
      <c r="U205" s="2"/>
      <c r="V205" s="2">
        <f t="shared" si="523"/>
        <v>0</v>
      </c>
      <c r="W205" s="2"/>
      <c r="X205" s="262"/>
      <c r="Y205" s="2"/>
      <c r="Z205" s="175"/>
      <c r="AA205" s="172"/>
      <c r="AB205" s="172"/>
      <c r="AC205" s="173"/>
      <c r="AD205" s="172"/>
      <c r="AE205" s="175"/>
      <c r="AF205" s="172"/>
      <c r="AG205" s="172"/>
      <c r="AH205" s="173"/>
      <c r="AI205" s="172"/>
      <c r="AJ205" s="175"/>
      <c r="AK205" s="172"/>
      <c r="AL205" s="172"/>
      <c r="AM205" s="173"/>
      <c r="AN205" s="172"/>
      <c r="AO205" s="172"/>
      <c r="AP205" s="579"/>
      <c r="AQ205" s="2">
        <f t="shared" si="524"/>
        <v>0</v>
      </c>
      <c r="AR205" s="619"/>
      <c r="AS205" s="619"/>
      <c r="AT205" s="619"/>
      <c r="AU205" s="2"/>
      <c r="AV205" s="2" t="e">
        <f t="shared" si="525"/>
        <v>#REF!</v>
      </c>
      <c r="AW205" s="2" t="e">
        <f>#REF!-AR205</f>
        <v>#REF!</v>
      </c>
      <c r="AX205" s="2" t="e">
        <f>#REF!-AS205</f>
        <v>#REF!</v>
      </c>
      <c r="AY205" s="2" t="e">
        <f>#REF!-AT205</f>
        <v>#REF!</v>
      </c>
      <c r="AZ205" s="2" t="e">
        <f>#REF!-AU205</f>
        <v>#REF!</v>
      </c>
      <c r="BA205" s="2">
        <f t="shared" si="526"/>
        <v>0</v>
      </c>
      <c r="BB205" s="2"/>
      <c r="BC205" s="2"/>
      <c r="BD205" s="2"/>
      <c r="BE205" s="2"/>
      <c r="BF205" s="2">
        <f t="shared" si="527"/>
        <v>0</v>
      </c>
      <c r="BG205" s="2"/>
      <c r="BH205" s="2"/>
      <c r="BI205" s="2"/>
      <c r="BJ205" s="2"/>
      <c r="BK205" s="2">
        <f t="shared" si="528"/>
        <v>0</v>
      </c>
      <c r="BL205" s="2"/>
      <c r="BM205" s="2"/>
      <c r="BN205" s="2"/>
      <c r="BO205" s="2"/>
      <c r="BP205" s="2">
        <f t="shared" ref="BP205:BP219" si="547">SUM(BQ205:BS205)</f>
        <v>0</v>
      </c>
      <c r="BQ205" s="2"/>
      <c r="BR205" s="2"/>
      <c r="BS205" s="2"/>
      <c r="BT205" s="2">
        <f t="shared" si="529"/>
        <v>0</v>
      </c>
      <c r="BU205" s="2"/>
      <c r="BV205" s="2"/>
      <c r="BW205" s="2"/>
      <c r="BX205" s="172"/>
      <c r="BY205" s="2">
        <f t="shared" si="530"/>
        <v>0</v>
      </c>
      <c r="BZ205" s="2"/>
      <c r="CA205" s="2"/>
      <c r="CB205" s="2"/>
      <c r="CC205" s="2"/>
      <c r="CD205" s="25">
        <f t="shared" si="531"/>
        <v>0</v>
      </c>
      <c r="CE205" s="2">
        <f t="shared" si="532"/>
        <v>0</v>
      </c>
      <c r="CF205" s="2">
        <f t="shared" si="533"/>
        <v>0</v>
      </c>
      <c r="CG205" s="2">
        <f t="shared" si="533"/>
        <v>0</v>
      </c>
      <c r="CH205" s="2">
        <f t="shared" si="533"/>
        <v>0</v>
      </c>
      <c r="CI205" s="2">
        <f t="shared" si="533"/>
        <v>0</v>
      </c>
      <c r="CJ205" s="2">
        <f t="shared" si="534"/>
        <v>0</v>
      </c>
      <c r="CK205" s="2">
        <f t="shared" si="535"/>
        <v>0</v>
      </c>
      <c r="CL205" s="2">
        <f t="shared" si="536"/>
        <v>0</v>
      </c>
      <c r="CM205" s="2">
        <f t="shared" si="537"/>
        <v>0</v>
      </c>
      <c r="CN205" s="2">
        <f t="shared" si="538"/>
        <v>0</v>
      </c>
      <c r="CO205" s="92"/>
      <c r="CP205" s="348"/>
      <c r="CQ205" s="348"/>
      <c r="CR205" s="2">
        <f t="shared" si="539"/>
        <v>0</v>
      </c>
      <c r="CS205" s="2"/>
      <c r="CT205" s="2"/>
      <c r="CU205" s="2"/>
      <c r="CV205" s="2"/>
      <c r="CW205" s="2">
        <f t="shared" si="540"/>
        <v>0</v>
      </c>
      <c r="CX205" s="2"/>
      <c r="CY205" s="2"/>
      <c r="CZ205" s="2"/>
      <c r="DA205" s="2"/>
      <c r="DB205" s="2">
        <f t="shared" si="541"/>
        <v>0</v>
      </c>
      <c r="DC205" s="2">
        <f t="shared" si="542"/>
        <v>0</v>
      </c>
      <c r="DD205" s="2">
        <f t="shared" si="542"/>
        <v>0</v>
      </c>
      <c r="DE205" s="2">
        <f t="shared" si="542"/>
        <v>0</v>
      </c>
      <c r="DF205" s="2">
        <f t="shared" si="542"/>
        <v>0</v>
      </c>
      <c r="DG205" s="2"/>
      <c r="DH205" s="2"/>
      <c r="DI205" s="2"/>
      <c r="DJ205" s="2">
        <f t="shared" si="543"/>
        <v>0</v>
      </c>
      <c r="DK205" s="58"/>
      <c r="DL205" s="2">
        <f t="shared" si="544"/>
        <v>0</v>
      </c>
      <c r="DM205" s="2">
        <f t="shared" si="545"/>
        <v>0</v>
      </c>
      <c r="DN205" s="58"/>
      <c r="DO205" s="2">
        <f>DM205</f>
        <v>0</v>
      </c>
      <c r="DP205" s="2">
        <f>DJ205</f>
        <v>0</v>
      </c>
      <c r="DQ205" s="58"/>
      <c r="DR205" s="2"/>
      <c r="DS205" s="58"/>
      <c r="DT205" s="58"/>
      <c r="DU205" s="2">
        <f t="shared" si="511"/>
        <v>0</v>
      </c>
      <c r="DV205" s="2"/>
      <c r="DW205" s="2"/>
      <c r="DX205" s="2"/>
      <c r="DY205" s="2"/>
      <c r="DZ205" s="2">
        <f t="shared" si="513"/>
        <v>0</v>
      </c>
      <c r="EA205" s="2"/>
      <c r="EB205" s="2"/>
      <c r="EC205" s="2"/>
      <c r="ED205" s="172"/>
      <c r="EE205" s="445"/>
      <c r="EF205" s="445"/>
      <c r="EG205" s="445"/>
      <c r="EH205" s="553"/>
      <c r="EI205" s="553"/>
      <c r="EJ205" s="445"/>
      <c r="EK205" s="445"/>
      <c r="EL205" s="445"/>
      <c r="EM205" s="553"/>
      <c r="EN205" s="553"/>
      <c r="EO205" s="553"/>
      <c r="EP205" s="446"/>
      <c r="EQ205" s="445"/>
      <c r="ER205" s="427" t="e">
        <f t="shared" si="546"/>
        <v>#DIV/0!</v>
      </c>
      <c r="ES205" s="498"/>
      <c r="ET205" s="498"/>
      <c r="EU205" s="498"/>
      <c r="EV205" s="541"/>
      <c r="EW205" s="541"/>
      <c r="EX205" s="498"/>
      <c r="EY205" s="498"/>
      <c r="EZ205" s="498"/>
      <c r="FA205" s="541"/>
      <c r="FB205" s="541"/>
      <c r="FC205" s="541"/>
      <c r="FD205" s="498"/>
      <c r="FE205" s="498">
        <f t="shared" si="516"/>
        <v>0</v>
      </c>
      <c r="FF205" s="445"/>
      <c r="FG205" s="445"/>
      <c r="FH205" s="445"/>
      <c r="FI205" s="553"/>
      <c r="FJ205" s="553"/>
      <c r="FK205" s="445"/>
      <c r="FL205" s="445"/>
      <c r="FM205" s="445"/>
      <c r="FN205" s="553"/>
      <c r="FO205" s="553"/>
      <c r="FP205" s="553"/>
      <c r="FQ205" s="446"/>
      <c r="FR205" s="445"/>
    </row>
    <row r="206" spans="2:174" s="48" customFormat="1" ht="15.6" customHeight="1" x14ac:dyDescent="0.25">
      <c r="B206" s="35"/>
      <c r="C206" s="36"/>
      <c r="D206" s="36">
        <v>1</v>
      </c>
      <c r="E206" s="113">
        <v>172</v>
      </c>
      <c r="F206" s="35"/>
      <c r="G206" s="36"/>
      <c r="H206" s="36">
        <v>1</v>
      </c>
      <c r="I206" s="113"/>
      <c r="J206" s="4"/>
      <c r="K206" s="4"/>
      <c r="L206" s="66"/>
      <c r="M206" s="113">
        <v>160</v>
      </c>
      <c r="N206" s="4" t="s">
        <v>140</v>
      </c>
      <c r="O206" s="408"/>
      <c r="P206" s="212">
        <v>1</v>
      </c>
      <c r="Q206" s="113"/>
      <c r="R206" s="2">
        <f t="shared" si="522"/>
        <v>1572.9</v>
      </c>
      <c r="S206" s="2"/>
      <c r="T206" s="620">
        <v>1572.9</v>
      </c>
      <c r="U206" s="2"/>
      <c r="V206" s="2">
        <f t="shared" si="523"/>
        <v>1572.9</v>
      </c>
      <c r="W206" s="2"/>
      <c r="X206" s="645">
        <v>1572.9</v>
      </c>
      <c r="Y206" s="2"/>
      <c r="Z206" s="173"/>
      <c r="AA206" s="172"/>
      <c r="AB206" s="172"/>
      <c r="AC206" s="173"/>
      <c r="AD206" s="172"/>
      <c r="AE206" s="173"/>
      <c r="AF206" s="172"/>
      <c r="AG206" s="172"/>
      <c r="AH206" s="173"/>
      <c r="AI206" s="172"/>
      <c r="AJ206" s="173"/>
      <c r="AK206" s="172"/>
      <c r="AL206" s="172"/>
      <c r="AM206" s="173"/>
      <c r="AN206" s="172"/>
      <c r="AO206" s="173"/>
      <c r="AP206" s="580" t="s">
        <v>472</v>
      </c>
      <c r="AQ206" s="2">
        <f t="shared" si="524"/>
        <v>1572.9</v>
      </c>
      <c r="AR206" s="619"/>
      <c r="AS206" s="620">
        <v>1572.9</v>
      </c>
      <c r="AT206" s="619"/>
      <c r="AU206" s="262"/>
      <c r="AV206" s="2" t="e">
        <f t="shared" si="525"/>
        <v>#REF!</v>
      </c>
      <c r="AW206" s="2" t="e">
        <f>#REF!-AR206</f>
        <v>#REF!</v>
      </c>
      <c r="AX206" s="2" t="e">
        <f>#REF!-AS206</f>
        <v>#REF!</v>
      </c>
      <c r="AY206" s="2" t="e">
        <f>#REF!-AT206</f>
        <v>#REF!</v>
      </c>
      <c r="AZ206" s="2" t="e">
        <f>#REF!-AU206</f>
        <v>#REF!</v>
      </c>
      <c r="BA206" s="2">
        <f t="shared" si="526"/>
        <v>871.7</v>
      </c>
      <c r="BB206" s="2"/>
      <c r="BC206" s="262">
        <v>871.7</v>
      </c>
      <c r="BD206" s="2"/>
      <c r="BE206" s="262"/>
      <c r="BF206" s="2">
        <f t="shared" si="527"/>
        <v>0</v>
      </c>
      <c r="BG206" s="2"/>
      <c r="BH206" s="262"/>
      <c r="BI206" s="2"/>
      <c r="BJ206" s="262"/>
      <c r="BK206" s="2">
        <f t="shared" si="528"/>
        <v>1028.68019</v>
      </c>
      <c r="BL206" s="2"/>
      <c r="BM206" s="620">
        <v>1028.68019</v>
      </c>
      <c r="BN206" s="2"/>
      <c r="BO206" s="328"/>
      <c r="BP206" s="2">
        <f t="shared" si="547"/>
        <v>682.22695999999996</v>
      </c>
      <c r="BQ206" s="327"/>
      <c r="BR206" s="327">
        <v>682.22695999999996</v>
      </c>
      <c r="BS206" s="327"/>
      <c r="BT206" s="2">
        <f t="shared" si="529"/>
        <v>1028.68019</v>
      </c>
      <c r="BU206" s="2"/>
      <c r="BV206" s="620">
        <v>1028.68019</v>
      </c>
      <c r="BW206" s="2"/>
      <c r="BX206" s="205"/>
      <c r="BY206" s="2">
        <f t="shared" si="530"/>
        <v>682.22695999999996</v>
      </c>
      <c r="BZ206" s="2"/>
      <c r="CA206" s="2">
        <v>682.22695999999996</v>
      </c>
      <c r="CB206" s="2"/>
      <c r="CC206" s="2"/>
      <c r="CD206" s="25">
        <f t="shared" si="531"/>
        <v>1710.90715</v>
      </c>
      <c r="CE206" s="2">
        <f t="shared" si="532"/>
        <v>1710.90715</v>
      </c>
      <c r="CF206" s="2">
        <f t="shared" si="533"/>
        <v>0</v>
      </c>
      <c r="CG206" s="2">
        <f t="shared" si="533"/>
        <v>1710.90715</v>
      </c>
      <c r="CH206" s="2">
        <f t="shared" si="533"/>
        <v>0</v>
      </c>
      <c r="CI206" s="2">
        <f t="shared" si="533"/>
        <v>0</v>
      </c>
      <c r="CJ206" s="2">
        <f t="shared" si="534"/>
        <v>0</v>
      </c>
      <c r="CK206" s="2">
        <f t="shared" si="535"/>
        <v>0</v>
      </c>
      <c r="CL206" s="2">
        <f t="shared" si="536"/>
        <v>0</v>
      </c>
      <c r="CM206" s="2">
        <f t="shared" si="537"/>
        <v>0</v>
      </c>
      <c r="CN206" s="2">
        <f t="shared" si="538"/>
        <v>0</v>
      </c>
      <c r="CO206" s="92"/>
      <c r="CP206" s="348"/>
      <c r="CQ206" s="348"/>
      <c r="CR206" s="2">
        <f t="shared" si="539"/>
        <v>0</v>
      </c>
      <c r="CS206" s="2"/>
      <c r="CT206" s="262"/>
      <c r="CU206" s="2"/>
      <c r="CV206" s="262"/>
      <c r="CW206" s="2">
        <f t="shared" si="540"/>
        <v>0</v>
      </c>
      <c r="CX206" s="2"/>
      <c r="CY206" s="262"/>
      <c r="CZ206" s="2"/>
      <c r="DA206" s="262"/>
      <c r="DB206" s="2">
        <f t="shared" si="541"/>
        <v>0</v>
      </c>
      <c r="DC206" s="2">
        <f t="shared" si="542"/>
        <v>0</v>
      </c>
      <c r="DD206" s="2">
        <f t="shared" si="542"/>
        <v>0</v>
      </c>
      <c r="DE206" s="2">
        <f t="shared" si="542"/>
        <v>0</v>
      </c>
      <c r="DF206" s="2">
        <f t="shared" si="542"/>
        <v>0</v>
      </c>
      <c r="DG206" s="2"/>
      <c r="DH206" s="2"/>
      <c r="DI206" s="2"/>
      <c r="DJ206" s="2">
        <f t="shared" si="543"/>
        <v>0</v>
      </c>
      <c r="DK206" s="58"/>
      <c r="DL206" s="2">
        <f t="shared" si="544"/>
        <v>1028.68019</v>
      </c>
      <c r="DM206" s="2">
        <f t="shared" si="545"/>
        <v>1028.68019</v>
      </c>
      <c r="DN206" s="58"/>
      <c r="DO206" s="2"/>
      <c r="DP206" s="2"/>
      <c r="DQ206" s="58"/>
      <c r="DR206" s="2"/>
      <c r="DS206" s="58"/>
      <c r="DT206" s="58"/>
      <c r="DU206" s="2">
        <f t="shared" si="511"/>
        <v>0</v>
      </c>
      <c r="DV206" s="2"/>
      <c r="DW206" s="620"/>
      <c r="DX206" s="2"/>
      <c r="DY206" s="328"/>
      <c r="DZ206" s="2">
        <f t="shared" si="513"/>
        <v>0</v>
      </c>
      <c r="EA206" s="2"/>
      <c r="EB206" s="2"/>
      <c r="EC206" s="2"/>
      <c r="ED206" s="172"/>
      <c r="EE206" s="445"/>
      <c r="EF206" s="445"/>
      <c r="EG206" s="445"/>
      <c r="EH206" s="553"/>
      <c r="EI206" s="553"/>
      <c r="EJ206" s="445"/>
      <c r="EK206" s="445"/>
      <c r="EL206" s="445"/>
      <c r="EM206" s="553"/>
      <c r="EN206" s="553"/>
      <c r="EO206" s="553"/>
      <c r="EP206" s="446"/>
      <c r="EQ206" s="445"/>
      <c r="ER206" s="427" t="e">
        <f t="shared" si="546"/>
        <v>#DIV/0!</v>
      </c>
      <c r="ES206" s="498">
        <f t="shared" si="514"/>
        <v>1572.9</v>
      </c>
      <c r="ET206" s="498">
        <f t="shared" ref="ET206:ET221" si="548">AS206</f>
        <v>1572.9</v>
      </c>
      <c r="EU206" s="498"/>
      <c r="EV206" s="541">
        <f t="shared" ref="EV206:EV219" si="549">ET206/ES206</f>
        <v>1</v>
      </c>
      <c r="EW206" s="541">
        <f t="shared" ref="EW206:EW219" si="550">EU206/ES206</f>
        <v>0</v>
      </c>
      <c r="EX206" s="498">
        <f t="shared" si="515"/>
        <v>0</v>
      </c>
      <c r="EY206" s="498">
        <f t="shared" ref="EY206:EY219" si="551">DW206</f>
        <v>0</v>
      </c>
      <c r="EZ206" s="498">
        <f t="shared" ref="EZ206:EZ219" si="552">EB206</f>
        <v>0</v>
      </c>
      <c r="FA206" s="541" t="e">
        <f t="shared" ref="FA206:FA219" si="553">EY206/EX206</f>
        <v>#DIV/0!</v>
      </c>
      <c r="FB206" s="541" t="e">
        <f t="shared" ref="FB206:FB219" si="554">EZ206/EX206</f>
        <v>#DIV/0!</v>
      </c>
      <c r="FC206" s="541"/>
      <c r="FD206" s="498">
        <f t="shared" ref="FD206:FD219" si="555">EX206*EV206</f>
        <v>0</v>
      </c>
      <c r="FE206" s="498">
        <f t="shared" si="516"/>
        <v>0</v>
      </c>
      <c r="FF206" s="445"/>
      <c r="FG206" s="445"/>
      <c r="FH206" s="445"/>
      <c r="FI206" s="553"/>
      <c r="FJ206" s="553"/>
      <c r="FK206" s="445"/>
      <c r="FL206" s="445"/>
      <c r="FM206" s="445"/>
      <c r="FN206" s="553"/>
      <c r="FO206" s="553"/>
      <c r="FP206" s="553"/>
      <c r="FQ206" s="446"/>
      <c r="FR206" s="445"/>
    </row>
    <row r="207" spans="2:174" s="48" customFormat="1" ht="15.6" customHeight="1" x14ac:dyDescent="0.25">
      <c r="B207" s="35"/>
      <c r="C207" s="36"/>
      <c r="D207" s="36">
        <v>1</v>
      </c>
      <c r="E207" s="113">
        <v>173</v>
      </c>
      <c r="F207" s="35"/>
      <c r="G207" s="36"/>
      <c r="H207" s="36">
        <v>1</v>
      </c>
      <c r="I207" s="113"/>
      <c r="J207" s="4"/>
      <c r="K207" s="4"/>
      <c r="L207" s="66"/>
      <c r="M207" s="113">
        <v>161</v>
      </c>
      <c r="N207" s="4" t="s">
        <v>242</v>
      </c>
      <c r="O207" s="408"/>
      <c r="P207" s="212">
        <v>1</v>
      </c>
      <c r="Q207" s="113"/>
      <c r="R207" s="2">
        <f t="shared" si="522"/>
        <v>2263.1999999999998</v>
      </c>
      <c r="S207" s="2"/>
      <c r="T207" s="620">
        <v>2263.1999999999998</v>
      </c>
      <c r="U207" s="2"/>
      <c r="V207" s="2">
        <f t="shared" si="523"/>
        <v>2263.1999999999998</v>
      </c>
      <c r="W207" s="2"/>
      <c r="X207" s="645">
        <v>2263.1999999999998</v>
      </c>
      <c r="Y207" s="2"/>
      <c r="Z207" s="173"/>
      <c r="AA207" s="172"/>
      <c r="AB207" s="172"/>
      <c r="AC207" s="173"/>
      <c r="AD207" s="172"/>
      <c r="AE207" s="173"/>
      <c r="AF207" s="172"/>
      <c r="AG207" s="172"/>
      <c r="AH207" s="173"/>
      <c r="AI207" s="172"/>
      <c r="AJ207" s="173"/>
      <c r="AK207" s="172"/>
      <c r="AL207" s="172"/>
      <c r="AM207" s="173"/>
      <c r="AN207" s="172"/>
      <c r="AO207" s="173"/>
      <c r="AP207" s="580" t="s">
        <v>549</v>
      </c>
      <c r="AQ207" s="2">
        <f t="shared" si="524"/>
        <v>2263.1999999999998</v>
      </c>
      <c r="AR207" s="619"/>
      <c r="AS207" s="620">
        <v>2263.1999999999998</v>
      </c>
      <c r="AT207" s="619"/>
      <c r="AU207" s="2"/>
      <c r="AV207" s="2" t="e">
        <f t="shared" si="525"/>
        <v>#REF!</v>
      </c>
      <c r="AW207" s="2" t="e">
        <f>#REF!-AR207</f>
        <v>#REF!</v>
      </c>
      <c r="AX207" s="2" t="e">
        <f>#REF!-AS207</f>
        <v>#REF!</v>
      </c>
      <c r="AY207" s="2" t="e">
        <f>#REF!-AT207</f>
        <v>#REF!</v>
      </c>
      <c r="AZ207" s="2" t="e">
        <f>#REF!-AU207</f>
        <v>#REF!</v>
      </c>
      <c r="BA207" s="2">
        <f t="shared" si="526"/>
        <v>1639.9</v>
      </c>
      <c r="BB207" s="2"/>
      <c r="BC207" s="262">
        <v>1639.9</v>
      </c>
      <c r="BD207" s="2"/>
      <c r="BE207" s="2"/>
      <c r="BF207" s="2">
        <f t="shared" si="527"/>
        <v>0</v>
      </c>
      <c r="BG207" s="2"/>
      <c r="BH207" s="262"/>
      <c r="BI207" s="2"/>
      <c r="BJ207" s="2"/>
      <c r="BK207" s="2">
        <f t="shared" si="528"/>
        <v>2166.5953</v>
      </c>
      <c r="BL207" s="2"/>
      <c r="BM207" s="620">
        <f>SUM(965.0905,703.85964,497.64516)</f>
        <v>2166.5953</v>
      </c>
      <c r="BN207" s="2"/>
      <c r="BO207" s="2"/>
      <c r="BP207" s="2">
        <f t="shared" si="547"/>
        <v>1771.1302599999999</v>
      </c>
      <c r="BQ207" s="2"/>
      <c r="BR207" s="2">
        <f>SUM(788.93413,575.38531,406.81082)</f>
        <v>1771.1302599999999</v>
      </c>
      <c r="BS207" s="2"/>
      <c r="BT207" s="2">
        <f t="shared" si="529"/>
        <v>2166.5953</v>
      </c>
      <c r="BU207" s="2"/>
      <c r="BV207" s="262">
        <f>SUM(965.0905,703.85964,497.64516)</f>
        <v>2166.5953</v>
      </c>
      <c r="BW207" s="2"/>
      <c r="BX207" s="172"/>
      <c r="BY207" s="2">
        <f t="shared" si="530"/>
        <v>1771.1302599999999</v>
      </c>
      <c r="BZ207" s="2"/>
      <c r="CA207" s="2">
        <f>SUM(788.93413,575.38531,406.81082)</f>
        <v>1771.1302599999999</v>
      </c>
      <c r="CB207" s="2"/>
      <c r="CC207" s="2"/>
      <c r="CD207" s="25">
        <f t="shared" si="531"/>
        <v>3937.7255599999999</v>
      </c>
      <c r="CE207" s="2">
        <f t="shared" si="532"/>
        <v>3937.7255599999999</v>
      </c>
      <c r="CF207" s="2">
        <f t="shared" si="533"/>
        <v>0</v>
      </c>
      <c r="CG207" s="2">
        <f t="shared" si="533"/>
        <v>3937.7255599999999</v>
      </c>
      <c r="CH207" s="2">
        <f t="shared" si="533"/>
        <v>0</v>
      </c>
      <c r="CI207" s="2">
        <f t="shared" si="533"/>
        <v>0</v>
      </c>
      <c r="CJ207" s="2">
        <f t="shared" si="534"/>
        <v>0</v>
      </c>
      <c r="CK207" s="2">
        <f t="shared" si="535"/>
        <v>0</v>
      </c>
      <c r="CL207" s="2">
        <f t="shared" si="536"/>
        <v>0</v>
      </c>
      <c r="CM207" s="2">
        <f t="shared" si="537"/>
        <v>0</v>
      </c>
      <c r="CN207" s="2">
        <f t="shared" si="538"/>
        <v>0</v>
      </c>
      <c r="CO207" s="92"/>
      <c r="CP207" s="348"/>
      <c r="CQ207" s="348"/>
      <c r="CR207" s="2">
        <f t="shared" si="539"/>
        <v>0</v>
      </c>
      <c r="CS207" s="2"/>
      <c r="CT207" s="262"/>
      <c r="CU207" s="2"/>
      <c r="CV207" s="2"/>
      <c r="CW207" s="2">
        <f t="shared" si="540"/>
        <v>0</v>
      </c>
      <c r="CX207" s="2"/>
      <c r="CY207" s="262"/>
      <c r="CZ207" s="2"/>
      <c r="DA207" s="2"/>
      <c r="DB207" s="2">
        <f t="shared" si="541"/>
        <v>0</v>
      </c>
      <c r="DC207" s="2">
        <f t="shared" si="542"/>
        <v>0</v>
      </c>
      <c r="DD207" s="2">
        <f t="shared" si="542"/>
        <v>0</v>
      </c>
      <c r="DE207" s="2">
        <f t="shared" si="542"/>
        <v>0</v>
      </c>
      <c r="DF207" s="2">
        <f t="shared" si="542"/>
        <v>0</v>
      </c>
      <c r="DG207" s="2"/>
      <c r="DH207" s="2"/>
      <c r="DI207" s="2"/>
      <c r="DJ207" s="2">
        <f t="shared" si="543"/>
        <v>0</v>
      </c>
      <c r="DK207" s="58"/>
      <c r="DL207" s="2">
        <f t="shared" si="544"/>
        <v>2166.5953</v>
      </c>
      <c r="DM207" s="2">
        <f t="shared" si="545"/>
        <v>2166.5953</v>
      </c>
      <c r="DN207" s="58"/>
      <c r="DO207" s="2"/>
      <c r="DP207" s="2"/>
      <c r="DQ207" s="58"/>
      <c r="DR207" s="2"/>
      <c r="DS207" s="58"/>
      <c r="DT207" s="58"/>
      <c r="DU207" s="2">
        <f t="shared" si="511"/>
        <v>0</v>
      </c>
      <c r="DV207" s="2"/>
      <c r="DW207" s="262"/>
      <c r="DX207" s="2"/>
      <c r="DY207" s="2"/>
      <c r="DZ207" s="2">
        <f t="shared" si="513"/>
        <v>0</v>
      </c>
      <c r="EA207" s="2"/>
      <c r="EB207" s="2"/>
      <c r="EC207" s="2"/>
      <c r="ED207" s="172"/>
      <c r="EE207" s="445"/>
      <c r="EF207" s="445"/>
      <c r="EG207" s="445"/>
      <c r="EH207" s="553"/>
      <c r="EI207" s="553"/>
      <c r="EJ207" s="445"/>
      <c r="EK207" s="445"/>
      <c r="EL207" s="445"/>
      <c r="EM207" s="553"/>
      <c r="EN207" s="553"/>
      <c r="EO207" s="553"/>
      <c r="EP207" s="446"/>
      <c r="EQ207" s="445"/>
      <c r="ER207" s="427" t="e">
        <f t="shared" si="546"/>
        <v>#DIV/0!</v>
      </c>
      <c r="ES207" s="498">
        <f t="shared" si="514"/>
        <v>2263.1999999999998</v>
      </c>
      <c r="ET207" s="498">
        <f t="shared" si="548"/>
        <v>2263.1999999999998</v>
      </c>
      <c r="EU207" s="498"/>
      <c r="EV207" s="541">
        <f t="shared" si="549"/>
        <v>1</v>
      </c>
      <c r="EW207" s="541">
        <f t="shared" si="550"/>
        <v>0</v>
      </c>
      <c r="EX207" s="498">
        <f t="shared" si="515"/>
        <v>0</v>
      </c>
      <c r="EY207" s="498">
        <f t="shared" si="551"/>
        <v>0</v>
      </c>
      <c r="EZ207" s="498">
        <f t="shared" si="552"/>
        <v>0</v>
      </c>
      <c r="FA207" s="541" t="e">
        <f t="shared" si="553"/>
        <v>#DIV/0!</v>
      </c>
      <c r="FB207" s="541" t="e">
        <f t="shared" si="554"/>
        <v>#DIV/0!</v>
      </c>
      <c r="FC207" s="541"/>
      <c r="FD207" s="498">
        <f t="shared" si="555"/>
        <v>0</v>
      </c>
      <c r="FE207" s="498">
        <f t="shared" si="516"/>
        <v>0</v>
      </c>
      <c r="FF207" s="445">
        <f>FG207+FH207</f>
        <v>0</v>
      </c>
      <c r="FG207" s="445">
        <f>AT207</f>
        <v>0</v>
      </c>
      <c r="FH207" s="445"/>
      <c r="FI207" s="553" t="e">
        <f>FG207/FF207</f>
        <v>#DIV/0!</v>
      </c>
      <c r="FJ207" s="553" t="e">
        <f>FH207/FF207</f>
        <v>#DIV/0!</v>
      </c>
      <c r="FK207" s="445">
        <f>FL207+FM207</f>
        <v>0</v>
      </c>
      <c r="FL207" s="445">
        <f>DX207</f>
        <v>0</v>
      </c>
      <c r="FM207" s="445">
        <f>EC207</f>
        <v>0</v>
      </c>
      <c r="FN207" s="553" t="e">
        <f>FL207/FK207</f>
        <v>#DIV/0!</v>
      </c>
      <c r="FO207" s="553" t="e">
        <f>FM207/FK207</f>
        <v>#DIV/0!</v>
      </c>
      <c r="FP207" s="553"/>
      <c r="FQ207" s="446" t="e">
        <f>FK207*FI207</f>
        <v>#DIV/0!</v>
      </c>
      <c r="FR207" s="445" t="e">
        <f>FL207-FQ207</f>
        <v>#DIV/0!</v>
      </c>
    </row>
    <row r="208" spans="2:174" s="48" customFormat="1" ht="15.75" customHeight="1" x14ac:dyDescent="0.25">
      <c r="B208" s="35"/>
      <c r="C208" s="36"/>
      <c r="D208" s="36">
        <v>1</v>
      </c>
      <c r="E208" s="113">
        <v>174</v>
      </c>
      <c r="F208" s="35"/>
      <c r="G208" s="36"/>
      <c r="H208" s="36">
        <v>1</v>
      </c>
      <c r="I208" s="113"/>
      <c r="J208" s="4"/>
      <c r="K208" s="4"/>
      <c r="L208" s="66"/>
      <c r="M208" s="113">
        <v>162</v>
      </c>
      <c r="N208" s="265" t="s">
        <v>310</v>
      </c>
      <c r="O208" s="415"/>
      <c r="P208" s="212">
        <v>1</v>
      </c>
      <c r="Q208" s="113"/>
      <c r="R208" s="2">
        <f t="shared" si="522"/>
        <v>1004.96844</v>
      </c>
      <c r="S208" s="2"/>
      <c r="T208" s="620">
        <v>1004.96844</v>
      </c>
      <c r="U208" s="2"/>
      <c r="V208" s="2">
        <f t="shared" si="523"/>
        <v>1006.2</v>
      </c>
      <c r="W208" s="2"/>
      <c r="X208" s="645">
        <v>1006.2</v>
      </c>
      <c r="Y208" s="2"/>
      <c r="Z208" s="173"/>
      <c r="AA208" s="172"/>
      <c r="AB208" s="172"/>
      <c r="AC208" s="173"/>
      <c r="AD208" s="172"/>
      <c r="AE208" s="173"/>
      <c r="AF208" s="172"/>
      <c r="AG208" s="172"/>
      <c r="AH208" s="173"/>
      <c r="AI208" s="172"/>
      <c r="AJ208" s="173"/>
      <c r="AK208" s="172"/>
      <c r="AL208" s="172"/>
      <c r="AM208" s="173"/>
      <c r="AN208" s="172"/>
      <c r="AO208" s="173"/>
      <c r="AP208" s="580" t="s">
        <v>550</v>
      </c>
      <c r="AQ208" s="2">
        <f t="shared" si="524"/>
        <v>1004.96844</v>
      </c>
      <c r="AR208" s="619"/>
      <c r="AS208" s="620">
        <v>1004.96844</v>
      </c>
      <c r="AT208" s="619"/>
      <c r="AU208" s="2"/>
      <c r="AV208" s="2" t="e">
        <f t="shared" si="525"/>
        <v>#REF!</v>
      </c>
      <c r="AW208" s="2" t="e">
        <f>#REF!-AR208</f>
        <v>#REF!</v>
      </c>
      <c r="AX208" s="2" t="e">
        <f>#REF!-AS208</f>
        <v>#REF!</v>
      </c>
      <c r="AY208" s="2" t="e">
        <f>#REF!-AT208</f>
        <v>#REF!</v>
      </c>
      <c r="AZ208" s="2" t="e">
        <f>#REF!-AU208</f>
        <v>#REF!</v>
      </c>
      <c r="BA208" s="2">
        <f t="shared" si="526"/>
        <v>455.4</v>
      </c>
      <c r="BB208" s="2"/>
      <c r="BC208" s="262">
        <v>455.4</v>
      </c>
      <c r="BD208" s="2"/>
      <c r="BE208" s="2"/>
      <c r="BF208" s="2">
        <f t="shared" si="527"/>
        <v>0</v>
      </c>
      <c r="BG208" s="2"/>
      <c r="BH208" s="323"/>
      <c r="BI208" s="2"/>
      <c r="BJ208" s="2"/>
      <c r="BK208" s="2">
        <f t="shared" si="528"/>
        <v>999.94359999999995</v>
      </c>
      <c r="BL208" s="2"/>
      <c r="BM208" s="620">
        <v>999.94359999999995</v>
      </c>
      <c r="BN208" s="2"/>
      <c r="BO208" s="2"/>
      <c r="BP208" s="2">
        <f t="shared" si="547"/>
        <v>190.46603999999999</v>
      </c>
      <c r="BQ208" s="2"/>
      <c r="BR208" s="2">
        <v>190.46603999999999</v>
      </c>
      <c r="BS208" s="2"/>
      <c r="BT208" s="2">
        <f t="shared" si="529"/>
        <v>999.94359999999995</v>
      </c>
      <c r="BU208" s="2"/>
      <c r="BV208" s="620">
        <v>999.94359999999995</v>
      </c>
      <c r="BW208" s="2"/>
      <c r="BX208" s="172"/>
      <c r="BY208" s="2">
        <f t="shared" si="530"/>
        <v>190.46603999999999</v>
      </c>
      <c r="BZ208" s="2"/>
      <c r="CA208" s="2">
        <v>190.46603999999999</v>
      </c>
      <c r="CB208" s="2"/>
      <c r="CC208" s="2"/>
      <c r="CD208" s="25">
        <f t="shared" si="531"/>
        <v>1190.4096399999999</v>
      </c>
      <c r="CE208" s="2">
        <f t="shared" si="532"/>
        <v>1190.4096399999999</v>
      </c>
      <c r="CF208" s="2">
        <f t="shared" si="533"/>
        <v>0</v>
      </c>
      <c r="CG208" s="2">
        <f t="shared" si="533"/>
        <v>1190.4096399999999</v>
      </c>
      <c r="CH208" s="2">
        <f t="shared" si="533"/>
        <v>0</v>
      </c>
      <c r="CI208" s="2">
        <f t="shared" si="533"/>
        <v>0</v>
      </c>
      <c r="CJ208" s="2">
        <f t="shared" si="534"/>
        <v>0</v>
      </c>
      <c r="CK208" s="2">
        <f t="shared" si="535"/>
        <v>0</v>
      </c>
      <c r="CL208" s="2">
        <f t="shared" si="536"/>
        <v>0</v>
      </c>
      <c r="CM208" s="2">
        <f t="shared" si="537"/>
        <v>0</v>
      </c>
      <c r="CN208" s="2">
        <f t="shared" si="538"/>
        <v>0</v>
      </c>
      <c r="CO208" s="92"/>
      <c r="CP208" s="348"/>
      <c r="CQ208" s="348"/>
      <c r="CR208" s="2">
        <f t="shared" si="539"/>
        <v>0</v>
      </c>
      <c r="CS208" s="2"/>
      <c r="CT208" s="323"/>
      <c r="CU208" s="2"/>
      <c r="CV208" s="2"/>
      <c r="CW208" s="2">
        <f t="shared" si="540"/>
        <v>0</v>
      </c>
      <c r="CX208" s="2"/>
      <c r="CY208" s="323"/>
      <c r="CZ208" s="2"/>
      <c r="DA208" s="2"/>
      <c r="DB208" s="2">
        <f t="shared" si="541"/>
        <v>0</v>
      </c>
      <c r="DC208" s="2">
        <f t="shared" si="542"/>
        <v>0</v>
      </c>
      <c r="DD208" s="2">
        <f t="shared" si="542"/>
        <v>0</v>
      </c>
      <c r="DE208" s="2">
        <f t="shared" si="542"/>
        <v>0</v>
      </c>
      <c r="DF208" s="2">
        <f t="shared" si="542"/>
        <v>0</v>
      </c>
      <c r="DG208" s="2"/>
      <c r="DH208" s="2"/>
      <c r="DI208" s="2"/>
      <c r="DJ208" s="2">
        <f t="shared" si="543"/>
        <v>0</v>
      </c>
      <c r="DK208" s="58"/>
      <c r="DL208" s="2">
        <f t="shared" si="544"/>
        <v>999.94359999999995</v>
      </c>
      <c r="DM208" s="2">
        <f t="shared" si="545"/>
        <v>999.94359999999995</v>
      </c>
      <c r="DN208" s="58"/>
      <c r="DO208" s="2"/>
      <c r="DP208" s="2"/>
      <c r="DQ208" s="58"/>
      <c r="DR208" s="2"/>
      <c r="DS208" s="58"/>
      <c r="DT208" s="58"/>
      <c r="DU208" s="2">
        <f t="shared" si="511"/>
        <v>0</v>
      </c>
      <c r="DV208" s="2"/>
      <c r="DW208" s="620"/>
      <c r="DX208" s="2"/>
      <c r="DY208" s="2"/>
      <c r="DZ208" s="2">
        <f t="shared" si="513"/>
        <v>0</v>
      </c>
      <c r="EA208" s="2"/>
      <c r="EB208" s="2"/>
      <c r="EC208" s="2"/>
      <c r="ED208" s="172"/>
      <c r="EE208" s="445"/>
      <c r="EF208" s="445"/>
      <c r="EG208" s="445"/>
      <c r="EH208" s="553"/>
      <c r="EI208" s="553"/>
      <c r="EJ208" s="445"/>
      <c r="EK208" s="445"/>
      <c r="EL208" s="445"/>
      <c r="EM208" s="553"/>
      <c r="EN208" s="553"/>
      <c r="EO208" s="553"/>
      <c r="EP208" s="446"/>
      <c r="EQ208" s="445"/>
      <c r="ER208" s="427" t="e">
        <f t="shared" si="546"/>
        <v>#DIV/0!</v>
      </c>
      <c r="ES208" s="498">
        <f t="shared" si="514"/>
        <v>1004.96844</v>
      </c>
      <c r="ET208" s="498">
        <f t="shared" si="548"/>
        <v>1004.96844</v>
      </c>
      <c r="EU208" s="498"/>
      <c r="EV208" s="541">
        <f t="shared" si="549"/>
        <v>1</v>
      </c>
      <c r="EW208" s="541">
        <f t="shared" si="550"/>
        <v>0</v>
      </c>
      <c r="EX208" s="498">
        <f t="shared" si="515"/>
        <v>0</v>
      </c>
      <c r="EY208" s="498">
        <f t="shared" si="551"/>
        <v>0</v>
      </c>
      <c r="EZ208" s="498">
        <f t="shared" si="552"/>
        <v>0</v>
      </c>
      <c r="FA208" s="541" t="e">
        <f t="shared" si="553"/>
        <v>#DIV/0!</v>
      </c>
      <c r="FB208" s="541" t="e">
        <f t="shared" si="554"/>
        <v>#DIV/0!</v>
      </c>
      <c r="FC208" s="541"/>
      <c r="FD208" s="498">
        <f t="shared" si="555"/>
        <v>0</v>
      </c>
      <c r="FE208" s="498">
        <f t="shared" si="516"/>
        <v>0</v>
      </c>
      <c r="FF208" s="445"/>
      <c r="FG208" s="445"/>
      <c r="FH208" s="445"/>
      <c r="FI208" s="553"/>
      <c r="FJ208" s="553"/>
      <c r="FK208" s="445"/>
      <c r="FL208" s="445"/>
      <c r="FM208" s="445"/>
      <c r="FN208" s="553"/>
      <c r="FO208" s="553"/>
      <c r="FP208" s="553"/>
      <c r="FQ208" s="446"/>
      <c r="FR208" s="445"/>
    </row>
    <row r="209" spans="2:174" s="49" customFormat="1" ht="15.75" customHeight="1" x14ac:dyDescent="0.25">
      <c r="B209" s="38"/>
      <c r="C209" s="39">
        <v>1</v>
      </c>
      <c r="D209" s="39"/>
      <c r="E209" s="40">
        <v>175</v>
      </c>
      <c r="F209" s="38"/>
      <c r="G209" s="39">
        <v>1</v>
      </c>
      <c r="H209" s="39">
        <v>1</v>
      </c>
      <c r="I209" s="40"/>
      <c r="J209" s="41"/>
      <c r="K209" s="41"/>
      <c r="L209" s="85"/>
      <c r="M209" s="40">
        <v>163</v>
      </c>
      <c r="N209" s="41" t="s">
        <v>243</v>
      </c>
      <c r="O209" s="41"/>
      <c r="P209" s="212">
        <v>1</v>
      </c>
      <c r="Q209" s="113"/>
      <c r="R209" s="29">
        <f t="shared" si="522"/>
        <v>820.8</v>
      </c>
      <c r="S209" s="29"/>
      <c r="T209" s="618">
        <v>820.8</v>
      </c>
      <c r="U209" s="29"/>
      <c r="V209" s="29">
        <f t="shared" si="523"/>
        <v>820.8</v>
      </c>
      <c r="W209" s="29"/>
      <c r="X209" s="646">
        <v>820.8</v>
      </c>
      <c r="Y209" s="29"/>
      <c r="Z209" s="180"/>
      <c r="AA209" s="178"/>
      <c r="AB209" s="178"/>
      <c r="AC209" s="180"/>
      <c r="AD209" s="178"/>
      <c r="AE209" s="180"/>
      <c r="AF209" s="178"/>
      <c r="AG209" s="178"/>
      <c r="AH209" s="180"/>
      <c r="AI209" s="178"/>
      <c r="AJ209" s="180"/>
      <c r="AK209" s="178"/>
      <c r="AL209" s="178"/>
      <c r="AM209" s="180"/>
      <c r="AN209" s="178"/>
      <c r="AO209" s="180"/>
      <c r="AP209" s="580" t="s">
        <v>473</v>
      </c>
      <c r="AQ209" s="29">
        <f t="shared" si="524"/>
        <v>820.8</v>
      </c>
      <c r="AR209" s="621"/>
      <c r="AS209" s="618">
        <v>820.8</v>
      </c>
      <c r="AT209" s="621"/>
      <c r="AU209" s="29"/>
      <c r="AV209" s="29" t="e">
        <f t="shared" si="525"/>
        <v>#REF!</v>
      </c>
      <c r="AW209" s="29" t="e">
        <f>#REF!-AR209</f>
        <v>#REF!</v>
      </c>
      <c r="AX209" s="29" t="e">
        <f>#REF!-AS209</f>
        <v>#REF!</v>
      </c>
      <c r="AY209" s="29" t="e">
        <f>#REF!-AT209</f>
        <v>#REF!</v>
      </c>
      <c r="AZ209" s="29" t="e">
        <f>#REF!-AU209</f>
        <v>#REF!</v>
      </c>
      <c r="BA209" s="29">
        <f t="shared" si="526"/>
        <v>494.5</v>
      </c>
      <c r="BB209" s="29"/>
      <c r="BC209" s="322">
        <f>215+279.5</f>
        <v>494.5</v>
      </c>
      <c r="BD209" s="29"/>
      <c r="BE209" s="29"/>
      <c r="BF209" s="29">
        <f t="shared" si="527"/>
        <v>0</v>
      </c>
      <c r="BG209" s="29"/>
      <c r="BH209" s="322"/>
      <c r="BI209" s="29"/>
      <c r="BJ209" s="29"/>
      <c r="BK209" s="29">
        <f t="shared" si="528"/>
        <v>816.69599999999991</v>
      </c>
      <c r="BL209" s="29"/>
      <c r="BM209" s="618">
        <f>SUM(275.91974,540.77626)</f>
        <v>816.69599999999991</v>
      </c>
      <c r="BN209" s="29"/>
      <c r="BO209" s="29"/>
      <c r="BP209" s="2">
        <f t="shared" si="547"/>
        <v>895.5</v>
      </c>
      <c r="BQ209" s="29"/>
      <c r="BR209" s="29">
        <f>SUM(302.54358,592.95642)</f>
        <v>895.5</v>
      </c>
      <c r="BS209" s="29"/>
      <c r="BT209" s="29">
        <f t="shared" si="529"/>
        <v>816.69599999999991</v>
      </c>
      <c r="BU209" s="29"/>
      <c r="BV209" s="322">
        <f>SUM(540.77626,275.91974)</f>
        <v>816.69599999999991</v>
      </c>
      <c r="BW209" s="29"/>
      <c r="BX209" s="178"/>
      <c r="BY209" s="29">
        <f t="shared" si="530"/>
        <v>895.5</v>
      </c>
      <c r="BZ209" s="29"/>
      <c r="CA209" s="343">
        <f>SUM(592.95642,302.54358)</f>
        <v>895.5</v>
      </c>
      <c r="CB209" s="29"/>
      <c r="CC209" s="29"/>
      <c r="CD209" s="31">
        <f t="shared" si="531"/>
        <v>1712.1959999999999</v>
      </c>
      <c r="CE209" s="29">
        <f t="shared" si="532"/>
        <v>1712.1959999999999</v>
      </c>
      <c r="CF209" s="29">
        <f t="shared" si="533"/>
        <v>0</v>
      </c>
      <c r="CG209" s="29">
        <f t="shared" si="533"/>
        <v>1712.1959999999999</v>
      </c>
      <c r="CH209" s="29">
        <f t="shared" si="533"/>
        <v>0</v>
      </c>
      <c r="CI209" s="29">
        <f t="shared" si="533"/>
        <v>0</v>
      </c>
      <c r="CJ209" s="29">
        <f t="shared" si="534"/>
        <v>0</v>
      </c>
      <c r="CK209" s="29">
        <f t="shared" si="535"/>
        <v>0</v>
      </c>
      <c r="CL209" s="29">
        <f t="shared" si="536"/>
        <v>0</v>
      </c>
      <c r="CM209" s="29">
        <f t="shared" si="537"/>
        <v>0</v>
      </c>
      <c r="CN209" s="29">
        <f t="shared" si="538"/>
        <v>0</v>
      </c>
      <c r="CO209" s="349"/>
      <c r="CP209" s="350">
        <f>BA209+BA215</f>
        <v>4934.3999999999996</v>
      </c>
      <c r="CQ209" s="350">
        <f>CP209</f>
        <v>4934.3999999999996</v>
      </c>
      <c r="CR209" s="29">
        <f t="shared" si="539"/>
        <v>0</v>
      </c>
      <c r="CS209" s="29"/>
      <c r="CT209" s="322"/>
      <c r="CU209" s="29"/>
      <c r="CV209" s="29"/>
      <c r="CW209" s="29">
        <f t="shared" si="540"/>
        <v>0</v>
      </c>
      <c r="CX209" s="29"/>
      <c r="CY209" s="322"/>
      <c r="CZ209" s="29"/>
      <c r="DA209" s="29"/>
      <c r="DB209" s="29">
        <f t="shared" si="541"/>
        <v>0</v>
      </c>
      <c r="DC209" s="2">
        <f t="shared" si="542"/>
        <v>0</v>
      </c>
      <c r="DD209" s="2">
        <f t="shared" si="542"/>
        <v>0</v>
      </c>
      <c r="DE209" s="2">
        <f t="shared" si="542"/>
        <v>0</v>
      </c>
      <c r="DF209" s="2">
        <f t="shared" si="542"/>
        <v>0</v>
      </c>
      <c r="DG209" s="29"/>
      <c r="DH209" s="29"/>
      <c r="DI209" s="29"/>
      <c r="DJ209" s="29">
        <f t="shared" si="543"/>
        <v>0</v>
      </c>
      <c r="DK209" s="93"/>
      <c r="DL209" s="29">
        <f t="shared" si="544"/>
        <v>816.69599999999991</v>
      </c>
      <c r="DM209" s="29">
        <f t="shared" si="545"/>
        <v>816.69599999999991</v>
      </c>
      <c r="DN209" s="93"/>
      <c r="DO209" s="106">
        <f>DM209+DM215</f>
        <v>3489.98578</v>
      </c>
      <c r="DP209" s="106">
        <f>DJ209+DJ215</f>
        <v>0</v>
      </c>
      <c r="DQ209" s="93"/>
      <c r="DR209" s="2">
        <f>CQ209-DO209</f>
        <v>1444.4142199999997</v>
      </c>
      <c r="DS209" s="93"/>
      <c r="DT209" s="93"/>
      <c r="DU209" s="2">
        <f t="shared" si="511"/>
        <v>0</v>
      </c>
      <c r="DV209" s="29"/>
      <c r="DW209" s="322"/>
      <c r="DX209" s="29"/>
      <c r="DY209" s="29"/>
      <c r="DZ209" s="2">
        <f t="shared" si="513"/>
        <v>0</v>
      </c>
      <c r="EA209" s="29"/>
      <c r="EB209" s="343"/>
      <c r="EC209" s="29"/>
      <c r="ED209" s="178"/>
      <c r="EE209" s="445"/>
      <c r="EF209" s="447"/>
      <c r="EG209" s="459"/>
      <c r="EH209" s="554"/>
      <c r="EI209" s="554"/>
      <c r="EJ209" s="445"/>
      <c r="EK209" s="447"/>
      <c r="EL209" s="459"/>
      <c r="EM209" s="554"/>
      <c r="EN209" s="554"/>
      <c r="EO209" s="554"/>
      <c r="EP209" s="448"/>
      <c r="EQ209" s="447"/>
      <c r="ER209" s="428" t="e">
        <f t="shared" si="546"/>
        <v>#DIV/0!</v>
      </c>
      <c r="ES209" s="498">
        <f t="shared" si="514"/>
        <v>820.8</v>
      </c>
      <c r="ET209" s="499">
        <f t="shared" si="548"/>
        <v>820.8</v>
      </c>
      <c r="EU209" s="507"/>
      <c r="EV209" s="544">
        <f t="shared" si="549"/>
        <v>1</v>
      </c>
      <c r="EW209" s="544">
        <f t="shared" si="550"/>
        <v>0</v>
      </c>
      <c r="EX209" s="498">
        <f t="shared" si="515"/>
        <v>0</v>
      </c>
      <c r="EY209" s="499">
        <f t="shared" si="551"/>
        <v>0</v>
      </c>
      <c r="EZ209" s="507">
        <f t="shared" si="552"/>
        <v>0</v>
      </c>
      <c r="FA209" s="544" t="e">
        <f t="shared" si="553"/>
        <v>#DIV/0!</v>
      </c>
      <c r="FB209" s="544" t="e">
        <f t="shared" si="554"/>
        <v>#DIV/0!</v>
      </c>
      <c r="FC209" s="544"/>
      <c r="FD209" s="499">
        <f t="shared" si="555"/>
        <v>0</v>
      </c>
      <c r="FE209" s="499">
        <f t="shared" si="516"/>
        <v>0</v>
      </c>
      <c r="FF209" s="445"/>
      <c r="FG209" s="447"/>
      <c r="FH209" s="459"/>
      <c r="FI209" s="554"/>
      <c r="FJ209" s="554"/>
      <c r="FK209" s="445"/>
      <c r="FL209" s="447"/>
      <c r="FM209" s="459"/>
      <c r="FN209" s="554"/>
      <c r="FO209" s="554"/>
      <c r="FP209" s="554"/>
      <c r="FQ209" s="448"/>
      <c r="FR209" s="447"/>
    </row>
    <row r="210" spans="2:174" s="48" customFormat="1" ht="15.6" customHeight="1" x14ac:dyDescent="0.25">
      <c r="B210" s="35"/>
      <c r="C210" s="36"/>
      <c r="D210" s="36">
        <v>1</v>
      </c>
      <c r="E210" s="113">
        <v>176</v>
      </c>
      <c r="F210" s="35"/>
      <c r="G210" s="36"/>
      <c r="H210" s="36">
        <v>1</v>
      </c>
      <c r="I210" s="113"/>
      <c r="J210" s="4"/>
      <c r="K210" s="4"/>
      <c r="L210" s="66"/>
      <c r="M210" s="113">
        <v>164</v>
      </c>
      <c r="N210" s="4" t="s">
        <v>141</v>
      </c>
      <c r="O210" s="157" t="s">
        <v>343</v>
      </c>
      <c r="P210" s="212">
        <v>1</v>
      </c>
      <c r="Q210" s="113"/>
      <c r="R210" s="2">
        <f t="shared" si="522"/>
        <v>3230.2269999999999</v>
      </c>
      <c r="S210" s="2"/>
      <c r="T210" s="620">
        <v>3230.2269999999999</v>
      </c>
      <c r="U210" s="2"/>
      <c r="V210" s="2">
        <f t="shared" si="523"/>
        <v>3235.1</v>
      </c>
      <c r="W210" s="2"/>
      <c r="X210" s="645">
        <v>3235.1</v>
      </c>
      <c r="Y210" s="2"/>
      <c r="Z210" s="173"/>
      <c r="AA210" s="172"/>
      <c r="AB210" s="172"/>
      <c r="AC210" s="173"/>
      <c r="AD210" s="172"/>
      <c r="AE210" s="173"/>
      <c r="AF210" s="172"/>
      <c r="AG210" s="172"/>
      <c r="AH210" s="173"/>
      <c r="AI210" s="172"/>
      <c r="AJ210" s="173"/>
      <c r="AK210" s="172"/>
      <c r="AL210" s="172"/>
      <c r="AM210" s="173"/>
      <c r="AN210" s="172"/>
      <c r="AO210" s="173"/>
      <c r="AP210" s="580" t="s">
        <v>551</v>
      </c>
      <c r="AQ210" s="2">
        <f t="shared" si="524"/>
        <v>3230.2269999999999</v>
      </c>
      <c r="AR210" s="619"/>
      <c r="AS210" s="620">
        <v>3230.2269999999999</v>
      </c>
      <c r="AT210" s="619"/>
      <c r="AU210" s="2"/>
      <c r="AV210" s="2" t="e">
        <f t="shared" si="525"/>
        <v>#REF!</v>
      </c>
      <c r="AW210" s="2" t="e">
        <f>#REF!-AR210</f>
        <v>#REF!</v>
      </c>
      <c r="AX210" s="2" t="e">
        <f>#REF!-AS210</f>
        <v>#REF!</v>
      </c>
      <c r="AY210" s="2" t="e">
        <f>#REF!-AT210</f>
        <v>#REF!</v>
      </c>
      <c r="AZ210" s="2" t="e">
        <f>#REF!-AU210</f>
        <v>#REF!</v>
      </c>
      <c r="BA210" s="2">
        <f t="shared" si="526"/>
        <v>1945.8</v>
      </c>
      <c r="BB210" s="2"/>
      <c r="BC210" s="262">
        <f>846+1099.8</f>
        <v>1945.8</v>
      </c>
      <c r="BD210" s="2"/>
      <c r="BE210" s="2"/>
      <c r="BF210" s="2">
        <f t="shared" si="527"/>
        <v>0</v>
      </c>
      <c r="BG210" s="2"/>
      <c r="BH210" s="262"/>
      <c r="BI210" s="2"/>
      <c r="BJ210" s="2"/>
      <c r="BK210" s="2">
        <f t="shared" si="528"/>
        <v>3181.7730000000001</v>
      </c>
      <c r="BL210" s="2"/>
      <c r="BM210" s="620">
        <v>3181.7730000000001</v>
      </c>
      <c r="BN210" s="2"/>
      <c r="BO210" s="2"/>
      <c r="BP210" s="2">
        <f t="shared" si="547"/>
        <v>561.94359999999995</v>
      </c>
      <c r="BQ210" s="2"/>
      <c r="BR210" s="2">
        <v>561.94359999999995</v>
      </c>
      <c r="BS210" s="2"/>
      <c r="BT210" s="2">
        <f t="shared" si="529"/>
        <v>3181.7730000000001</v>
      </c>
      <c r="BU210" s="2"/>
      <c r="BV210" s="262">
        <v>3181.7730000000001</v>
      </c>
      <c r="BW210" s="2"/>
      <c r="BX210" s="172"/>
      <c r="BY210" s="2">
        <f t="shared" si="530"/>
        <v>561.94359999999995</v>
      </c>
      <c r="BZ210" s="2"/>
      <c r="CA210" s="2">
        <v>561.94359999999995</v>
      </c>
      <c r="CB210" s="2"/>
      <c r="CC210" s="2"/>
      <c r="CD210" s="25">
        <f t="shared" si="531"/>
        <v>3743.7166000000002</v>
      </c>
      <c r="CE210" s="2">
        <f t="shared" si="532"/>
        <v>3743.7166000000002</v>
      </c>
      <c r="CF210" s="2">
        <f t="shared" si="533"/>
        <v>0</v>
      </c>
      <c r="CG210" s="2">
        <f t="shared" si="533"/>
        <v>3743.7166000000002</v>
      </c>
      <c r="CH210" s="2">
        <f t="shared" si="533"/>
        <v>0</v>
      </c>
      <c r="CI210" s="2">
        <f t="shared" si="533"/>
        <v>0</v>
      </c>
      <c r="CJ210" s="2">
        <f t="shared" si="534"/>
        <v>0</v>
      </c>
      <c r="CK210" s="2">
        <f t="shared" si="535"/>
        <v>0</v>
      </c>
      <c r="CL210" s="2">
        <f t="shared" si="536"/>
        <v>0</v>
      </c>
      <c r="CM210" s="2">
        <f t="shared" si="537"/>
        <v>0</v>
      </c>
      <c r="CN210" s="2">
        <f t="shared" si="538"/>
        <v>0</v>
      </c>
      <c r="CO210" s="92"/>
      <c r="CP210" s="348">
        <f>BA203-CP204-CP209</f>
        <v>12352.344999999999</v>
      </c>
      <c r="CQ210" s="348">
        <f>CP210</f>
        <v>12352.344999999999</v>
      </c>
      <c r="CR210" s="2">
        <f t="shared" si="539"/>
        <v>0</v>
      </c>
      <c r="CS210" s="2"/>
      <c r="CT210" s="262"/>
      <c r="CU210" s="2"/>
      <c r="CV210" s="2"/>
      <c r="CW210" s="2">
        <f t="shared" si="540"/>
        <v>0</v>
      </c>
      <c r="CX210" s="2"/>
      <c r="CY210" s="262"/>
      <c r="CZ210" s="2"/>
      <c r="DA210" s="2"/>
      <c r="DB210" s="2">
        <f t="shared" si="541"/>
        <v>0</v>
      </c>
      <c r="DC210" s="2">
        <f t="shared" si="542"/>
        <v>0</v>
      </c>
      <c r="DD210" s="2">
        <f t="shared" si="542"/>
        <v>0</v>
      </c>
      <c r="DE210" s="2">
        <f t="shared" si="542"/>
        <v>0</v>
      </c>
      <c r="DF210" s="2">
        <f t="shared" si="542"/>
        <v>0</v>
      </c>
      <c r="DG210" s="2"/>
      <c r="DH210" s="2"/>
      <c r="DI210" s="2"/>
      <c r="DJ210" s="2">
        <f t="shared" si="543"/>
        <v>0</v>
      </c>
      <c r="DK210" s="58"/>
      <c r="DL210" s="2">
        <f t="shared" si="544"/>
        <v>3181.7730000000001</v>
      </c>
      <c r="DM210" s="2">
        <f t="shared" si="545"/>
        <v>3181.7730000000001</v>
      </c>
      <c r="DN210" s="58"/>
      <c r="DO210" s="2">
        <f>DM206+DM207+DM208+DM210+DM211+DM212+DM213+DM214+DM216+DM217+DM218+DM219</f>
        <v>20579.090560000001</v>
      </c>
      <c r="DP210" s="2">
        <f>DJ206+DJ207+DJ208+DJ210+DJ211+DJ212+DJ213+DJ214+DJ216+DJ217+DJ218+DJ219</f>
        <v>0</v>
      </c>
      <c r="DQ210" s="58"/>
      <c r="DR210" s="2">
        <f>CQ210-DO210</f>
        <v>-8226.7455600000012</v>
      </c>
      <c r="DS210" s="58"/>
      <c r="DT210" s="58"/>
      <c r="DU210" s="2">
        <f t="shared" si="511"/>
        <v>0</v>
      </c>
      <c r="DV210" s="2"/>
      <c r="DW210" s="262"/>
      <c r="DX210" s="2"/>
      <c r="DY210" s="2"/>
      <c r="DZ210" s="2">
        <f t="shared" si="513"/>
        <v>0</v>
      </c>
      <c r="EA210" s="2"/>
      <c r="EB210" s="2"/>
      <c r="EC210" s="2"/>
      <c r="ED210" s="172"/>
      <c r="EE210" s="445"/>
      <c r="EF210" s="445"/>
      <c r="EG210" s="445"/>
      <c r="EH210" s="553"/>
      <c r="EI210" s="553"/>
      <c r="EJ210" s="445"/>
      <c r="EK210" s="445"/>
      <c r="EL210" s="445"/>
      <c r="EM210" s="553"/>
      <c r="EN210" s="553"/>
      <c r="EO210" s="553"/>
      <c r="EP210" s="446"/>
      <c r="EQ210" s="445"/>
      <c r="ER210" s="427" t="e">
        <f t="shared" si="546"/>
        <v>#DIV/0!</v>
      </c>
      <c r="ES210" s="498">
        <f t="shared" si="514"/>
        <v>3230.2269999999999</v>
      </c>
      <c r="ET210" s="498">
        <f t="shared" si="548"/>
        <v>3230.2269999999999</v>
      </c>
      <c r="EU210" s="498"/>
      <c r="EV210" s="541">
        <f t="shared" si="549"/>
        <v>1</v>
      </c>
      <c r="EW210" s="541">
        <f t="shared" si="550"/>
        <v>0</v>
      </c>
      <c r="EX210" s="498">
        <f t="shared" si="515"/>
        <v>0</v>
      </c>
      <c r="EY210" s="498">
        <f t="shared" si="551"/>
        <v>0</v>
      </c>
      <c r="EZ210" s="498">
        <f t="shared" si="552"/>
        <v>0</v>
      </c>
      <c r="FA210" s="541" t="e">
        <f t="shared" si="553"/>
        <v>#DIV/0!</v>
      </c>
      <c r="FB210" s="541" t="e">
        <f t="shared" si="554"/>
        <v>#DIV/0!</v>
      </c>
      <c r="FC210" s="541"/>
      <c r="FD210" s="498">
        <f t="shared" si="555"/>
        <v>0</v>
      </c>
      <c r="FE210" s="498">
        <f t="shared" si="516"/>
        <v>0</v>
      </c>
      <c r="FF210" s="445"/>
      <c r="FG210" s="445"/>
      <c r="FH210" s="445"/>
      <c r="FI210" s="553"/>
      <c r="FJ210" s="553"/>
      <c r="FK210" s="445"/>
      <c r="FL210" s="445"/>
      <c r="FM210" s="445"/>
      <c r="FN210" s="553"/>
      <c r="FO210" s="553"/>
      <c r="FP210" s="553"/>
      <c r="FQ210" s="446"/>
      <c r="FR210" s="445"/>
    </row>
    <row r="211" spans="2:174" s="48" customFormat="1" ht="15.75" customHeight="1" x14ac:dyDescent="0.25">
      <c r="B211" s="35"/>
      <c r="C211" s="36"/>
      <c r="D211" s="36">
        <v>1</v>
      </c>
      <c r="E211" s="113">
        <v>177</v>
      </c>
      <c r="F211" s="35"/>
      <c r="G211" s="36"/>
      <c r="H211" s="36">
        <v>1</v>
      </c>
      <c r="I211" s="113"/>
      <c r="J211" s="4"/>
      <c r="K211" s="4"/>
      <c r="L211" s="66"/>
      <c r="M211" s="113">
        <v>165</v>
      </c>
      <c r="N211" s="4" t="s">
        <v>142</v>
      </c>
      <c r="O211" s="408"/>
      <c r="P211" s="212">
        <v>1</v>
      </c>
      <c r="Q211" s="113"/>
      <c r="R211" s="2">
        <f t="shared" si="522"/>
        <v>3894.5</v>
      </c>
      <c r="S211" s="2"/>
      <c r="T211" s="620">
        <v>3894.5</v>
      </c>
      <c r="U211" s="2"/>
      <c r="V211" s="2">
        <f t="shared" si="523"/>
        <v>3894.5</v>
      </c>
      <c r="W211" s="2"/>
      <c r="X211" s="645">
        <v>3894.5</v>
      </c>
      <c r="Y211" s="2"/>
      <c r="Z211" s="173"/>
      <c r="AA211" s="172"/>
      <c r="AB211" s="172"/>
      <c r="AC211" s="173"/>
      <c r="AD211" s="172"/>
      <c r="AE211" s="173"/>
      <c r="AF211" s="172"/>
      <c r="AG211" s="172"/>
      <c r="AH211" s="173"/>
      <c r="AI211" s="172"/>
      <c r="AJ211" s="173"/>
      <c r="AK211" s="172"/>
      <c r="AL211" s="172"/>
      <c r="AM211" s="173"/>
      <c r="AN211" s="172"/>
      <c r="AO211" s="173"/>
      <c r="AP211" s="580" t="s">
        <v>474</v>
      </c>
      <c r="AQ211" s="2">
        <f t="shared" si="524"/>
        <v>3894.5</v>
      </c>
      <c r="AR211" s="619"/>
      <c r="AS211" s="620">
        <v>3894.5</v>
      </c>
      <c r="AT211" s="619"/>
      <c r="AU211" s="2"/>
      <c r="AV211" s="2" t="e">
        <f t="shared" si="525"/>
        <v>#REF!</v>
      </c>
      <c r="AW211" s="2" t="e">
        <f>#REF!-AR211</f>
        <v>#REF!</v>
      </c>
      <c r="AX211" s="2" t="e">
        <f>#REF!-AS211</f>
        <v>#REF!</v>
      </c>
      <c r="AY211" s="2" t="e">
        <f>#REF!-AT211</f>
        <v>#REF!</v>
      </c>
      <c r="AZ211" s="2" t="e">
        <f>#REF!-AU211</f>
        <v>#REF!</v>
      </c>
      <c r="BA211" s="2">
        <f t="shared" si="526"/>
        <v>2086.1</v>
      </c>
      <c r="BB211" s="2"/>
      <c r="BC211" s="262">
        <f>907+1179.1</f>
        <v>2086.1</v>
      </c>
      <c r="BD211" s="2"/>
      <c r="BE211" s="2"/>
      <c r="BF211" s="2">
        <f t="shared" si="527"/>
        <v>0</v>
      </c>
      <c r="BG211" s="2"/>
      <c r="BH211" s="262"/>
      <c r="BI211" s="2"/>
      <c r="BJ211" s="2"/>
      <c r="BK211" s="2">
        <f t="shared" si="528"/>
        <v>3485.5774700000002</v>
      </c>
      <c r="BL211" s="2"/>
      <c r="BM211" s="620">
        <v>3485.5774700000002</v>
      </c>
      <c r="BN211" s="2"/>
      <c r="BO211" s="2"/>
      <c r="BP211" s="2">
        <f t="shared" si="547"/>
        <v>612.82253000000003</v>
      </c>
      <c r="BQ211" s="2"/>
      <c r="BR211" s="2">
        <v>612.82253000000003</v>
      </c>
      <c r="BS211" s="2"/>
      <c r="BT211" s="2">
        <f t="shared" si="529"/>
        <v>3485.5774700000002</v>
      </c>
      <c r="BU211" s="2"/>
      <c r="BV211" s="620">
        <v>3485.5774700000002</v>
      </c>
      <c r="BW211" s="2"/>
      <c r="BX211" s="172"/>
      <c r="BY211" s="2">
        <f t="shared" si="530"/>
        <v>612.82253000000003</v>
      </c>
      <c r="BZ211" s="2"/>
      <c r="CA211" s="2">
        <v>612.82253000000003</v>
      </c>
      <c r="CB211" s="2"/>
      <c r="CC211" s="2"/>
      <c r="CD211" s="25">
        <f t="shared" si="531"/>
        <v>4098.4000000000005</v>
      </c>
      <c r="CE211" s="2">
        <f t="shared" si="532"/>
        <v>4098.4000000000005</v>
      </c>
      <c r="CF211" s="2">
        <f t="shared" si="533"/>
        <v>0</v>
      </c>
      <c r="CG211" s="2">
        <f t="shared" si="533"/>
        <v>4098.4000000000005</v>
      </c>
      <c r="CH211" s="2">
        <f t="shared" si="533"/>
        <v>0</v>
      </c>
      <c r="CI211" s="2">
        <f t="shared" si="533"/>
        <v>0</v>
      </c>
      <c r="CJ211" s="2">
        <f t="shared" si="534"/>
        <v>0</v>
      </c>
      <c r="CK211" s="2">
        <f t="shared" si="535"/>
        <v>0</v>
      </c>
      <c r="CL211" s="2">
        <f t="shared" si="536"/>
        <v>0</v>
      </c>
      <c r="CM211" s="2">
        <f t="shared" si="537"/>
        <v>0</v>
      </c>
      <c r="CN211" s="2">
        <f t="shared" si="538"/>
        <v>0</v>
      </c>
      <c r="CO211" s="92"/>
      <c r="CP211" s="348"/>
      <c r="CQ211" s="348"/>
      <c r="CR211" s="2">
        <f t="shared" si="539"/>
        <v>0</v>
      </c>
      <c r="CS211" s="2"/>
      <c r="CT211" s="262"/>
      <c r="CU211" s="2"/>
      <c r="CV211" s="2"/>
      <c r="CW211" s="2">
        <f t="shared" si="540"/>
        <v>0</v>
      </c>
      <c r="CX211" s="2"/>
      <c r="CY211" s="262"/>
      <c r="CZ211" s="2"/>
      <c r="DA211" s="2"/>
      <c r="DB211" s="2">
        <f t="shared" si="541"/>
        <v>0</v>
      </c>
      <c r="DC211" s="2">
        <f t="shared" si="542"/>
        <v>0</v>
      </c>
      <c r="DD211" s="2">
        <f t="shared" si="542"/>
        <v>0</v>
      </c>
      <c r="DE211" s="2">
        <f t="shared" si="542"/>
        <v>0</v>
      </c>
      <c r="DF211" s="2">
        <f t="shared" si="542"/>
        <v>0</v>
      </c>
      <c r="DG211" s="2"/>
      <c r="DH211" s="2"/>
      <c r="DI211" s="2"/>
      <c r="DJ211" s="2">
        <f t="shared" si="543"/>
        <v>0</v>
      </c>
      <c r="DK211" s="58"/>
      <c r="DL211" s="2">
        <f t="shared" si="544"/>
        <v>3485.5774700000002</v>
      </c>
      <c r="DM211" s="2">
        <f t="shared" si="545"/>
        <v>3485.5774700000002</v>
      </c>
      <c r="DN211" s="58"/>
      <c r="DO211" s="2"/>
      <c r="DP211" s="2"/>
      <c r="DQ211" s="58"/>
      <c r="DR211" s="2"/>
      <c r="DS211" s="58"/>
      <c r="DT211" s="58"/>
      <c r="DU211" s="2">
        <f t="shared" si="511"/>
        <v>0</v>
      </c>
      <c r="DV211" s="2"/>
      <c r="DW211" s="262"/>
      <c r="DX211" s="2"/>
      <c r="DY211" s="2"/>
      <c r="DZ211" s="2">
        <f t="shared" si="513"/>
        <v>0</v>
      </c>
      <c r="EA211" s="2"/>
      <c r="EB211" s="2"/>
      <c r="EC211" s="2"/>
      <c r="ED211" s="172"/>
      <c r="EE211" s="445"/>
      <c r="EF211" s="445"/>
      <c r="EG211" s="445"/>
      <c r="EH211" s="553"/>
      <c r="EI211" s="553"/>
      <c r="EJ211" s="445"/>
      <c r="EK211" s="445"/>
      <c r="EL211" s="445"/>
      <c r="EM211" s="553"/>
      <c r="EN211" s="553"/>
      <c r="EO211" s="553"/>
      <c r="EP211" s="446"/>
      <c r="EQ211" s="445"/>
      <c r="ER211" s="427" t="e">
        <f t="shared" si="546"/>
        <v>#DIV/0!</v>
      </c>
      <c r="ES211" s="498">
        <f t="shared" si="514"/>
        <v>3894.5</v>
      </c>
      <c r="ET211" s="498">
        <f t="shared" si="548"/>
        <v>3894.5</v>
      </c>
      <c r="EU211" s="498"/>
      <c r="EV211" s="541">
        <f t="shared" si="549"/>
        <v>1</v>
      </c>
      <c r="EW211" s="541">
        <f t="shared" si="550"/>
        <v>0</v>
      </c>
      <c r="EX211" s="498">
        <f t="shared" si="515"/>
        <v>0</v>
      </c>
      <c r="EY211" s="498">
        <f t="shared" si="551"/>
        <v>0</v>
      </c>
      <c r="EZ211" s="498">
        <f t="shared" si="552"/>
        <v>0</v>
      </c>
      <c r="FA211" s="541" t="e">
        <f t="shared" si="553"/>
        <v>#DIV/0!</v>
      </c>
      <c r="FB211" s="541" t="e">
        <f t="shared" si="554"/>
        <v>#DIV/0!</v>
      </c>
      <c r="FC211" s="541"/>
      <c r="FD211" s="498">
        <f t="shared" si="555"/>
        <v>0</v>
      </c>
      <c r="FE211" s="498">
        <f t="shared" si="516"/>
        <v>0</v>
      </c>
      <c r="FF211" s="445"/>
      <c r="FG211" s="445"/>
      <c r="FH211" s="445"/>
      <c r="FI211" s="553"/>
      <c r="FJ211" s="553"/>
      <c r="FK211" s="445"/>
      <c r="FL211" s="445"/>
      <c r="FM211" s="445"/>
      <c r="FN211" s="553"/>
      <c r="FO211" s="553"/>
      <c r="FP211" s="553"/>
      <c r="FQ211" s="446"/>
      <c r="FR211" s="445"/>
    </row>
    <row r="212" spans="2:174" s="48" customFormat="1" ht="15.75" customHeight="1" x14ac:dyDescent="0.25">
      <c r="B212" s="35"/>
      <c r="C212" s="36"/>
      <c r="D212" s="36">
        <v>1</v>
      </c>
      <c r="E212" s="113">
        <v>178</v>
      </c>
      <c r="F212" s="35"/>
      <c r="G212" s="36"/>
      <c r="H212" s="36">
        <v>1</v>
      </c>
      <c r="I212" s="113"/>
      <c r="J212" s="4"/>
      <c r="K212" s="4"/>
      <c r="L212" s="66"/>
      <c r="M212" s="113">
        <v>166</v>
      </c>
      <c r="N212" s="4" t="s">
        <v>171</v>
      </c>
      <c r="O212" s="408"/>
      <c r="P212" s="212">
        <v>1</v>
      </c>
      <c r="Q212" s="113"/>
      <c r="R212" s="2">
        <f t="shared" si="522"/>
        <v>1013.1</v>
      </c>
      <c r="S212" s="2"/>
      <c r="T212" s="620">
        <v>1013.1</v>
      </c>
      <c r="U212" s="2"/>
      <c r="V212" s="2">
        <f t="shared" si="523"/>
        <v>1013.1</v>
      </c>
      <c r="W212" s="2"/>
      <c r="X212" s="645">
        <v>1013.1</v>
      </c>
      <c r="Y212" s="2"/>
      <c r="Z212" s="173"/>
      <c r="AA212" s="172"/>
      <c r="AB212" s="172"/>
      <c r="AC212" s="173"/>
      <c r="AD212" s="172"/>
      <c r="AE212" s="173"/>
      <c r="AF212" s="172"/>
      <c r="AG212" s="172"/>
      <c r="AH212" s="173"/>
      <c r="AI212" s="172"/>
      <c r="AJ212" s="173"/>
      <c r="AK212" s="172"/>
      <c r="AL212" s="172"/>
      <c r="AM212" s="173"/>
      <c r="AN212" s="172"/>
      <c r="AO212" s="173"/>
      <c r="AP212" s="578" t="s">
        <v>475</v>
      </c>
      <c r="AQ212" s="2">
        <f t="shared" si="524"/>
        <v>1013.1</v>
      </c>
      <c r="AR212" s="619"/>
      <c r="AS212" s="620">
        <v>1013.1</v>
      </c>
      <c r="AT212" s="619"/>
      <c r="AU212" s="2"/>
      <c r="AV212" s="2" t="e">
        <f t="shared" si="525"/>
        <v>#REF!</v>
      </c>
      <c r="AW212" s="2" t="e">
        <f>#REF!-AR212</f>
        <v>#REF!</v>
      </c>
      <c r="AX212" s="2" t="e">
        <f>#REF!-AS212</f>
        <v>#REF!</v>
      </c>
      <c r="AY212" s="2" t="e">
        <f>#REF!-AT212</f>
        <v>#REF!</v>
      </c>
      <c r="AZ212" s="2" t="e">
        <f>#REF!-AU212</f>
        <v>#REF!</v>
      </c>
      <c r="BA212" s="2">
        <f t="shared" si="526"/>
        <v>265.84500000000003</v>
      </c>
      <c r="BB212" s="2"/>
      <c r="BC212" s="262">
        <v>265.84500000000003</v>
      </c>
      <c r="BD212" s="2"/>
      <c r="BE212" s="2"/>
      <c r="BF212" s="2">
        <f t="shared" si="527"/>
        <v>0</v>
      </c>
      <c r="BG212" s="2"/>
      <c r="BH212" s="323"/>
      <c r="BI212" s="2"/>
      <c r="BJ212" s="2"/>
      <c r="BK212" s="2">
        <f t="shared" si="528"/>
        <v>896.59343999999999</v>
      </c>
      <c r="BL212" s="2"/>
      <c r="BM212" s="620">
        <v>896.59343999999999</v>
      </c>
      <c r="BN212" s="2"/>
      <c r="BO212" s="2"/>
      <c r="BP212" s="2">
        <f t="shared" si="547"/>
        <v>324.06153</v>
      </c>
      <c r="BQ212" s="2"/>
      <c r="BR212" s="2">
        <v>324.06153</v>
      </c>
      <c r="BS212" s="2"/>
      <c r="BT212" s="2">
        <f t="shared" si="529"/>
        <v>896.59343999999999</v>
      </c>
      <c r="BU212" s="2"/>
      <c r="BV212" s="262">
        <v>896.59343999999999</v>
      </c>
      <c r="BW212" s="2"/>
      <c r="BX212" s="172"/>
      <c r="BY212" s="2">
        <f t="shared" si="530"/>
        <v>324.06153</v>
      </c>
      <c r="BZ212" s="2"/>
      <c r="CA212" s="364">
        <v>324.06153</v>
      </c>
      <c r="CB212" s="2"/>
      <c r="CC212" s="2"/>
      <c r="CD212" s="25">
        <f t="shared" si="531"/>
        <v>1220.65497</v>
      </c>
      <c r="CE212" s="2">
        <f t="shared" si="532"/>
        <v>1220.65497</v>
      </c>
      <c r="CF212" s="2">
        <f t="shared" si="533"/>
        <v>0</v>
      </c>
      <c r="CG212" s="2">
        <f t="shared" si="533"/>
        <v>1220.65497</v>
      </c>
      <c r="CH212" s="2">
        <f t="shared" si="533"/>
        <v>0</v>
      </c>
      <c r="CI212" s="2">
        <f t="shared" si="533"/>
        <v>0</v>
      </c>
      <c r="CJ212" s="2">
        <f t="shared" si="534"/>
        <v>0</v>
      </c>
      <c r="CK212" s="2">
        <f t="shared" si="535"/>
        <v>0</v>
      </c>
      <c r="CL212" s="2">
        <f t="shared" si="536"/>
        <v>0</v>
      </c>
      <c r="CM212" s="2">
        <f t="shared" si="537"/>
        <v>0</v>
      </c>
      <c r="CN212" s="2">
        <f t="shared" si="538"/>
        <v>0</v>
      </c>
      <c r="CO212" s="92"/>
      <c r="CP212" s="348"/>
      <c r="CQ212" s="348"/>
      <c r="CR212" s="2">
        <f t="shared" si="539"/>
        <v>0</v>
      </c>
      <c r="CS212" s="2"/>
      <c r="CT212" s="323"/>
      <c r="CU212" s="2"/>
      <c r="CV212" s="2"/>
      <c r="CW212" s="2">
        <f t="shared" si="540"/>
        <v>0</v>
      </c>
      <c r="CX212" s="2"/>
      <c r="CY212" s="323"/>
      <c r="CZ212" s="2"/>
      <c r="DA212" s="2"/>
      <c r="DB212" s="2">
        <f t="shared" si="541"/>
        <v>0</v>
      </c>
      <c r="DC212" s="2">
        <f t="shared" si="542"/>
        <v>0</v>
      </c>
      <c r="DD212" s="2">
        <f t="shared" si="542"/>
        <v>0</v>
      </c>
      <c r="DE212" s="2">
        <f t="shared" si="542"/>
        <v>0</v>
      </c>
      <c r="DF212" s="2">
        <f t="shared" si="542"/>
        <v>0</v>
      </c>
      <c r="DG212" s="2"/>
      <c r="DH212" s="2"/>
      <c r="DI212" s="2"/>
      <c r="DJ212" s="2">
        <f t="shared" si="543"/>
        <v>0</v>
      </c>
      <c r="DK212" s="58"/>
      <c r="DL212" s="2">
        <f t="shared" si="544"/>
        <v>896.59343999999999</v>
      </c>
      <c r="DM212" s="2">
        <f t="shared" si="545"/>
        <v>896.59343999999999</v>
      </c>
      <c r="DN212" s="58"/>
      <c r="DO212" s="2"/>
      <c r="DP212" s="2"/>
      <c r="DQ212" s="58"/>
      <c r="DR212" s="2"/>
      <c r="DS212" s="58"/>
      <c r="DT212" s="58"/>
      <c r="DU212" s="2">
        <f t="shared" si="511"/>
        <v>0</v>
      </c>
      <c r="DV212" s="2"/>
      <c r="DW212" s="262"/>
      <c r="DX212" s="2"/>
      <c r="DY212" s="2"/>
      <c r="DZ212" s="2">
        <f t="shared" si="513"/>
        <v>0</v>
      </c>
      <c r="EA212" s="2"/>
      <c r="EB212" s="364"/>
      <c r="EC212" s="2"/>
      <c r="ED212" s="172"/>
      <c r="EE212" s="445"/>
      <c r="EF212" s="445"/>
      <c r="EG212" s="460"/>
      <c r="EH212" s="553"/>
      <c r="EI212" s="553"/>
      <c r="EJ212" s="445"/>
      <c r="EK212" s="445"/>
      <c r="EL212" s="460"/>
      <c r="EM212" s="553"/>
      <c r="EN212" s="553"/>
      <c r="EO212" s="553"/>
      <c r="EP212" s="446"/>
      <c r="EQ212" s="445"/>
      <c r="ER212" s="427" t="e">
        <f t="shared" si="546"/>
        <v>#DIV/0!</v>
      </c>
      <c r="ES212" s="498">
        <f t="shared" si="514"/>
        <v>1013.1</v>
      </c>
      <c r="ET212" s="498">
        <f t="shared" si="548"/>
        <v>1013.1</v>
      </c>
      <c r="EU212" s="508"/>
      <c r="EV212" s="541">
        <f t="shared" si="549"/>
        <v>1</v>
      </c>
      <c r="EW212" s="541">
        <f t="shared" si="550"/>
        <v>0</v>
      </c>
      <c r="EX212" s="498">
        <f t="shared" si="515"/>
        <v>0</v>
      </c>
      <c r="EY212" s="498">
        <f t="shared" si="551"/>
        <v>0</v>
      </c>
      <c r="EZ212" s="508">
        <f t="shared" si="552"/>
        <v>0</v>
      </c>
      <c r="FA212" s="541" t="e">
        <f t="shared" si="553"/>
        <v>#DIV/0!</v>
      </c>
      <c r="FB212" s="541" t="e">
        <f t="shared" si="554"/>
        <v>#DIV/0!</v>
      </c>
      <c r="FC212" s="541"/>
      <c r="FD212" s="498">
        <f t="shared" si="555"/>
        <v>0</v>
      </c>
      <c r="FE212" s="498">
        <f t="shared" si="516"/>
        <v>0</v>
      </c>
      <c r="FF212" s="445"/>
      <c r="FG212" s="445"/>
      <c r="FH212" s="460"/>
      <c r="FI212" s="553"/>
      <c r="FJ212" s="553"/>
      <c r="FK212" s="445"/>
      <c r="FL212" s="445"/>
      <c r="FM212" s="460"/>
      <c r="FN212" s="553"/>
      <c r="FO212" s="553"/>
      <c r="FP212" s="553"/>
      <c r="FQ212" s="446"/>
      <c r="FR212" s="445"/>
    </row>
    <row r="213" spans="2:174" s="48" customFormat="1" ht="15.6" customHeight="1" x14ac:dyDescent="0.25">
      <c r="B213" s="35"/>
      <c r="C213" s="36"/>
      <c r="D213" s="36">
        <v>1</v>
      </c>
      <c r="E213" s="113">
        <v>179</v>
      </c>
      <c r="F213" s="35"/>
      <c r="G213" s="36"/>
      <c r="H213" s="36">
        <v>1</v>
      </c>
      <c r="I213" s="263"/>
      <c r="J213" s="263"/>
      <c r="K213" s="263"/>
      <c r="L213" s="65"/>
      <c r="M213" s="113">
        <v>167</v>
      </c>
      <c r="N213" s="4" t="s">
        <v>172</v>
      </c>
      <c r="O213" s="408"/>
      <c r="P213" s="212">
        <v>1</v>
      </c>
      <c r="Q213" s="113"/>
      <c r="R213" s="2">
        <f t="shared" si="522"/>
        <v>1287.9000000000001</v>
      </c>
      <c r="S213" s="327"/>
      <c r="T213" s="620">
        <v>1287.9000000000001</v>
      </c>
      <c r="U213" s="327"/>
      <c r="V213" s="2">
        <f t="shared" si="523"/>
        <v>1287.9000000000001</v>
      </c>
      <c r="W213" s="327"/>
      <c r="X213" s="645">
        <v>1287.9000000000001</v>
      </c>
      <c r="Y213" s="327"/>
      <c r="Z213" s="173"/>
      <c r="AA213" s="172"/>
      <c r="AB213" s="192"/>
      <c r="AC213" s="173"/>
      <c r="AD213" s="192"/>
      <c r="AE213" s="173"/>
      <c r="AF213" s="172"/>
      <c r="AG213" s="192"/>
      <c r="AH213" s="173"/>
      <c r="AI213" s="192"/>
      <c r="AJ213" s="173"/>
      <c r="AK213" s="172"/>
      <c r="AL213" s="192"/>
      <c r="AM213" s="173"/>
      <c r="AN213" s="192"/>
      <c r="AO213" s="173"/>
      <c r="AP213" s="578" t="s">
        <v>558</v>
      </c>
      <c r="AQ213" s="2">
        <f t="shared" si="524"/>
        <v>1287.9000000000001</v>
      </c>
      <c r="AR213" s="652"/>
      <c r="AS213" s="620">
        <v>1287.9000000000001</v>
      </c>
      <c r="AT213" s="652"/>
      <c r="AU213" s="54"/>
      <c r="AV213" s="2" t="e">
        <f t="shared" si="525"/>
        <v>#REF!</v>
      </c>
      <c r="AW213" s="2" t="e">
        <f>#REF!-AR213</f>
        <v>#REF!</v>
      </c>
      <c r="AX213" s="2" t="e">
        <f>#REF!-AS213</f>
        <v>#REF!</v>
      </c>
      <c r="AY213" s="2" t="e">
        <f>#REF!-AT213</f>
        <v>#REF!</v>
      </c>
      <c r="AZ213" s="2" t="e">
        <f>#REF!-AU213</f>
        <v>#REF!</v>
      </c>
      <c r="BA213" s="2">
        <f t="shared" si="526"/>
        <v>775.1</v>
      </c>
      <c r="BB213" s="54"/>
      <c r="BC213" s="262">
        <f>337+438.1</f>
        <v>775.1</v>
      </c>
      <c r="BD213" s="54"/>
      <c r="BE213" s="54"/>
      <c r="BF213" s="2">
        <f t="shared" si="527"/>
        <v>0</v>
      </c>
      <c r="BG213" s="54"/>
      <c r="BH213" s="54"/>
      <c r="BI213" s="54"/>
      <c r="BJ213" s="54"/>
      <c r="BK213" s="2">
        <f t="shared" si="528"/>
        <v>1094.71486</v>
      </c>
      <c r="BL213" s="54"/>
      <c r="BM213" s="620">
        <v>1094.71486</v>
      </c>
      <c r="BN213" s="327"/>
      <c r="BO213" s="327"/>
      <c r="BP213" s="2">
        <f t="shared" si="547"/>
        <v>1030.27322</v>
      </c>
      <c r="BQ213" s="327"/>
      <c r="BR213" s="327">
        <v>1030.27322</v>
      </c>
      <c r="BS213" s="327"/>
      <c r="BT213" s="2">
        <f t="shared" si="529"/>
        <v>1094.71486</v>
      </c>
      <c r="BU213" s="327"/>
      <c r="BV213" s="262">
        <v>1094.71486</v>
      </c>
      <c r="BW213" s="327"/>
      <c r="BX213" s="192"/>
      <c r="BY213" s="2">
        <f t="shared" si="530"/>
        <v>1030.27322</v>
      </c>
      <c r="BZ213" s="54"/>
      <c r="CA213" s="54">
        <v>1030.27322</v>
      </c>
      <c r="CB213" s="54"/>
      <c r="CC213" s="54"/>
      <c r="CD213" s="25">
        <f t="shared" si="531"/>
        <v>2124.9880800000001</v>
      </c>
      <c r="CE213" s="2">
        <f t="shared" si="532"/>
        <v>2124.9880800000001</v>
      </c>
      <c r="CF213" s="2">
        <f t="shared" si="533"/>
        <v>0</v>
      </c>
      <c r="CG213" s="2">
        <f t="shared" si="533"/>
        <v>2124.9880800000001</v>
      </c>
      <c r="CH213" s="2">
        <f t="shared" si="533"/>
        <v>0</v>
      </c>
      <c r="CI213" s="2">
        <f t="shared" si="533"/>
        <v>0</v>
      </c>
      <c r="CJ213" s="2">
        <f t="shared" si="534"/>
        <v>0</v>
      </c>
      <c r="CK213" s="2">
        <f t="shared" si="535"/>
        <v>0</v>
      </c>
      <c r="CL213" s="2">
        <f t="shared" si="536"/>
        <v>0</v>
      </c>
      <c r="CM213" s="2">
        <f t="shared" si="537"/>
        <v>0</v>
      </c>
      <c r="CN213" s="2">
        <f t="shared" si="538"/>
        <v>0</v>
      </c>
      <c r="CO213" s="92"/>
      <c r="CP213" s="354"/>
      <c r="CQ213" s="354"/>
      <c r="CR213" s="2">
        <f t="shared" si="539"/>
        <v>0</v>
      </c>
      <c r="CS213" s="54"/>
      <c r="CT213" s="54"/>
      <c r="CU213" s="54"/>
      <c r="CV213" s="54"/>
      <c r="CW213" s="2">
        <f t="shared" si="540"/>
        <v>0</v>
      </c>
      <c r="CX213" s="54"/>
      <c r="CY213" s="54"/>
      <c r="CZ213" s="54"/>
      <c r="DA213" s="54"/>
      <c r="DB213" s="2">
        <f t="shared" si="541"/>
        <v>0</v>
      </c>
      <c r="DC213" s="2">
        <f t="shared" si="542"/>
        <v>0</v>
      </c>
      <c r="DD213" s="2">
        <f t="shared" si="542"/>
        <v>0</v>
      </c>
      <c r="DE213" s="2">
        <f t="shared" si="542"/>
        <v>0</v>
      </c>
      <c r="DF213" s="2">
        <f t="shared" si="542"/>
        <v>0</v>
      </c>
      <c r="DG213" s="54"/>
      <c r="DH213" s="54"/>
      <c r="DI213" s="54"/>
      <c r="DJ213" s="2">
        <f t="shared" si="543"/>
        <v>0</v>
      </c>
      <c r="DK213" s="58"/>
      <c r="DL213" s="2">
        <f t="shared" si="544"/>
        <v>1094.71486</v>
      </c>
      <c r="DM213" s="2">
        <f t="shared" si="545"/>
        <v>1094.71486</v>
      </c>
      <c r="DN213" s="58"/>
      <c r="DO213" s="54"/>
      <c r="DP213" s="54"/>
      <c r="DQ213" s="58"/>
      <c r="DR213" s="54"/>
      <c r="DS213" s="58"/>
      <c r="DT213" s="58"/>
      <c r="DU213" s="2">
        <f t="shared" si="511"/>
        <v>0</v>
      </c>
      <c r="DV213" s="327"/>
      <c r="DW213" s="262"/>
      <c r="DX213" s="327"/>
      <c r="DY213" s="327"/>
      <c r="DZ213" s="2">
        <f t="shared" si="513"/>
        <v>0</v>
      </c>
      <c r="EA213" s="54"/>
      <c r="EB213" s="54"/>
      <c r="EC213" s="54"/>
      <c r="ED213" s="183"/>
      <c r="EE213" s="445"/>
      <c r="EF213" s="450"/>
      <c r="EG213" s="450"/>
      <c r="EH213" s="555"/>
      <c r="EI213" s="555"/>
      <c r="EJ213" s="445"/>
      <c r="EK213" s="450"/>
      <c r="EL213" s="450"/>
      <c r="EM213" s="555"/>
      <c r="EN213" s="555"/>
      <c r="EO213" s="555"/>
      <c r="EP213" s="451"/>
      <c r="EQ213" s="630"/>
      <c r="ER213" s="429" t="e">
        <f t="shared" si="546"/>
        <v>#DIV/0!</v>
      </c>
      <c r="ES213" s="498">
        <f t="shared" si="514"/>
        <v>1287.9000000000001</v>
      </c>
      <c r="ET213" s="501">
        <f t="shared" si="548"/>
        <v>1287.9000000000001</v>
      </c>
      <c r="EU213" s="501"/>
      <c r="EV213" s="545">
        <f t="shared" si="549"/>
        <v>1</v>
      </c>
      <c r="EW213" s="545">
        <f t="shared" si="550"/>
        <v>0</v>
      </c>
      <c r="EX213" s="498">
        <f t="shared" si="515"/>
        <v>0</v>
      </c>
      <c r="EY213" s="501">
        <f t="shared" si="551"/>
        <v>0</v>
      </c>
      <c r="EZ213" s="501">
        <f t="shared" si="552"/>
        <v>0</v>
      </c>
      <c r="FA213" s="545" t="e">
        <f t="shared" si="553"/>
        <v>#DIV/0!</v>
      </c>
      <c r="FB213" s="545" t="e">
        <f t="shared" si="554"/>
        <v>#DIV/0!</v>
      </c>
      <c r="FC213" s="545"/>
      <c r="FD213" s="538">
        <f t="shared" si="555"/>
        <v>0</v>
      </c>
      <c r="FE213" s="538">
        <f t="shared" si="516"/>
        <v>0</v>
      </c>
      <c r="FF213" s="445"/>
      <c r="FG213" s="450"/>
      <c r="FH213" s="450"/>
      <c r="FI213" s="555"/>
      <c r="FJ213" s="555"/>
      <c r="FK213" s="445"/>
      <c r="FL213" s="450"/>
      <c r="FM213" s="450"/>
      <c r="FN213" s="555"/>
      <c r="FO213" s="555"/>
      <c r="FP213" s="555"/>
      <c r="FQ213" s="451"/>
      <c r="FR213" s="630"/>
    </row>
    <row r="214" spans="2:174" s="48" customFormat="1" ht="15.75" customHeight="1" x14ac:dyDescent="0.25">
      <c r="B214" s="35"/>
      <c r="C214" s="36"/>
      <c r="D214" s="36">
        <v>1</v>
      </c>
      <c r="E214" s="113">
        <v>180</v>
      </c>
      <c r="F214" s="35"/>
      <c r="G214" s="36"/>
      <c r="H214" s="36"/>
      <c r="I214" s="113"/>
      <c r="J214" s="4"/>
      <c r="K214" s="4"/>
      <c r="L214" s="66"/>
      <c r="M214" s="113">
        <v>168</v>
      </c>
      <c r="N214" s="4" t="s">
        <v>143</v>
      </c>
      <c r="O214" s="408"/>
      <c r="P214" s="212">
        <v>1</v>
      </c>
      <c r="Q214" s="113"/>
      <c r="R214" s="2">
        <f t="shared" si="522"/>
        <v>2033.1</v>
      </c>
      <c r="S214" s="2"/>
      <c r="T214" s="620">
        <v>2033.1</v>
      </c>
      <c r="U214" s="2"/>
      <c r="V214" s="2">
        <f t="shared" si="523"/>
        <v>2033.1</v>
      </c>
      <c r="W214" s="2"/>
      <c r="X214" s="645">
        <v>2033.1</v>
      </c>
      <c r="Y214" s="2"/>
      <c r="Z214" s="173"/>
      <c r="AA214" s="172"/>
      <c r="AB214" s="172"/>
      <c r="AC214" s="173"/>
      <c r="AD214" s="172"/>
      <c r="AE214" s="173"/>
      <c r="AF214" s="172"/>
      <c r="AG214" s="172"/>
      <c r="AH214" s="173"/>
      <c r="AI214" s="172"/>
      <c r="AJ214" s="173"/>
      <c r="AK214" s="172"/>
      <c r="AL214" s="172"/>
      <c r="AM214" s="173"/>
      <c r="AN214" s="172"/>
      <c r="AO214" s="173"/>
      <c r="AP214" s="580" t="s">
        <v>557</v>
      </c>
      <c r="AQ214" s="2">
        <f t="shared" si="524"/>
        <v>2033.1</v>
      </c>
      <c r="AR214" s="619"/>
      <c r="AS214" s="620">
        <v>2033.1</v>
      </c>
      <c r="AT214" s="619"/>
      <c r="AU214" s="2"/>
      <c r="AV214" s="2" t="e">
        <f t="shared" si="525"/>
        <v>#REF!</v>
      </c>
      <c r="AW214" s="2" t="e">
        <f>#REF!-AR214</f>
        <v>#REF!</v>
      </c>
      <c r="AX214" s="2" t="e">
        <f>#REF!-AS214</f>
        <v>#REF!</v>
      </c>
      <c r="AY214" s="2" t="e">
        <f>#REF!-AT214</f>
        <v>#REF!</v>
      </c>
      <c r="AZ214" s="2" t="e">
        <f>#REF!-AU214</f>
        <v>#REF!</v>
      </c>
      <c r="BA214" s="2">
        <f t="shared" si="526"/>
        <v>1161.5</v>
      </c>
      <c r="BB214" s="2"/>
      <c r="BC214" s="262">
        <v>1161.5</v>
      </c>
      <c r="BD214" s="2"/>
      <c r="BE214" s="2"/>
      <c r="BF214" s="2">
        <f t="shared" si="527"/>
        <v>0</v>
      </c>
      <c r="BG214" s="2"/>
      <c r="BH214" s="2"/>
      <c r="BI214" s="2"/>
      <c r="BJ214" s="2"/>
      <c r="BK214" s="2">
        <f t="shared" si="528"/>
        <v>1697.6384599999999</v>
      </c>
      <c r="BL214" s="2"/>
      <c r="BM214" s="620">
        <v>1697.6384599999999</v>
      </c>
      <c r="BN214" s="2"/>
      <c r="BO214" s="2"/>
      <c r="BP214" s="2">
        <f t="shared" si="547"/>
        <v>1012.02298</v>
      </c>
      <c r="BQ214" s="2"/>
      <c r="BR214" s="2">
        <v>1012.02298</v>
      </c>
      <c r="BS214" s="2"/>
      <c r="BT214" s="2">
        <f t="shared" si="529"/>
        <v>1697.6384599999999</v>
      </c>
      <c r="BU214" s="2"/>
      <c r="BV214" s="620">
        <v>1697.6384599999999</v>
      </c>
      <c r="BW214" s="2"/>
      <c r="BX214" s="172"/>
      <c r="BY214" s="2">
        <f t="shared" si="530"/>
        <v>1012.02298</v>
      </c>
      <c r="BZ214" s="2"/>
      <c r="CA214" s="2">
        <v>1012.02298</v>
      </c>
      <c r="CB214" s="2"/>
      <c r="CC214" s="2"/>
      <c r="CD214" s="25">
        <f t="shared" si="531"/>
        <v>2709.6614399999999</v>
      </c>
      <c r="CE214" s="2">
        <f t="shared" si="532"/>
        <v>2709.6614399999999</v>
      </c>
      <c r="CF214" s="2">
        <f t="shared" si="533"/>
        <v>0</v>
      </c>
      <c r="CG214" s="2">
        <f t="shared" si="533"/>
        <v>2709.6614399999999</v>
      </c>
      <c r="CH214" s="2">
        <f t="shared" si="533"/>
        <v>0</v>
      </c>
      <c r="CI214" s="2">
        <f t="shared" si="533"/>
        <v>0</v>
      </c>
      <c r="CJ214" s="2">
        <f t="shared" si="534"/>
        <v>0</v>
      </c>
      <c r="CK214" s="2">
        <f t="shared" si="535"/>
        <v>0</v>
      </c>
      <c r="CL214" s="2">
        <f t="shared" si="536"/>
        <v>0</v>
      </c>
      <c r="CM214" s="2">
        <f t="shared" si="537"/>
        <v>0</v>
      </c>
      <c r="CN214" s="2">
        <f t="shared" si="538"/>
        <v>0</v>
      </c>
      <c r="CO214" s="92"/>
      <c r="CP214" s="348"/>
      <c r="CQ214" s="348"/>
      <c r="CR214" s="2">
        <f t="shared" si="539"/>
        <v>0</v>
      </c>
      <c r="CS214" s="2"/>
      <c r="CT214" s="2"/>
      <c r="CU214" s="2"/>
      <c r="CV214" s="2"/>
      <c r="CW214" s="2">
        <f t="shared" si="540"/>
        <v>0</v>
      </c>
      <c r="CX214" s="2"/>
      <c r="CY214" s="2"/>
      <c r="CZ214" s="2"/>
      <c r="DA214" s="2"/>
      <c r="DB214" s="2">
        <f t="shared" si="541"/>
        <v>0</v>
      </c>
      <c r="DC214" s="2">
        <f t="shared" si="542"/>
        <v>0</v>
      </c>
      <c r="DD214" s="2">
        <f t="shared" si="542"/>
        <v>0</v>
      </c>
      <c r="DE214" s="2">
        <f t="shared" si="542"/>
        <v>0</v>
      </c>
      <c r="DF214" s="2">
        <f t="shared" si="542"/>
        <v>0</v>
      </c>
      <c r="DG214" s="2"/>
      <c r="DH214" s="2"/>
      <c r="DI214" s="2"/>
      <c r="DJ214" s="2">
        <f t="shared" si="543"/>
        <v>0</v>
      </c>
      <c r="DK214" s="58"/>
      <c r="DL214" s="2">
        <f t="shared" si="544"/>
        <v>1697.6384599999999</v>
      </c>
      <c r="DM214" s="2">
        <f t="shared" si="545"/>
        <v>1697.6384599999999</v>
      </c>
      <c r="DN214" s="58"/>
      <c r="DO214" s="2"/>
      <c r="DP214" s="2"/>
      <c r="DQ214" s="58"/>
      <c r="DR214" s="2"/>
      <c r="DS214" s="58"/>
      <c r="DT214" s="58"/>
      <c r="DU214" s="2">
        <f t="shared" si="511"/>
        <v>0</v>
      </c>
      <c r="DV214" s="2"/>
      <c r="DW214" s="620"/>
      <c r="DX214" s="2"/>
      <c r="DY214" s="2"/>
      <c r="DZ214" s="2">
        <f t="shared" si="513"/>
        <v>0</v>
      </c>
      <c r="EA214" s="2"/>
      <c r="EB214" s="2"/>
      <c r="EC214" s="2"/>
      <c r="ED214" s="172"/>
      <c r="EE214" s="445"/>
      <c r="EF214" s="445"/>
      <c r="EG214" s="445"/>
      <c r="EH214" s="553"/>
      <c r="EI214" s="553"/>
      <c r="EJ214" s="445"/>
      <c r="EK214" s="445"/>
      <c r="EL214" s="445"/>
      <c r="EM214" s="553"/>
      <c r="EN214" s="553"/>
      <c r="EO214" s="553"/>
      <c r="EP214" s="446"/>
      <c r="EQ214" s="445"/>
      <c r="ER214" s="427" t="e">
        <f t="shared" si="546"/>
        <v>#DIV/0!</v>
      </c>
      <c r="ES214" s="498">
        <f t="shared" si="514"/>
        <v>2033.1</v>
      </c>
      <c r="ET214" s="498">
        <f t="shared" si="548"/>
        <v>2033.1</v>
      </c>
      <c r="EU214" s="498"/>
      <c r="EV214" s="541">
        <f t="shared" si="549"/>
        <v>1</v>
      </c>
      <c r="EW214" s="541">
        <f t="shared" si="550"/>
        <v>0</v>
      </c>
      <c r="EX214" s="498">
        <f t="shared" si="515"/>
        <v>0</v>
      </c>
      <c r="EY214" s="498">
        <f t="shared" si="551"/>
        <v>0</v>
      </c>
      <c r="EZ214" s="498">
        <f t="shared" si="552"/>
        <v>0</v>
      </c>
      <c r="FA214" s="541" t="e">
        <f t="shared" si="553"/>
        <v>#DIV/0!</v>
      </c>
      <c r="FB214" s="541" t="e">
        <f t="shared" si="554"/>
        <v>#DIV/0!</v>
      </c>
      <c r="FC214" s="541"/>
      <c r="FD214" s="498">
        <f t="shared" si="555"/>
        <v>0</v>
      </c>
      <c r="FE214" s="498">
        <f t="shared" si="516"/>
        <v>0</v>
      </c>
      <c r="FF214" s="445"/>
      <c r="FG214" s="445"/>
      <c r="FH214" s="445"/>
      <c r="FI214" s="553"/>
      <c r="FJ214" s="553"/>
      <c r="FK214" s="445"/>
      <c r="FL214" s="445"/>
      <c r="FM214" s="445"/>
      <c r="FN214" s="553"/>
      <c r="FO214" s="553"/>
      <c r="FP214" s="553"/>
      <c r="FQ214" s="446"/>
      <c r="FR214" s="445"/>
    </row>
    <row r="215" spans="2:174" s="49" customFormat="1" ht="15.75" customHeight="1" x14ac:dyDescent="0.25">
      <c r="B215" s="38"/>
      <c r="C215" s="39">
        <v>1</v>
      </c>
      <c r="D215" s="39"/>
      <c r="E215" s="40">
        <v>181</v>
      </c>
      <c r="F215" s="38"/>
      <c r="G215" s="39">
        <v>1</v>
      </c>
      <c r="H215" s="39">
        <v>1</v>
      </c>
      <c r="I215" s="40"/>
      <c r="J215" s="41"/>
      <c r="K215" s="41"/>
      <c r="L215" s="85"/>
      <c r="M215" s="40">
        <v>169</v>
      </c>
      <c r="N215" s="41" t="s">
        <v>64</v>
      </c>
      <c r="O215" s="41"/>
      <c r="P215" s="212">
        <v>1</v>
      </c>
      <c r="Q215" s="113"/>
      <c r="R215" s="29">
        <f t="shared" si="522"/>
        <v>2713.9997800000001</v>
      </c>
      <c r="S215" s="29"/>
      <c r="T215" s="621">
        <v>2713.9997800000001</v>
      </c>
      <c r="U215" s="29"/>
      <c r="V215" s="29">
        <f t="shared" si="523"/>
        <v>2860.7</v>
      </c>
      <c r="W215" s="29"/>
      <c r="X215" s="648">
        <v>2860.7</v>
      </c>
      <c r="Y215" s="29"/>
      <c r="Z215" s="180"/>
      <c r="AA215" s="178"/>
      <c r="AB215" s="178"/>
      <c r="AC215" s="178"/>
      <c r="AD215" s="178"/>
      <c r="AE215" s="180"/>
      <c r="AF215" s="178"/>
      <c r="AG215" s="178"/>
      <c r="AH215" s="178"/>
      <c r="AI215" s="178"/>
      <c r="AJ215" s="180"/>
      <c r="AK215" s="178"/>
      <c r="AL215" s="178"/>
      <c r="AM215" s="178"/>
      <c r="AN215" s="178"/>
      <c r="AO215" s="180"/>
      <c r="AP215" s="580" t="s">
        <v>552</v>
      </c>
      <c r="AQ215" s="29">
        <f t="shared" si="524"/>
        <v>2713.9997800000001</v>
      </c>
      <c r="AR215" s="621"/>
      <c r="AS215" s="621">
        <v>2713.9997800000001</v>
      </c>
      <c r="AT215" s="621"/>
      <c r="AU215" s="322"/>
      <c r="AV215" s="29" t="e">
        <f t="shared" si="525"/>
        <v>#REF!</v>
      </c>
      <c r="AW215" s="29" t="e">
        <f>#REF!-AR215</f>
        <v>#REF!</v>
      </c>
      <c r="AX215" s="29" t="e">
        <f>#REF!-AS215</f>
        <v>#REF!</v>
      </c>
      <c r="AY215" s="29" t="e">
        <f>#REF!-AT215</f>
        <v>#REF!</v>
      </c>
      <c r="AZ215" s="29" t="e">
        <f>#REF!-AU215</f>
        <v>#REF!</v>
      </c>
      <c r="BA215" s="29">
        <f t="shared" si="526"/>
        <v>4439.8999999999996</v>
      </c>
      <c r="BB215" s="29"/>
      <c r="BC215" s="29">
        <f>748+3339.1+352.8</f>
        <v>4439.8999999999996</v>
      </c>
      <c r="BD215" s="29"/>
      <c r="BE215" s="322"/>
      <c r="BF215" s="29">
        <f t="shared" si="527"/>
        <v>0</v>
      </c>
      <c r="BG215" s="29"/>
      <c r="BH215" s="325"/>
      <c r="BI215" s="29"/>
      <c r="BJ215" s="322"/>
      <c r="BK215" s="29">
        <f t="shared" si="528"/>
        <v>2673.2897800000001</v>
      </c>
      <c r="BL215" s="29"/>
      <c r="BM215" s="621">
        <v>2673.2897800000001</v>
      </c>
      <c r="BN215" s="29"/>
      <c r="BO215" s="343"/>
      <c r="BP215" s="2">
        <f t="shared" si="547"/>
        <v>232.45999</v>
      </c>
      <c r="BQ215" s="700"/>
      <c r="BR215" s="700">
        <v>232.45999</v>
      </c>
      <c r="BS215" s="700"/>
      <c r="BT215" s="29">
        <f t="shared" si="529"/>
        <v>2673.2897800000001</v>
      </c>
      <c r="BU215" s="29"/>
      <c r="BV215" s="29">
        <v>2673.2897800000001</v>
      </c>
      <c r="BW215" s="29"/>
      <c r="BX215" s="204"/>
      <c r="BY215" s="29">
        <f t="shared" si="530"/>
        <v>232.45999</v>
      </c>
      <c r="BZ215" s="29"/>
      <c r="CA215" s="29">
        <v>232.45999</v>
      </c>
      <c r="CB215" s="29"/>
      <c r="CC215" s="29"/>
      <c r="CD215" s="31">
        <f t="shared" si="531"/>
        <v>2905.7497699999999</v>
      </c>
      <c r="CE215" s="29">
        <f t="shared" si="532"/>
        <v>2905.7497699999999</v>
      </c>
      <c r="CF215" s="29">
        <f t="shared" si="533"/>
        <v>0</v>
      </c>
      <c r="CG215" s="29">
        <f t="shared" si="533"/>
        <v>2905.7497699999999</v>
      </c>
      <c r="CH215" s="29">
        <f t="shared" si="533"/>
        <v>0</v>
      </c>
      <c r="CI215" s="29">
        <f t="shared" si="533"/>
        <v>0</v>
      </c>
      <c r="CJ215" s="29">
        <f t="shared" si="534"/>
        <v>0</v>
      </c>
      <c r="CK215" s="29">
        <f t="shared" si="535"/>
        <v>0</v>
      </c>
      <c r="CL215" s="29">
        <f t="shared" si="536"/>
        <v>0</v>
      </c>
      <c r="CM215" s="29">
        <f t="shared" si="537"/>
        <v>0</v>
      </c>
      <c r="CN215" s="29">
        <f t="shared" si="538"/>
        <v>0</v>
      </c>
      <c r="CO215" s="349"/>
      <c r="CP215" s="351"/>
      <c r="CQ215" s="351"/>
      <c r="CR215" s="29">
        <f t="shared" si="539"/>
        <v>0</v>
      </c>
      <c r="CS215" s="29"/>
      <c r="CT215" s="325"/>
      <c r="CU215" s="29"/>
      <c r="CV215" s="322"/>
      <c r="CW215" s="29">
        <f t="shared" si="540"/>
        <v>0</v>
      </c>
      <c r="CX215" s="29"/>
      <c r="CY215" s="325"/>
      <c r="CZ215" s="29"/>
      <c r="DA215" s="322"/>
      <c r="DB215" s="29">
        <f t="shared" si="541"/>
        <v>0</v>
      </c>
      <c r="DC215" s="2">
        <f t="shared" si="542"/>
        <v>0</v>
      </c>
      <c r="DD215" s="2">
        <f t="shared" si="542"/>
        <v>0</v>
      </c>
      <c r="DE215" s="2">
        <f t="shared" si="542"/>
        <v>0</v>
      </c>
      <c r="DF215" s="2">
        <f t="shared" si="542"/>
        <v>0</v>
      </c>
      <c r="DG215" s="29"/>
      <c r="DH215" s="29"/>
      <c r="DI215" s="29"/>
      <c r="DJ215" s="29">
        <f t="shared" si="543"/>
        <v>0</v>
      </c>
      <c r="DK215" s="93"/>
      <c r="DL215" s="29">
        <f t="shared" si="544"/>
        <v>2673.2897800000001</v>
      </c>
      <c r="DM215" s="29">
        <f t="shared" si="545"/>
        <v>2673.2897800000001</v>
      </c>
      <c r="DN215" s="93"/>
      <c r="DO215" s="29"/>
      <c r="DP215" s="29"/>
      <c r="DQ215" s="93"/>
      <c r="DR215" s="29"/>
      <c r="DS215" s="93"/>
      <c r="DT215" s="93"/>
      <c r="DU215" s="2">
        <f t="shared" si="511"/>
        <v>0</v>
      </c>
      <c r="DV215" s="29"/>
      <c r="DW215" s="29"/>
      <c r="DX215" s="29"/>
      <c r="DY215" s="343"/>
      <c r="DZ215" s="2">
        <f t="shared" si="513"/>
        <v>0</v>
      </c>
      <c r="EA215" s="29"/>
      <c r="EB215" s="29"/>
      <c r="EC215" s="29"/>
      <c r="ED215" s="178"/>
      <c r="EE215" s="445"/>
      <c r="EF215" s="447"/>
      <c r="EG215" s="447"/>
      <c r="EH215" s="554"/>
      <c r="EI215" s="554"/>
      <c r="EJ215" s="445"/>
      <c r="EK215" s="447"/>
      <c r="EL215" s="447"/>
      <c r="EM215" s="554"/>
      <c r="EN215" s="554"/>
      <c r="EO215" s="554"/>
      <c r="EP215" s="448"/>
      <c r="EQ215" s="447"/>
      <c r="ER215" s="428" t="e">
        <f t="shared" si="546"/>
        <v>#DIV/0!</v>
      </c>
      <c r="ES215" s="498">
        <f t="shared" si="514"/>
        <v>2713.9997800000001</v>
      </c>
      <c r="ET215" s="499">
        <f t="shared" si="548"/>
        <v>2713.9997800000001</v>
      </c>
      <c r="EU215" s="499"/>
      <c r="EV215" s="544">
        <f t="shared" si="549"/>
        <v>1</v>
      </c>
      <c r="EW215" s="544">
        <f t="shared" si="550"/>
        <v>0</v>
      </c>
      <c r="EX215" s="498">
        <f t="shared" si="515"/>
        <v>0</v>
      </c>
      <c r="EY215" s="499">
        <f t="shared" si="551"/>
        <v>0</v>
      </c>
      <c r="EZ215" s="499">
        <f t="shared" si="552"/>
        <v>0</v>
      </c>
      <c r="FA215" s="544" t="e">
        <f t="shared" si="553"/>
        <v>#DIV/0!</v>
      </c>
      <c r="FB215" s="544" t="e">
        <f t="shared" si="554"/>
        <v>#DIV/0!</v>
      </c>
      <c r="FC215" s="544"/>
      <c r="FD215" s="499">
        <f t="shared" si="555"/>
        <v>0</v>
      </c>
      <c r="FE215" s="499">
        <f t="shared" si="516"/>
        <v>0</v>
      </c>
      <c r="FF215" s="445">
        <f>FG215+FH215</f>
        <v>0</v>
      </c>
      <c r="FG215" s="447">
        <f>AT215</f>
        <v>0</v>
      </c>
      <c r="FH215" s="447"/>
      <c r="FI215" s="554" t="e">
        <f>FG215/FF215</f>
        <v>#DIV/0!</v>
      </c>
      <c r="FJ215" s="554" t="e">
        <f>FH215/FF215</f>
        <v>#DIV/0!</v>
      </c>
      <c r="FK215" s="445">
        <f>FL215+FM215</f>
        <v>0</v>
      </c>
      <c r="FL215" s="447">
        <f>DX215</f>
        <v>0</v>
      </c>
      <c r="FM215" s="447">
        <f>EC215</f>
        <v>0</v>
      </c>
      <c r="FN215" s="554" t="e">
        <f>FL215/FK215</f>
        <v>#DIV/0!</v>
      </c>
      <c r="FO215" s="554" t="e">
        <f>FM215/FK215</f>
        <v>#DIV/0!</v>
      </c>
      <c r="FP215" s="554"/>
      <c r="FQ215" s="448" t="e">
        <f>FK215*FI215</f>
        <v>#DIV/0!</v>
      </c>
      <c r="FR215" s="447" t="e">
        <f>FL215-FQ215</f>
        <v>#DIV/0!</v>
      </c>
    </row>
    <row r="216" spans="2:174" s="48" customFormat="1" ht="15.75" customHeight="1" x14ac:dyDescent="0.25">
      <c r="B216" s="35"/>
      <c r="C216" s="36"/>
      <c r="D216" s="36">
        <v>1</v>
      </c>
      <c r="E216" s="113">
        <v>182</v>
      </c>
      <c r="F216" s="35"/>
      <c r="G216" s="36"/>
      <c r="H216" s="36">
        <v>1</v>
      </c>
      <c r="I216" s="113"/>
      <c r="J216" s="4"/>
      <c r="K216" s="4"/>
      <c r="L216" s="66"/>
      <c r="M216" s="113">
        <v>170</v>
      </c>
      <c r="N216" s="4" t="s">
        <v>173</v>
      </c>
      <c r="O216" s="408"/>
      <c r="P216" s="212">
        <v>1</v>
      </c>
      <c r="Q216" s="113"/>
      <c r="R216" s="2">
        <f t="shared" si="522"/>
        <v>683.4</v>
      </c>
      <c r="S216" s="2"/>
      <c r="T216" s="620">
        <v>683.4</v>
      </c>
      <c r="U216" s="2"/>
      <c r="V216" s="2">
        <f t="shared" si="523"/>
        <v>683.4</v>
      </c>
      <c r="W216" s="2"/>
      <c r="X216" s="645">
        <v>683.4</v>
      </c>
      <c r="Y216" s="2"/>
      <c r="Z216" s="173"/>
      <c r="AA216" s="172"/>
      <c r="AB216" s="172"/>
      <c r="AC216" s="173"/>
      <c r="AD216" s="172"/>
      <c r="AE216" s="173"/>
      <c r="AF216" s="172"/>
      <c r="AG216" s="172"/>
      <c r="AH216" s="173"/>
      <c r="AI216" s="172"/>
      <c r="AJ216" s="173"/>
      <c r="AK216" s="172"/>
      <c r="AL216" s="172"/>
      <c r="AM216" s="173"/>
      <c r="AN216" s="172"/>
      <c r="AO216" s="173"/>
      <c r="AP216" s="580" t="s">
        <v>476</v>
      </c>
      <c r="AQ216" s="2">
        <f t="shared" si="524"/>
        <v>683.4</v>
      </c>
      <c r="AR216" s="619"/>
      <c r="AS216" s="620">
        <v>683.4</v>
      </c>
      <c r="AT216" s="619"/>
      <c r="AU216" s="2"/>
      <c r="AV216" s="2" t="e">
        <f t="shared" si="525"/>
        <v>#REF!</v>
      </c>
      <c r="AW216" s="2" t="e">
        <f>#REF!-AR216</f>
        <v>#REF!</v>
      </c>
      <c r="AX216" s="2" t="e">
        <f>#REF!-AS216</f>
        <v>#REF!</v>
      </c>
      <c r="AY216" s="2" t="e">
        <f>#REF!-AT216</f>
        <v>#REF!</v>
      </c>
      <c r="AZ216" s="2" t="e">
        <f>#REF!-AU216</f>
        <v>#REF!</v>
      </c>
      <c r="BA216" s="2">
        <f t="shared" si="526"/>
        <v>202.4</v>
      </c>
      <c r="BB216" s="2"/>
      <c r="BC216" s="262">
        <f>88+114.4</f>
        <v>202.4</v>
      </c>
      <c r="BD216" s="2"/>
      <c r="BE216" s="2"/>
      <c r="BF216" s="2">
        <f t="shared" si="527"/>
        <v>0</v>
      </c>
      <c r="BG216" s="2"/>
      <c r="BH216" s="262"/>
      <c r="BI216" s="2"/>
      <c r="BJ216" s="2"/>
      <c r="BK216" s="2">
        <f t="shared" si="528"/>
        <v>597.97500000000002</v>
      </c>
      <c r="BL216" s="2"/>
      <c r="BM216" s="620">
        <v>597.97500000000002</v>
      </c>
      <c r="BN216" s="2"/>
      <c r="BO216" s="2"/>
      <c r="BP216" s="2">
        <f t="shared" si="547"/>
        <v>358.75</v>
      </c>
      <c r="BQ216" s="2"/>
      <c r="BR216" s="2">
        <v>358.75</v>
      </c>
      <c r="BS216" s="2"/>
      <c r="BT216" s="2">
        <f t="shared" si="529"/>
        <v>597.97500000000002</v>
      </c>
      <c r="BU216" s="2"/>
      <c r="BV216" s="620">
        <v>597.97500000000002</v>
      </c>
      <c r="BW216" s="2"/>
      <c r="BX216" s="172"/>
      <c r="BY216" s="2">
        <f t="shared" si="530"/>
        <v>358.75</v>
      </c>
      <c r="BZ216" s="2"/>
      <c r="CA216" s="2">
        <v>358.75</v>
      </c>
      <c r="CB216" s="2"/>
      <c r="CC216" s="2"/>
      <c r="CD216" s="25">
        <f t="shared" si="531"/>
        <v>956.72500000000002</v>
      </c>
      <c r="CE216" s="2">
        <f t="shared" si="532"/>
        <v>956.72500000000002</v>
      </c>
      <c r="CF216" s="2">
        <f t="shared" si="533"/>
        <v>0</v>
      </c>
      <c r="CG216" s="2">
        <f t="shared" si="533"/>
        <v>956.72500000000002</v>
      </c>
      <c r="CH216" s="2">
        <f t="shared" si="533"/>
        <v>0</v>
      </c>
      <c r="CI216" s="2">
        <f t="shared" si="533"/>
        <v>0</v>
      </c>
      <c r="CJ216" s="2">
        <f t="shared" si="534"/>
        <v>0</v>
      </c>
      <c r="CK216" s="2">
        <f t="shared" si="535"/>
        <v>0</v>
      </c>
      <c r="CL216" s="2">
        <f t="shared" si="536"/>
        <v>0</v>
      </c>
      <c r="CM216" s="2">
        <f t="shared" si="537"/>
        <v>0</v>
      </c>
      <c r="CN216" s="2">
        <f t="shared" si="538"/>
        <v>0</v>
      </c>
      <c r="CO216" s="92"/>
      <c r="CP216" s="348"/>
      <c r="CQ216" s="348"/>
      <c r="CR216" s="2">
        <f t="shared" si="539"/>
        <v>0</v>
      </c>
      <c r="CS216" s="2"/>
      <c r="CT216" s="262"/>
      <c r="CU216" s="2"/>
      <c r="CV216" s="2"/>
      <c r="CW216" s="2">
        <f t="shared" si="540"/>
        <v>0</v>
      </c>
      <c r="CX216" s="2"/>
      <c r="CY216" s="262"/>
      <c r="CZ216" s="2"/>
      <c r="DA216" s="2"/>
      <c r="DB216" s="2">
        <f t="shared" si="541"/>
        <v>0</v>
      </c>
      <c r="DC216" s="2">
        <f t="shared" si="542"/>
        <v>0</v>
      </c>
      <c r="DD216" s="2">
        <f t="shared" si="542"/>
        <v>0</v>
      </c>
      <c r="DE216" s="2">
        <f t="shared" si="542"/>
        <v>0</v>
      </c>
      <c r="DF216" s="2">
        <f t="shared" si="542"/>
        <v>0</v>
      </c>
      <c r="DG216" s="2"/>
      <c r="DH216" s="2"/>
      <c r="DI216" s="2"/>
      <c r="DJ216" s="2">
        <f t="shared" si="543"/>
        <v>0</v>
      </c>
      <c r="DK216" s="58"/>
      <c r="DL216" s="2">
        <f t="shared" si="544"/>
        <v>597.97500000000002</v>
      </c>
      <c r="DM216" s="2">
        <f t="shared" si="545"/>
        <v>597.97500000000002</v>
      </c>
      <c r="DN216" s="58"/>
      <c r="DO216" s="2"/>
      <c r="DP216" s="2"/>
      <c r="DQ216" s="58"/>
      <c r="DR216" s="2"/>
      <c r="DS216" s="58"/>
      <c r="DT216" s="58"/>
      <c r="DU216" s="2">
        <f t="shared" si="511"/>
        <v>0</v>
      </c>
      <c r="DV216" s="2"/>
      <c r="DW216" s="620"/>
      <c r="DX216" s="2"/>
      <c r="DY216" s="2"/>
      <c r="DZ216" s="2">
        <f t="shared" si="513"/>
        <v>0</v>
      </c>
      <c r="EA216" s="2"/>
      <c r="EB216" s="2"/>
      <c r="EC216" s="2"/>
      <c r="ED216" s="172"/>
      <c r="EE216" s="445"/>
      <c r="EF216" s="445"/>
      <c r="EG216" s="445"/>
      <c r="EH216" s="553"/>
      <c r="EI216" s="553"/>
      <c r="EJ216" s="445"/>
      <c r="EK216" s="445"/>
      <c r="EL216" s="445"/>
      <c r="EM216" s="553"/>
      <c r="EN216" s="553"/>
      <c r="EO216" s="553"/>
      <c r="EP216" s="446"/>
      <c r="EQ216" s="445"/>
      <c r="ER216" s="427" t="e">
        <f t="shared" si="546"/>
        <v>#DIV/0!</v>
      </c>
      <c r="ES216" s="498">
        <f t="shared" si="514"/>
        <v>683.4</v>
      </c>
      <c r="ET216" s="498">
        <f t="shared" si="548"/>
        <v>683.4</v>
      </c>
      <c r="EU216" s="498"/>
      <c r="EV216" s="541">
        <f t="shared" si="549"/>
        <v>1</v>
      </c>
      <c r="EW216" s="541">
        <f t="shared" si="550"/>
        <v>0</v>
      </c>
      <c r="EX216" s="498">
        <f t="shared" si="515"/>
        <v>0</v>
      </c>
      <c r="EY216" s="498">
        <f t="shared" si="551"/>
        <v>0</v>
      </c>
      <c r="EZ216" s="498">
        <f t="shared" si="552"/>
        <v>0</v>
      </c>
      <c r="FA216" s="541" t="e">
        <f t="shared" si="553"/>
        <v>#DIV/0!</v>
      </c>
      <c r="FB216" s="541" t="e">
        <f t="shared" si="554"/>
        <v>#DIV/0!</v>
      </c>
      <c r="FC216" s="541"/>
      <c r="FD216" s="498">
        <f t="shared" si="555"/>
        <v>0</v>
      </c>
      <c r="FE216" s="498">
        <f t="shared" si="516"/>
        <v>0</v>
      </c>
      <c r="FF216" s="445"/>
      <c r="FG216" s="445"/>
      <c r="FH216" s="445"/>
      <c r="FI216" s="553"/>
      <c r="FJ216" s="553"/>
      <c r="FK216" s="445"/>
      <c r="FL216" s="445"/>
      <c r="FM216" s="445"/>
      <c r="FN216" s="553"/>
      <c r="FO216" s="553"/>
      <c r="FP216" s="553"/>
      <c r="FQ216" s="446"/>
      <c r="FR216" s="445"/>
    </row>
    <row r="217" spans="2:174" s="48" customFormat="1" ht="15.6" customHeight="1" x14ac:dyDescent="0.25">
      <c r="B217" s="35"/>
      <c r="C217" s="36"/>
      <c r="D217" s="36">
        <v>1</v>
      </c>
      <c r="E217" s="113">
        <v>183</v>
      </c>
      <c r="F217" s="35"/>
      <c r="G217" s="36"/>
      <c r="H217" s="36">
        <v>1</v>
      </c>
      <c r="I217" s="263"/>
      <c r="J217" s="263"/>
      <c r="K217" s="263"/>
      <c r="L217" s="65"/>
      <c r="M217" s="113">
        <v>171</v>
      </c>
      <c r="N217" s="4" t="s">
        <v>174</v>
      </c>
      <c r="O217" s="408"/>
      <c r="P217" s="212">
        <v>1</v>
      </c>
      <c r="Q217" s="113"/>
      <c r="R217" s="2">
        <f t="shared" si="522"/>
        <v>1009.7</v>
      </c>
      <c r="S217" s="2"/>
      <c r="T217" s="620">
        <v>1009.7</v>
      </c>
      <c r="U217" s="2"/>
      <c r="V217" s="2">
        <f t="shared" si="523"/>
        <v>1009.7</v>
      </c>
      <c r="W217" s="2"/>
      <c r="X217" s="645">
        <v>1009.7</v>
      </c>
      <c r="Y217" s="2"/>
      <c r="Z217" s="173"/>
      <c r="AA217" s="172"/>
      <c r="AB217" s="172"/>
      <c r="AC217" s="173"/>
      <c r="AD217" s="172"/>
      <c r="AE217" s="173"/>
      <c r="AF217" s="172"/>
      <c r="AG217" s="172"/>
      <c r="AH217" s="173"/>
      <c r="AI217" s="172"/>
      <c r="AJ217" s="173"/>
      <c r="AK217" s="172"/>
      <c r="AL217" s="172"/>
      <c r="AM217" s="173"/>
      <c r="AN217" s="172"/>
      <c r="AO217" s="173"/>
      <c r="AP217" s="580" t="s">
        <v>477</v>
      </c>
      <c r="AQ217" s="2">
        <f t="shared" si="524"/>
        <v>1009.7</v>
      </c>
      <c r="AR217" s="619"/>
      <c r="AS217" s="620">
        <v>1009.7</v>
      </c>
      <c r="AT217" s="619"/>
      <c r="AU217" s="2"/>
      <c r="AV217" s="2" t="e">
        <f t="shared" si="525"/>
        <v>#REF!</v>
      </c>
      <c r="AW217" s="2" t="e">
        <f>#REF!-AR217</f>
        <v>#REF!</v>
      </c>
      <c r="AX217" s="2" t="e">
        <f>#REF!-AS217</f>
        <v>#REF!</v>
      </c>
      <c r="AY217" s="2" t="e">
        <f>#REF!-AT217</f>
        <v>#REF!</v>
      </c>
      <c r="AZ217" s="2" t="e">
        <f>#REF!-AU217</f>
        <v>#REF!</v>
      </c>
      <c r="BA217" s="2">
        <f t="shared" si="526"/>
        <v>441.6</v>
      </c>
      <c r="BB217" s="2"/>
      <c r="BC217" s="262">
        <f>192+249.6</f>
        <v>441.6</v>
      </c>
      <c r="BD217" s="2"/>
      <c r="BE217" s="2"/>
      <c r="BF217" s="2">
        <f t="shared" si="527"/>
        <v>0</v>
      </c>
      <c r="BG217" s="2"/>
      <c r="BH217" s="262"/>
      <c r="BI217" s="2"/>
      <c r="BJ217" s="2"/>
      <c r="BK217" s="2">
        <f t="shared" si="528"/>
        <v>1009.7</v>
      </c>
      <c r="BL217" s="2"/>
      <c r="BM217" s="620">
        <v>1009.7</v>
      </c>
      <c r="BN217" s="2"/>
      <c r="BO217" s="2"/>
      <c r="BP217" s="2">
        <f t="shared" si="547"/>
        <v>165.87027</v>
      </c>
      <c r="BQ217" s="2"/>
      <c r="BR217" s="2">
        <v>165.87027</v>
      </c>
      <c r="BS217" s="2"/>
      <c r="BT217" s="2">
        <f t="shared" si="529"/>
        <v>1009.7</v>
      </c>
      <c r="BU217" s="2"/>
      <c r="BV217" s="620">
        <v>1009.7</v>
      </c>
      <c r="BW217" s="2"/>
      <c r="BX217" s="172"/>
      <c r="BY217" s="2">
        <f t="shared" si="530"/>
        <v>165.87027</v>
      </c>
      <c r="BZ217" s="2"/>
      <c r="CA217" s="2">
        <v>165.87027</v>
      </c>
      <c r="CB217" s="2"/>
      <c r="CC217" s="2"/>
      <c r="CD217" s="25">
        <f t="shared" si="531"/>
        <v>1175.5702700000002</v>
      </c>
      <c r="CE217" s="2">
        <f t="shared" si="532"/>
        <v>1175.5702700000002</v>
      </c>
      <c r="CF217" s="2">
        <f t="shared" si="533"/>
        <v>0</v>
      </c>
      <c r="CG217" s="2">
        <f t="shared" si="533"/>
        <v>1175.5702700000002</v>
      </c>
      <c r="CH217" s="2">
        <f t="shared" si="533"/>
        <v>0</v>
      </c>
      <c r="CI217" s="2">
        <f t="shared" si="533"/>
        <v>0</v>
      </c>
      <c r="CJ217" s="2">
        <f t="shared" si="534"/>
        <v>0</v>
      </c>
      <c r="CK217" s="2">
        <f t="shared" si="535"/>
        <v>0</v>
      </c>
      <c r="CL217" s="2">
        <f t="shared" si="536"/>
        <v>0</v>
      </c>
      <c r="CM217" s="2">
        <f t="shared" si="537"/>
        <v>0</v>
      </c>
      <c r="CN217" s="2">
        <f t="shared" si="538"/>
        <v>0</v>
      </c>
      <c r="CO217" s="92"/>
      <c r="CP217" s="348"/>
      <c r="CQ217" s="348"/>
      <c r="CR217" s="2">
        <f t="shared" si="539"/>
        <v>0</v>
      </c>
      <c r="CS217" s="2"/>
      <c r="CT217" s="262"/>
      <c r="CU217" s="2"/>
      <c r="CV217" s="2"/>
      <c r="CW217" s="2">
        <f t="shared" si="540"/>
        <v>0</v>
      </c>
      <c r="CX217" s="2"/>
      <c r="CY217" s="262"/>
      <c r="CZ217" s="2"/>
      <c r="DA217" s="2"/>
      <c r="DB217" s="2">
        <f t="shared" si="541"/>
        <v>0</v>
      </c>
      <c r="DC217" s="2">
        <f t="shared" si="542"/>
        <v>0</v>
      </c>
      <c r="DD217" s="2">
        <f t="shared" si="542"/>
        <v>0</v>
      </c>
      <c r="DE217" s="2">
        <f t="shared" si="542"/>
        <v>0</v>
      </c>
      <c r="DF217" s="2">
        <f t="shared" si="542"/>
        <v>0</v>
      </c>
      <c r="DG217" s="2"/>
      <c r="DH217" s="2"/>
      <c r="DI217" s="2"/>
      <c r="DJ217" s="2">
        <f t="shared" si="543"/>
        <v>0</v>
      </c>
      <c r="DK217" s="58"/>
      <c r="DL217" s="2">
        <f t="shared" si="544"/>
        <v>1009.7</v>
      </c>
      <c r="DM217" s="2">
        <f t="shared" si="545"/>
        <v>1009.7</v>
      </c>
      <c r="DN217" s="58"/>
      <c r="DO217" s="2"/>
      <c r="DP217" s="2"/>
      <c r="DQ217" s="58"/>
      <c r="DR217" s="2"/>
      <c r="DS217" s="58"/>
      <c r="DT217" s="58"/>
      <c r="DU217" s="2">
        <f t="shared" si="511"/>
        <v>0</v>
      </c>
      <c r="DV217" s="2"/>
      <c r="DW217" s="262"/>
      <c r="DX217" s="2"/>
      <c r="DY217" s="2"/>
      <c r="DZ217" s="2">
        <f t="shared" si="513"/>
        <v>0</v>
      </c>
      <c r="EA217" s="2"/>
      <c r="EB217" s="2"/>
      <c r="EC217" s="2"/>
      <c r="ED217" s="172"/>
      <c r="EE217" s="445"/>
      <c r="EF217" s="445"/>
      <c r="EG217" s="445"/>
      <c r="EH217" s="553"/>
      <c r="EI217" s="553"/>
      <c r="EJ217" s="445"/>
      <c r="EK217" s="445"/>
      <c r="EL217" s="445"/>
      <c r="EM217" s="553"/>
      <c r="EN217" s="553"/>
      <c r="EO217" s="553"/>
      <c r="EP217" s="446"/>
      <c r="EQ217" s="445"/>
      <c r="ER217" s="427" t="e">
        <f t="shared" si="546"/>
        <v>#DIV/0!</v>
      </c>
      <c r="ES217" s="498">
        <f t="shared" si="514"/>
        <v>1009.7</v>
      </c>
      <c r="ET217" s="498">
        <f t="shared" si="548"/>
        <v>1009.7</v>
      </c>
      <c r="EU217" s="498"/>
      <c r="EV217" s="541">
        <f t="shared" si="549"/>
        <v>1</v>
      </c>
      <c r="EW217" s="541">
        <f t="shared" si="550"/>
        <v>0</v>
      </c>
      <c r="EX217" s="498">
        <f t="shared" si="515"/>
        <v>0</v>
      </c>
      <c r="EY217" s="498">
        <f t="shared" si="551"/>
        <v>0</v>
      </c>
      <c r="EZ217" s="498">
        <f t="shared" si="552"/>
        <v>0</v>
      </c>
      <c r="FA217" s="541" t="e">
        <f t="shared" si="553"/>
        <v>#DIV/0!</v>
      </c>
      <c r="FB217" s="541" t="e">
        <f t="shared" si="554"/>
        <v>#DIV/0!</v>
      </c>
      <c r="FC217" s="541"/>
      <c r="FD217" s="498">
        <f t="shared" si="555"/>
        <v>0</v>
      </c>
      <c r="FE217" s="498">
        <f t="shared" si="516"/>
        <v>0</v>
      </c>
      <c r="FF217" s="445"/>
      <c r="FG217" s="445"/>
      <c r="FH217" s="445"/>
      <c r="FI217" s="553"/>
      <c r="FJ217" s="553"/>
      <c r="FK217" s="445"/>
      <c r="FL217" s="445"/>
      <c r="FM217" s="445"/>
      <c r="FN217" s="553"/>
      <c r="FO217" s="553"/>
      <c r="FP217" s="553"/>
      <c r="FQ217" s="446"/>
      <c r="FR217" s="445"/>
    </row>
    <row r="218" spans="2:174" s="48" customFormat="1" ht="15.6" customHeight="1" x14ac:dyDescent="0.25">
      <c r="B218" s="35"/>
      <c r="C218" s="36"/>
      <c r="D218" s="36">
        <v>1</v>
      </c>
      <c r="E218" s="113">
        <v>184</v>
      </c>
      <c r="F218" s="35"/>
      <c r="G218" s="36"/>
      <c r="H218" s="36"/>
      <c r="I218" s="113"/>
      <c r="J218" s="4"/>
      <c r="K218" s="4"/>
      <c r="L218" s="66"/>
      <c r="M218" s="113">
        <v>172</v>
      </c>
      <c r="N218" s="4" t="s">
        <v>144</v>
      </c>
      <c r="O218" s="408"/>
      <c r="P218" s="212">
        <v>1</v>
      </c>
      <c r="Q218" s="113"/>
      <c r="R218" s="2">
        <f t="shared" si="522"/>
        <v>1370.3</v>
      </c>
      <c r="S218" s="2"/>
      <c r="T218" s="620">
        <v>1370.3</v>
      </c>
      <c r="U218" s="2"/>
      <c r="V218" s="2">
        <f t="shared" si="523"/>
        <v>1370.3</v>
      </c>
      <c r="W218" s="2"/>
      <c r="X218" s="645">
        <v>1370.3</v>
      </c>
      <c r="Y218" s="2"/>
      <c r="Z218" s="173"/>
      <c r="AA218" s="172"/>
      <c r="AB218" s="172"/>
      <c r="AC218" s="173"/>
      <c r="AD218" s="172"/>
      <c r="AE218" s="173"/>
      <c r="AF218" s="172"/>
      <c r="AG218" s="172"/>
      <c r="AH218" s="173"/>
      <c r="AI218" s="172"/>
      <c r="AJ218" s="173"/>
      <c r="AK218" s="172"/>
      <c r="AL218" s="172"/>
      <c r="AM218" s="173"/>
      <c r="AN218" s="172"/>
      <c r="AO218" s="173"/>
      <c r="AP218" s="580" t="s">
        <v>528</v>
      </c>
      <c r="AQ218" s="2">
        <f t="shared" si="524"/>
        <v>1370.3</v>
      </c>
      <c r="AR218" s="619"/>
      <c r="AS218" s="620">
        <v>1370.3</v>
      </c>
      <c r="AT218" s="619"/>
      <c r="AU218" s="2"/>
      <c r="AV218" s="2" t="e">
        <f t="shared" si="525"/>
        <v>#REF!</v>
      </c>
      <c r="AW218" s="2" t="e">
        <f>#REF!-AR218</f>
        <v>#REF!</v>
      </c>
      <c r="AX218" s="2" t="e">
        <f>#REF!-AS218</f>
        <v>#REF!</v>
      </c>
      <c r="AY218" s="2" t="e">
        <f>#REF!-AT218</f>
        <v>#REF!</v>
      </c>
      <c r="AZ218" s="2" t="e">
        <f>#REF!-AU218</f>
        <v>#REF!</v>
      </c>
      <c r="BA218" s="2">
        <f t="shared" si="526"/>
        <v>671.6</v>
      </c>
      <c r="BB218" s="2"/>
      <c r="BC218" s="262">
        <f>292+379.6</f>
        <v>671.6</v>
      </c>
      <c r="BD218" s="2"/>
      <c r="BE218" s="2"/>
      <c r="BF218" s="2">
        <f t="shared" si="527"/>
        <v>0</v>
      </c>
      <c r="BG218" s="2"/>
      <c r="BH218" s="2"/>
      <c r="BI218" s="2"/>
      <c r="BJ218" s="2"/>
      <c r="BK218" s="2">
        <f t="shared" si="528"/>
        <v>1370.3</v>
      </c>
      <c r="BL218" s="2"/>
      <c r="BM218" s="620">
        <v>1370.3</v>
      </c>
      <c r="BN218" s="2"/>
      <c r="BO218" s="2"/>
      <c r="BP218" s="2">
        <f t="shared" si="547"/>
        <v>903.56236000000001</v>
      </c>
      <c r="BQ218" s="2"/>
      <c r="BR218" s="2">
        <v>903.56236000000001</v>
      </c>
      <c r="BS218" s="2"/>
      <c r="BT218" s="2">
        <f t="shared" si="529"/>
        <v>1370.3</v>
      </c>
      <c r="BU218" s="2"/>
      <c r="BV218" s="620">
        <v>1370.3</v>
      </c>
      <c r="BW218" s="2"/>
      <c r="BX218" s="172"/>
      <c r="BY218" s="2">
        <f t="shared" si="530"/>
        <v>903.56236000000001</v>
      </c>
      <c r="BZ218" s="2"/>
      <c r="CA218" s="2">
        <v>903.56236000000001</v>
      </c>
      <c r="CB218" s="2"/>
      <c r="CC218" s="2"/>
      <c r="CD218" s="25">
        <f t="shared" si="531"/>
        <v>2273.8623600000001</v>
      </c>
      <c r="CE218" s="2">
        <f t="shared" si="532"/>
        <v>2273.8623600000001</v>
      </c>
      <c r="CF218" s="2">
        <f t="shared" si="533"/>
        <v>0</v>
      </c>
      <c r="CG218" s="2">
        <f t="shared" si="533"/>
        <v>2273.8623600000001</v>
      </c>
      <c r="CH218" s="2">
        <f t="shared" si="533"/>
        <v>0</v>
      </c>
      <c r="CI218" s="2">
        <f t="shared" si="533"/>
        <v>0</v>
      </c>
      <c r="CJ218" s="2">
        <f t="shared" si="534"/>
        <v>0</v>
      </c>
      <c r="CK218" s="2">
        <f t="shared" si="535"/>
        <v>0</v>
      </c>
      <c r="CL218" s="2">
        <f t="shared" si="536"/>
        <v>0</v>
      </c>
      <c r="CM218" s="2">
        <f t="shared" si="537"/>
        <v>0</v>
      </c>
      <c r="CN218" s="2">
        <f t="shared" si="538"/>
        <v>0</v>
      </c>
      <c r="CO218" s="92"/>
      <c r="CP218" s="348"/>
      <c r="CQ218" s="348"/>
      <c r="CR218" s="2">
        <f t="shared" si="539"/>
        <v>0</v>
      </c>
      <c r="CS218" s="2"/>
      <c r="CT218" s="2"/>
      <c r="CU218" s="2"/>
      <c r="CV218" s="2"/>
      <c r="CW218" s="2">
        <f t="shared" si="540"/>
        <v>0</v>
      </c>
      <c r="CX218" s="2"/>
      <c r="CY218" s="2"/>
      <c r="CZ218" s="2"/>
      <c r="DA218" s="2"/>
      <c r="DB218" s="2">
        <f t="shared" si="541"/>
        <v>0</v>
      </c>
      <c r="DC218" s="2">
        <f t="shared" si="542"/>
        <v>0</v>
      </c>
      <c r="DD218" s="2">
        <f t="shared" si="542"/>
        <v>0</v>
      </c>
      <c r="DE218" s="2">
        <f t="shared" si="542"/>
        <v>0</v>
      </c>
      <c r="DF218" s="2">
        <f t="shared" si="542"/>
        <v>0</v>
      </c>
      <c r="DG218" s="2"/>
      <c r="DH218" s="2"/>
      <c r="DI218" s="2"/>
      <c r="DJ218" s="2">
        <f t="shared" si="543"/>
        <v>0</v>
      </c>
      <c r="DK218" s="58"/>
      <c r="DL218" s="2">
        <f t="shared" si="544"/>
        <v>1370.3</v>
      </c>
      <c r="DM218" s="2">
        <f t="shared" si="545"/>
        <v>1370.3</v>
      </c>
      <c r="DN218" s="58"/>
      <c r="DO218" s="2"/>
      <c r="DP218" s="2"/>
      <c r="DQ218" s="58"/>
      <c r="DR218" s="2"/>
      <c r="DS218" s="58"/>
      <c r="DT218" s="58"/>
      <c r="DU218" s="2">
        <f t="shared" si="511"/>
        <v>0</v>
      </c>
      <c r="DV218" s="2"/>
      <c r="DW218" s="620"/>
      <c r="DX218" s="2"/>
      <c r="DY218" s="2"/>
      <c r="DZ218" s="2">
        <f t="shared" si="513"/>
        <v>0</v>
      </c>
      <c r="EA218" s="2"/>
      <c r="EB218" s="2"/>
      <c r="EC218" s="2"/>
      <c r="ED218" s="172"/>
      <c r="EE218" s="445"/>
      <c r="EF218" s="445"/>
      <c r="EG218" s="445"/>
      <c r="EH218" s="553"/>
      <c r="EI218" s="553"/>
      <c r="EJ218" s="445"/>
      <c r="EK218" s="445"/>
      <c r="EL218" s="445"/>
      <c r="EM218" s="553"/>
      <c r="EN218" s="553"/>
      <c r="EO218" s="553"/>
      <c r="EP218" s="446"/>
      <c r="EQ218" s="445"/>
      <c r="ER218" s="427" t="e">
        <f t="shared" si="546"/>
        <v>#DIV/0!</v>
      </c>
      <c r="ES218" s="498">
        <f t="shared" si="514"/>
        <v>1370.3</v>
      </c>
      <c r="ET218" s="498">
        <f t="shared" si="548"/>
        <v>1370.3</v>
      </c>
      <c r="EU218" s="498"/>
      <c r="EV218" s="541">
        <f t="shared" si="549"/>
        <v>1</v>
      </c>
      <c r="EW218" s="541">
        <f t="shared" si="550"/>
        <v>0</v>
      </c>
      <c r="EX218" s="498">
        <f t="shared" si="515"/>
        <v>0</v>
      </c>
      <c r="EY218" s="498">
        <f t="shared" si="551"/>
        <v>0</v>
      </c>
      <c r="EZ218" s="498">
        <f t="shared" si="552"/>
        <v>0</v>
      </c>
      <c r="FA218" s="541" t="e">
        <f t="shared" si="553"/>
        <v>#DIV/0!</v>
      </c>
      <c r="FB218" s="541" t="e">
        <f t="shared" si="554"/>
        <v>#DIV/0!</v>
      </c>
      <c r="FC218" s="541"/>
      <c r="FD218" s="498">
        <f t="shared" si="555"/>
        <v>0</v>
      </c>
      <c r="FE218" s="498">
        <f t="shared" si="516"/>
        <v>0</v>
      </c>
      <c r="FF218" s="445"/>
      <c r="FG218" s="445"/>
      <c r="FH218" s="445"/>
      <c r="FI218" s="553"/>
      <c r="FJ218" s="553"/>
      <c r="FK218" s="445"/>
      <c r="FL218" s="445"/>
      <c r="FM218" s="445"/>
      <c r="FN218" s="553"/>
      <c r="FO218" s="553"/>
      <c r="FP218" s="553"/>
      <c r="FQ218" s="446"/>
      <c r="FR218" s="445"/>
    </row>
    <row r="219" spans="2:174" s="48" customFormat="1" ht="15.75" customHeight="1" x14ac:dyDescent="0.25">
      <c r="B219" s="35"/>
      <c r="C219" s="36"/>
      <c r="D219" s="36">
        <v>1</v>
      </c>
      <c r="E219" s="113">
        <v>185</v>
      </c>
      <c r="F219" s="35"/>
      <c r="G219" s="36"/>
      <c r="H219" s="36">
        <v>1</v>
      </c>
      <c r="I219" s="113"/>
      <c r="J219" s="4"/>
      <c r="K219" s="4"/>
      <c r="L219" s="66"/>
      <c r="M219" s="113">
        <v>173</v>
      </c>
      <c r="N219" s="4" t="s">
        <v>145</v>
      </c>
      <c r="O219" s="408"/>
      <c r="P219" s="212">
        <v>1</v>
      </c>
      <c r="Q219" s="113"/>
      <c r="R219" s="2">
        <f t="shared" si="522"/>
        <v>3049.5999900000002</v>
      </c>
      <c r="S219" s="2"/>
      <c r="T219" s="620">
        <v>3049.5999900000002</v>
      </c>
      <c r="U219" s="2"/>
      <c r="V219" s="2">
        <f t="shared" si="523"/>
        <v>3049.6</v>
      </c>
      <c r="W219" s="2"/>
      <c r="X219" s="645">
        <v>3049.6</v>
      </c>
      <c r="Y219" s="2"/>
      <c r="Z219" s="173"/>
      <c r="AA219" s="172"/>
      <c r="AB219" s="172"/>
      <c r="AC219" s="173"/>
      <c r="AD219" s="172"/>
      <c r="AE219" s="173"/>
      <c r="AF219" s="172"/>
      <c r="AG219" s="172"/>
      <c r="AH219" s="173"/>
      <c r="AI219" s="172"/>
      <c r="AJ219" s="173"/>
      <c r="AK219" s="172"/>
      <c r="AL219" s="172"/>
      <c r="AM219" s="173"/>
      <c r="AN219" s="172"/>
      <c r="AO219" s="173"/>
      <c r="AP219" s="580" t="s">
        <v>478</v>
      </c>
      <c r="AQ219" s="2">
        <f t="shared" si="524"/>
        <v>3049.5999900000002</v>
      </c>
      <c r="AR219" s="619"/>
      <c r="AS219" s="620">
        <v>3049.5999900000002</v>
      </c>
      <c r="AT219" s="619"/>
      <c r="AU219" s="262"/>
      <c r="AV219" s="2" t="e">
        <f t="shared" si="525"/>
        <v>#REF!</v>
      </c>
      <c r="AW219" s="2" t="e">
        <f>#REF!-AR219</f>
        <v>#REF!</v>
      </c>
      <c r="AX219" s="2" t="e">
        <f>#REF!-AS219</f>
        <v>#REF!</v>
      </c>
      <c r="AY219" s="2" t="e">
        <f>#REF!-AT219</f>
        <v>#REF!</v>
      </c>
      <c r="AZ219" s="2" t="e">
        <f>#REF!-AU219</f>
        <v>#REF!</v>
      </c>
      <c r="BA219" s="2">
        <f t="shared" si="526"/>
        <v>1835.4</v>
      </c>
      <c r="BB219" s="2"/>
      <c r="BC219" s="262">
        <f>798+1037.4</f>
        <v>1835.4</v>
      </c>
      <c r="BD219" s="2"/>
      <c r="BE219" s="262"/>
      <c r="BF219" s="2">
        <f t="shared" si="527"/>
        <v>0</v>
      </c>
      <c r="BG219" s="2"/>
      <c r="BH219" s="262"/>
      <c r="BI219" s="2"/>
      <c r="BJ219" s="262"/>
      <c r="BK219" s="2">
        <f t="shared" si="528"/>
        <v>3049.5992399999996</v>
      </c>
      <c r="BL219" s="2"/>
      <c r="BM219" s="262">
        <f>SUM(1300.46177,1749.13747)</f>
        <v>3049.5992399999996</v>
      </c>
      <c r="BN219" s="2"/>
      <c r="BO219" s="328"/>
      <c r="BP219" s="2">
        <f t="shared" si="547"/>
        <v>376.91676000000001</v>
      </c>
      <c r="BQ219" s="327"/>
      <c r="BR219" s="327">
        <f>SUM(160.73123,216.18553)</f>
        <v>376.91676000000001</v>
      </c>
      <c r="BS219" s="327"/>
      <c r="BT219" s="2">
        <f t="shared" si="529"/>
        <v>3049.5992399999996</v>
      </c>
      <c r="BU219" s="2"/>
      <c r="BV219" s="262">
        <f>SUM(1749.13747,1300.46177)</f>
        <v>3049.5992399999996</v>
      </c>
      <c r="BW219" s="2"/>
      <c r="BX219" s="205"/>
      <c r="BY219" s="2">
        <f t="shared" si="530"/>
        <v>376.91676000000001</v>
      </c>
      <c r="BZ219" s="2"/>
      <c r="CA219" s="2">
        <f>SUM(216.18553,160.73123)</f>
        <v>376.91676000000001</v>
      </c>
      <c r="CB219" s="2"/>
      <c r="CC219" s="2"/>
      <c r="CD219" s="25">
        <f t="shared" si="531"/>
        <v>3426.5159999999996</v>
      </c>
      <c r="CE219" s="2">
        <f t="shared" si="532"/>
        <v>3426.5159999999996</v>
      </c>
      <c r="CF219" s="2">
        <f t="shared" si="533"/>
        <v>0</v>
      </c>
      <c r="CG219" s="2">
        <f t="shared" si="533"/>
        <v>3426.5159999999996</v>
      </c>
      <c r="CH219" s="2">
        <f t="shared" si="533"/>
        <v>0</v>
      </c>
      <c r="CI219" s="2">
        <f t="shared" si="533"/>
        <v>0</v>
      </c>
      <c r="CJ219" s="2">
        <f t="shared" si="534"/>
        <v>0</v>
      </c>
      <c r="CK219" s="2">
        <f t="shared" si="535"/>
        <v>0</v>
      </c>
      <c r="CL219" s="2">
        <f t="shared" si="536"/>
        <v>0</v>
      </c>
      <c r="CM219" s="2">
        <f t="shared" si="537"/>
        <v>0</v>
      </c>
      <c r="CN219" s="2">
        <f t="shared" si="538"/>
        <v>0</v>
      </c>
      <c r="CO219" s="92"/>
      <c r="CP219" s="348"/>
      <c r="CQ219" s="348"/>
      <c r="CR219" s="2">
        <f t="shared" si="539"/>
        <v>0</v>
      </c>
      <c r="CS219" s="2"/>
      <c r="CT219" s="262"/>
      <c r="CU219" s="2"/>
      <c r="CV219" s="262"/>
      <c r="CW219" s="2">
        <f t="shared" si="540"/>
        <v>0</v>
      </c>
      <c r="CX219" s="2"/>
      <c r="CY219" s="262"/>
      <c r="CZ219" s="2"/>
      <c r="DA219" s="262"/>
      <c r="DB219" s="2">
        <f t="shared" si="541"/>
        <v>0</v>
      </c>
      <c r="DC219" s="2">
        <f t="shared" si="542"/>
        <v>0</v>
      </c>
      <c r="DD219" s="2">
        <f t="shared" si="542"/>
        <v>0</v>
      </c>
      <c r="DE219" s="2">
        <f t="shared" si="542"/>
        <v>0</v>
      </c>
      <c r="DF219" s="2">
        <f t="shared" si="542"/>
        <v>0</v>
      </c>
      <c r="DG219" s="2"/>
      <c r="DH219" s="2"/>
      <c r="DI219" s="2"/>
      <c r="DJ219" s="2">
        <f t="shared" si="543"/>
        <v>0</v>
      </c>
      <c r="DK219" s="58"/>
      <c r="DL219" s="2">
        <f t="shared" si="544"/>
        <v>3049.5992399999996</v>
      </c>
      <c r="DM219" s="2">
        <f t="shared" si="545"/>
        <v>3049.5992399999996</v>
      </c>
      <c r="DN219" s="58"/>
      <c r="DO219" s="2"/>
      <c r="DP219" s="2"/>
      <c r="DQ219" s="58"/>
      <c r="DR219" s="2"/>
      <c r="DS219" s="58"/>
      <c r="DT219" s="58"/>
      <c r="DU219" s="2">
        <f t="shared" si="511"/>
        <v>0</v>
      </c>
      <c r="DV219" s="2"/>
      <c r="DW219" s="262"/>
      <c r="DX219" s="2"/>
      <c r="DY219" s="328"/>
      <c r="DZ219" s="2">
        <f t="shared" si="513"/>
        <v>0</v>
      </c>
      <c r="EA219" s="2"/>
      <c r="EB219" s="2"/>
      <c r="EC219" s="2"/>
      <c r="ED219" s="172"/>
      <c r="EE219" s="445"/>
      <c r="EF219" s="445"/>
      <c r="EG219" s="445"/>
      <c r="EH219" s="553"/>
      <c r="EI219" s="553"/>
      <c r="EJ219" s="445"/>
      <c r="EK219" s="445"/>
      <c r="EL219" s="445"/>
      <c r="EM219" s="553"/>
      <c r="EN219" s="553"/>
      <c r="EO219" s="553"/>
      <c r="EP219" s="446"/>
      <c r="EQ219" s="445"/>
      <c r="ER219" s="427" t="e">
        <f t="shared" si="546"/>
        <v>#DIV/0!</v>
      </c>
      <c r="ES219" s="498">
        <f t="shared" si="514"/>
        <v>3049.5999900000002</v>
      </c>
      <c r="ET219" s="498">
        <f t="shared" si="548"/>
        <v>3049.5999900000002</v>
      </c>
      <c r="EU219" s="498"/>
      <c r="EV219" s="541">
        <f t="shared" si="549"/>
        <v>1</v>
      </c>
      <c r="EW219" s="541">
        <f t="shared" si="550"/>
        <v>0</v>
      </c>
      <c r="EX219" s="498">
        <f t="shared" si="515"/>
        <v>0</v>
      </c>
      <c r="EY219" s="498">
        <f t="shared" si="551"/>
        <v>0</v>
      </c>
      <c r="EZ219" s="498">
        <f t="shared" si="552"/>
        <v>0</v>
      </c>
      <c r="FA219" s="541" t="e">
        <f t="shared" si="553"/>
        <v>#DIV/0!</v>
      </c>
      <c r="FB219" s="541" t="e">
        <f t="shared" si="554"/>
        <v>#DIV/0!</v>
      </c>
      <c r="FC219" s="541"/>
      <c r="FD219" s="498">
        <f t="shared" si="555"/>
        <v>0</v>
      </c>
      <c r="FE219" s="498">
        <f t="shared" si="516"/>
        <v>0</v>
      </c>
      <c r="FF219" s="445">
        <f>FG219+FH219</f>
        <v>0</v>
      </c>
      <c r="FG219" s="445">
        <f>AT219</f>
        <v>0</v>
      </c>
      <c r="FH219" s="445"/>
      <c r="FI219" s="553" t="e">
        <f>FG219/FF219</f>
        <v>#DIV/0!</v>
      </c>
      <c r="FJ219" s="553" t="e">
        <f>FH219/FF219</f>
        <v>#DIV/0!</v>
      </c>
      <c r="FK219" s="445">
        <f>FL219+FM219</f>
        <v>0</v>
      </c>
      <c r="FL219" s="445">
        <f>DX219</f>
        <v>0</v>
      </c>
      <c r="FM219" s="445">
        <f>EC219</f>
        <v>0</v>
      </c>
      <c r="FN219" s="553" t="e">
        <f>FL219/FK219</f>
        <v>#DIV/0!</v>
      </c>
      <c r="FO219" s="553" t="e">
        <f>FM219/FK219</f>
        <v>#DIV/0!</v>
      </c>
      <c r="FP219" s="553"/>
      <c r="FQ219" s="446" t="e">
        <f>FK219*FI219</f>
        <v>#DIV/0!</v>
      </c>
      <c r="FR219" s="445" t="e">
        <f>FL219-FQ219</f>
        <v>#DIV/0!</v>
      </c>
    </row>
    <row r="220" spans="2:174" s="142" customFormat="1" ht="15.75" customHeight="1" x14ac:dyDescent="0.2">
      <c r="B220" s="136"/>
      <c r="C220" s="137"/>
      <c r="D220" s="137"/>
      <c r="E220" s="138"/>
      <c r="F220" s="136"/>
      <c r="G220" s="137"/>
      <c r="H220" s="137"/>
      <c r="I220" s="420"/>
      <c r="J220" s="420"/>
      <c r="K220" s="420"/>
      <c r="L220" s="146"/>
      <c r="M220" s="138"/>
      <c r="N220" s="141" t="s">
        <v>12</v>
      </c>
      <c r="O220" s="141"/>
      <c r="P220" s="214">
        <f t="shared" ref="P220:Z220" si="556">SUM(P221:P229)-P222</f>
        <v>8</v>
      </c>
      <c r="Q220" s="214">
        <f t="shared" si="556"/>
        <v>1</v>
      </c>
      <c r="R220" s="70">
        <f>SUM(R221:R229)-R222</f>
        <v>8211.8090000000011</v>
      </c>
      <c r="S220" s="70">
        <f>SUM(S221:S229)-S222</f>
        <v>0</v>
      </c>
      <c r="T220" s="70">
        <f>SUM(T221:T229)-T222</f>
        <v>8211.8090000000011</v>
      </c>
      <c r="U220" s="70">
        <f>SUM(U221:U229)-U222</f>
        <v>0</v>
      </c>
      <c r="V220" s="70">
        <f t="shared" si="556"/>
        <v>8214.9</v>
      </c>
      <c r="W220" s="70">
        <f t="shared" si="556"/>
        <v>0</v>
      </c>
      <c r="X220" s="70">
        <f t="shared" si="556"/>
        <v>8214.9</v>
      </c>
      <c r="Y220" s="70">
        <f t="shared" si="556"/>
        <v>0</v>
      </c>
      <c r="Z220" s="170">
        <f t="shared" si="556"/>
        <v>0</v>
      </c>
      <c r="AA220" s="170">
        <f t="shared" ref="AA220:AO220" si="557">SUM(AA221:AA229)-AA222</f>
        <v>4485</v>
      </c>
      <c r="AB220" s="170">
        <f t="shared" si="557"/>
        <v>0</v>
      </c>
      <c r="AC220" s="170">
        <f t="shared" si="557"/>
        <v>4485</v>
      </c>
      <c r="AD220" s="170">
        <f t="shared" si="557"/>
        <v>0</v>
      </c>
      <c r="AE220" s="170">
        <f t="shared" si="557"/>
        <v>0</v>
      </c>
      <c r="AF220" s="170">
        <f t="shared" si="557"/>
        <v>4485</v>
      </c>
      <c r="AG220" s="170">
        <f t="shared" si="557"/>
        <v>0</v>
      </c>
      <c r="AH220" s="170">
        <f t="shared" si="557"/>
        <v>4485</v>
      </c>
      <c r="AI220" s="170">
        <f t="shared" si="557"/>
        <v>0</v>
      </c>
      <c r="AJ220" s="170">
        <f t="shared" si="557"/>
        <v>0</v>
      </c>
      <c r="AK220" s="171">
        <f t="shared" si="557"/>
        <v>1950</v>
      </c>
      <c r="AL220" s="170">
        <f t="shared" si="557"/>
        <v>0</v>
      </c>
      <c r="AM220" s="170">
        <f t="shared" si="557"/>
        <v>1950</v>
      </c>
      <c r="AN220" s="170">
        <f t="shared" si="557"/>
        <v>0</v>
      </c>
      <c r="AO220" s="170">
        <f t="shared" si="557"/>
        <v>0</v>
      </c>
      <c r="AP220" s="577"/>
      <c r="AQ220" s="70">
        <f>SUM(AQ221:AQ229)-AQ222</f>
        <v>8211.8090000000011</v>
      </c>
      <c r="AR220" s="70">
        <f>SUM(AR221:AR229)-AR222</f>
        <v>0</v>
      </c>
      <c r="AS220" s="70">
        <f>SUM(AS221:AS229)-AS222</f>
        <v>8211.8090000000011</v>
      </c>
      <c r="AT220" s="70">
        <f>SUM(AT221:AT229)-AT222</f>
        <v>0</v>
      </c>
      <c r="AU220" s="70">
        <f>SUM(AU221:AU229)-AU222</f>
        <v>0</v>
      </c>
      <c r="AV220" s="70" t="e">
        <f t="shared" ref="AV220:BE220" si="558">SUM(AV221:AV229)-AV222</f>
        <v>#REF!</v>
      </c>
      <c r="AW220" s="70" t="e">
        <f t="shared" si="558"/>
        <v>#REF!</v>
      </c>
      <c r="AX220" s="70" t="e">
        <f t="shared" si="558"/>
        <v>#REF!</v>
      </c>
      <c r="AY220" s="70" t="e">
        <f t="shared" si="558"/>
        <v>#REF!</v>
      </c>
      <c r="AZ220" s="70" t="e">
        <f t="shared" si="558"/>
        <v>#REF!</v>
      </c>
      <c r="BA220" s="70">
        <f t="shared" si="558"/>
        <v>4485</v>
      </c>
      <c r="BB220" s="70">
        <f t="shared" si="558"/>
        <v>0</v>
      </c>
      <c r="BC220" s="70">
        <f t="shared" si="558"/>
        <v>4485</v>
      </c>
      <c r="BD220" s="70">
        <f t="shared" si="558"/>
        <v>0</v>
      </c>
      <c r="BE220" s="70">
        <f t="shared" si="558"/>
        <v>0</v>
      </c>
      <c r="BF220" s="70">
        <f t="shared" ref="BF220:CN220" si="559">SUM(BF221:BF229)-BF222</f>
        <v>0</v>
      </c>
      <c r="BG220" s="70">
        <f t="shared" si="559"/>
        <v>0</v>
      </c>
      <c r="BH220" s="70">
        <f t="shared" si="559"/>
        <v>0</v>
      </c>
      <c r="BI220" s="70">
        <f t="shared" si="559"/>
        <v>0</v>
      </c>
      <c r="BJ220" s="70">
        <f t="shared" si="559"/>
        <v>0</v>
      </c>
      <c r="BK220" s="70">
        <f t="shared" si="559"/>
        <v>7943.9398899999997</v>
      </c>
      <c r="BL220" s="70">
        <f t="shared" si="559"/>
        <v>0</v>
      </c>
      <c r="BM220" s="70">
        <f t="shared" si="559"/>
        <v>7943.9398899999997</v>
      </c>
      <c r="BN220" s="70">
        <f t="shared" si="559"/>
        <v>0</v>
      </c>
      <c r="BO220" s="70">
        <f t="shared" si="559"/>
        <v>0</v>
      </c>
      <c r="BP220" s="70">
        <f>SUM(BP221:BP229)</f>
        <v>1781.9778499999998</v>
      </c>
      <c r="BQ220" s="70">
        <f>SUM(BQ221:BQ229)</f>
        <v>0</v>
      </c>
      <c r="BR220" s="70">
        <f>SUM(BR221:BR229)</f>
        <v>1781.9778499999998</v>
      </c>
      <c r="BS220" s="70">
        <f>SUM(BS221:BS229)</f>
        <v>0</v>
      </c>
      <c r="BT220" s="70">
        <f t="shared" si="559"/>
        <v>7943.9398899999997</v>
      </c>
      <c r="BU220" s="70">
        <f t="shared" si="559"/>
        <v>0</v>
      </c>
      <c r="BV220" s="70">
        <f t="shared" si="559"/>
        <v>7943.9398899999997</v>
      </c>
      <c r="BW220" s="70">
        <f t="shared" si="559"/>
        <v>0</v>
      </c>
      <c r="BX220" s="170">
        <f t="shared" si="559"/>
        <v>0</v>
      </c>
      <c r="BY220" s="310">
        <f t="shared" si="559"/>
        <v>1781.9778499999998</v>
      </c>
      <c r="BZ220" s="70">
        <f t="shared" si="559"/>
        <v>0</v>
      </c>
      <c r="CA220" s="70">
        <f t="shared" si="559"/>
        <v>1781.9778499999998</v>
      </c>
      <c r="CB220" s="70">
        <f t="shared" si="559"/>
        <v>0</v>
      </c>
      <c r="CC220" s="70">
        <f t="shared" si="559"/>
        <v>0</v>
      </c>
      <c r="CD220" s="70">
        <f t="shared" si="559"/>
        <v>9725.9177400000008</v>
      </c>
      <c r="CE220" s="70">
        <f t="shared" si="559"/>
        <v>9725.9177400000008</v>
      </c>
      <c r="CF220" s="70">
        <f t="shared" si="559"/>
        <v>0</v>
      </c>
      <c r="CG220" s="70">
        <f t="shared" si="559"/>
        <v>9725.9177400000008</v>
      </c>
      <c r="CH220" s="70">
        <f t="shared" si="559"/>
        <v>0</v>
      </c>
      <c r="CI220" s="70">
        <f t="shared" si="559"/>
        <v>0</v>
      </c>
      <c r="CJ220" s="70">
        <f t="shared" si="559"/>
        <v>0</v>
      </c>
      <c r="CK220" s="70">
        <f t="shared" si="559"/>
        <v>0</v>
      </c>
      <c r="CL220" s="70">
        <f t="shared" si="559"/>
        <v>0</v>
      </c>
      <c r="CM220" s="70">
        <f t="shared" si="559"/>
        <v>0</v>
      </c>
      <c r="CN220" s="70">
        <f t="shared" si="559"/>
        <v>0</v>
      </c>
      <c r="CO220" s="312">
        <f>CP220+CR220-BF220</f>
        <v>4485</v>
      </c>
      <c r="CP220" s="313">
        <f t="shared" ref="CP220:DJ220" si="560">SUM(CP221:CP229)-CP222</f>
        <v>4485</v>
      </c>
      <c r="CQ220" s="313">
        <f t="shared" si="560"/>
        <v>4485</v>
      </c>
      <c r="CR220" s="70">
        <f t="shared" si="560"/>
        <v>0</v>
      </c>
      <c r="CS220" s="70">
        <f t="shared" si="560"/>
        <v>0</v>
      </c>
      <c r="CT220" s="70">
        <f t="shared" si="560"/>
        <v>0</v>
      </c>
      <c r="CU220" s="70">
        <f t="shared" si="560"/>
        <v>0</v>
      </c>
      <c r="CV220" s="70">
        <f t="shared" si="560"/>
        <v>0</v>
      </c>
      <c r="CW220" s="70">
        <f t="shared" si="560"/>
        <v>0</v>
      </c>
      <c r="CX220" s="70">
        <f t="shared" si="560"/>
        <v>0</v>
      </c>
      <c r="CY220" s="70">
        <f t="shared" si="560"/>
        <v>0</v>
      </c>
      <c r="CZ220" s="70">
        <f t="shared" si="560"/>
        <v>0</v>
      </c>
      <c r="DA220" s="70">
        <f t="shared" si="560"/>
        <v>0</v>
      </c>
      <c r="DB220" s="70">
        <f t="shared" si="560"/>
        <v>0</v>
      </c>
      <c r="DC220" s="70">
        <f t="shared" si="560"/>
        <v>0</v>
      </c>
      <c r="DD220" s="70">
        <f t="shared" si="560"/>
        <v>0</v>
      </c>
      <c r="DE220" s="70">
        <f t="shared" si="560"/>
        <v>0</v>
      </c>
      <c r="DF220" s="70">
        <f t="shared" si="560"/>
        <v>0</v>
      </c>
      <c r="DG220" s="70">
        <f t="shared" si="560"/>
        <v>0</v>
      </c>
      <c r="DH220" s="70">
        <f t="shared" si="560"/>
        <v>0</v>
      </c>
      <c r="DI220" s="70">
        <f t="shared" si="560"/>
        <v>0</v>
      </c>
      <c r="DJ220" s="70">
        <f t="shared" si="560"/>
        <v>0</v>
      </c>
      <c r="DK220" s="154"/>
      <c r="DL220" s="70">
        <f>SUM(DL221:DL229)-DL222</f>
        <v>7943.9398899999997</v>
      </c>
      <c r="DM220" s="70">
        <f>SUM(DM221:DM229)-DM222</f>
        <v>7943.9398899999997</v>
      </c>
      <c r="DN220" s="154"/>
      <c r="DO220" s="70">
        <f>SUM(DO221:DO229)-DO222</f>
        <v>7943.9398899999997</v>
      </c>
      <c r="DP220" s="70">
        <f>SUM(DP221:DP229)-DP222</f>
        <v>0</v>
      </c>
      <c r="DQ220" s="154"/>
      <c r="DR220" s="70">
        <f>SUM(DR221:DR229)-DR222</f>
        <v>-3458.9398900000001</v>
      </c>
      <c r="DS220" s="143">
        <f>DJ220-DR220</f>
        <v>3458.9398900000001</v>
      </c>
      <c r="DT220" s="143"/>
      <c r="DU220" s="70">
        <f t="shared" si="511"/>
        <v>0</v>
      </c>
      <c r="DV220" s="70">
        <f>SUM(DV221:DV229)-DV222</f>
        <v>0</v>
      </c>
      <c r="DW220" s="70">
        <f>SUM(DW221:DW229)-DW222</f>
        <v>0</v>
      </c>
      <c r="DX220" s="70">
        <f>SUM(DX221:DX229)-DX222</f>
        <v>0</v>
      </c>
      <c r="DY220" s="70">
        <f>SUM(DY221:DY229)-DY222</f>
        <v>0</v>
      </c>
      <c r="DZ220" s="70">
        <f t="shared" si="513"/>
        <v>0</v>
      </c>
      <c r="EA220" s="70">
        <f>SUM(EA221:EA229)-EA222</f>
        <v>0</v>
      </c>
      <c r="EB220" s="70">
        <f>SUM(EB221:EB229)-EB222</f>
        <v>0</v>
      </c>
      <c r="EC220" s="70">
        <f>SUM(EC221:EC229)-EC222</f>
        <v>0</v>
      </c>
      <c r="ED220" s="170">
        <f>SUM(ED221:ED229)-ED222</f>
        <v>0</v>
      </c>
      <c r="EE220" s="70">
        <f>EF220+EG220+EH220</f>
        <v>0</v>
      </c>
      <c r="EF220" s="70">
        <f>AR220</f>
        <v>0</v>
      </c>
      <c r="EG220" s="70">
        <f>SUM(EG221:EG229)-EG222</f>
        <v>0</v>
      </c>
      <c r="EH220" s="543"/>
      <c r="EI220" s="543"/>
      <c r="EJ220" s="70">
        <f>EK220+EL220</f>
        <v>0</v>
      </c>
      <c r="EK220" s="70">
        <f>SUM(EK221:EK229)</f>
        <v>0</v>
      </c>
      <c r="EL220" s="70">
        <f>SUM(EL221:EL229)</f>
        <v>0</v>
      </c>
      <c r="EM220" s="543"/>
      <c r="EN220" s="543"/>
      <c r="EO220" s="543"/>
      <c r="EP220" s="439">
        <f>SUM(EP221:EP229)</f>
        <v>0</v>
      </c>
      <c r="EQ220" s="70">
        <f>EP220-EM220</f>
        <v>0</v>
      </c>
      <c r="ER220" s="426"/>
      <c r="ES220" s="70">
        <f t="shared" si="514"/>
        <v>8211.8090000000011</v>
      </c>
      <c r="ET220" s="70">
        <f t="shared" si="548"/>
        <v>8211.8090000000011</v>
      </c>
      <c r="EU220" s="70">
        <f>SUM(EU221:EU229)-EU222</f>
        <v>0</v>
      </c>
      <c r="EV220" s="543"/>
      <c r="EW220" s="543"/>
      <c r="EX220" s="70">
        <f t="shared" si="515"/>
        <v>0</v>
      </c>
      <c r="EY220" s="70">
        <f>SUM(EY221:EY229)</f>
        <v>0</v>
      </c>
      <c r="EZ220" s="70">
        <f>SUM(EZ221:EZ229)</f>
        <v>0</v>
      </c>
      <c r="FA220" s="543"/>
      <c r="FB220" s="543"/>
      <c r="FC220" s="543"/>
      <c r="FD220" s="70">
        <f>SUM(FD221:FD229)</f>
        <v>0</v>
      </c>
      <c r="FE220" s="70">
        <f t="shared" si="516"/>
        <v>0</v>
      </c>
      <c r="FF220" s="70">
        <f>FG220+FH220+FI220</f>
        <v>0</v>
      </c>
      <c r="FG220" s="70">
        <f>AT220</f>
        <v>0</v>
      </c>
      <c r="FH220" s="70">
        <f>SUM(FH221:FH229)-FH222</f>
        <v>0</v>
      </c>
      <c r="FI220" s="543"/>
      <c r="FJ220" s="543"/>
      <c r="FK220" s="70">
        <f>FL220+FM220</f>
        <v>0</v>
      </c>
      <c r="FL220" s="70">
        <f>DX220</f>
        <v>0</v>
      </c>
      <c r="FM220" s="70">
        <f>EC220</f>
        <v>0</v>
      </c>
      <c r="FN220" s="543"/>
      <c r="FO220" s="543"/>
      <c r="FP220" s="543"/>
      <c r="FQ220" s="439">
        <f>FK220*FI220</f>
        <v>0</v>
      </c>
      <c r="FR220" s="70">
        <f>FL220-FQ220</f>
        <v>0</v>
      </c>
    </row>
    <row r="221" spans="2:174" s="48" customFormat="1" ht="15.75" customHeight="1" x14ac:dyDescent="0.25">
      <c r="B221" s="35">
        <v>1</v>
      </c>
      <c r="C221" s="36"/>
      <c r="D221" s="36"/>
      <c r="E221" s="113">
        <v>186</v>
      </c>
      <c r="F221" s="35"/>
      <c r="G221" s="36"/>
      <c r="H221" s="36"/>
      <c r="M221" s="113">
        <v>174</v>
      </c>
      <c r="N221" s="4" t="s">
        <v>244</v>
      </c>
      <c r="O221" s="157" t="s">
        <v>343</v>
      </c>
      <c r="P221" s="344">
        <v>1</v>
      </c>
      <c r="Q221" s="157"/>
      <c r="R221" s="2">
        <f t="shared" ref="R221:R229" si="561">S221+T221+U221</f>
        <v>669.7</v>
      </c>
      <c r="S221" s="2"/>
      <c r="T221" s="620">
        <v>669.7</v>
      </c>
      <c r="U221" s="2"/>
      <c r="V221" s="2">
        <f t="shared" ref="V221:V229" si="562">W221+X221+Y221+Z221</f>
        <v>669.7</v>
      </c>
      <c r="W221" s="2"/>
      <c r="X221" s="645">
        <v>669.7</v>
      </c>
      <c r="Y221" s="2"/>
      <c r="Z221" s="175"/>
      <c r="AA221" s="172">
        <f t="shared" ref="AA221:AA229" si="563">AB221+AC221+AD221+AE221</f>
        <v>0</v>
      </c>
      <c r="AB221" s="172"/>
      <c r="AC221" s="173"/>
      <c r="AD221" s="172"/>
      <c r="AE221" s="175"/>
      <c r="AF221" s="172">
        <f t="shared" ref="AF221:AF229" si="564">AG221+AH221+AI221+AJ221</f>
        <v>0</v>
      </c>
      <c r="AG221" s="172"/>
      <c r="AH221" s="173"/>
      <c r="AI221" s="172"/>
      <c r="AJ221" s="175"/>
      <c r="AK221" s="172">
        <f t="shared" ref="AK221:AK229" si="565">AL221+AM221+AN221+AO221</f>
        <v>0</v>
      </c>
      <c r="AL221" s="172"/>
      <c r="AM221" s="173"/>
      <c r="AN221" s="172"/>
      <c r="AO221" s="172"/>
      <c r="AP221" s="578" t="s">
        <v>479</v>
      </c>
      <c r="AQ221" s="2">
        <f t="shared" ref="AQ221:AQ229" si="566">AR221+AS221+AT221+AU221</f>
        <v>669.7</v>
      </c>
      <c r="AR221" s="619"/>
      <c r="AS221" s="620">
        <v>669.7</v>
      </c>
      <c r="AT221" s="619"/>
      <c r="AU221" s="2"/>
      <c r="AV221" s="2" t="e">
        <f t="shared" ref="AV221:AV229" si="567">AW221+AX221+AY221+AZ221</f>
        <v>#REF!</v>
      </c>
      <c r="AW221" s="2" t="e">
        <f>#REF!-AR221</f>
        <v>#REF!</v>
      </c>
      <c r="AX221" s="2" t="e">
        <f>#REF!-AS221</f>
        <v>#REF!</v>
      </c>
      <c r="AY221" s="2" t="e">
        <f>#REF!-AT221</f>
        <v>#REF!</v>
      </c>
      <c r="AZ221" s="2" t="e">
        <f>#REF!-AU221</f>
        <v>#REF!</v>
      </c>
      <c r="BA221" s="2">
        <f t="shared" ref="BA221:BA229" si="568">BB221+BC221+BD221+BE221</f>
        <v>0</v>
      </c>
      <c r="BB221" s="2"/>
      <c r="BC221" s="2"/>
      <c r="BD221" s="2"/>
      <c r="BE221" s="2"/>
      <c r="BF221" s="2">
        <f t="shared" ref="BF221:BF229" si="569">BG221+BH221+BI221+BJ221</f>
        <v>0</v>
      </c>
      <c r="BG221" s="2"/>
      <c r="BH221" s="2"/>
      <c r="BI221" s="2"/>
      <c r="BJ221" s="2"/>
      <c r="BK221" s="2">
        <f t="shared" ref="BK221:BK229" si="570">BL221+BM221+BN221+BO221</f>
        <v>669.7</v>
      </c>
      <c r="BL221" s="2"/>
      <c r="BM221" s="619">
        <f>SUM(175.48778,494.21222)</f>
        <v>669.7</v>
      </c>
      <c r="BN221" s="2"/>
      <c r="BO221" s="396"/>
      <c r="BP221" s="619">
        <f>SUM(BQ221:BS221)</f>
        <v>91.323000000000008</v>
      </c>
      <c r="BQ221" s="619"/>
      <c r="BR221" s="619">
        <f>SUM(23.93022,67.39278)</f>
        <v>91.323000000000008</v>
      </c>
      <c r="BS221" s="619"/>
      <c r="BT221" s="2">
        <f t="shared" ref="BT221:BT229" si="571">BU221+BV221+BW221+BX221</f>
        <v>669.7</v>
      </c>
      <c r="BU221" s="2"/>
      <c r="BV221" s="2">
        <f>SUM(175.48778,494.21222)</f>
        <v>669.7</v>
      </c>
      <c r="BW221" s="2"/>
      <c r="BX221" s="172"/>
      <c r="BY221" s="2">
        <f t="shared" ref="BY221:BY229" si="572">BZ221+CA221+CB221+CC221</f>
        <v>91.323000000000008</v>
      </c>
      <c r="BZ221" s="2"/>
      <c r="CA221" s="2">
        <f>SUM(23.93022,67.39278)</f>
        <v>91.323000000000008</v>
      </c>
      <c r="CB221" s="2"/>
      <c r="CC221" s="2"/>
      <c r="CD221" s="25">
        <f t="shared" ref="CD221:CD229" si="573">CE221</f>
        <v>761.02300000000002</v>
      </c>
      <c r="CE221" s="2">
        <f t="shared" ref="CE221:CE229" si="574">CF221+CG221+CH221+CI221</f>
        <v>761.02300000000002</v>
      </c>
      <c r="CF221" s="2">
        <f t="shared" ref="CF221:CI229" si="575">BU221+BZ221</f>
        <v>0</v>
      </c>
      <c r="CG221" s="2">
        <f t="shared" si="575"/>
        <v>761.02300000000002</v>
      </c>
      <c r="CH221" s="2">
        <f t="shared" si="575"/>
        <v>0</v>
      </c>
      <c r="CI221" s="2">
        <f t="shared" si="575"/>
        <v>0</v>
      </c>
      <c r="CJ221" s="2">
        <f t="shared" ref="CJ221:CJ229" si="576">CK221+CL221+CM221+CN221</f>
        <v>0</v>
      </c>
      <c r="CK221" s="2">
        <f t="shared" ref="CK221:CK229" si="577">BL221-BU221</f>
        <v>0</v>
      </c>
      <c r="CL221" s="2">
        <f t="shared" ref="CL221:CL229" si="578">BM221-BV221</f>
        <v>0</v>
      </c>
      <c r="CM221" s="2">
        <f t="shared" ref="CM221:CM229" si="579">BN221-BW221</f>
        <v>0</v>
      </c>
      <c r="CN221" s="2">
        <f t="shared" ref="CN221:CN229" si="580">BO221-BX221</f>
        <v>0</v>
      </c>
      <c r="CO221" s="92"/>
      <c r="CP221" s="348">
        <f>BA221</f>
        <v>0</v>
      </c>
      <c r="CQ221" s="348">
        <f>CP221</f>
        <v>0</v>
      </c>
      <c r="CR221" s="2">
        <f t="shared" ref="CR221:CR229" si="581">CS221+CT221+CU221+CV221</f>
        <v>0</v>
      </c>
      <c r="CS221" s="2"/>
      <c r="CT221" s="2"/>
      <c r="CU221" s="2"/>
      <c r="CV221" s="2"/>
      <c r="CW221" s="2">
        <f t="shared" ref="CW221:CW229" si="582">CX221+CY221+CZ221+DA221</f>
        <v>0</v>
      </c>
      <c r="CX221" s="2"/>
      <c r="CY221" s="2"/>
      <c r="CZ221" s="2"/>
      <c r="DA221" s="2"/>
      <c r="DB221" s="2">
        <f t="shared" ref="DB221:DB229" si="583">DC221+DD221+DE221+DF221</f>
        <v>0</v>
      </c>
      <c r="DC221" s="2"/>
      <c r="DD221" s="2"/>
      <c r="DE221" s="2"/>
      <c r="DF221" s="2"/>
      <c r="DG221" s="2"/>
      <c r="DH221" s="2"/>
      <c r="DI221" s="2"/>
      <c r="DJ221" s="2">
        <f t="shared" ref="DJ221:DJ229" si="584">CJ221+DB221+DI221</f>
        <v>0</v>
      </c>
      <c r="DK221" s="58"/>
      <c r="DL221" s="2">
        <f t="shared" ref="DL221:DL229" si="585">BK221+CR221+DG221</f>
        <v>669.7</v>
      </c>
      <c r="DM221" s="2">
        <f t="shared" ref="DM221:DM229" si="586">BT221+CW221+DH221</f>
        <v>669.7</v>
      </c>
      <c r="DN221" s="58"/>
      <c r="DO221" s="2">
        <f>DM221</f>
        <v>669.7</v>
      </c>
      <c r="DP221" s="2">
        <f>DJ221</f>
        <v>0</v>
      </c>
      <c r="DQ221" s="58"/>
      <c r="DR221" s="2">
        <f>CQ221-DO221</f>
        <v>-669.7</v>
      </c>
      <c r="DS221" s="58"/>
      <c r="DT221" s="58"/>
      <c r="DU221" s="2">
        <f t="shared" si="511"/>
        <v>0</v>
      </c>
      <c r="DV221" s="2"/>
      <c r="DW221" s="2"/>
      <c r="DX221" s="2"/>
      <c r="DY221" s="2"/>
      <c r="DZ221" s="2">
        <f t="shared" si="513"/>
        <v>0</v>
      </c>
      <c r="EA221" s="2"/>
      <c r="EB221" s="2"/>
      <c r="EC221" s="2"/>
      <c r="ED221" s="172"/>
      <c r="EE221" s="445"/>
      <c r="EF221" s="445"/>
      <c r="EG221" s="445"/>
      <c r="EH221" s="553"/>
      <c r="EI221" s="553"/>
      <c r="EJ221" s="445"/>
      <c r="EK221" s="445"/>
      <c r="EL221" s="445"/>
      <c r="EM221" s="553"/>
      <c r="EN221" s="553"/>
      <c r="EO221" s="553"/>
      <c r="EP221" s="446"/>
      <c r="EQ221" s="445"/>
      <c r="ER221" s="427" t="e">
        <f t="shared" ref="ER221:ER229" si="587">EP221/EM221</f>
        <v>#DIV/0!</v>
      </c>
      <c r="ES221" s="498">
        <f t="shared" si="514"/>
        <v>669.7</v>
      </c>
      <c r="ET221" s="498">
        <f t="shared" si="548"/>
        <v>669.7</v>
      </c>
      <c r="EU221" s="498"/>
      <c r="EV221" s="541">
        <f t="shared" ref="EV221:EV229" si="588">ET221/ES221</f>
        <v>1</v>
      </c>
      <c r="EW221" s="541">
        <f t="shared" ref="EW221:EW229" si="589">EU221/ES221</f>
        <v>0</v>
      </c>
      <c r="EX221" s="498">
        <f t="shared" si="515"/>
        <v>0</v>
      </c>
      <c r="EY221" s="498">
        <f t="shared" ref="EY221:EY229" si="590">DW221</f>
        <v>0</v>
      </c>
      <c r="EZ221" s="498">
        <f t="shared" ref="EZ221:EZ229" si="591">EB221</f>
        <v>0</v>
      </c>
      <c r="FA221" s="541" t="e">
        <f t="shared" ref="FA221:FA229" si="592">EY221/EX221</f>
        <v>#DIV/0!</v>
      </c>
      <c r="FB221" s="541" t="e">
        <f t="shared" ref="FB221:FB229" si="593">EZ221/EX221</f>
        <v>#DIV/0!</v>
      </c>
      <c r="FC221" s="541"/>
      <c r="FD221" s="498">
        <f t="shared" ref="FD221:FD229" si="594">EX221*EV221</f>
        <v>0</v>
      </c>
      <c r="FE221" s="498">
        <f t="shared" si="516"/>
        <v>0</v>
      </c>
      <c r="FF221" s="445"/>
      <c r="FG221" s="445"/>
      <c r="FH221" s="445"/>
      <c r="FI221" s="553"/>
      <c r="FJ221" s="553"/>
      <c r="FK221" s="445"/>
      <c r="FL221" s="445"/>
      <c r="FM221" s="445"/>
      <c r="FN221" s="553"/>
      <c r="FO221" s="553"/>
      <c r="FP221" s="553"/>
      <c r="FQ221" s="446"/>
      <c r="FR221" s="445"/>
    </row>
    <row r="222" spans="2:174" s="48" customFormat="1" ht="15.75" customHeight="1" x14ac:dyDescent="0.25">
      <c r="B222" s="35"/>
      <c r="C222" s="36"/>
      <c r="D222" s="36"/>
      <c r="E222" s="113"/>
      <c r="F222" s="35"/>
      <c r="G222" s="36"/>
      <c r="H222" s="36"/>
      <c r="M222" s="113"/>
      <c r="N222" s="19" t="s">
        <v>251</v>
      </c>
      <c r="O222" s="158"/>
      <c r="P222" s="158"/>
      <c r="Q222" s="158"/>
      <c r="R222" s="2">
        <f t="shared" si="561"/>
        <v>0</v>
      </c>
      <c r="S222" s="2"/>
      <c r="T222" s="620"/>
      <c r="U222" s="2"/>
      <c r="V222" s="2">
        <f t="shared" si="562"/>
        <v>0</v>
      </c>
      <c r="W222" s="2"/>
      <c r="X222" s="262"/>
      <c r="Y222" s="2"/>
      <c r="Z222" s="175"/>
      <c r="AA222" s="172">
        <f t="shared" si="563"/>
        <v>0</v>
      </c>
      <c r="AB222" s="172"/>
      <c r="AC222" s="173"/>
      <c r="AD222" s="172"/>
      <c r="AE222" s="175"/>
      <c r="AF222" s="172">
        <f t="shared" si="564"/>
        <v>0</v>
      </c>
      <c r="AG222" s="172"/>
      <c r="AH222" s="173"/>
      <c r="AI222" s="172"/>
      <c r="AJ222" s="175"/>
      <c r="AK222" s="172">
        <f t="shared" si="565"/>
        <v>0</v>
      </c>
      <c r="AL222" s="172"/>
      <c r="AM222" s="173"/>
      <c r="AN222" s="172"/>
      <c r="AO222" s="172"/>
      <c r="AP222" s="579"/>
      <c r="AQ222" s="2">
        <f t="shared" si="566"/>
        <v>0</v>
      </c>
      <c r="AR222" s="619"/>
      <c r="AS222" s="619"/>
      <c r="AT222" s="619"/>
      <c r="AU222" s="2"/>
      <c r="AV222" s="2" t="e">
        <f t="shared" si="567"/>
        <v>#REF!</v>
      </c>
      <c r="AW222" s="2" t="e">
        <f>#REF!-AR222</f>
        <v>#REF!</v>
      </c>
      <c r="AX222" s="2" t="e">
        <f>#REF!-AS222</f>
        <v>#REF!</v>
      </c>
      <c r="AY222" s="2" t="e">
        <f>#REF!-AT222</f>
        <v>#REF!</v>
      </c>
      <c r="AZ222" s="2" t="e">
        <f>#REF!-AU222</f>
        <v>#REF!</v>
      </c>
      <c r="BA222" s="2">
        <f t="shared" si="568"/>
        <v>0</v>
      </c>
      <c r="BB222" s="2"/>
      <c r="BC222" s="2"/>
      <c r="BD222" s="2"/>
      <c r="BE222" s="2"/>
      <c r="BF222" s="2">
        <f t="shared" si="569"/>
        <v>0</v>
      </c>
      <c r="BG222" s="2"/>
      <c r="BH222" s="2"/>
      <c r="BI222" s="2"/>
      <c r="BJ222" s="2"/>
      <c r="BK222" s="2">
        <f t="shared" si="570"/>
        <v>0</v>
      </c>
      <c r="BL222" s="2"/>
      <c r="BM222" s="619"/>
      <c r="BN222" s="2"/>
      <c r="BO222" s="396"/>
      <c r="BP222" s="619">
        <f t="shared" ref="BP222:BP229" si="595">SUM(BQ222:BS222)</f>
        <v>0</v>
      </c>
      <c r="BQ222" s="619"/>
      <c r="BR222" s="619"/>
      <c r="BS222" s="619"/>
      <c r="BT222" s="2">
        <f t="shared" si="571"/>
        <v>0</v>
      </c>
      <c r="BU222" s="2"/>
      <c r="BV222" s="2"/>
      <c r="BW222" s="2"/>
      <c r="BX222" s="172"/>
      <c r="BY222" s="2">
        <f t="shared" si="572"/>
        <v>0</v>
      </c>
      <c r="BZ222" s="2"/>
      <c r="CA222" s="2"/>
      <c r="CB222" s="2"/>
      <c r="CC222" s="2"/>
      <c r="CD222" s="25">
        <f t="shared" si="573"/>
        <v>0</v>
      </c>
      <c r="CE222" s="2">
        <f t="shared" si="574"/>
        <v>0</v>
      </c>
      <c r="CF222" s="2">
        <f t="shared" si="575"/>
        <v>0</v>
      </c>
      <c r="CG222" s="2">
        <f t="shared" si="575"/>
        <v>0</v>
      </c>
      <c r="CH222" s="2">
        <f t="shared" si="575"/>
        <v>0</v>
      </c>
      <c r="CI222" s="2">
        <f t="shared" si="575"/>
        <v>0</v>
      </c>
      <c r="CJ222" s="2">
        <f t="shared" si="576"/>
        <v>0</v>
      </c>
      <c r="CK222" s="2">
        <f t="shared" si="577"/>
        <v>0</v>
      </c>
      <c r="CL222" s="2">
        <f t="shared" si="578"/>
        <v>0</v>
      </c>
      <c r="CM222" s="2">
        <f t="shared" si="579"/>
        <v>0</v>
      </c>
      <c r="CN222" s="2">
        <f t="shared" si="580"/>
        <v>0</v>
      </c>
      <c r="CO222" s="92"/>
      <c r="CP222" s="348"/>
      <c r="CQ222" s="348"/>
      <c r="CR222" s="2">
        <f t="shared" si="581"/>
        <v>0</v>
      </c>
      <c r="CS222" s="2"/>
      <c r="CT222" s="2"/>
      <c r="CU222" s="2"/>
      <c r="CV222" s="2"/>
      <c r="CW222" s="2">
        <f t="shared" si="582"/>
        <v>0</v>
      </c>
      <c r="CX222" s="2"/>
      <c r="CY222" s="2"/>
      <c r="CZ222" s="2"/>
      <c r="DA222" s="2"/>
      <c r="DB222" s="2">
        <f t="shared" si="583"/>
        <v>0</v>
      </c>
      <c r="DC222" s="2"/>
      <c r="DD222" s="2"/>
      <c r="DE222" s="2"/>
      <c r="DF222" s="2"/>
      <c r="DG222" s="2"/>
      <c r="DH222" s="2"/>
      <c r="DI222" s="2"/>
      <c r="DJ222" s="2">
        <f t="shared" si="584"/>
        <v>0</v>
      </c>
      <c r="DK222" s="58"/>
      <c r="DL222" s="2">
        <f t="shared" si="585"/>
        <v>0</v>
      </c>
      <c r="DM222" s="2">
        <f t="shared" si="586"/>
        <v>0</v>
      </c>
      <c r="DN222" s="58"/>
      <c r="DO222" s="2">
        <f>DM222</f>
        <v>0</v>
      </c>
      <c r="DP222" s="2">
        <f>DJ222</f>
        <v>0</v>
      </c>
      <c r="DQ222" s="58"/>
      <c r="DR222" s="2"/>
      <c r="DS222" s="58"/>
      <c r="DT222" s="58"/>
      <c r="DU222" s="2">
        <f t="shared" si="511"/>
        <v>0</v>
      </c>
      <c r="DV222" s="2"/>
      <c r="DW222" s="2"/>
      <c r="DX222" s="2"/>
      <c r="DY222" s="2"/>
      <c r="DZ222" s="2">
        <f t="shared" si="513"/>
        <v>0</v>
      </c>
      <c r="EA222" s="2"/>
      <c r="EB222" s="2"/>
      <c r="EC222" s="2"/>
      <c r="ED222" s="172"/>
      <c r="EE222" s="445"/>
      <c r="EF222" s="445"/>
      <c r="EG222" s="445"/>
      <c r="EH222" s="553"/>
      <c r="EI222" s="553"/>
      <c r="EJ222" s="445"/>
      <c r="EK222" s="445"/>
      <c r="EL222" s="445"/>
      <c r="EM222" s="553"/>
      <c r="EN222" s="553"/>
      <c r="EO222" s="553"/>
      <c r="EP222" s="446"/>
      <c r="EQ222" s="445"/>
      <c r="ER222" s="427" t="e">
        <f t="shared" si="587"/>
        <v>#DIV/0!</v>
      </c>
      <c r="ES222" s="498"/>
      <c r="ET222" s="498"/>
      <c r="EU222" s="498"/>
      <c r="EV222" s="541"/>
      <c r="EW222" s="541"/>
      <c r="EX222" s="498"/>
      <c r="EY222" s="498"/>
      <c r="EZ222" s="498"/>
      <c r="FA222" s="541"/>
      <c r="FB222" s="541"/>
      <c r="FC222" s="541"/>
      <c r="FD222" s="498"/>
      <c r="FE222" s="498">
        <f t="shared" si="516"/>
        <v>0</v>
      </c>
      <c r="FF222" s="445"/>
      <c r="FG222" s="445"/>
      <c r="FH222" s="445"/>
      <c r="FI222" s="553"/>
      <c r="FJ222" s="553"/>
      <c r="FK222" s="445"/>
      <c r="FL222" s="445"/>
      <c r="FM222" s="445"/>
      <c r="FN222" s="553"/>
      <c r="FO222" s="553"/>
      <c r="FP222" s="553"/>
      <c r="FQ222" s="446"/>
      <c r="FR222" s="445"/>
    </row>
    <row r="223" spans="2:174" s="48" customFormat="1" ht="15.75" customHeight="1" x14ac:dyDescent="0.25">
      <c r="B223" s="35"/>
      <c r="C223" s="36"/>
      <c r="D223" s="36">
        <v>1</v>
      </c>
      <c r="E223" s="113">
        <v>187</v>
      </c>
      <c r="F223" s="35"/>
      <c r="G223" s="36"/>
      <c r="H223" s="36"/>
      <c r="I223" s="113"/>
      <c r="J223" s="4"/>
      <c r="K223" s="4"/>
      <c r="L223" s="66"/>
      <c r="M223" s="113">
        <v>175</v>
      </c>
      <c r="N223" s="4" t="s">
        <v>146</v>
      </c>
      <c r="O223" s="408"/>
      <c r="P223" s="212">
        <v>1</v>
      </c>
      <c r="Q223" s="113"/>
      <c r="R223" s="2">
        <f t="shared" si="561"/>
        <v>738.4</v>
      </c>
      <c r="S223" s="2"/>
      <c r="T223" s="620">
        <v>738.4</v>
      </c>
      <c r="U223" s="2"/>
      <c r="V223" s="2">
        <f t="shared" si="562"/>
        <v>738.4</v>
      </c>
      <c r="W223" s="2"/>
      <c r="X223" s="645">
        <v>738.4</v>
      </c>
      <c r="Y223" s="2"/>
      <c r="Z223" s="174"/>
      <c r="AA223" s="172">
        <f t="shared" si="563"/>
        <v>464.6</v>
      </c>
      <c r="AB223" s="172"/>
      <c r="AC223" s="173">
        <v>464.6</v>
      </c>
      <c r="AD223" s="172"/>
      <c r="AE223" s="174"/>
      <c r="AF223" s="172">
        <f t="shared" si="564"/>
        <v>464.6</v>
      </c>
      <c r="AG223" s="172"/>
      <c r="AH223" s="173">
        <v>464.6</v>
      </c>
      <c r="AI223" s="172"/>
      <c r="AJ223" s="174"/>
      <c r="AK223" s="172">
        <f t="shared" si="565"/>
        <v>202</v>
      </c>
      <c r="AL223" s="172"/>
      <c r="AM223" s="173">
        <v>202</v>
      </c>
      <c r="AN223" s="172"/>
      <c r="AO223" s="174"/>
      <c r="AP223" s="578" t="s">
        <v>480</v>
      </c>
      <c r="AQ223" s="2">
        <f t="shared" si="566"/>
        <v>738.4</v>
      </c>
      <c r="AR223" s="619"/>
      <c r="AS223" s="620">
        <v>738.4</v>
      </c>
      <c r="AT223" s="619"/>
      <c r="AU223" s="2"/>
      <c r="AV223" s="2" t="e">
        <f t="shared" si="567"/>
        <v>#REF!</v>
      </c>
      <c r="AW223" s="2" t="e">
        <f>#REF!-AR223</f>
        <v>#REF!</v>
      </c>
      <c r="AX223" s="2" t="e">
        <f>#REF!-AS223</f>
        <v>#REF!</v>
      </c>
      <c r="AY223" s="2" t="e">
        <f>#REF!-AT223</f>
        <v>#REF!</v>
      </c>
      <c r="AZ223" s="2" t="e">
        <f>#REF!-AU223</f>
        <v>#REF!</v>
      </c>
      <c r="BA223" s="2">
        <f t="shared" si="568"/>
        <v>464.6</v>
      </c>
      <c r="BB223" s="2"/>
      <c r="BC223" s="262">
        <f>202+262.6</f>
        <v>464.6</v>
      </c>
      <c r="BD223" s="2"/>
      <c r="BE223" s="2"/>
      <c r="BF223" s="2">
        <f t="shared" si="569"/>
        <v>0</v>
      </c>
      <c r="BG223" s="2"/>
      <c r="BH223" s="2"/>
      <c r="BI223" s="2"/>
      <c r="BJ223" s="2"/>
      <c r="BK223" s="2">
        <f t="shared" si="570"/>
        <v>738.4</v>
      </c>
      <c r="BL223" s="2"/>
      <c r="BM223" s="620">
        <f>SUM(497.91801,240.48199)</f>
        <v>738.4</v>
      </c>
      <c r="BN223" s="2"/>
      <c r="BO223" s="2"/>
      <c r="BP223" s="619">
        <f t="shared" si="595"/>
        <v>82.052999999999997</v>
      </c>
      <c r="BQ223" s="2"/>
      <c r="BR223" s="2">
        <f>SUM(55.32999,26.72301)</f>
        <v>82.052999999999997</v>
      </c>
      <c r="BS223" s="2"/>
      <c r="BT223" s="2">
        <f t="shared" si="571"/>
        <v>738.4</v>
      </c>
      <c r="BU223" s="2"/>
      <c r="BV223" s="262">
        <f>SUM(497.91801,240.48199)</f>
        <v>738.4</v>
      </c>
      <c r="BW223" s="2"/>
      <c r="BX223" s="172"/>
      <c r="BY223" s="2">
        <f t="shared" si="572"/>
        <v>82.052999999999997</v>
      </c>
      <c r="BZ223" s="2"/>
      <c r="CA223" s="2">
        <f>SUM(55.32999,26.72301)</f>
        <v>82.052999999999997</v>
      </c>
      <c r="CB223" s="2"/>
      <c r="CC223" s="2"/>
      <c r="CD223" s="25">
        <f t="shared" si="573"/>
        <v>820.45299999999997</v>
      </c>
      <c r="CE223" s="2">
        <f t="shared" si="574"/>
        <v>820.45299999999997</v>
      </c>
      <c r="CF223" s="2">
        <f t="shared" si="575"/>
        <v>0</v>
      </c>
      <c r="CG223" s="2">
        <f t="shared" si="575"/>
        <v>820.45299999999997</v>
      </c>
      <c r="CH223" s="2">
        <f t="shared" si="575"/>
        <v>0</v>
      </c>
      <c r="CI223" s="2">
        <f t="shared" si="575"/>
        <v>0</v>
      </c>
      <c r="CJ223" s="2">
        <f t="shared" si="576"/>
        <v>0</v>
      </c>
      <c r="CK223" s="2">
        <f t="shared" si="577"/>
        <v>0</v>
      </c>
      <c r="CL223" s="2">
        <f t="shared" si="578"/>
        <v>0</v>
      </c>
      <c r="CM223" s="2">
        <f t="shared" si="579"/>
        <v>0</v>
      </c>
      <c r="CN223" s="2">
        <f t="shared" si="580"/>
        <v>0</v>
      </c>
      <c r="CO223" s="92"/>
      <c r="CP223" s="348"/>
      <c r="CQ223" s="348"/>
      <c r="CR223" s="2">
        <f t="shared" si="581"/>
        <v>0</v>
      </c>
      <c r="CS223" s="2"/>
      <c r="CT223" s="2"/>
      <c r="CU223" s="2"/>
      <c r="CV223" s="2"/>
      <c r="CW223" s="2">
        <f t="shared" si="582"/>
        <v>0</v>
      </c>
      <c r="CX223" s="2"/>
      <c r="CY223" s="2"/>
      <c r="CZ223" s="2"/>
      <c r="DA223" s="2"/>
      <c r="DB223" s="2">
        <f t="shared" si="583"/>
        <v>0</v>
      </c>
      <c r="DC223" s="2">
        <f t="shared" ref="DC223:DF229" si="596">CS223-CX223</f>
        <v>0</v>
      </c>
      <c r="DD223" s="2">
        <f t="shared" si="596"/>
        <v>0</v>
      </c>
      <c r="DE223" s="2">
        <f t="shared" si="596"/>
        <v>0</v>
      </c>
      <c r="DF223" s="2">
        <f t="shared" si="596"/>
        <v>0</v>
      </c>
      <c r="DG223" s="2"/>
      <c r="DH223" s="2"/>
      <c r="DI223" s="2"/>
      <c r="DJ223" s="2">
        <f t="shared" si="584"/>
        <v>0</v>
      </c>
      <c r="DK223" s="58"/>
      <c r="DL223" s="2">
        <f t="shared" si="585"/>
        <v>738.4</v>
      </c>
      <c r="DM223" s="2">
        <f t="shared" si="586"/>
        <v>738.4</v>
      </c>
      <c r="DN223" s="58"/>
      <c r="DO223" s="2"/>
      <c r="DP223" s="2"/>
      <c r="DQ223" s="58"/>
      <c r="DR223" s="2"/>
      <c r="DS223" s="58"/>
      <c r="DT223" s="58"/>
      <c r="DU223" s="2">
        <f t="shared" si="511"/>
        <v>0</v>
      </c>
      <c r="DV223" s="2"/>
      <c r="DW223" s="262"/>
      <c r="DX223" s="2"/>
      <c r="DY223" s="2"/>
      <c r="DZ223" s="2">
        <f t="shared" si="513"/>
        <v>0</v>
      </c>
      <c r="EA223" s="2"/>
      <c r="EB223" s="2"/>
      <c r="EC223" s="2"/>
      <c r="ED223" s="172"/>
      <c r="EE223" s="445"/>
      <c r="EF223" s="445"/>
      <c r="EG223" s="445"/>
      <c r="EH223" s="553"/>
      <c r="EI223" s="553"/>
      <c r="EJ223" s="445"/>
      <c r="EK223" s="445"/>
      <c r="EL223" s="445"/>
      <c r="EM223" s="553"/>
      <c r="EN223" s="553"/>
      <c r="EO223" s="553"/>
      <c r="EP223" s="446"/>
      <c r="EQ223" s="445"/>
      <c r="ER223" s="427" t="e">
        <f t="shared" si="587"/>
        <v>#DIV/0!</v>
      </c>
      <c r="ES223" s="498">
        <f t="shared" si="514"/>
        <v>738.4</v>
      </c>
      <c r="ET223" s="498">
        <f t="shared" ref="ET223:ET231" si="597">AS223</f>
        <v>738.4</v>
      </c>
      <c r="EU223" s="498"/>
      <c r="EV223" s="541">
        <f t="shared" si="588"/>
        <v>1</v>
      </c>
      <c r="EW223" s="541">
        <f t="shared" si="589"/>
        <v>0</v>
      </c>
      <c r="EX223" s="498">
        <f t="shared" si="515"/>
        <v>0</v>
      </c>
      <c r="EY223" s="498">
        <f t="shared" si="590"/>
        <v>0</v>
      </c>
      <c r="EZ223" s="498">
        <f t="shared" si="591"/>
        <v>0</v>
      </c>
      <c r="FA223" s="541" t="e">
        <f t="shared" si="592"/>
        <v>#DIV/0!</v>
      </c>
      <c r="FB223" s="541" t="e">
        <f t="shared" si="593"/>
        <v>#DIV/0!</v>
      </c>
      <c r="FC223" s="541"/>
      <c r="FD223" s="498">
        <f t="shared" si="594"/>
        <v>0</v>
      </c>
      <c r="FE223" s="498">
        <f t="shared" si="516"/>
        <v>0</v>
      </c>
      <c r="FF223" s="445"/>
      <c r="FG223" s="445"/>
      <c r="FH223" s="445"/>
      <c r="FI223" s="553"/>
      <c r="FJ223" s="553"/>
      <c r="FK223" s="445"/>
      <c r="FL223" s="445"/>
      <c r="FM223" s="445"/>
      <c r="FN223" s="553"/>
      <c r="FO223" s="553"/>
      <c r="FP223" s="553"/>
      <c r="FQ223" s="446"/>
      <c r="FR223" s="445"/>
    </row>
    <row r="224" spans="2:174" s="48" customFormat="1" ht="15.75" customHeight="1" x14ac:dyDescent="0.25">
      <c r="B224" s="35"/>
      <c r="C224" s="36"/>
      <c r="D224" s="36">
        <v>1</v>
      </c>
      <c r="E224" s="113">
        <v>188</v>
      </c>
      <c r="F224" s="35"/>
      <c r="G224" s="36"/>
      <c r="H224" s="36"/>
      <c r="M224" s="113">
        <v>176</v>
      </c>
      <c r="N224" s="4" t="s">
        <v>147</v>
      </c>
      <c r="O224" s="408"/>
      <c r="P224" s="212">
        <v>1</v>
      </c>
      <c r="Q224" s="113"/>
      <c r="R224" s="2">
        <f t="shared" si="561"/>
        <v>261.10000000000002</v>
      </c>
      <c r="S224" s="2"/>
      <c r="T224" s="620">
        <v>261.10000000000002</v>
      </c>
      <c r="U224" s="2"/>
      <c r="V224" s="2">
        <f t="shared" si="562"/>
        <v>261.10000000000002</v>
      </c>
      <c r="W224" s="2"/>
      <c r="X224" s="645">
        <v>261.10000000000002</v>
      </c>
      <c r="Y224" s="2"/>
      <c r="Z224" s="175"/>
      <c r="AA224" s="172">
        <f t="shared" si="563"/>
        <v>0</v>
      </c>
      <c r="AB224" s="172"/>
      <c r="AC224" s="173">
        <v>0</v>
      </c>
      <c r="AD224" s="172"/>
      <c r="AE224" s="175"/>
      <c r="AF224" s="172">
        <f t="shared" si="564"/>
        <v>0</v>
      </c>
      <c r="AG224" s="172"/>
      <c r="AH224" s="173">
        <v>0</v>
      </c>
      <c r="AI224" s="172"/>
      <c r="AJ224" s="175"/>
      <c r="AK224" s="172">
        <f t="shared" si="565"/>
        <v>48</v>
      </c>
      <c r="AL224" s="172"/>
      <c r="AM224" s="173">
        <v>48</v>
      </c>
      <c r="AN224" s="172"/>
      <c r="AO224" s="172"/>
      <c r="AP224" s="578" t="s">
        <v>481</v>
      </c>
      <c r="AQ224" s="2">
        <f t="shared" si="566"/>
        <v>261.10000000000002</v>
      </c>
      <c r="AR224" s="619"/>
      <c r="AS224" s="620">
        <v>261.10000000000002</v>
      </c>
      <c r="AT224" s="619"/>
      <c r="AU224" s="2"/>
      <c r="AV224" s="2" t="e">
        <f t="shared" si="567"/>
        <v>#REF!</v>
      </c>
      <c r="AW224" s="2" t="e">
        <f>#REF!-AR224</f>
        <v>#REF!</v>
      </c>
      <c r="AX224" s="2" t="e">
        <f>#REF!-AS224</f>
        <v>#REF!</v>
      </c>
      <c r="AY224" s="2" t="e">
        <f>#REF!-AT224</f>
        <v>#REF!</v>
      </c>
      <c r="AZ224" s="2" t="e">
        <f>#REF!-AU224</f>
        <v>#REF!</v>
      </c>
      <c r="BA224" s="2">
        <f t="shared" si="568"/>
        <v>0</v>
      </c>
      <c r="BB224" s="2"/>
      <c r="BC224" s="262"/>
      <c r="BD224" s="2"/>
      <c r="BE224" s="2"/>
      <c r="BF224" s="2">
        <f t="shared" si="569"/>
        <v>0</v>
      </c>
      <c r="BG224" s="2"/>
      <c r="BH224" s="2"/>
      <c r="BI224" s="2"/>
      <c r="BJ224" s="2"/>
      <c r="BK224" s="2">
        <f t="shared" si="570"/>
        <v>261.10000000000002</v>
      </c>
      <c r="BL224" s="2"/>
      <c r="BM224" s="620">
        <v>261.10000000000002</v>
      </c>
      <c r="BN224" s="2"/>
      <c r="BO224" s="2"/>
      <c r="BP224" s="619">
        <f t="shared" si="595"/>
        <v>130.18100000000001</v>
      </c>
      <c r="BQ224" s="2"/>
      <c r="BR224" s="2">
        <v>130.18100000000001</v>
      </c>
      <c r="BS224" s="2"/>
      <c r="BT224" s="2">
        <f t="shared" si="571"/>
        <v>261.10000000000002</v>
      </c>
      <c r="BU224" s="2"/>
      <c r="BV224" s="262">
        <v>261.10000000000002</v>
      </c>
      <c r="BW224" s="2"/>
      <c r="BX224" s="172"/>
      <c r="BY224" s="2">
        <f t="shared" si="572"/>
        <v>130.18100000000001</v>
      </c>
      <c r="BZ224" s="2"/>
      <c r="CA224" s="2">
        <v>130.18100000000001</v>
      </c>
      <c r="CB224" s="2"/>
      <c r="CC224" s="2"/>
      <c r="CD224" s="25">
        <f t="shared" si="573"/>
        <v>391.28100000000006</v>
      </c>
      <c r="CE224" s="2">
        <f t="shared" si="574"/>
        <v>391.28100000000006</v>
      </c>
      <c r="CF224" s="2">
        <f t="shared" si="575"/>
        <v>0</v>
      </c>
      <c r="CG224" s="2">
        <f t="shared" si="575"/>
        <v>391.28100000000006</v>
      </c>
      <c r="CH224" s="2">
        <f t="shared" si="575"/>
        <v>0</v>
      </c>
      <c r="CI224" s="2">
        <f t="shared" si="575"/>
        <v>0</v>
      </c>
      <c r="CJ224" s="2">
        <f t="shared" si="576"/>
        <v>0</v>
      </c>
      <c r="CK224" s="2">
        <f t="shared" si="577"/>
        <v>0</v>
      </c>
      <c r="CL224" s="2">
        <f t="shared" si="578"/>
        <v>0</v>
      </c>
      <c r="CM224" s="2">
        <f t="shared" si="579"/>
        <v>0</v>
      </c>
      <c r="CN224" s="2">
        <f t="shared" si="580"/>
        <v>0</v>
      </c>
      <c r="CO224" s="92"/>
      <c r="CP224" s="348"/>
      <c r="CQ224" s="348"/>
      <c r="CR224" s="2">
        <f t="shared" si="581"/>
        <v>0</v>
      </c>
      <c r="CS224" s="2"/>
      <c r="CT224" s="2"/>
      <c r="CU224" s="2"/>
      <c r="CV224" s="2"/>
      <c r="CW224" s="2">
        <f t="shared" si="582"/>
        <v>0</v>
      </c>
      <c r="CX224" s="2"/>
      <c r="CY224" s="2"/>
      <c r="CZ224" s="2"/>
      <c r="DA224" s="2"/>
      <c r="DB224" s="2">
        <f t="shared" si="583"/>
        <v>0</v>
      </c>
      <c r="DC224" s="2">
        <f t="shared" si="596"/>
        <v>0</v>
      </c>
      <c r="DD224" s="2">
        <f t="shared" si="596"/>
        <v>0</v>
      </c>
      <c r="DE224" s="2">
        <f t="shared" si="596"/>
        <v>0</v>
      </c>
      <c r="DF224" s="2">
        <f t="shared" si="596"/>
        <v>0</v>
      </c>
      <c r="DG224" s="2"/>
      <c r="DH224" s="2"/>
      <c r="DI224" s="2"/>
      <c r="DJ224" s="2">
        <f t="shared" si="584"/>
        <v>0</v>
      </c>
      <c r="DK224" s="58"/>
      <c r="DL224" s="2">
        <f t="shared" si="585"/>
        <v>261.10000000000002</v>
      </c>
      <c r="DM224" s="2">
        <f t="shared" si="586"/>
        <v>261.10000000000002</v>
      </c>
      <c r="DN224" s="58"/>
      <c r="DO224" s="2"/>
      <c r="DP224" s="2"/>
      <c r="DQ224" s="58"/>
      <c r="DR224" s="2"/>
      <c r="DS224" s="58"/>
      <c r="DT224" s="58"/>
      <c r="DU224" s="2">
        <f t="shared" si="511"/>
        <v>0</v>
      </c>
      <c r="DV224" s="2"/>
      <c r="DW224" s="620"/>
      <c r="DX224" s="2"/>
      <c r="DY224" s="2"/>
      <c r="DZ224" s="2">
        <f t="shared" si="513"/>
        <v>0</v>
      </c>
      <c r="EA224" s="2"/>
      <c r="EB224" s="2"/>
      <c r="EC224" s="2"/>
      <c r="ED224" s="172"/>
      <c r="EE224" s="445"/>
      <c r="EF224" s="445"/>
      <c r="EG224" s="445"/>
      <c r="EH224" s="553"/>
      <c r="EI224" s="553"/>
      <c r="EJ224" s="445"/>
      <c r="EK224" s="445"/>
      <c r="EL224" s="445"/>
      <c r="EM224" s="553"/>
      <c r="EN224" s="553"/>
      <c r="EO224" s="553"/>
      <c r="EP224" s="446"/>
      <c r="EQ224" s="445"/>
      <c r="ER224" s="427" t="e">
        <f t="shared" si="587"/>
        <v>#DIV/0!</v>
      </c>
      <c r="ES224" s="498">
        <f>ET224+EU224</f>
        <v>261.10000000000002</v>
      </c>
      <c r="ET224" s="498">
        <f t="shared" si="597"/>
        <v>261.10000000000002</v>
      </c>
      <c r="EU224" s="498"/>
      <c r="EV224" s="541">
        <f>ET224/ES224</f>
        <v>1</v>
      </c>
      <c r="EW224" s="541">
        <f>EU224/ES224</f>
        <v>0</v>
      </c>
      <c r="EX224" s="498">
        <f>EY224+EZ224</f>
        <v>0</v>
      </c>
      <c r="EY224" s="498">
        <f>DW224</f>
        <v>0</v>
      </c>
      <c r="EZ224" s="498">
        <f>EB224</f>
        <v>0</v>
      </c>
      <c r="FA224" s="541" t="e">
        <f>EY224/EX224</f>
        <v>#DIV/0!</v>
      </c>
      <c r="FB224" s="541" t="e">
        <f>EZ224/EX224</f>
        <v>#DIV/0!</v>
      </c>
      <c r="FC224" s="541"/>
      <c r="FD224" s="498">
        <f>EX224*EV224</f>
        <v>0</v>
      </c>
      <c r="FE224" s="498">
        <f t="shared" si="516"/>
        <v>0</v>
      </c>
      <c r="FF224" s="445"/>
      <c r="FG224" s="445"/>
      <c r="FH224" s="445"/>
      <c r="FI224" s="553"/>
      <c r="FJ224" s="553"/>
      <c r="FK224" s="445"/>
      <c r="FL224" s="445"/>
      <c r="FM224" s="445"/>
      <c r="FN224" s="553"/>
      <c r="FO224" s="553"/>
      <c r="FP224" s="553"/>
      <c r="FQ224" s="446"/>
      <c r="FR224" s="445"/>
    </row>
    <row r="225" spans="2:174" s="48" customFormat="1" ht="15.6" customHeight="1" x14ac:dyDescent="0.25">
      <c r="B225" s="35"/>
      <c r="C225" s="36"/>
      <c r="D225" s="36">
        <v>1</v>
      </c>
      <c r="E225" s="113">
        <v>189</v>
      </c>
      <c r="F225" s="35"/>
      <c r="G225" s="36"/>
      <c r="H225" s="36">
        <v>1</v>
      </c>
      <c r="I225" s="113"/>
      <c r="J225" s="4"/>
      <c r="K225" s="4"/>
      <c r="L225" s="66"/>
      <c r="M225" s="113">
        <v>177</v>
      </c>
      <c r="N225" s="4" t="s">
        <v>175</v>
      </c>
      <c r="O225" s="408"/>
      <c r="P225" s="212">
        <v>1</v>
      </c>
      <c r="Q225" s="113">
        <v>1</v>
      </c>
      <c r="R225" s="2">
        <f t="shared" si="561"/>
        <v>615.10900000000004</v>
      </c>
      <c r="S225" s="2"/>
      <c r="T225" s="620">
        <v>615.10900000000004</v>
      </c>
      <c r="U225" s="2"/>
      <c r="V225" s="2">
        <f t="shared" si="562"/>
        <v>618.20000000000005</v>
      </c>
      <c r="W225" s="2"/>
      <c r="X225" s="645">
        <v>618.20000000000005</v>
      </c>
      <c r="Y225" s="2"/>
      <c r="Z225" s="175"/>
      <c r="AA225" s="172">
        <f t="shared" si="563"/>
        <v>584.20000000000005</v>
      </c>
      <c r="AB225" s="172"/>
      <c r="AC225" s="173">
        <v>584.20000000000005</v>
      </c>
      <c r="AD225" s="172"/>
      <c r="AE225" s="175"/>
      <c r="AF225" s="172">
        <f t="shared" si="564"/>
        <v>584.20000000000005</v>
      </c>
      <c r="AG225" s="172"/>
      <c r="AH225" s="173">
        <v>584.20000000000005</v>
      </c>
      <c r="AI225" s="172"/>
      <c r="AJ225" s="175"/>
      <c r="AK225" s="172">
        <f t="shared" si="565"/>
        <v>254</v>
      </c>
      <c r="AL225" s="172"/>
      <c r="AM225" s="173">
        <v>254</v>
      </c>
      <c r="AN225" s="172"/>
      <c r="AO225" s="172"/>
      <c r="AP225" s="578" t="s">
        <v>531</v>
      </c>
      <c r="AQ225" s="2">
        <f t="shared" si="566"/>
        <v>615.10900000000004</v>
      </c>
      <c r="AR225" s="619"/>
      <c r="AS225" s="620">
        <v>615.10900000000004</v>
      </c>
      <c r="AT225" s="619"/>
      <c r="AU225" s="2"/>
      <c r="AV225" s="2" t="e">
        <f t="shared" si="567"/>
        <v>#REF!</v>
      </c>
      <c r="AW225" s="2" t="e">
        <f>#REF!-AR225</f>
        <v>#REF!</v>
      </c>
      <c r="AX225" s="2" t="e">
        <f>#REF!-AS225</f>
        <v>#REF!</v>
      </c>
      <c r="AY225" s="2" t="e">
        <f>#REF!-AT225</f>
        <v>#REF!</v>
      </c>
      <c r="AZ225" s="2" t="e">
        <f>#REF!-AU225</f>
        <v>#REF!</v>
      </c>
      <c r="BA225" s="2">
        <f t="shared" si="568"/>
        <v>584.20000000000005</v>
      </c>
      <c r="BB225" s="2"/>
      <c r="BC225" s="262">
        <v>584.20000000000005</v>
      </c>
      <c r="BD225" s="2"/>
      <c r="BE225" s="2"/>
      <c r="BF225" s="2">
        <f t="shared" si="569"/>
        <v>0</v>
      </c>
      <c r="BG225" s="2"/>
      <c r="BH225" s="262"/>
      <c r="BI225" s="2"/>
      <c r="BJ225" s="2"/>
      <c r="BK225" s="2">
        <f t="shared" si="570"/>
        <v>615.10900000000004</v>
      </c>
      <c r="BL225" s="2"/>
      <c r="BM225" s="620">
        <v>615.10900000000004</v>
      </c>
      <c r="BN225" s="2"/>
      <c r="BO225" s="2"/>
      <c r="BP225" s="619">
        <f t="shared" si="595"/>
        <v>108.57679</v>
      </c>
      <c r="BQ225" s="2"/>
      <c r="BR225" s="2">
        <v>108.57679</v>
      </c>
      <c r="BS225" s="2"/>
      <c r="BT225" s="2">
        <f t="shared" si="571"/>
        <v>615.10900000000004</v>
      </c>
      <c r="BU225" s="2"/>
      <c r="BV225" s="262">
        <v>615.10900000000004</v>
      </c>
      <c r="BW225" s="2"/>
      <c r="BX225" s="172"/>
      <c r="BY225" s="2">
        <f t="shared" si="572"/>
        <v>108.57679</v>
      </c>
      <c r="BZ225" s="2"/>
      <c r="CA225" s="2">
        <v>108.57679</v>
      </c>
      <c r="CB225" s="2"/>
      <c r="CC225" s="2"/>
      <c r="CD225" s="25">
        <f t="shared" si="573"/>
        <v>723.68579</v>
      </c>
      <c r="CE225" s="2">
        <f t="shared" si="574"/>
        <v>723.68579</v>
      </c>
      <c r="CF225" s="2">
        <f t="shared" si="575"/>
        <v>0</v>
      </c>
      <c r="CG225" s="2">
        <f t="shared" si="575"/>
        <v>723.68579</v>
      </c>
      <c r="CH225" s="2">
        <f t="shared" si="575"/>
        <v>0</v>
      </c>
      <c r="CI225" s="2">
        <f t="shared" si="575"/>
        <v>0</v>
      </c>
      <c r="CJ225" s="2">
        <f t="shared" si="576"/>
        <v>0</v>
      </c>
      <c r="CK225" s="2">
        <f t="shared" si="577"/>
        <v>0</v>
      </c>
      <c r="CL225" s="2">
        <f t="shared" si="578"/>
        <v>0</v>
      </c>
      <c r="CM225" s="2">
        <f t="shared" si="579"/>
        <v>0</v>
      </c>
      <c r="CN225" s="2">
        <f t="shared" si="580"/>
        <v>0</v>
      </c>
      <c r="CO225" s="92"/>
      <c r="CP225" s="348"/>
      <c r="CQ225" s="348"/>
      <c r="CR225" s="2">
        <f t="shared" si="581"/>
        <v>0</v>
      </c>
      <c r="CS225" s="2"/>
      <c r="CT225" s="262"/>
      <c r="CU225" s="2"/>
      <c r="CV225" s="2"/>
      <c r="CW225" s="2">
        <f t="shared" si="582"/>
        <v>0</v>
      </c>
      <c r="CX225" s="2"/>
      <c r="CY225" s="262"/>
      <c r="CZ225" s="2"/>
      <c r="DA225" s="2"/>
      <c r="DB225" s="2">
        <f t="shared" si="583"/>
        <v>0</v>
      </c>
      <c r="DC225" s="2">
        <f t="shared" si="596"/>
        <v>0</v>
      </c>
      <c r="DD225" s="2">
        <f t="shared" si="596"/>
        <v>0</v>
      </c>
      <c r="DE225" s="2">
        <f t="shared" si="596"/>
        <v>0</v>
      </c>
      <c r="DF225" s="2">
        <f t="shared" si="596"/>
        <v>0</v>
      </c>
      <c r="DG225" s="2"/>
      <c r="DH225" s="2"/>
      <c r="DI225" s="2"/>
      <c r="DJ225" s="2">
        <f t="shared" si="584"/>
        <v>0</v>
      </c>
      <c r="DK225" s="58"/>
      <c r="DL225" s="2">
        <f t="shared" si="585"/>
        <v>615.10900000000004</v>
      </c>
      <c r="DM225" s="2">
        <f t="shared" si="586"/>
        <v>615.10900000000004</v>
      </c>
      <c r="DN225" s="58"/>
      <c r="DO225" s="2"/>
      <c r="DP225" s="2"/>
      <c r="DQ225" s="58"/>
      <c r="DR225" s="2"/>
      <c r="DS225" s="58"/>
      <c r="DT225" s="58"/>
      <c r="DU225" s="2">
        <f t="shared" si="511"/>
        <v>0</v>
      </c>
      <c r="DV225" s="2"/>
      <c r="DW225" s="262"/>
      <c r="DX225" s="2"/>
      <c r="DY225" s="2"/>
      <c r="DZ225" s="2">
        <f t="shared" si="513"/>
        <v>0</v>
      </c>
      <c r="EA225" s="2"/>
      <c r="EB225" s="2"/>
      <c r="EC225" s="2"/>
      <c r="ED225" s="172"/>
      <c r="EE225" s="445"/>
      <c r="EF225" s="445"/>
      <c r="EG225" s="445"/>
      <c r="EH225" s="553"/>
      <c r="EI225" s="553"/>
      <c r="EJ225" s="445"/>
      <c r="EK225" s="445"/>
      <c r="EL225" s="445"/>
      <c r="EM225" s="553"/>
      <c r="EN225" s="553"/>
      <c r="EO225" s="553"/>
      <c r="EP225" s="446"/>
      <c r="EQ225" s="445"/>
      <c r="ER225" s="427" t="e">
        <f t="shared" si="587"/>
        <v>#DIV/0!</v>
      </c>
      <c r="ES225" s="498">
        <f t="shared" si="514"/>
        <v>615.10900000000004</v>
      </c>
      <c r="ET225" s="498">
        <f t="shared" si="597"/>
        <v>615.10900000000004</v>
      </c>
      <c r="EU225" s="498"/>
      <c r="EV225" s="541">
        <f t="shared" si="588"/>
        <v>1</v>
      </c>
      <c r="EW225" s="541">
        <f t="shared" si="589"/>
        <v>0</v>
      </c>
      <c r="EX225" s="498">
        <f t="shared" si="515"/>
        <v>0</v>
      </c>
      <c r="EY225" s="498">
        <f t="shared" si="590"/>
        <v>0</v>
      </c>
      <c r="EZ225" s="498">
        <f t="shared" si="591"/>
        <v>0</v>
      </c>
      <c r="FA225" s="541" t="e">
        <f t="shared" si="592"/>
        <v>#DIV/0!</v>
      </c>
      <c r="FB225" s="541" t="e">
        <f t="shared" si="593"/>
        <v>#DIV/0!</v>
      </c>
      <c r="FC225" s="541"/>
      <c r="FD225" s="498">
        <f t="shared" si="594"/>
        <v>0</v>
      </c>
      <c r="FE225" s="498">
        <f t="shared" si="516"/>
        <v>0</v>
      </c>
      <c r="FF225" s="445"/>
      <c r="FG225" s="445"/>
      <c r="FH225" s="445"/>
      <c r="FI225" s="553"/>
      <c r="FJ225" s="553"/>
      <c r="FK225" s="445"/>
      <c r="FL225" s="445"/>
      <c r="FM225" s="445"/>
      <c r="FN225" s="553"/>
      <c r="FO225" s="553"/>
      <c r="FP225" s="553"/>
      <c r="FQ225" s="446"/>
      <c r="FR225" s="445"/>
    </row>
    <row r="226" spans="2:174" s="48" customFormat="1" ht="15.6" customHeight="1" x14ac:dyDescent="0.25">
      <c r="B226" s="35"/>
      <c r="C226" s="36"/>
      <c r="D226" s="36">
        <v>1</v>
      </c>
      <c r="E226" s="113">
        <v>190</v>
      </c>
      <c r="F226" s="35"/>
      <c r="G226" s="36"/>
      <c r="H226" s="36">
        <v>1</v>
      </c>
      <c r="I226" s="113"/>
      <c r="J226" s="4"/>
      <c r="K226" s="4"/>
      <c r="L226" s="66"/>
      <c r="M226" s="113">
        <v>178</v>
      </c>
      <c r="N226" s="4" t="s">
        <v>148</v>
      </c>
      <c r="O226" s="408"/>
      <c r="P226" s="212">
        <v>1</v>
      </c>
      <c r="Q226" s="113"/>
      <c r="R226" s="2">
        <f t="shared" si="561"/>
        <v>865.4</v>
      </c>
      <c r="S226" s="2"/>
      <c r="T226" s="620">
        <v>865.4</v>
      </c>
      <c r="U226" s="2"/>
      <c r="V226" s="2">
        <f t="shared" si="562"/>
        <v>865.4</v>
      </c>
      <c r="W226" s="2"/>
      <c r="X226" s="645">
        <v>865.4</v>
      </c>
      <c r="Y226" s="2"/>
      <c r="Z226" s="175"/>
      <c r="AA226" s="172">
        <f t="shared" si="563"/>
        <v>501.4</v>
      </c>
      <c r="AB226" s="172"/>
      <c r="AC226" s="173">
        <v>501.4</v>
      </c>
      <c r="AD226" s="172"/>
      <c r="AE226" s="175"/>
      <c r="AF226" s="172">
        <f t="shared" si="564"/>
        <v>501.4</v>
      </c>
      <c r="AG226" s="172"/>
      <c r="AH226" s="173">
        <v>501.4</v>
      </c>
      <c r="AI226" s="172"/>
      <c r="AJ226" s="175"/>
      <c r="AK226" s="172">
        <f t="shared" si="565"/>
        <v>218</v>
      </c>
      <c r="AL226" s="172"/>
      <c r="AM226" s="173">
        <v>218</v>
      </c>
      <c r="AN226" s="172"/>
      <c r="AO226" s="172"/>
      <c r="AP226" s="578" t="s">
        <v>482</v>
      </c>
      <c r="AQ226" s="2">
        <f t="shared" si="566"/>
        <v>865.4</v>
      </c>
      <c r="AR226" s="619"/>
      <c r="AS226" s="620">
        <v>865.4</v>
      </c>
      <c r="AT226" s="619"/>
      <c r="AU226" s="2"/>
      <c r="AV226" s="2" t="e">
        <f t="shared" si="567"/>
        <v>#REF!</v>
      </c>
      <c r="AW226" s="2" t="e">
        <f>#REF!-AR226</f>
        <v>#REF!</v>
      </c>
      <c r="AX226" s="2" t="e">
        <f>#REF!-AS226</f>
        <v>#REF!</v>
      </c>
      <c r="AY226" s="2" t="e">
        <f>#REF!-AT226</f>
        <v>#REF!</v>
      </c>
      <c r="AZ226" s="2" t="e">
        <f>#REF!-AU226</f>
        <v>#REF!</v>
      </c>
      <c r="BA226" s="2">
        <f t="shared" si="568"/>
        <v>501.4</v>
      </c>
      <c r="BB226" s="2"/>
      <c r="BC226" s="262">
        <v>501.4</v>
      </c>
      <c r="BD226" s="2"/>
      <c r="BE226" s="2"/>
      <c r="BF226" s="2">
        <f t="shared" si="569"/>
        <v>0</v>
      </c>
      <c r="BG226" s="2"/>
      <c r="BH226" s="262"/>
      <c r="BI226" s="2"/>
      <c r="BJ226" s="2"/>
      <c r="BK226" s="2">
        <f t="shared" si="570"/>
        <v>865.40000000000009</v>
      </c>
      <c r="BL226" s="2"/>
      <c r="BM226" s="620">
        <f>SUM(533.22545,332.17455)</f>
        <v>865.40000000000009</v>
      </c>
      <c r="BN226" s="2"/>
      <c r="BO226" s="2"/>
      <c r="BP226" s="619">
        <f t="shared" si="595"/>
        <v>106.96000000000001</v>
      </c>
      <c r="BQ226" s="2"/>
      <c r="BR226" s="2">
        <f>SUM(65.90455,41.05545)</f>
        <v>106.96000000000001</v>
      </c>
      <c r="BS226" s="2"/>
      <c r="BT226" s="2">
        <f t="shared" si="571"/>
        <v>865.40000000000009</v>
      </c>
      <c r="BU226" s="2"/>
      <c r="BV226" s="620">
        <f>SUM(533.22545,332.17455)</f>
        <v>865.40000000000009</v>
      </c>
      <c r="BW226" s="2"/>
      <c r="BX226" s="172"/>
      <c r="BY226" s="2">
        <f t="shared" si="572"/>
        <v>106.96000000000001</v>
      </c>
      <c r="BZ226" s="2"/>
      <c r="CA226" s="2">
        <f>SUM(65.90455,41.05545)</f>
        <v>106.96000000000001</v>
      </c>
      <c r="CB226" s="2"/>
      <c r="CC226" s="2"/>
      <c r="CD226" s="25">
        <f t="shared" si="573"/>
        <v>972.36000000000013</v>
      </c>
      <c r="CE226" s="2">
        <f t="shared" si="574"/>
        <v>972.36000000000013</v>
      </c>
      <c r="CF226" s="2">
        <f t="shared" si="575"/>
        <v>0</v>
      </c>
      <c r="CG226" s="2">
        <f t="shared" si="575"/>
        <v>972.36000000000013</v>
      </c>
      <c r="CH226" s="2">
        <f t="shared" si="575"/>
        <v>0</v>
      </c>
      <c r="CI226" s="2">
        <f t="shared" si="575"/>
        <v>0</v>
      </c>
      <c r="CJ226" s="2">
        <f t="shared" si="576"/>
        <v>0</v>
      </c>
      <c r="CK226" s="2">
        <f t="shared" si="577"/>
        <v>0</v>
      </c>
      <c r="CL226" s="2">
        <f t="shared" si="578"/>
        <v>0</v>
      </c>
      <c r="CM226" s="2">
        <f t="shared" si="579"/>
        <v>0</v>
      </c>
      <c r="CN226" s="2">
        <f t="shared" si="580"/>
        <v>0</v>
      </c>
      <c r="CO226" s="92"/>
      <c r="CP226" s="348"/>
      <c r="CQ226" s="348"/>
      <c r="CR226" s="2">
        <f t="shared" si="581"/>
        <v>0</v>
      </c>
      <c r="CS226" s="2"/>
      <c r="CT226" s="262"/>
      <c r="CU226" s="2"/>
      <c r="CV226" s="2"/>
      <c r="CW226" s="2">
        <f t="shared" si="582"/>
        <v>0</v>
      </c>
      <c r="CX226" s="2"/>
      <c r="CY226" s="262"/>
      <c r="CZ226" s="2"/>
      <c r="DA226" s="2"/>
      <c r="DB226" s="2">
        <f t="shared" si="583"/>
        <v>0</v>
      </c>
      <c r="DC226" s="2">
        <f t="shared" si="596"/>
        <v>0</v>
      </c>
      <c r="DD226" s="2">
        <f t="shared" si="596"/>
        <v>0</v>
      </c>
      <c r="DE226" s="2">
        <f t="shared" si="596"/>
        <v>0</v>
      </c>
      <c r="DF226" s="2">
        <f t="shared" si="596"/>
        <v>0</v>
      </c>
      <c r="DG226" s="2"/>
      <c r="DH226" s="2"/>
      <c r="DI226" s="2"/>
      <c r="DJ226" s="2">
        <f t="shared" si="584"/>
        <v>0</v>
      </c>
      <c r="DK226" s="58"/>
      <c r="DL226" s="2">
        <f t="shared" si="585"/>
        <v>865.40000000000009</v>
      </c>
      <c r="DM226" s="2">
        <f t="shared" si="586"/>
        <v>865.40000000000009</v>
      </c>
      <c r="DN226" s="58"/>
      <c r="DO226" s="2"/>
      <c r="DP226" s="2"/>
      <c r="DQ226" s="58"/>
      <c r="DR226" s="2"/>
      <c r="DS226" s="58"/>
      <c r="DT226" s="58"/>
      <c r="DU226" s="2">
        <f t="shared" si="511"/>
        <v>0</v>
      </c>
      <c r="DV226" s="2"/>
      <c r="DW226" s="328"/>
      <c r="DX226" s="2"/>
      <c r="DY226" s="2"/>
      <c r="DZ226" s="2">
        <f t="shared" si="513"/>
        <v>0</v>
      </c>
      <c r="EA226" s="2"/>
      <c r="EB226" s="2"/>
      <c r="EC226" s="2"/>
      <c r="ED226" s="172"/>
      <c r="EE226" s="445"/>
      <c r="EF226" s="445"/>
      <c r="EG226" s="445"/>
      <c r="EH226" s="553"/>
      <c r="EI226" s="553"/>
      <c r="EJ226" s="445"/>
      <c r="EK226" s="445"/>
      <c r="EL226" s="445"/>
      <c r="EM226" s="553"/>
      <c r="EN226" s="553"/>
      <c r="EO226" s="553"/>
      <c r="EP226" s="446"/>
      <c r="EQ226" s="445"/>
      <c r="ER226" s="427" t="e">
        <f t="shared" si="587"/>
        <v>#DIV/0!</v>
      </c>
      <c r="ES226" s="498">
        <f t="shared" si="514"/>
        <v>865.4</v>
      </c>
      <c r="ET226" s="498">
        <f t="shared" si="597"/>
        <v>865.4</v>
      </c>
      <c r="EU226" s="498"/>
      <c r="EV226" s="541">
        <f t="shared" si="588"/>
        <v>1</v>
      </c>
      <c r="EW226" s="541">
        <f t="shared" si="589"/>
        <v>0</v>
      </c>
      <c r="EX226" s="498">
        <f t="shared" si="515"/>
        <v>0</v>
      </c>
      <c r="EY226" s="498">
        <f t="shared" si="590"/>
        <v>0</v>
      </c>
      <c r="EZ226" s="498">
        <f t="shared" si="591"/>
        <v>0</v>
      </c>
      <c r="FA226" s="541" t="e">
        <f t="shared" si="592"/>
        <v>#DIV/0!</v>
      </c>
      <c r="FB226" s="541" t="e">
        <f t="shared" si="593"/>
        <v>#DIV/0!</v>
      </c>
      <c r="FC226" s="541"/>
      <c r="FD226" s="498">
        <f t="shared" si="594"/>
        <v>0</v>
      </c>
      <c r="FE226" s="498">
        <f t="shared" si="516"/>
        <v>0</v>
      </c>
      <c r="FF226" s="445"/>
      <c r="FG226" s="445"/>
      <c r="FH226" s="445"/>
      <c r="FI226" s="553"/>
      <c r="FJ226" s="553"/>
      <c r="FK226" s="445"/>
      <c r="FL226" s="445"/>
      <c r="FM226" s="445"/>
      <c r="FN226" s="553"/>
      <c r="FO226" s="553"/>
      <c r="FP226" s="553"/>
      <c r="FQ226" s="446"/>
      <c r="FR226" s="445"/>
    </row>
    <row r="227" spans="2:174" s="49" customFormat="1" ht="15.6" customHeight="1" x14ac:dyDescent="0.25">
      <c r="B227" s="38"/>
      <c r="C227" s="39">
        <v>1</v>
      </c>
      <c r="D227" s="39"/>
      <c r="E227" s="40">
        <v>191</v>
      </c>
      <c r="F227" s="38"/>
      <c r="G227" s="39">
        <v>1</v>
      </c>
      <c r="H227" s="39">
        <v>1</v>
      </c>
      <c r="I227" s="40"/>
      <c r="J227" s="41"/>
      <c r="K227" s="41"/>
      <c r="L227" s="85"/>
      <c r="M227" s="40">
        <v>179</v>
      </c>
      <c r="N227" s="41" t="s">
        <v>65</v>
      </c>
      <c r="O227" s="41"/>
      <c r="P227" s="212">
        <v>1</v>
      </c>
      <c r="Q227" s="212"/>
      <c r="R227" s="29">
        <f t="shared" si="561"/>
        <v>2853.9</v>
      </c>
      <c r="S227" s="29"/>
      <c r="T227" s="618">
        <v>2853.9</v>
      </c>
      <c r="U227" s="322"/>
      <c r="V227" s="29">
        <f t="shared" si="562"/>
        <v>2853.9</v>
      </c>
      <c r="W227" s="29"/>
      <c r="X227" s="646">
        <v>2853.9</v>
      </c>
      <c r="Y227" s="322"/>
      <c r="Z227" s="180"/>
      <c r="AA227" s="178">
        <f t="shared" si="563"/>
        <v>1715.8</v>
      </c>
      <c r="AB227" s="178"/>
      <c r="AC227" s="180">
        <v>1715.8</v>
      </c>
      <c r="AD227" s="180"/>
      <c r="AE227" s="180"/>
      <c r="AF227" s="178">
        <f t="shared" si="564"/>
        <v>1715.8</v>
      </c>
      <c r="AG227" s="178"/>
      <c r="AH227" s="180">
        <v>1715.8</v>
      </c>
      <c r="AI227" s="180"/>
      <c r="AJ227" s="180"/>
      <c r="AK227" s="178">
        <f t="shared" si="565"/>
        <v>746</v>
      </c>
      <c r="AL227" s="178"/>
      <c r="AM227" s="180">
        <v>746</v>
      </c>
      <c r="AN227" s="180"/>
      <c r="AO227" s="180"/>
      <c r="AP227" s="578" t="s">
        <v>483</v>
      </c>
      <c r="AQ227" s="322">
        <f t="shared" si="566"/>
        <v>2853.9</v>
      </c>
      <c r="AR227" s="618"/>
      <c r="AS227" s="618">
        <v>2853.9</v>
      </c>
      <c r="AT227" s="618"/>
      <c r="AU227" s="322"/>
      <c r="AV227" s="322" t="e">
        <f t="shared" si="567"/>
        <v>#REF!</v>
      </c>
      <c r="AW227" s="29" t="e">
        <f>#REF!-AR227</f>
        <v>#REF!</v>
      </c>
      <c r="AX227" s="29" t="e">
        <f>#REF!-AS227</f>
        <v>#REF!</v>
      </c>
      <c r="AY227" s="29" t="e">
        <f>#REF!-AT227</f>
        <v>#REF!</v>
      </c>
      <c r="AZ227" s="29" t="e">
        <f>#REF!-AU227</f>
        <v>#REF!</v>
      </c>
      <c r="BA227" s="322">
        <f t="shared" si="568"/>
        <v>1715.8</v>
      </c>
      <c r="BB227" s="322"/>
      <c r="BC227" s="322">
        <f>746+969.8</f>
        <v>1715.8</v>
      </c>
      <c r="BD227" s="322"/>
      <c r="BE227" s="322"/>
      <c r="BF227" s="322">
        <f t="shared" si="569"/>
        <v>0</v>
      </c>
      <c r="BG227" s="322"/>
      <c r="BH227" s="322"/>
      <c r="BI227" s="322"/>
      <c r="BJ227" s="322"/>
      <c r="BK227" s="322">
        <f t="shared" si="570"/>
        <v>2594.85689</v>
      </c>
      <c r="BL227" s="322"/>
      <c r="BM227" s="618">
        <v>2594.85689</v>
      </c>
      <c r="BN227" s="343"/>
      <c r="BO227" s="343"/>
      <c r="BP227" s="619">
        <f t="shared" si="595"/>
        <v>915.36010999999996</v>
      </c>
      <c r="BQ227" s="343"/>
      <c r="BR227" s="343">
        <v>915.36010999999996</v>
      </c>
      <c r="BS227" s="343"/>
      <c r="BT227" s="343">
        <f t="shared" si="571"/>
        <v>2594.85689</v>
      </c>
      <c r="BU227" s="343"/>
      <c r="BV227" s="322">
        <v>2594.85689</v>
      </c>
      <c r="BW227" s="343"/>
      <c r="BX227" s="204"/>
      <c r="BY227" s="29">
        <f t="shared" si="572"/>
        <v>915.36010999999996</v>
      </c>
      <c r="BZ227" s="29"/>
      <c r="CA227" s="29">
        <v>915.36010999999996</v>
      </c>
      <c r="CB227" s="29"/>
      <c r="CC227" s="29"/>
      <c r="CD227" s="31">
        <f t="shared" si="573"/>
        <v>3510.2170000000001</v>
      </c>
      <c r="CE227" s="29">
        <f t="shared" si="574"/>
        <v>3510.2170000000001</v>
      </c>
      <c r="CF227" s="29">
        <f t="shared" si="575"/>
        <v>0</v>
      </c>
      <c r="CG227" s="29">
        <f t="shared" si="575"/>
        <v>3510.2170000000001</v>
      </c>
      <c r="CH227" s="29">
        <f t="shared" si="575"/>
        <v>0</v>
      </c>
      <c r="CI227" s="29">
        <f t="shared" si="575"/>
        <v>0</v>
      </c>
      <c r="CJ227" s="29">
        <f t="shared" si="576"/>
        <v>0</v>
      </c>
      <c r="CK227" s="29">
        <f t="shared" si="577"/>
        <v>0</v>
      </c>
      <c r="CL227" s="29">
        <f t="shared" si="578"/>
        <v>0</v>
      </c>
      <c r="CM227" s="29">
        <f t="shared" si="579"/>
        <v>0</v>
      </c>
      <c r="CN227" s="29">
        <f t="shared" si="580"/>
        <v>0</v>
      </c>
      <c r="CO227" s="349"/>
      <c r="CP227" s="350">
        <f xml:space="preserve"> BA227</f>
        <v>1715.8</v>
      </c>
      <c r="CQ227" s="350">
        <f>CP227</f>
        <v>1715.8</v>
      </c>
      <c r="CR227" s="322">
        <f t="shared" si="581"/>
        <v>0</v>
      </c>
      <c r="CS227" s="322"/>
      <c r="CT227" s="322"/>
      <c r="CU227" s="322"/>
      <c r="CV227" s="322"/>
      <c r="CW227" s="322">
        <f t="shared" si="582"/>
        <v>0</v>
      </c>
      <c r="CX227" s="322"/>
      <c r="CY227" s="322"/>
      <c r="CZ227" s="322"/>
      <c r="DA227" s="322"/>
      <c r="DB227" s="29">
        <f t="shared" si="583"/>
        <v>0</v>
      </c>
      <c r="DC227" s="2">
        <f t="shared" si="596"/>
        <v>0</v>
      </c>
      <c r="DD227" s="2">
        <f t="shared" si="596"/>
        <v>0</v>
      </c>
      <c r="DE227" s="2">
        <f t="shared" si="596"/>
        <v>0</v>
      </c>
      <c r="DF227" s="2">
        <f t="shared" si="596"/>
        <v>0</v>
      </c>
      <c r="DG227" s="29"/>
      <c r="DH227" s="29"/>
      <c r="DI227" s="29"/>
      <c r="DJ227" s="29">
        <f t="shared" si="584"/>
        <v>0</v>
      </c>
      <c r="DK227" s="93"/>
      <c r="DL227" s="29">
        <f t="shared" si="585"/>
        <v>2594.85689</v>
      </c>
      <c r="DM227" s="29">
        <f t="shared" si="586"/>
        <v>2594.85689</v>
      </c>
      <c r="DN227" s="93"/>
      <c r="DO227" s="106">
        <f>DM227</f>
        <v>2594.85689</v>
      </c>
      <c r="DP227" s="106">
        <f>DJ227</f>
        <v>0</v>
      </c>
      <c r="DQ227" s="93"/>
      <c r="DR227" s="2">
        <f>CQ227-DO227</f>
        <v>-879.05689000000007</v>
      </c>
      <c r="DS227" s="93"/>
      <c r="DT227" s="93"/>
      <c r="DU227" s="2">
        <f t="shared" si="511"/>
        <v>0</v>
      </c>
      <c r="DV227" s="322"/>
      <c r="DW227" s="322"/>
      <c r="DX227" s="343"/>
      <c r="DY227" s="343"/>
      <c r="DZ227" s="2">
        <f t="shared" si="513"/>
        <v>0</v>
      </c>
      <c r="EA227" s="29"/>
      <c r="EB227" s="29"/>
      <c r="EC227" s="29"/>
      <c r="ED227" s="178"/>
      <c r="EE227" s="445"/>
      <c r="EF227" s="447"/>
      <c r="EG227" s="447"/>
      <c r="EH227" s="554"/>
      <c r="EI227" s="554"/>
      <c r="EJ227" s="445"/>
      <c r="EK227" s="447"/>
      <c r="EL227" s="447"/>
      <c r="EM227" s="554"/>
      <c r="EN227" s="554"/>
      <c r="EO227" s="554"/>
      <c r="EP227" s="448"/>
      <c r="EQ227" s="447"/>
      <c r="ER227" s="428" t="e">
        <f t="shared" si="587"/>
        <v>#DIV/0!</v>
      </c>
      <c r="ES227" s="498">
        <f t="shared" si="514"/>
        <v>2853.9</v>
      </c>
      <c r="ET227" s="499">
        <f t="shared" si="597"/>
        <v>2853.9</v>
      </c>
      <c r="EU227" s="499"/>
      <c r="EV227" s="544">
        <f t="shared" si="588"/>
        <v>1</v>
      </c>
      <c r="EW227" s="544">
        <f t="shared" si="589"/>
        <v>0</v>
      </c>
      <c r="EX227" s="498">
        <f t="shared" si="515"/>
        <v>0</v>
      </c>
      <c r="EY227" s="499">
        <f t="shared" si="590"/>
        <v>0</v>
      </c>
      <c r="EZ227" s="499">
        <f t="shared" si="591"/>
        <v>0</v>
      </c>
      <c r="FA227" s="544" t="e">
        <f t="shared" si="592"/>
        <v>#DIV/0!</v>
      </c>
      <c r="FB227" s="544" t="e">
        <f t="shared" si="593"/>
        <v>#DIV/0!</v>
      </c>
      <c r="FC227" s="544"/>
      <c r="FD227" s="499">
        <f t="shared" si="594"/>
        <v>0</v>
      </c>
      <c r="FE227" s="499">
        <f t="shared" si="516"/>
        <v>0</v>
      </c>
      <c r="FF227" s="445">
        <f>FG227+FH227</f>
        <v>0</v>
      </c>
      <c r="FG227" s="447">
        <f>AT227</f>
        <v>0</v>
      </c>
      <c r="FH227" s="447"/>
      <c r="FI227" s="554" t="e">
        <f>FG227/FF227</f>
        <v>#DIV/0!</v>
      </c>
      <c r="FJ227" s="554" t="e">
        <f>FH227/FF227</f>
        <v>#DIV/0!</v>
      </c>
      <c r="FK227" s="445">
        <f>FL227+FM227</f>
        <v>0</v>
      </c>
      <c r="FL227" s="447">
        <f>DX227</f>
        <v>0</v>
      </c>
      <c r="FM227" s="447">
        <f>EC227</f>
        <v>0</v>
      </c>
      <c r="FN227" s="554" t="e">
        <f>FL227/FK227</f>
        <v>#DIV/0!</v>
      </c>
      <c r="FO227" s="554" t="e">
        <f>FM227/FK227</f>
        <v>#DIV/0!</v>
      </c>
      <c r="FP227" s="554"/>
      <c r="FQ227" s="448" t="e">
        <f>FK227*FI227</f>
        <v>#DIV/0!</v>
      </c>
      <c r="FR227" s="447" t="e">
        <f>FL227-FQ227</f>
        <v>#DIV/0!</v>
      </c>
    </row>
    <row r="228" spans="2:174" s="48" customFormat="1" ht="15.75" customHeight="1" x14ac:dyDescent="0.25">
      <c r="B228" s="35"/>
      <c r="C228" s="36"/>
      <c r="D228" s="36">
        <v>1</v>
      </c>
      <c r="E228" s="113">
        <v>192</v>
      </c>
      <c r="F228" s="35"/>
      <c r="G228" s="36"/>
      <c r="H228" s="36">
        <v>1</v>
      </c>
      <c r="I228" s="113"/>
      <c r="J228" s="4"/>
      <c r="K228" s="4"/>
      <c r="L228" s="66"/>
      <c r="M228" s="113">
        <v>180</v>
      </c>
      <c r="N228" s="4" t="s">
        <v>149</v>
      </c>
      <c r="O228" s="408"/>
      <c r="P228" s="212">
        <v>1</v>
      </c>
      <c r="Q228" s="113"/>
      <c r="R228" s="2">
        <f t="shared" si="561"/>
        <v>1765.2</v>
      </c>
      <c r="S228" s="2"/>
      <c r="T228" s="620">
        <v>1765.2</v>
      </c>
      <c r="U228" s="2"/>
      <c r="V228" s="2">
        <f t="shared" si="562"/>
        <v>1765.2</v>
      </c>
      <c r="W228" s="2"/>
      <c r="X228" s="645">
        <v>1765.2</v>
      </c>
      <c r="Y228" s="2"/>
      <c r="Z228" s="174"/>
      <c r="AA228" s="172">
        <f t="shared" si="563"/>
        <v>834.9</v>
      </c>
      <c r="AB228" s="172"/>
      <c r="AC228" s="173">
        <v>834.9</v>
      </c>
      <c r="AD228" s="172"/>
      <c r="AE228" s="174"/>
      <c r="AF228" s="172">
        <f t="shared" si="564"/>
        <v>834.9</v>
      </c>
      <c r="AG228" s="172"/>
      <c r="AH228" s="173">
        <v>834.9</v>
      </c>
      <c r="AI228" s="172"/>
      <c r="AJ228" s="174"/>
      <c r="AK228" s="172">
        <f t="shared" si="565"/>
        <v>363</v>
      </c>
      <c r="AL228" s="172"/>
      <c r="AM228" s="173">
        <v>363</v>
      </c>
      <c r="AN228" s="172"/>
      <c r="AO228" s="174"/>
      <c r="AP228" s="578" t="s">
        <v>553</v>
      </c>
      <c r="AQ228" s="2">
        <f t="shared" si="566"/>
        <v>1765.2</v>
      </c>
      <c r="AR228" s="619"/>
      <c r="AS228" s="620">
        <v>1765.2</v>
      </c>
      <c r="AT228" s="619"/>
      <c r="AU228" s="323"/>
      <c r="AV228" s="2" t="e">
        <f t="shared" si="567"/>
        <v>#REF!</v>
      </c>
      <c r="AW228" s="2" t="e">
        <f>#REF!-AR228</f>
        <v>#REF!</v>
      </c>
      <c r="AX228" s="2" t="e">
        <f>#REF!-AS228</f>
        <v>#REF!</v>
      </c>
      <c r="AY228" s="2" t="e">
        <f>#REF!-AT228</f>
        <v>#REF!</v>
      </c>
      <c r="AZ228" s="2" t="e">
        <f>#REF!-AU228</f>
        <v>#REF!</v>
      </c>
      <c r="BA228" s="2">
        <f t="shared" si="568"/>
        <v>834.9</v>
      </c>
      <c r="BB228" s="2"/>
      <c r="BC228" s="262">
        <v>834.9</v>
      </c>
      <c r="BD228" s="2"/>
      <c r="BE228" s="323"/>
      <c r="BF228" s="2">
        <f t="shared" si="569"/>
        <v>0</v>
      </c>
      <c r="BG228" s="2"/>
      <c r="BH228" s="323"/>
      <c r="BI228" s="2"/>
      <c r="BJ228" s="323"/>
      <c r="BK228" s="2">
        <f t="shared" si="570"/>
        <v>1756.374</v>
      </c>
      <c r="BL228" s="2"/>
      <c r="BM228" s="620">
        <v>1756.374</v>
      </c>
      <c r="BN228" s="2"/>
      <c r="BO228" s="328"/>
      <c r="BP228" s="619">
        <f t="shared" si="595"/>
        <v>239.52715000000001</v>
      </c>
      <c r="BQ228" s="327"/>
      <c r="BR228" s="327">
        <v>239.52715000000001</v>
      </c>
      <c r="BS228" s="327"/>
      <c r="BT228" s="2">
        <f t="shared" si="571"/>
        <v>1756.374</v>
      </c>
      <c r="BU228" s="2"/>
      <c r="BV228" s="620">
        <v>1756.374</v>
      </c>
      <c r="BW228" s="2"/>
      <c r="BX228" s="205"/>
      <c r="BY228" s="2">
        <f t="shared" si="572"/>
        <v>239.52715000000001</v>
      </c>
      <c r="BZ228" s="2"/>
      <c r="CA228" s="2">
        <v>239.52715000000001</v>
      </c>
      <c r="CB228" s="2"/>
      <c r="CC228" s="2"/>
      <c r="CD228" s="25">
        <f t="shared" si="573"/>
        <v>1995.9011500000001</v>
      </c>
      <c r="CE228" s="2">
        <f t="shared" si="574"/>
        <v>1995.9011500000001</v>
      </c>
      <c r="CF228" s="2">
        <f t="shared" si="575"/>
        <v>0</v>
      </c>
      <c r="CG228" s="2">
        <f t="shared" si="575"/>
        <v>1995.9011500000001</v>
      </c>
      <c r="CH228" s="2">
        <f t="shared" si="575"/>
        <v>0</v>
      </c>
      <c r="CI228" s="2">
        <f t="shared" si="575"/>
        <v>0</v>
      </c>
      <c r="CJ228" s="2">
        <f t="shared" si="576"/>
        <v>0</v>
      </c>
      <c r="CK228" s="2">
        <f t="shared" si="577"/>
        <v>0</v>
      </c>
      <c r="CL228" s="2">
        <f t="shared" si="578"/>
        <v>0</v>
      </c>
      <c r="CM228" s="2">
        <f t="shared" si="579"/>
        <v>0</v>
      </c>
      <c r="CN228" s="2">
        <f t="shared" si="580"/>
        <v>0</v>
      </c>
      <c r="CO228" s="92"/>
      <c r="CP228" s="348">
        <f xml:space="preserve"> BA220-CP221-CP227</f>
        <v>2769.2</v>
      </c>
      <c r="CQ228" s="348">
        <f>CP228-BF229</f>
        <v>2769.2</v>
      </c>
      <c r="CR228" s="2">
        <f t="shared" si="581"/>
        <v>0</v>
      </c>
      <c r="CS228" s="2"/>
      <c r="CT228" s="323"/>
      <c r="CU228" s="2"/>
      <c r="CV228" s="323"/>
      <c r="CW228" s="2">
        <f t="shared" si="582"/>
        <v>0</v>
      </c>
      <c r="CX228" s="2"/>
      <c r="CY228" s="323"/>
      <c r="CZ228" s="2"/>
      <c r="DA228" s="323"/>
      <c r="DB228" s="2">
        <f t="shared" si="583"/>
        <v>0</v>
      </c>
      <c r="DC228" s="2">
        <f t="shared" si="596"/>
        <v>0</v>
      </c>
      <c r="DD228" s="2">
        <f t="shared" si="596"/>
        <v>0</v>
      </c>
      <c r="DE228" s="2">
        <f t="shared" si="596"/>
        <v>0</v>
      </c>
      <c r="DF228" s="2">
        <f t="shared" si="596"/>
        <v>0</v>
      </c>
      <c r="DG228" s="2"/>
      <c r="DH228" s="2"/>
      <c r="DI228" s="2"/>
      <c r="DJ228" s="2">
        <f t="shared" si="584"/>
        <v>0</v>
      </c>
      <c r="DK228" s="58"/>
      <c r="DL228" s="2">
        <f t="shared" si="585"/>
        <v>1756.374</v>
      </c>
      <c r="DM228" s="2">
        <f t="shared" si="586"/>
        <v>1756.374</v>
      </c>
      <c r="DN228" s="58"/>
      <c r="DO228" s="2">
        <f>DM223+DM224+DM225+DM226+DM228+DM229</f>
        <v>4679.3829999999998</v>
      </c>
      <c r="DP228" s="2">
        <f>DJ223+DJ224+DJ225+DJ226+DJ228+DJ229</f>
        <v>0</v>
      </c>
      <c r="DQ228" s="58"/>
      <c r="DR228" s="2">
        <f>CQ228-DO228</f>
        <v>-1910.183</v>
      </c>
      <c r="DS228" s="58"/>
      <c r="DT228" s="58"/>
      <c r="DU228" s="2">
        <f t="shared" si="511"/>
        <v>0</v>
      </c>
      <c r="DV228" s="2"/>
      <c r="DW228" s="620"/>
      <c r="DX228" s="2"/>
      <c r="DY228" s="328"/>
      <c r="DZ228" s="2">
        <f t="shared" si="513"/>
        <v>0</v>
      </c>
      <c r="EA228" s="2"/>
      <c r="EB228" s="2"/>
      <c r="EC228" s="2"/>
      <c r="ED228" s="172"/>
      <c r="EE228" s="445"/>
      <c r="EF228" s="445"/>
      <c r="EG228" s="445"/>
      <c r="EH228" s="553"/>
      <c r="EI228" s="553"/>
      <c r="EJ228" s="445"/>
      <c r="EK228" s="445"/>
      <c r="EL228" s="445"/>
      <c r="EM228" s="553"/>
      <c r="EN228" s="553"/>
      <c r="EO228" s="553"/>
      <c r="EP228" s="446"/>
      <c r="EQ228" s="445"/>
      <c r="ER228" s="427" t="e">
        <f t="shared" si="587"/>
        <v>#DIV/0!</v>
      </c>
      <c r="ES228" s="498">
        <f t="shared" si="514"/>
        <v>1765.2</v>
      </c>
      <c r="ET228" s="498">
        <f t="shared" si="597"/>
        <v>1765.2</v>
      </c>
      <c r="EU228" s="498"/>
      <c r="EV228" s="541">
        <f t="shared" si="588"/>
        <v>1</v>
      </c>
      <c r="EW228" s="541">
        <f t="shared" si="589"/>
        <v>0</v>
      </c>
      <c r="EX228" s="498">
        <f t="shared" si="515"/>
        <v>0</v>
      </c>
      <c r="EY228" s="498">
        <f t="shared" si="590"/>
        <v>0</v>
      </c>
      <c r="EZ228" s="498">
        <f t="shared" si="591"/>
        <v>0</v>
      </c>
      <c r="FA228" s="541" t="e">
        <f t="shared" si="592"/>
        <v>#DIV/0!</v>
      </c>
      <c r="FB228" s="541" t="e">
        <f t="shared" si="593"/>
        <v>#DIV/0!</v>
      </c>
      <c r="FC228" s="541"/>
      <c r="FD228" s="498">
        <f t="shared" si="594"/>
        <v>0</v>
      </c>
      <c r="FE228" s="498">
        <f t="shared" si="516"/>
        <v>0</v>
      </c>
      <c r="FF228" s="445"/>
      <c r="FG228" s="445"/>
      <c r="FH228" s="445"/>
      <c r="FI228" s="553"/>
      <c r="FJ228" s="553"/>
      <c r="FK228" s="445"/>
      <c r="FL228" s="445"/>
      <c r="FM228" s="445"/>
      <c r="FN228" s="553"/>
      <c r="FO228" s="553"/>
      <c r="FP228" s="553"/>
      <c r="FQ228" s="446"/>
      <c r="FR228" s="445"/>
    </row>
    <row r="229" spans="2:174" s="48" customFormat="1" ht="15.75" customHeight="1" x14ac:dyDescent="0.25">
      <c r="B229" s="35"/>
      <c r="C229" s="36"/>
      <c r="D229" s="36">
        <v>1</v>
      </c>
      <c r="E229" s="113">
        <v>193</v>
      </c>
      <c r="F229" s="35"/>
      <c r="G229" s="36"/>
      <c r="H229" s="36">
        <v>1</v>
      </c>
      <c r="I229" s="113"/>
      <c r="J229" s="4"/>
      <c r="K229" s="4"/>
      <c r="L229" s="66"/>
      <c r="M229" s="113">
        <v>181</v>
      </c>
      <c r="N229" s="265" t="s">
        <v>176</v>
      </c>
      <c r="O229" s="415"/>
      <c r="P229" s="212">
        <v>1</v>
      </c>
      <c r="Q229" s="113"/>
      <c r="R229" s="2">
        <f t="shared" si="561"/>
        <v>443</v>
      </c>
      <c r="S229" s="2"/>
      <c r="T229" s="619">
        <v>443</v>
      </c>
      <c r="U229" s="2"/>
      <c r="V229" s="2">
        <f t="shared" si="562"/>
        <v>443</v>
      </c>
      <c r="W229" s="2"/>
      <c r="X229" s="649">
        <v>443</v>
      </c>
      <c r="Y229" s="2"/>
      <c r="Z229" s="175"/>
      <c r="AA229" s="172">
        <f t="shared" si="563"/>
        <v>384.1</v>
      </c>
      <c r="AB229" s="172"/>
      <c r="AC229" s="172">
        <v>384.1</v>
      </c>
      <c r="AD229" s="172"/>
      <c r="AE229" s="175"/>
      <c r="AF229" s="172">
        <f t="shared" si="564"/>
        <v>384.1</v>
      </c>
      <c r="AG229" s="172"/>
      <c r="AH229" s="172">
        <v>384.1</v>
      </c>
      <c r="AI229" s="172"/>
      <c r="AJ229" s="175"/>
      <c r="AK229" s="172">
        <f t="shared" si="565"/>
        <v>119</v>
      </c>
      <c r="AL229" s="172"/>
      <c r="AM229" s="172">
        <v>119</v>
      </c>
      <c r="AN229" s="172"/>
      <c r="AO229" s="172"/>
      <c r="AP229" s="578" t="s">
        <v>484</v>
      </c>
      <c r="AQ229" s="2">
        <f t="shared" si="566"/>
        <v>443</v>
      </c>
      <c r="AR229" s="619"/>
      <c r="AS229" s="619">
        <v>443</v>
      </c>
      <c r="AT229" s="619"/>
      <c r="AU229" s="2"/>
      <c r="AV229" s="2" t="e">
        <f t="shared" si="567"/>
        <v>#REF!</v>
      </c>
      <c r="AW229" s="2" t="e">
        <f>#REF!-AR229</f>
        <v>#REF!</v>
      </c>
      <c r="AX229" s="2" t="e">
        <f>#REF!-AS229</f>
        <v>#REF!</v>
      </c>
      <c r="AY229" s="2" t="e">
        <f>#REF!-AT229</f>
        <v>#REF!</v>
      </c>
      <c r="AZ229" s="2" t="e">
        <f>#REF!-AU229</f>
        <v>#REF!</v>
      </c>
      <c r="BA229" s="2">
        <f t="shared" si="568"/>
        <v>384.1</v>
      </c>
      <c r="BB229" s="2"/>
      <c r="BC229" s="2">
        <f>119+265.1</f>
        <v>384.1</v>
      </c>
      <c r="BD229" s="2"/>
      <c r="BE229" s="2"/>
      <c r="BF229" s="2">
        <f t="shared" si="569"/>
        <v>0</v>
      </c>
      <c r="BG229" s="2"/>
      <c r="BH229" s="262"/>
      <c r="BI229" s="2"/>
      <c r="BJ229" s="2"/>
      <c r="BK229" s="2">
        <f t="shared" si="570"/>
        <v>443</v>
      </c>
      <c r="BL229" s="2"/>
      <c r="BM229" s="619">
        <f>SUM(203.68599,239.31401)</f>
        <v>443</v>
      </c>
      <c r="BN229" s="2"/>
      <c r="BO229" s="2"/>
      <c r="BP229" s="619">
        <f t="shared" si="595"/>
        <v>107.99680000000001</v>
      </c>
      <c r="BQ229" s="2"/>
      <c r="BR229" s="2">
        <f>SUM(49.65561,58.34119)</f>
        <v>107.99680000000001</v>
      </c>
      <c r="BS229" s="2"/>
      <c r="BT229" s="2">
        <f t="shared" si="571"/>
        <v>443</v>
      </c>
      <c r="BU229" s="2"/>
      <c r="BV229" s="2">
        <f>SUM(203.68599,239.31401)</f>
        <v>443</v>
      </c>
      <c r="BW229" s="2"/>
      <c r="BX229" s="172"/>
      <c r="BY229" s="2">
        <f t="shared" si="572"/>
        <v>107.99680000000001</v>
      </c>
      <c r="BZ229" s="2"/>
      <c r="CA229" s="2">
        <f>SUM(49.65561,58.34119)</f>
        <v>107.99680000000001</v>
      </c>
      <c r="CB229" s="2"/>
      <c r="CC229" s="2"/>
      <c r="CD229" s="25">
        <f t="shared" si="573"/>
        <v>550.99680000000001</v>
      </c>
      <c r="CE229" s="2">
        <f t="shared" si="574"/>
        <v>550.99680000000001</v>
      </c>
      <c r="CF229" s="2">
        <f t="shared" si="575"/>
        <v>0</v>
      </c>
      <c r="CG229" s="2">
        <f t="shared" si="575"/>
        <v>550.99680000000001</v>
      </c>
      <c r="CH229" s="2">
        <f t="shared" si="575"/>
        <v>0</v>
      </c>
      <c r="CI229" s="2">
        <f t="shared" si="575"/>
        <v>0</v>
      </c>
      <c r="CJ229" s="2">
        <f t="shared" si="576"/>
        <v>0</v>
      </c>
      <c r="CK229" s="2">
        <f t="shared" si="577"/>
        <v>0</v>
      </c>
      <c r="CL229" s="2">
        <f t="shared" si="578"/>
        <v>0</v>
      </c>
      <c r="CM229" s="2">
        <f t="shared" si="579"/>
        <v>0</v>
      </c>
      <c r="CN229" s="2">
        <f t="shared" si="580"/>
        <v>0</v>
      </c>
      <c r="CO229" s="92"/>
      <c r="CP229" s="348"/>
      <c r="CQ229" s="348"/>
      <c r="CR229" s="2">
        <f t="shared" si="581"/>
        <v>0</v>
      </c>
      <c r="CS229" s="2"/>
      <c r="CT229" s="262"/>
      <c r="CU229" s="2"/>
      <c r="CV229" s="2"/>
      <c r="CW229" s="2">
        <f t="shared" si="582"/>
        <v>0</v>
      </c>
      <c r="CX229" s="2"/>
      <c r="CY229" s="262"/>
      <c r="CZ229" s="2"/>
      <c r="DA229" s="2"/>
      <c r="DB229" s="2">
        <f t="shared" si="583"/>
        <v>0</v>
      </c>
      <c r="DC229" s="2">
        <f t="shared" si="596"/>
        <v>0</v>
      </c>
      <c r="DD229" s="2">
        <f t="shared" si="596"/>
        <v>0</v>
      </c>
      <c r="DE229" s="2">
        <f t="shared" si="596"/>
        <v>0</v>
      </c>
      <c r="DF229" s="2">
        <f t="shared" si="596"/>
        <v>0</v>
      </c>
      <c r="DG229" s="2"/>
      <c r="DH229" s="2"/>
      <c r="DI229" s="2"/>
      <c r="DJ229" s="2">
        <f t="shared" si="584"/>
        <v>0</v>
      </c>
      <c r="DK229" s="58"/>
      <c r="DL229" s="2">
        <f t="shared" si="585"/>
        <v>443</v>
      </c>
      <c r="DM229" s="2">
        <f t="shared" si="586"/>
        <v>443</v>
      </c>
      <c r="DN229" s="58"/>
      <c r="DO229" s="2"/>
      <c r="DP229" s="2"/>
      <c r="DQ229" s="58"/>
      <c r="DR229" s="2"/>
      <c r="DS229" s="58"/>
      <c r="DT229" s="58"/>
      <c r="DU229" s="2">
        <f t="shared" si="511"/>
        <v>0</v>
      </c>
      <c r="DV229" s="2"/>
      <c r="DW229" s="2"/>
      <c r="DX229" s="2"/>
      <c r="DY229" s="2"/>
      <c r="DZ229" s="2">
        <f t="shared" si="513"/>
        <v>0</v>
      </c>
      <c r="EA229" s="2"/>
      <c r="EB229" s="2"/>
      <c r="EC229" s="2"/>
      <c r="ED229" s="172"/>
      <c r="EE229" s="445"/>
      <c r="EF229" s="445"/>
      <c r="EG229" s="445"/>
      <c r="EH229" s="553"/>
      <c r="EI229" s="553"/>
      <c r="EJ229" s="445"/>
      <c r="EK229" s="445"/>
      <c r="EL229" s="445"/>
      <c r="EM229" s="553"/>
      <c r="EN229" s="553"/>
      <c r="EO229" s="553"/>
      <c r="EP229" s="446"/>
      <c r="EQ229" s="445"/>
      <c r="ER229" s="427" t="e">
        <f t="shared" si="587"/>
        <v>#DIV/0!</v>
      </c>
      <c r="ES229" s="498">
        <f t="shared" si="514"/>
        <v>443</v>
      </c>
      <c r="ET229" s="498">
        <f t="shared" si="597"/>
        <v>443</v>
      </c>
      <c r="EU229" s="498"/>
      <c r="EV229" s="541">
        <f t="shared" si="588"/>
        <v>1</v>
      </c>
      <c r="EW229" s="541">
        <f t="shared" si="589"/>
        <v>0</v>
      </c>
      <c r="EX229" s="498">
        <f t="shared" si="515"/>
        <v>0</v>
      </c>
      <c r="EY229" s="498">
        <f t="shared" si="590"/>
        <v>0</v>
      </c>
      <c r="EZ229" s="498">
        <f t="shared" si="591"/>
        <v>0</v>
      </c>
      <c r="FA229" s="541" t="e">
        <f t="shared" si="592"/>
        <v>#DIV/0!</v>
      </c>
      <c r="FB229" s="541" t="e">
        <f t="shared" si="593"/>
        <v>#DIV/0!</v>
      </c>
      <c r="FC229" s="541"/>
      <c r="FD229" s="498">
        <f t="shared" si="594"/>
        <v>0</v>
      </c>
      <c r="FE229" s="498">
        <f t="shared" si="516"/>
        <v>0</v>
      </c>
      <c r="FF229" s="445"/>
      <c r="FG229" s="445"/>
      <c r="FH229" s="445"/>
      <c r="FI229" s="553"/>
      <c r="FJ229" s="553"/>
      <c r="FK229" s="445"/>
      <c r="FL229" s="445"/>
      <c r="FM229" s="445"/>
      <c r="FN229" s="553"/>
      <c r="FO229" s="553"/>
      <c r="FP229" s="553"/>
      <c r="FQ229" s="446"/>
      <c r="FR229" s="445"/>
    </row>
    <row r="230" spans="2:174" s="142" customFormat="1" ht="15.6" customHeight="1" x14ac:dyDescent="0.2">
      <c r="B230" s="136"/>
      <c r="C230" s="137"/>
      <c r="D230" s="137"/>
      <c r="E230" s="138"/>
      <c r="F230" s="136"/>
      <c r="G230" s="137"/>
      <c r="H230" s="137"/>
      <c r="I230" s="420"/>
      <c r="J230" s="420"/>
      <c r="K230" s="420"/>
      <c r="L230" s="146"/>
      <c r="M230" s="138"/>
      <c r="N230" s="141" t="s">
        <v>11</v>
      </c>
      <c r="O230" s="141"/>
      <c r="P230" s="214">
        <f t="shared" ref="P230:Z230" si="598">SUM(P231:P241)-P232</f>
        <v>9</v>
      </c>
      <c r="Q230" s="214">
        <f>Q231+Q232+Q233+Q234+Q235+Q236+Q237+Q238+Q239+Q240+Q241</f>
        <v>0</v>
      </c>
      <c r="R230" s="70">
        <f>SUM(R231:R241)-R232</f>
        <v>37880.297279999999</v>
      </c>
      <c r="S230" s="70">
        <f>SUM(S231:S241)-S232</f>
        <v>0</v>
      </c>
      <c r="T230" s="70">
        <f>SUM(T231:T241)-T232</f>
        <v>19431</v>
      </c>
      <c r="U230" s="70">
        <f>SUM(U231:U241)-U232</f>
        <v>18449.297279999999</v>
      </c>
      <c r="V230" s="70">
        <f t="shared" si="598"/>
        <v>39013.597280000002</v>
      </c>
      <c r="W230" s="70">
        <f t="shared" si="598"/>
        <v>0</v>
      </c>
      <c r="X230" s="70">
        <f t="shared" si="598"/>
        <v>20564.300000000003</v>
      </c>
      <c r="Y230" s="70">
        <f t="shared" si="598"/>
        <v>18449.297279999999</v>
      </c>
      <c r="Z230" s="170">
        <f t="shared" si="598"/>
        <v>0</v>
      </c>
      <c r="AA230" s="170">
        <f t="shared" ref="AA230:AO230" si="599">SUM(AA231:AA241)-AA232</f>
        <v>0</v>
      </c>
      <c r="AB230" s="170">
        <f t="shared" si="599"/>
        <v>0</v>
      </c>
      <c r="AC230" s="170">
        <f t="shared" si="599"/>
        <v>0</v>
      </c>
      <c r="AD230" s="170">
        <f t="shared" si="599"/>
        <v>0</v>
      </c>
      <c r="AE230" s="170">
        <f t="shared" si="599"/>
        <v>0</v>
      </c>
      <c r="AF230" s="170">
        <f t="shared" si="599"/>
        <v>0</v>
      </c>
      <c r="AG230" s="170">
        <f t="shared" si="599"/>
        <v>0</v>
      </c>
      <c r="AH230" s="170">
        <f t="shared" si="599"/>
        <v>0</v>
      </c>
      <c r="AI230" s="170">
        <f t="shared" si="599"/>
        <v>0</v>
      </c>
      <c r="AJ230" s="170">
        <f t="shared" si="599"/>
        <v>0</v>
      </c>
      <c r="AK230" s="171">
        <f t="shared" si="599"/>
        <v>0</v>
      </c>
      <c r="AL230" s="170">
        <f t="shared" si="599"/>
        <v>0</v>
      </c>
      <c r="AM230" s="170">
        <f t="shared" si="599"/>
        <v>0</v>
      </c>
      <c r="AN230" s="170">
        <f t="shared" si="599"/>
        <v>0</v>
      </c>
      <c r="AO230" s="170">
        <f t="shared" si="599"/>
        <v>0</v>
      </c>
      <c r="AP230" s="577"/>
      <c r="AQ230" s="70">
        <f>SUM(AQ231:AQ241)-AQ232</f>
        <v>37880.297279999999</v>
      </c>
      <c r="AR230" s="70">
        <f>SUM(AR231:AR241)-AR232</f>
        <v>0</v>
      </c>
      <c r="AS230" s="70">
        <f>SUM(AS231:AS241)-AS232</f>
        <v>19431</v>
      </c>
      <c r="AT230" s="70">
        <f>SUM(AT231:AT241)-AT232</f>
        <v>18449.297279999999</v>
      </c>
      <c r="AU230" s="70">
        <f>SUM(AU231:AU241)-AU232</f>
        <v>0</v>
      </c>
      <c r="AV230" s="70" t="e">
        <f t="shared" ref="AV230:BE230" si="600">SUM(AV231:AV241)-AV232</f>
        <v>#REF!</v>
      </c>
      <c r="AW230" s="70" t="e">
        <f t="shared" si="600"/>
        <v>#REF!</v>
      </c>
      <c r="AX230" s="70" t="e">
        <f t="shared" si="600"/>
        <v>#REF!</v>
      </c>
      <c r="AY230" s="70" t="e">
        <f t="shared" si="600"/>
        <v>#REF!</v>
      </c>
      <c r="AZ230" s="70" t="e">
        <f t="shared" si="600"/>
        <v>#REF!</v>
      </c>
      <c r="BA230" s="70">
        <f t="shared" si="600"/>
        <v>63248.998610000002</v>
      </c>
      <c r="BB230" s="70">
        <f t="shared" si="600"/>
        <v>51717.507610000001</v>
      </c>
      <c r="BC230" s="70">
        <f t="shared" si="600"/>
        <v>11531.491</v>
      </c>
      <c r="BD230" s="70">
        <f t="shared" si="600"/>
        <v>0</v>
      </c>
      <c r="BE230" s="70">
        <f t="shared" si="600"/>
        <v>0</v>
      </c>
      <c r="BF230" s="70">
        <f t="shared" ref="BF230:CN230" si="601">SUM(BF231:BF241)-BF232</f>
        <v>0</v>
      </c>
      <c r="BG230" s="70">
        <f t="shared" si="601"/>
        <v>0</v>
      </c>
      <c r="BH230" s="70">
        <f t="shared" si="601"/>
        <v>0</v>
      </c>
      <c r="BI230" s="70">
        <f t="shared" si="601"/>
        <v>0</v>
      </c>
      <c r="BJ230" s="70">
        <f t="shared" si="601"/>
        <v>0</v>
      </c>
      <c r="BK230" s="70">
        <f t="shared" si="601"/>
        <v>37534.859909999999</v>
      </c>
      <c r="BL230" s="70">
        <f t="shared" si="601"/>
        <v>0</v>
      </c>
      <c r="BM230" s="70">
        <f t="shared" si="601"/>
        <v>19085.56263</v>
      </c>
      <c r="BN230" s="70">
        <f t="shared" si="601"/>
        <v>18449.297279999999</v>
      </c>
      <c r="BO230" s="70">
        <f t="shared" si="601"/>
        <v>0</v>
      </c>
      <c r="BP230" s="70">
        <f>SUM(BP231:BP241)</f>
        <v>4039.2414400000002</v>
      </c>
      <c r="BQ230" s="70">
        <f>SUM(BQ231:BQ241)</f>
        <v>0</v>
      </c>
      <c r="BR230" s="70">
        <f>SUM(BR231:BR241)</f>
        <v>2434.9547200000002</v>
      </c>
      <c r="BS230" s="70">
        <f>SUM(BS231:BS241)</f>
        <v>1604.2867200000001</v>
      </c>
      <c r="BT230" s="70">
        <f t="shared" si="601"/>
        <v>37534.859909999999</v>
      </c>
      <c r="BU230" s="70">
        <f t="shared" si="601"/>
        <v>0</v>
      </c>
      <c r="BV230" s="70">
        <f t="shared" si="601"/>
        <v>19085.56263</v>
      </c>
      <c r="BW230" s="70">
        <f t="shared" si="601"/>
        <v>18449.297279999999</v>
      </c>
      <c r="BX230" s="170">
        <f t="shared" si="601"/>
        <v>0</v>
      </c>
      <c r="BY230" s="310">
        <f t="shared" si="601"/>
        <v>4039.2414400000002</v>
      </c>
      <c r="BZ230" s="70">
        <f t="shared" si="601"/>
        <v>0</v>
      </c>
      <c r="CA230" s="70">
        <f t="shared" si="601"/>
        <v>2434.9547200000002</v>
      </c>
      <c r="CB230" s="70">
        <f t="shared" si="601"/>
        <v>1604.2867200000001</v>
      </c>
      <c r="CC230" s="70">
        <f t="shared" si="601"/>
        <v>0</v>
      </c>
      <c r="CD230" s="70">
        <f t="shared" si="601"/>
        <v>41574.101349999997</v>
      </c>
      <c r="CE230" s="70">
        <f t="shared" si="601"/>
        <v>41574.101349999997</v>
      </c>
      <c r="CF230" s="70">
        <f t="shared" si="601"/>
        <v>0</v>
      </c>
      <c r="CG230" s="70">
        <f t="shared" si="601"/>
        <v>21520.517350000002</v>
      </c>
      <c r="CH230" s="70">
        <f t="shared" si="601"/>
        <v>20053.583999999999</v>
      </c>
      <c r="CI230" s="70">
        <f t="shared" si="601"/>
        <v>0</v>
      </c>
      <c r="CJ230" s="70">
        <f t="shared" si="601"/>
        <v>0</v>
      </c>
      <c r="CK230" s="70">
        <f t="shared" si="601"/>
        <v>0</v>
      </c>
      <c r="CL230" s="70">
        <f t="shared" si="601"/>
        <v>0</v>
      </c>
      <c r="CM230" s="70">
        <f t="shared" si="601"/>
        <v>0</v>
      </c>
      <c r="CN230" s="70">
        <f t="shared" si="601"/>
        <v>0</v>
      </c>
      <c r="CO230" s="312">
        <f>CP230+CR230-BF230</f>
        <v>131566.61064999999</v>
      </c>
      <c r="CP230" s="313">
        <f t="shared" ref="CP230:DJ230" si="602">SUM(CP231:CP241)-CP232</f>
        <v>131566.61064999999</v>
      </c>
      <c r="CQ230" s="313">
        <f t="shared" si="602"/>
        <v>131566.61064999999</v>
      </c>
      <c r="CR230" s="70">
        <f t="shared" si="602"/>
        <v>0</v>
      </c>
      <c r="CS230" s="70">
        <f t="shared" si="602"/>
        <v>0</v>
      </c>
      <c r="CT230" s="70">
        <f t="shared" si="602"/>
        <v>0</v>
      </c>
      <c r="CU230" s="70">
        <f t="shared" si="602"/>
        <v>0</v>
      </c>
      <c r="CV230" s="70">
        <f t="shared" si="602"/>
        <v>0</v>
      </c>
      <c r="CW230" s="70">
        <f t="shared" si="602"/>
        <v>0</v>
      </c>
      <c r="CX230" s="70">
        <f t="shared" si="602"/>
        <v>0</v>
      </c>
      <c r="CY230" s="70">
        <f t="shared" si="602"/>
        <v>0</v>
      </c>
      <c r="CZ230" s="70">
        <f t="shared" si="602"/>
        <v>0</v>
      </c>
      <c r="DA230" s="70">
        <f t="shared" si="602"/>
        <v>0</v>
      </c>
      <c r="DB230" s="70">
        <f t="shared" si="602"/>
        <v>0</v>
      </c>
      <c r="DC230" s="70">
        <f t="shared" si="602"/>
        <v>0</v>
      </c>
      <c r="DD230" s="70">
        <f t="shared" si="602"/>
        <v>0</v>
      </c>
      <c r="DE230" s="70">
        <f t="shared" si="602"/>
        <v>0</v>
      </c>
      <c r="DF230" s="70">
        <f t="shared" si="602"/>
        <v>0</v>
      </c>
      <c r="DG230" s="70">
        <f t="shared" si="602"/>
        <v>0</v>
      </c>
      <c r="DH230" s="70">
        <f t="shared" si="602"/>
        <v>0</v>
      </c>
      <c r="DI230" s="70">
        <f t="shared" si="602"/>
        <v>0</v>
      </c>
      <c r="DJ230" s="70">
        <f t="shared" si="602"/>
        <v>0</v>
      </c>
      <c r="DK230" s="154"/>
      <c r="DL230" s="70">
        <f>SUM(DL231:DL241)-DL232</f>
        <v>37534.859909999999</v>
      </c>
      <c r="DM230" s="70">
        <f>SUM(DM231:DM241)-DM232</f>
        <v>37534.859909999999</v>
      </c>
      <c r="DN230" s="154"/>
      <c r="DO230" s="70">
        <f>SUM(DO231:DO241)-DO232</f>
        <v>37534.859909999999</v>
      </c>
      <c r="DP230" s="70">
        <f>SUM(DP231:DP241)-DP232</f>
        <v>0</v>
      </c>
      <c r="DQ230" s="154"/>
      <c r="DR230" s="70">
        <f>SUM(DR231:DR241)-DR232</f>
        <v>94031.750740000003</v>
      </c>
      <c r="DS230" s="143">
        <f>DJ230-DR230</f>
        <v>-94031.750740000003</v>
      </c>
      <c r="DT230" s="143"/>
      <c r="DU230" s="70">
        <f t="shared" si="511"/>
        <v>0</v>
      </c>
      <c r="DV230" s="70">
        <f>SUM(DV231:DV241)-DV232</f>
        <v>0</v>
      </c>
      <c r="DW230" s="70">
        <f>SUM(DW231:DW241)-DW232</f>
        <v>0</v>
      </c>
      <c r="DX230" s="70">
        <f>SUM(DX231:DX241)-DX232</f>
        <v>0</v>
      </c>
      <c r="DY230" s="70">
        <f>SUM(DY231:DY241)-DY232</f>
        <v>0</v>
      </c>
      <c r="DZ230" s="70">
        <f t="shared" si="513"/>
        <v>0</v>
      </c>
      <c r="EA230" s="70">
        <f>SUM(EA231:EA241)-EA232</f>
        <v>0</v>
      </c>
      <c r="EB230" s="70">
        <f>SUM(EB231:EB241)-EB232</f>
        <v>0</v>
      </c>
      <c r="EC230" s="70">
        <f>SUM(EC231:EC241)-EC232</f>
        <v>0</v>
      </c>
      <c r="ED230" s="170">
        <f>SUM(ED231:ED241)-ED232</f>
        <v>0</v>
      </c>
      <c r="EE230" s="70">
        <f>EF230+EG230+EH230</f>
        <v>0</v>
      </c>
      <c r="EF230" s="70">
        <f>AR230</f>
        <v>0</v>
      </c>
      <c r="EG230" s="70">
        <f>SUM(EG231:EG241)-EG232</f>
        <v>0</v>
      </c>
      <c r="EH230" s="543"/>
      <c r="EI230" s="543"/>
      <c r="EJ230" s="70">
        <f>EK230+EL230</f>
        <v>0</v>
      </c>
      <c r="EK230" s="70">
        <f>SUM(EK231:EK241)</f>
        <v>0</v>
      </c>
      <c r="EL230" s="70">
        <f>SUM(EL231:EL241)</f>
        <v>0</v>
      </c>
      <c r="EM230" s="543"/>
      <c r="EN230" s="543"/>
      <c r="EO230" s="543"/>
      <c r="EP230" s="439" t="e">
        <f>SUM(EP231:EP241)</f>
        <v>#DIV/0!</v>
      </c>
      <c r="EQ230" s="70" t="e">
        <f>EP230-EM230</f>
        <v>#DIV/0!</v>
      </c>
      <c r="ER230" s="426"/>
      <c r="ES230" s="70">
        <f t="shared" si="514"/>
        <v>19431</v>
      </c>
      <c r="ET230" s="70">
        <f t="shared" si="597"/>
        <v>19431</v>
      </c>
      <c r="EU230" s="70">
        <f>SUM(EU231:EU241)-EU232</f>
        <v>0</v>
      </c>
      <c r="EV230" s="543"/>
      <c r="EW230" s="543"/>
      <c r="EX230" s="70">
        <f t="shared" si="515"/>
        <v>0</v>
      </c>
      <c r="EY230" s="70">
        <f>SUM(EY231:EY241)</f>
        <v>0</v>
      </c>
      <c r="EZ230" s="70">
        <f>SUM(EZ231:EZ241)</f>
        <v>0</v>
      </c>
      <c r="FA230" s="543"/>
      <c r="FB230" s="543"/>
      <c r="FC230" s="543"/>
      <c r="FD230" s="70">
        <f>SUM(FD231:FD241)</f>
        <v>0</v>
      </c>
      <c r="FE230" s="70">
        <f t="shared" si="516"/>
        <v>0</v>
      </c>
      <c r="FF230" s="70">
        <f>FG230+FH230+FI230</f>
        <v>18449.297279999999</v>
      </c>
      <c r="FG230" s="70">
        <f>AT230</f>
        <v>18449.297279999999</v>
      </c>
      <c r="FH230" s="70">
        <f>SUM(FH231:FH241)-FH232</f>
        <v>0</v>
      </c>
      <c r="FI230" s="543"/>
      <c r="FJ230" s="543"/>
      <c r="FK230" s="70">
        <f>FL230+FM230</f>
        <v>0</v>
      </c>
      <c r="FL230" s="70">
        <f>DX230</f>
        <v>0</v>
      </c>
      <c r="FM230" s="70">
        <f>EC230</f>
        <v>0</v>
      </c>
      <c r="FN230" s="543"/>
      <c r="FO230" s="543"/>
      <c r="FP230" s="543"/>
      <c r="FQ230" s="439">
        <f>FK230*FI230</f>
        <v>0</v>
      </c>
      <c r="FR230" s="70">
        <f>FL230-FQ230</f>
        <v>0</v>
      </c>
    </row>
    <row r="231" spans="2:174" s="48" customFormat="1" ht="15.6" customHeight="1" x14ac:dyDescent="0.25">
      <c r="B231" s="35">
        <v>1</v>
      </c>
      <c r="C231" s="36"/>
      <c r="D231" s="36"/>
      <c r="E231" s="113">
        <v>194</v>
      </c>
      <c r="F231" s="35">
        <v>1</v>
      </c>
      <c r="G231" s="36"/>
      <c r="H231" s="36"/>
      <c r="I231" s="113"/>
      <c r="J231" s="4"/>
      <c r="K231" s="4"/>
      <c r="L231" s="66"/>
      <c r="M231" s="113">
        <v>182</v>
      </c>
      <c r="N231" s="4" t="s">
        <v>245</v>
      </c>
      <c r="O231" s="408" t="s">
        <v>343</v>
      </c>
      <c r="P231" s="212">
        <v>1</v>
      </c>
      <c r="Q231" s="113"/>
      <c r="R231" s="2">
        <f t="shared" ref="R231:R241" si="603">S231+T231+U231</f>
        <v>6168</v>
      </c>
      <c r="S231" s="2"/>
      <c r="T231" s="620">
        <v>6168</v>
      </c>
      <c r="U231" s="619"/>
      <c r="V231" s="2">
        <f t="shared" ref="V231:V241" si="604">W231+X231+Y231+Z231</f>
        <v>6168</v>
      </c>
      <c r="W231" s="2"/>
      <c r="X231" s="645">
        <v>6168</v>
      </c>
      <c r="Y231" s="2"/>
      <c r="Z231" s="175"/>
      <c r="AA231" s="172"/>
      <c r="AB231" s="172"/>
      <c r="AC231" s="173"/>
      <c r="AD231" s="172"/>
      <c r="AE231" s="175"/>
      <c r="AF231" s="172"/>
      <c r="AG231" s="172"/>
      <c r="AH231" s="173"/>
      <c r="AI231" s="172"/>
      <c r="AJ231" s="175"/>
      <c r="AK231" s="172"/>
      <c r="AL231" s="172"/>
      <c r="AM231" s="173"/>
      <c r="AN231" s="172"/>
      <c r="AO231" s="172"/>
      <c r="AP231" s="578" t="s">
        <v>485</v>
      </c>
      <c r="AQ231" s="2">
        <f t="shared" ref="AQ231:AQ241" si="605">AR231+AS231+AT231+AU231</f>
        <v>6168</v>
      </c>
      <c r="AR231" s="619"/>
      <c r="AS231" s="620">
        <v>6168</v>
      </c>
      <c r="AT231" s="619"/>
      <c r="AU231" s="2"/>
      <c r="AV231" s="2" t="e">
        <f t="shared" ref="AV231:AV241" si="606">AW231+AX231+AY231+AZ231</f>
        <v>#REF!</v>
      </c>
      <c r="AW231" s="2" t="e">
        <f>#REF!-AR231</f>
        <v>#REF!</v>
      </c>
      <c r="AX231" s="2" t="e">
        <f>#REF!-AS231</f>
        <v>#REF!</v>
      </c>
      <c r="AY231" s="2" t="e">
        <f>#REF!-AT231</f>
        <v>#REF!</v>
      </c>
      <c r="AZ231" s="2" t="e">
        <f>#REF!-AU231</f>
        <v>#REF!</v>
      </c>
      <c r="BA231" s="2">
        <f t="shared" ref="BA231:BA241" si="607">BB231+BC231+BD231+BE231</f>
        <v>5315.3220000000001</v>
      </c>
      <c r="BB231" s="2"/>
      <c r="BC231" s="262">
        <f>1572+2376.869+1366.453</f>
        <v>5315.3220000000001</v>
      </c>
      <c r="BD231" s="2"/>
      <c r="BE231" s="2"/>
      <c r="BF231" s="2">
        <f t="shared" ref="BF231:BF241" si="608">BG231+BH231+BI231+BJ231</f>
        <v>0</v>
      </c>
      <c r="BG231" s="2"/>
      <c r="BH231" s="2"/>
      <c r="BI231" s="2"/>
      <c r="BJ231" s="2"/>
      <c r="BK231" s="2">
        <f t="shared" ref="BK231:BK241" si="609">BL231+BM231+BN231+BO231</f>
        <v>6168</v>
      </c>
      <c r="BL231" s="2"/>
      <c r="BM231" s="620">
        <v>6168</v>
      </c>
      <c r="BN231" s="2"/>
      <c r="BO231" s="2"/>
      <c r="BP231" s="2">
        <f>SUM(BQ231:BS231)</f>
        <v>610.02200000000005</v>
      </c>
      <c r="BQ231" s="2"/>
      <c r="BR231" s="2">
        <v>610.02200000000005</v>
      </c>
      <c r="BS231" s="2"/>
      <c r="BT231" s="2">
        <f t="shared" ref="BT231:BT241" si="610">BU231+BV231+BW231+BX231</f>
        <v>6168</v>
      </c>
      <c r="BU231" s="2"/>
      <c r="BV231" s="262">
        <v>6168</v>
      </c>
      <c r="BW231" s="2"/>
      <c r="BX231" s="172"/>
      <c r="BY231" s="2">
        <f t="shared" ref="BY231:BY241" si="611">BZ231+CA231+CB231+CC231</f>
        <v>610.02200000000005</v>
      </c>
      <c r="BZ231" s="2"/>
      <c r="CA231" s="2">
        <v>610.02200000000005</v>
      </c>
      <c r="CB231" s="2"/>
      <c r="CC231" s="2"/>
      <c r="CD231" s="25">
        <f t="shared" ref="CD231:CD241" si="612">CE231</f>
        <v>6778.0219999999999</v>
      </c>
      <c r="CE231" s="2">
        <f t="shared" ref="CE231:CE241" si="613">CF231+CG231+CH231+CI231</f>
        <v>6778.0219999999999</v>
      </c>
      <c r="CF231" s="2">
        <f t="shared" ref="CF231:CI241" si="614">BU231+BZ231</f>
        <v>0</v>
      </c>
      <c r="CG231" s="2">
        <f t="shared" si="614"/>
        <v>6778.0219999999999</v>
      </c>
      <c r="CH231" s="2">
        <f t="shared" si="614"/>
        <v>0</v>
      </c>
      <c r="CI231" s="2">
        <f t="shared" si="614"/>
        <v>0</v>
      </c>
      <c r="CJ231" s="2">
        <f t="shared" ref="CJ231:CJ241" si="615">CK231+CL231+CM231+CN231</f>
        <v>0</v>
      </c>
      <c r="CK231" s="2">
        <f t="shared" ref="CK231:CK241" si="616">BL231-BU231</f>
        <v>0</v>
      </c>
      <c r="CL231" s="2">
        <f t="shared" ref="CL231:CL241" si="617">BM231-BV231</f>
        <v>0</v>
      </c>
      <c r="CM231" s="2">
        <f t="shared" ref="CM231:CM241" si="618">BN231-BW231</f>
        <v>0</v>
      </c>
      <c r="CN231" s="2">
        <f t="shared" ref="CN231:CN241" si="619">BO231-BX231</f>
        <v>0</v>
      </c>
      <c r="CO231" s="92"/>
      <c r="CP231" s="348">
        <f>BC231</f>
        <v>5315.3220000000001</v>
      </c>
      <c r="CQ231" s="348">
        <f>CP231</f>
        <v>5315.3220000000001</v>
      </c>
      <c r="CR231" s="2">
        <f t="shared" ref="CR231:CR241" si="620">CS231+CT231+CU231+CV231</f>
        <v>0</v>
      </c>
      <c r="CS231" s="2"/>
      <c r="CT231" s="2"/>
      <c r="CU231" s="2"/>
      <c r="CV231" s="2"/>
      <c r="CW231" s="2">
        <f t="shared" ref="CW231:CW241" si="621">CX231+CY231+CZ231+DA231</f>
        <v>0</v>
      </c>
      <c r="CX231" s="2"/>
      <c r="CY231" s="2"/>
      <c r="CZ231" s="2"/>
      <c r="DA231" s="2"/>
      <c r="DB231" s="2">
        <f t="shared" ref="DB231:DB241" si="622">DC231+DD231+DE231+DF231</f>
        <v>0</v>
      </c>
      <c r="DC231" s="2">
        <f t="shared" ref="DC231:DF241" si="623">CS231-CX231</f>
        <v>0</v>
      </c>
      <c r="DD231" s="2">
        <f t="shared" si="623"/>
        <v>0</v>
      </c>
      <c r="DE231" s="2">
        <f t="shared" si="623"/>
        <v>0</v>
      </c>
      <c r="DF231" s="2">
        <f t="shared" si="623"/>
        <v>0</v>
      </c>
      <c r="DG231" s="2"/>
      <c r="DH231" s="2"/>
      <c r="DI231" s="2">
        <f>DG231-DH231</f>
        <v>0</v>
      </c>
      <c r="DJ231" s="2">
        <f t="shared" ref="DJ231:DJ241" si="624">CJ231+DB231+DI231</f>
        <v>0</v>
      </c>
      <c r="DK231" s="58"/>
      <c r="DL231" s="2">
        <f t="shared" ref="DL231:DL241" si="625">BK231+CR231+DG231</f>
        <v>6168</v>
      </c>
      <c r="DM231" s="2">
        <f t="shared" ref="DM231:DM241" si="626">BT231+CW231+DH231</f>
        <v>6168</v>
      </c>
      <c r="DN231" s="58"/>
      <c r="DO231" s="2">
        <f>DM231</f>
        <v>6168</v>
      </c>
      <c r="DP231" s="2">
        <f>DJ231</f>
        <v>0</v>
      </c>
      <c r="DQ231" s="58"/>
      <c r="DR231" s="2">
        <f>CQ231-DO231</f>
        <v>-852.67799999999988</v>
      </c>
      <c r="DS231" s="58"/>
      <c r="DT231" s="58"/>
      <c r="DU231" s="2">
        <f t="shared" si="511"/>
        <v>0</v>
      </c>
      <c r="DV231" s="2"/>
      <c r="DW231" s="262"/>
      <c r="DX231" s="2"/>
      <c r="DY231" s="2"/>
      <c r="DZ231" s="2">
        <f t="shared" si="513"/>
        <v>0</v>
      </c>
      <c r="EA231" s="2"/>
      <c r="EB231" s="2"/>
      <c r="EC231" s="2"/>
      <c r="ED231" s="172"/>
      <c r="EE231" s="445"/>
      <c r="EF231" s="445"/>
      <c r="EG231" s="445"/>
      <c r="EH231" s="553"/>
      <c r="EI231" s="553"/>
      <c r="EJ231" s="445"/>
      <c r="EK231" s="445"/>
      <c r="EL231" s="445"/>
      <c r="EM231" s="553"/>
      <c r="EN231" s="553"/>
      <c r="EO231" s="553"/>
      <c r="EP231" s="446"/>
      <c r="EQ231" s="445"/>
      <c r="ER231" s="427" t="e">
        <f t="shared" ref="ER231:ER241" si="627">EP231/EM231</f>
        <v>#DIV/0!</v>
      </c>
      <c r="ES231" s="498">
        <f t="shared" si="514"/>
        <v>6168</v>
      </c>
      <c r="ET231" s="498">
        <f t="shared" si="597"/>
        <v>6168</v>
      </c>
      <c r="EU231" s="498"/>
      <c r="EV231" s="541">
        <f t="shared" ref="EV231:EV241" si="628">ET231/ES231</f>
        <v>1</v>
      </c>
      <c r="EW231" s="541">
        <f t="shared" ref="EW231:EW241" si="629">EU231/ES231</f>
        <v>0</v>
      </c>
      <c r="EX231" s="498">
        <f t="shared" si="515"/>
        <v>0</v>
      </c>
      <c r="EY231" s="498">
        <f t="shared" ref="EY231:EY241" si="630">DW231</f>
        <v>0</v>
      </c>
      <c r="EZ231" s="498">
        <f t="shared" ref="EZ231:EZ241" si="631">EB231</f>
        <v>0</v>
      </c>
      <c r="FA231" s="541" t="e">
        <f t="shared" ref="FA231:FA241" si="632">EY231/EX231</f>
        <v>#DIV/0!</v>
      </c>
      <c r="FB231" s="541" t="e">
        <f t="shared" ref="FB231:FB241" si="633">EZ231/EX231</f>
        <v>#DIV/0!</v>
      </c>
      <c r="FC231" s="541"/>
      <c r="FD231" s="498">
        <f t="shared" ref="FD231:FD241" si="634">EX231*EV231</f>
        <v>0</v>
      </c>
      <c r="FE231" s="498">
        <f t="shared" si="516"/>
        <v>0</v>
      </c>
      <c r="FF231" s="445"/>
      <c r="FG231" s="445"/>
      <c r="FH231" s="445"/>
      <c r="FI231" s="553"/>
      <c r="FJ231" s="553"/>
      <c r="FK231" s="445"/>
      <c r="FL231" s="445"/>
      <c r="FM231" s="445"/>
      <c r="FN231" s="553"/>
      <c r="FO231" s="553"/>
      <c r="FP231" s="553"/>
      <c r="FQ231" s="446"/>
      <c r="FR231" s="445"/>
    </row>
    <row r="232" spans="2:174" s="48" customFormat="1" ht="15.75" customHeight="1" x14ac:dyDescent="0.25">
      <c r="B232" s="35"/>
      <c r="C232" s="36"/>
      <c r="D232" s="36"/>
      <c r="E232" s="113"/>
      <c r="F232" s="35"/>
      <c r="G232" s="36"/>
      <c r="H232" s="36"/>
      <c r="I232" s="113"/>
      <c r="J232" s="4"/>
      <c r="K232" s="4"/>
      <c r="L232" s="66"/>
      <c r="M232" s="113"/>
      <c r="N232" s="19" t="s">
        <v>251</v>
      </c>
      <c r="O232" s="158"/>
      <c r="P232" s="158"/>
      <c r="Q232" s="158"/>
      <c r="R232" s="2">
        <f t="shared" si="603"/>
        <v>0</v>
      </c>
      <c r="S232" s="2"/>
      <c r="T232" s="622"/>
      <c r="U232" s="619"/>
      <c r="V232" s="2">
        <f t="shared" si="604"/>
        <v>0</v>
      </c>
      <c r="W232" s="2"/>
      <c r="X232" s="321"/>
      <c r="Y232" s="2"/>
      <c r="Z232" s="175"/>
      <c r="AA232" s="172"/>
      <c r="AB232" s="172"/>
      <c r="AC232" s="177"/>
      <c r="AD232" s="172"/>
      <c r="AE232" s="175"/>
      <c r="AF232" s="172"/>
      <c r="AG232" s="172"/>
      <c r="AH232" s="177"/>
      <c r="AI232" s="172"/>
      <c r="AJ232" s="175"/>
      <c r="AK232" s="172"/>
      <c r="AL232" s="172"/>
      <c r="AM232" s="177"/>
      <c r="AN232" s="172"/>
      <c r="AO232" s="172"/>
      <c r="AP232" s="579"/>
      <c r="AQ232" s="2">
        <f t="shared" si="605"/>
        <v>0</v>
      </c>
      <c r="AR232" s="619"/>
      <c r="AS232" s="619"/>
      <c r="AT232" s="619"/>
      <c r="AU232" s="2"/>
      <c r="AV232" s="2" t="e">
        <f t="shared" si="606"/>
        <v>#REF!</v>
      </c>
      <c r="AW232" s="2" t="e">
        <f>#REF!-AR232</f>
        <v>#REF!</v>
      </c>
      <c r="AX232" s="2" t="e">
        <f>#REF!-AS232</f>
        <v>#REF!</v>
      </c>
      <c r="AY232" s="2" t="e">
        <f>#REF!-AT232</f>
        <v>#REF!</v>
      </c>
      <c r="AZ232" s="2" t="e">
        <f>#REF!-AU232</f>
        <v>#REF!</v>
      </c>
      <c r="BA232" s="2">
        <f t="shared" si="607"/>
        <v>0</v>
      </c>
      <c r="BB232" s="2"/>
      <c r="BC232" s="2"/>
      <c r="BD232" s="2"/>
      <c r="BE232" s="2"/>
      <c r="BF232" s="2">
        <f t="shared" si="608"/>
        <v>0</v>
      </c>
      <c r="BG232" s="2"/>
      <c r="BH232" s="2"/>
      <c r="BI232" s="2"/>
      <c r="BJ232" s="2"/>
      <c r="BK232" s="2">
        <f t="shared" si="609"/>
        <v>0</v>
      </c>
      <c r="BL232" s="2"/>
      <c r="BM232" s="619"/>
      <c r="BN232" s="2"/>
      <c r="BO232" s="2"/>
      <c r="BP232" s="2">
        <f t="shared" ref="BP232:BP241" si="635">SUM(BQ232:BS232)</f>
        <v>0</v>
      </c>
      <c r="BQ232" s="2"/>
      <c r="BR232" s="2"/>
      <c r="BS232" s="2"/>
      <c r="BT232" s="2">
        <f t="shared" si="610"/>
        <v>0</v>
      </c>
      <c r="BU232" s="2"/>
      <c r="BV232" s="2"/>
      <c r="BW232" s="2"/>
      <c r="BX232" s="172"/>
      <c r="BY232" s="2">
        <f t="shared" si="611"/>
        <v>0</v>
      </c>
      <c r="BZ232" s="2"/>
      <c r="CA232" s="2"/>
      <c r="CB232" s="2"/>
      <c r="CC232" s="2"/>
      <c r="CD232" s="25">
        <f t="shared" si="612"/>
        <v>0</v>
      </c>
      <c r="CE232" s="2">
        <f t="shared" si="613"/>
        <v>0</v>
      </c>
      <c r="CF232" s="2">
        <f t="shared" si="614"/>
        <v>0</v>
      </c>
      <c r="CG232" s="2">
        <f t="shared" si="614"/>
        <v>0</v>
      </c>
      <c r="CH232" s="2">
        <f t="shared" si="614"/>
        <v>0</v>
      </c>
      <c r="CI232" s="2">
        <f t="shared" si="614"/>
        <v>0</v>
      </c>
      <c r="CJ232" s="2">
        <f t="shared" si="615"/>
        <v>0</v>
      </c>
      <c r="CK232" s="2">
        <f t="shared" si="616"/>
        <v>0</v>
      </c>
      <c r="CL232" s="2">
        <f t="shared" si="617"/>
        <v>0</v>
      </c>
      <c r="CM232" s="2">
        <f t="shared" si="618"/>
        <v>0</v>
      </c>
      <c r="CN232" s="2">
        <f t="shared" si="619"/>
        <v>0</v>
      </c>
      <c r="CO232" s="92"/>
      <c r="CP232" s="348"/>
      <c r="CQ232" s="348"/>
      <c r="CR232" s="2">
        <f t="shared" si="620"/>
        <v>0</v>
      </c>
      <c r="CS232" s="2"/>
      <c r="CT232" s="2"/>
      <c r="CU232" s="2"/>
      <c r="CV232" s="2"/>
      <c r="CW232" s="2">
        <f t="shared" si="621"/>
        <v>0</v>
      </c>
      <c r="CX232" s="2"/>
      <c r="CY232" s="2"/>
      <c r="CZ232" s="2"/>
      <c r="DA232" s="2"/>
      <c r="DB232" s="2">
        <f t="shared" si="622"/>
        <v>0</v>
      </c>
      <c r="DC232" s="2">
        <f t="shared" si="623"/>
        <v>0</v>
      </c>
      <c r="DD232" s="2">
        <f t="shared" si="623"/>
        <v>0</v>
      </c>
      <c r="DE232" s="2">
        <f t="shared" si="623"/>
        <v>0</v>
      </c>
      <c r="DF232" s="2">
        <f t="shared" si="623"/>
        <v>0</v>
      </c>
      <c r="DG232" s="2"/>
      <c r="DH232" s="2"/>
      <c r="DI232" s="2"/>
      <c r="DJ232" s="2">
        <f t="shared" si="624"/>
        <v>0</v>
      </c>
      <c r="DK232" s="58"/>
      <c r="DL232" s="2">
        <f t="shared" si="625"/>
        <v>0</v>
      </c>
      <c r="DM232" s="2">
        <f t="shared" si="626"/>
        <v>0</v>
      </c>
      <c r="DN232" s="58"/>
      <c r="DO232" s="2">
        <f>DM232</f>
        <v>0</v>
      </c>
      <c r="DP232" s="2">
        <f>DJ232</f>
        <v>0</v>
      </c>
      <c r="DQ232" s="58"/>
      <c r="DR232" s="2"/>
      <c r="DS232" s="58"/>
      <c r="DT232" s="58"/>
      <c r="DU232" s="2">
        <f t="shared" si="511"/>
        <v>0</v>
      </c>
      <c r="DV232" s="2"/>
      <c r="DW232" s="2"/>
      <c r="DX232" s="2"/>
      <c r="DY232" s="2"/>
      <c r="DZ232" s="2">
        <f t="shared" si="513"/>
        <v>0</v>
      </c>
      <c r="EA232" s="2"/>
      <c r="EB232" s="2"/>
      <c r="EC232" s="2"/>
      <c r="ED232" s="172"/>
      <c r="EE232" s="445"/>
      <c r="EF232" s="445"/>
      <c r="EG232" s="445"/>
      <c r="EH232" s="553"/>
      <c r="EI232" s="553"/>
      <c r="EJ232" s="445"/>
      <c r="EK232" s="445"/>
      <c r="EL232" s="445"/>
      <c r="EM232" s="553"/>
      <c r="EN232" s="553"/>
      <c r="EO232" s="553"/>
      <c r="EP232" s="446"/>
      <c r="EQ232" s="445"/>
      <c r="ER232" s="427" t="e">
        <f t="shared" si="627"/>
        <v>#DIV/0!</v>
      </c>
      <c r="ES232" s="498"/>
      <c r="ET232" s="498"/>
      <c r="EU232" s="498"/>
      <c r="EV232" s="541"/>
      <c r="EW232" s="541"/>
      <c r="EX232" s="498"/>
      <c r="EY232" s="498"/>
      <c r="EZ232" s="498"/>
      <c r="FA232" s="541"/>
      <c r="FB232" s="541"/>
      <c r="FC232" s="541"/>
      <c r="FD232" s="498"/>
      <c r="FE232" s="498">
        <f t="shared" si="516"/>
        <v>0</v>
      </c>
      <c r="FF232" s="445"/>
      <c r="FG232" s="445"/>
      <c r="FH232" s="445"/>
      <c r="FI232" s="553"/>
      <c r="FJ232" s="553"/>
      <c r="FK232" s="445"/>
      <c r="FL232" s="445"/>
      <c r="FM232" s="445"/>
      <c r="FN232" s="553"/>
      <c r="FO232" s="553"/>
      <c r="FP232" s="553"/>
      <c r="FQ232" s="446"/>
      <c r="FR232" s="445"/>
    </row>
    <row r="233" spans="2:174" s="48" customFormat="1" ht="15.75" customHeight="1" x14ac:dyDescent="0.25">
      <c r="B233" s="35"/>
      <c r="C233" s="36"/>
      <c r="D233" s="36">
        <v>1</v>
      </c>
      <c r="E233" s="113">
        <v>195</v>
      </c>
      <c r="F233" s="35"/>
      <c r="G233" s="36"/>
      <c r="H233" s="36">
        <v>1</v>
      </c>
      <c r="I233" s="113"/>
      <c r="J233" s="4"/>
      <c r="K233" s="4"/>
      <c r="L233" s="66"/>
      <c r="M233" s="113">
        <v>183</v>
      </c>
      <c r="N233" s="4" t="s">
        <v>72</v>
      </c>
      <c r="O233" s="408"/>
      <c r="P233" s="212">
        <v>1</v>
      </c>
      <c r="Q233" s="113"/>
      <c r="R233" s="2">
        <f t="shared" si="603"/>
        <v>855.1</v>
      </c>
      <c r="S233" s="2"/>
      <c r="T233" s="620">
        <v>855.1</v>
      </c>
      <c r="U233" s="619"/>
      <c r="V233" s="2">
        <f t="shared" si="604"/>
        <v>855.1</v>
      </c>
      <c r="W233" s="2"/>
      <c r="X233" s="645">
        <v>855.1</v>
      </c>
      <c r="Y233" s="2"/>
      <c r="Z233" s="175"/>
      <c r="AA233" s="172"/>
      <c r="AB233" s="172"/>
      <c r="AC233" s="173"/>
      <c r="AD233" s="172"/>
      <c r="AE233" s="175"/>
      <c r="AF233" s="172"/>
      <c r="AG233" s="172"/>
      <c r="AH233" s="173"/>
      <c r="AI233" s="172"/>
      <c r="AJ233" s="175"/>
      <c r="AK233" s="172"/>
      <c r="AL233" s="172"/>
      <c r="AM233" s="173"/>
      <c r="AN233" s="172"/>
      <c r="AO233" s="172"/>
      <c r="AP233" s="578" t="s">
        <v>486</v>
      </c>
      <c r="AQ233" s="2">
        <f t="shared" si="605"/>
        <v>855.1</v>
      </c>
      <c r="AR233" s="619"/>
      <c r="AS233" s="620">
        <v>855.1</v>
      </c>
      <c r="AT233" s="619"/>
      <c r="AU233" s="2"/>
      <c r="AV233" s="2" t="e">
        <f t="shared" si="606"/>
        <v>#REF!</v>
      </c>
      <c r="AW233" s="2" t="e">
        <f>#REF!-AR233</f>
        <v>#REF!</v>
      </c>
      <c r="AX233" s="2" t="e">
        <f>#REF!-AS233</f>
        <v>#REF!</v>
      </c>
      <c r="AY233" s="2" t="e">
        <f>#REF!-AT233</f>
        <v>#REF!</v>
      </c>
      <c r="AZ233" s="2" t="e">
        <f>#REF!-AU233</f>
        <v>#REF!</v>
      </c>
      <c r="BA233" s="2">
        <f t="shared" si="607"/>
        <v>0</v>
      </c>
      <c r="BB233" s="2"/>
      <c r="BC233" s="262"/>
      <c r="BD233" s="2"/>
      <c r="BE233" s="2"/>
      <c r="BF233" s="2">
        <f t="shared" si="608"/>
        <v>0</v>
      </c>
      <c r="BG233" s="2"/>
      <c r="BH233" s="262"/>
      <c r="BI233" s="2"/>
      <c r="BJ233" s="2"/>
      <c r="BK233" s="2">
        <f t="shared" si="609"/>
        <v>855.1</v>
      </c>
      <c r="BL233" s="2"/>
      <c r="BM233" s="620">
        <v>855.1</v>
      </c>
      <c r="BN233" s="2"/>
      <c r="BO233" s="2"/>
      <c r="BP233" s="2">
        <f t="shared" si="635"/>
        <v>389.14179000000001</v>
      </c>
      <c r="BQ233" s="2"/>
      <c r="BR233" s="2">
        <v>389.14179000000001</v>
      </c>
      <c r="BS233" s="2"/>
      <c r="BT233" s="2">
        <f t="shared" si="610"/>
        <v>855.1</v>
      </c>
      <c r="BU233" s="2"/>
      <c r="BV233" s="262">
        <v>855.1</v>
      </c>
      <c r="BW233" s="2"/>
      <c r="BX233" s="172"/>
      <c r="BY233" s="2">
        <f t="shared" si="611"/>
        <v>389.14179000000001</v>
      </c>
      <c r="BZ233" s="2"/>
      <c r="CA233" s="2">
        <v>389.14179000000001</v>
      </c>
      <c r="CB233" s="2"/>
      <c r="CC233" s="2"/>
      <c r="CD233" s="25">
        <f t="shared" si="612"/>
        <v>1244.24179</v>
      </c>
      <c r="CE233" s="2">
        <f t="shared" si="613"/>
        <v>1244.24179</v>
      </c>
      <c r="CF233" s="2">
        <f t="shared" si="614"/>
        <v>0</v>
      </c>
      <c r="CG233" s="2">
        <f t="shared" si="614"/>
        <v>1244.24179</v>
      </c>
      <c r="CH233" s="2">
        <f t="shared" si="614"/>
        <v>0</v>
      </c>
      <c r="CI233" s="2">
        <f t="shared" si="614"/>
        <v>0</v>
      </c>
      <c r="CJ233" s="2">
        <f t="shared" si="615"/>
        <v>0</v>
      </c>
      <c r="CK233" s="2">
        <f t="shared" si="616"/>
        <v>0</v>
      </c>
      <c r="CL233" s="2">
        <f t="shared" si="617"/>
        <v>0</v>
      </c>
      <c r="CM233" s="2">
        <f t="shared" si="618"/>
        <v>0</v>
      </c>
      <c r="CN233" s="2">
        <f t="shared" si="619"/>
        <v>0</v>
      </c>
      <c r="CO233" s="92"/>
      <c r="CP233" s="348"/>
      <c r="CQ233" s="348"/>
      <c r="CR233" s="2">
        <f t="shared" si="620"/>
        <v>0</v>
      </c>
      <c r="CS233" s="2"/>
      <c r="CT233" s="262"/>
      <c r="CU233" s="2"/>
      <c r="CV233" s="2"/>
      <c r="CW233" s="2">
        <f t="shared" si="621"/>
        <v>0</v>
      </c>
      <c r="CX233" s="2"/>
      <c r="CY233" s="262"/>
      <c r="CZ233" s="2"/>
      <c r="DA233" s="2"/>
      <c r="DB233" s="2">
        <f t="shared" si="622"/>
        <v>0</v>
      </c>
      <c r="DC233" s="2">
        <f t="shared" si="623"/>
        <v>0</v>
      </c>
      <c r="DD233" s="2">
        <f t="shared" si="623"/>
        <v>0</v>
      </c>
      <c r="DE233" s="2">
        <f t="shared" si="623"/>
        <v>0</v>
      </c>
      <c r="DF233" s="2">
        <f t="shared" si="623"/>
        <v>0</v>
      </c>
      <c r="DG233" s="2"/>
      <c r="DH233" s="2"/>
      <c r="DI233" s="2"/>
      <c r="DJ233" s="2">
        <f t="shared" si="624"/>
        <v>0</v>
      </c>
      <c r="DK233" s="58"/>
      <c r="DL233" s="2">
        <f t="shared" si="625"/>
        <v>855.1</v>
      </c>
      <c r="DM233" s="2">
        <f t="shared" si="626"/>
        <v>855.1</v>
      </c>
      <c r="DN233" s="58"/>
      <c r="DO233" s="2"/>
      <c r="DP233" s="2"/>
      <c r="DQ233" s="58"/>
      <c r="DR233" s="2"/>
      <c r="DS233" s="58"/>
      <c r="DT233" s="58"/>
      <c r="DU233" s="2">
        <f t="shared" si="511"/>
        <v>0</v>
      </c>
      <c r="DV233" s="2"/>
      <c r="DW233" s="2"/>
      <c r="DX233" s="2"/>
      <c r="DY233" s="2"/>
      <c r="DZ233" s="2">
        <f t="shared" si="513"/>
        <v>0</v>
      </c>
      <c r="EA233" s="2"/>
      <c r="EB233" s="2"/>
      <c r="EC233" s="2"/>
      <c r="ED233" s="172"/>
      <c r="EE233" s="445"/>
      <c r="EF233" s="445"/>
      <c r="EG233" s="445"/>
      <c r="EH233" s="553"/>
      <c r="EI233" s="553"/>
      <c r="EJ233" s="445"/>
      <c r="EK233" s="445"/>
      <c r="EL233" s="445"/>
      <c r="EM233" s="553"/>
      <c r="EN233" s="553"/>
      <c r="EO233" s="553"/>
      <c r="EP233" s="446"/>
      <c r="EQ233" s="445"/>
      <c r="ER233" s="427" t="e">
        <f t="shared" si="627"/>
        <v>#DIV/0!</v>
      </c>
      <c r="ES233" s="498">
        <f t="shared" si="514"/>
        <v>855.1</v>
      </c>
      <c r="ET233" s="498">
        <f>AS233</f>
        <v>855.1</v>
      </c>
      <c r="EU233" s="498"/>
      <c r="EV233" s="541">
        <f t="shared" si="628"/>
        <v>1</v>
      </c>
      <c r="EW233" s="541">
        <f t="shared" si="629"/>
        <v>0</v>
      </c>
      <c r="EX233" s="498">
        <f t="shared" si="515"/>
        <v>0</v>
      </c>
      <c r="EY233" s="498">
        <f t="shared" si="630"/>
        <v>0</v>
      </c>
      <c r="EZ233" s="498">
        <f t="shared" si="631"/>
        <v>0</v>
      </c>
      <c r="FA233" s="541" t="e">
        <f t="shared" si="632"/>
        <v>#DIV/0!</v>
      </c>
      <c r="FB233" s="541" t="e">
        <f t="shared" si="633"/>
        <v>#DIV/0!</v>
      </c>
      <c r="FC233" s="541"/>
      <c r="FD233" s="498">
        <f t="shared" si="634"/>
        <v>0</v>
      </c>
      <c r="FE233" s="498">
        <f t="shared" si="516"/>
        <v>0</v>
      </c>
      <c r="FF233" s="445"/>
      <c r="FG233" s="445"/>
      <c r="FH233" s="445"/>
      <c r="FI233" s="553"/>
      <c r="FJ233" s="553"/>
      <c r="FK233" s="445"/>
      <c r="FL233" s="445"/>
      <c r="FM233" s="445"/>
      <c r="FN233" s="553"/>
      <c r="FO233" s="553"/>
      <c r="FP233" s="553"/>
      <c r="FQ233" s="446"/>
      <c r="FR233" s="445"/>
    </row>
    <row r="234" spans="2:174" s="48" customFormat="1" ht="15.75" customHeight="1" x14ac:dyDescent="0.25">
      <c r="B234" s="35"/>
      <c r="C234" s="36"/>
      <c r="D234" s="36">
        <v>1</v>
      </c>
      <c r="E234" s="113">
        <v>196</v>
      </c>
      <c r="F234" s="35"/>
      <c r="G234" s="36"/>
      <c r="H234" s="36">
        <v>1</v>
      </c>
      <c r="I234" s="113"/>
      <c r="J234" s="4"/>
      <c r="K234" s="4"/>
      <c r="L234" s="66"/>
      <c r="M234" s="113">
        <v>184</v>
      </c>
      <c r="N234" s="4" t="s">
        <v>177</v>
      </c>
      <c r="O234" s="408"/>
      <c r="P234" s="212">
        <v>1</v>
      </c>
      <c r="Q234" s="113"/>
      <c r="R234" s="2">
        <f t="shared" si="603"/>
        <v>1823.6</v>
      </c>
      <c r="S234" s="2"/>
      <c r="T234" s="620">
        <v>1823.6</v>
      </c>
      <c r="U234" s="619"/>
      <c r="V234" s="2">
        <f t="shared" si="604"/>
        <v>1823.6</v>
      </c>
      <c r="W234" s="2"/>
      <c r="X234" s="645">
        <v>1823.6</v>
      </c>
      <c r="Y234" s="2"/>
      <c r="Z234" s="175"/>
      <c r="AA234" s="172"/>
      <c r="AB234" s="172"/>
      <c r="AC234" s="173"/>
      <c r="AD234" s="172"/>
      <c r="AE234" s="175"/>
      <c r="AF234" s="172"/>
      <c r="AG234" s="172"/>
      <c r="AH234" s="173"/>
      <c r="AI234" s="172"/>
      <c r="AJ234" s="175"/>
      <c r="AK234" s="172"/>
      <c r="AL234" s="172"/>
      <c r="AM234" s="173"/>
      <c r="AN234" s="172"/>
      <c r="AO234" s="172"/>
      <c r="AP234" s="578" t="s">
        <v>487</v>
      </c>
      <c r="AQ234" s="2">
        <f t="shared" si="605"/>
        <v>1823.6</v>
      </c>
      <c r="AR234" s="619"/>
      <c r="AS234" s="620">
        <v>1823.6</v>
      </c>
      <c r="AT234" s="619"/>
      <c r="AU234" s="2"/>
      <c r="AV234" s="2" t="e">
        <f t="shared" si="606"/>
        <v>#REF!</v>
      </c>
      <c r="AW234" s="2" t="e">
        <f>#REF!-AR234</f>
        <v>#REF!</v>
      </c>
      <c r="AX234" s="2" t="e">
        <f>#REF!-AS234</f>
        <v>#REF!</v>
      </c>
      <c r="AY234" s="2" t="e">
        <f>#REF!-AT234</f>
        <v>#REF!</v>
      </c>
      <c r="AZ234" s="2" t="e">
        <f>#REF!-AU234</f>
        <v>#REF!</v>
      </c>
      <c r="BA234" s="2">
        <f t="shared" si="607"/>
        <v>1085.5999999999999</v>
      </c>
      <c r="BB234" s="2"/>
      <c r="BC234" s="262">
        <f>472+613.6</f>
        <v>1085.5999999999999</v>
      </c>
      <c r="BD234" s="2"/>
      <c r="BE234" s="2"/>
      <c r="BF234" s="2">
        <f t="shared" si="608"/>
        <v>0</v>
      </c>
      <c r="BG234" s="2"/>
      <c r="BH234" s="262"/>
      <c r="BI234" s="2"/>
      <c r="BJ234" s="2"/>
      <c r="BK234" s="2">
        <f t="shared" si="609"/>
        <v>1500.6358599999999</v>
      </c>
      <c r="BL234" s="2"/>
      <c r="BM234" s="620">
        <f>SUM(499.61258,1001.02328)</f>
        <v>1500.6358599999999</v>
      </c>
      <c r="BN234" s="2"/>
      <c r="BO234" s="2"/>
      <c r="BP234" s="2">
        <f t="shared" si="635"/>
        <v>224.23956999999999</v>
      </c>
      <c r="BQ234" s="2"/>
      <c r="BR234" s="2">
        <f>SUM(74.65696,149.58261)</f>
        <v>224.23956999999999</v>
      </c>
      <c r="BS234" s="2"/>
      <c r="BT234" s="2">
        <f t="shared" si="610"/>
        <v>1500.6358599999999</v>
      </c>
      <c r="BU234" s="2"/>
      <c r="BV234" s="262">
        <f>SUM(499.61258,1001.02328)</f>
        <v>1500.6358599999999</v>
      </c>
      <c r="BW234" s="2"/>
      <c r="BX234" s="172"/>
      <c r="BY234" s="2">
        <f t="shared" si="611"/>
        <v>224.23956999999999</v>
      </c>
      <c r="BZ234" s="2"/>
      <c r="CA234" s="2">
        <f>SUM(74.65696,149.58261)</f>
        <v>224.23956999999999</v>
      </c>
      <c r="CB234" s="2"/>
      <c r="CC234" s="2"/>
      <c r="CD234" s="25">
        <f t="shared" si="612"/>
        <v>1724.8754299999998</v>
      </c>
      <c r="CE234" s="2">
        <f t="shared" si="613"/>
        <v>1724.8754299999998</v>
      </c>
      <c r="CF234" s="2">
        <f t="shared" si="614"/>
        <v>0</v>
      </c>
      <c r="CG234" s="2">
        <f t="shared" si="614"/>
        <v>1724.8754299999998</v>
      </c>
      <c r="CH234" s="2">
        <f t="shared" si="614"/>
        <v>0</v>
      </c>
      <c r="CI234" s="2">
        <f t="shared" si="614"/>
        <v>0</v>
      </c>
      <c r="CJ234" s="2">
        <f t="shared" si="615"/>
        <v>0</v>
      </c>
      <c r="CK234" s="2">
        <f t="shared" si="616"/>
        <v>0</v>
      </c>
      <c r="CL234" s="2">
        <f t="shared" si="617"/>
        <v>0</v>
      </c>
      <c r="CM234" s="2">
        <f t="shared" si="618"/>
        <v>0</v>
      </c>
      <c r="CN234" s="2">
        <f t="shared" si="619"/>
        <v>0</v>
      </c>
      <c r="CO234" s="92"/>
      <c r="CP234" s="348"/>
      <c r="CQ234" s="348"/>
      <c r="CR234" s="2">
        <f t="shared" si="620"/>
        <v>0</v>
      </c>
      <c r="CS234" s="2"/>
      <c r="CT234" s="262"/>
      <c r="CU234" s="2"/>
      <c r="CV234" s="2"/>
      <c r="CW234" s="2">
        <f t="shared" si="621"/>
        <v>0</v>
      </c>
      <c r="CX234" s="2"/>
      <c r="CY234" s="262"/>
      <c r="CZ234" s="2"/>
      <c r="DA234" s="2"/>
      <c r="DB234" s="2">
        <f t="shared" si="622"/>
        <v>0</v>
      </c>
      <c r="DC234" s="2">
        <f t="shared" si="623"/>
        <v>0</v>
      </c>
      <c r="DD234" s="2">
        <f t="shared" si="623"/>
        <v>0</v>
      </c>
      <c r="DE234" s="2">
        <f t="shared" si="623"/>
        <v>0</v>
      </c>
      <c r="DF234" s="2">
        <f t="shared" si="623"/>
        <v>0</v>
      </c>
      <c r="DG234" s="2"/>
      <c r="DH234" s="2"/>
      <c r="DI234" s="2"/>
      <c r="DJ234" s="2">
        <f t="shared" si="624"/>
        <v>0</v>
      </c>
      <c r="DK234" s="58"/>
      <c r="DL234" s="2">
        <f t="shared" si="625"/>
        <v>1500.6358599999999</v>
      </c>
      <c r="DM234" s="2">
        <f t="shared" si="626"/>
        <v>1500.6358599999999</v>
      </c>
      <c r="DN234" s="58"/>
      <c r="DO234" s="2"/>
      <c r="DP234" s="2"/>
      <c r="DQ234" s="58"/>
      <c r="DR234" s="2"/>
      <c r="DS234" s="58"/>
      <c r="DT234" s="58"/>
      <c r="DU234" s="2">
        <f t="shared" si="511"/>
        <v>0</v>
      </c>
      <c r="DV234" s="2"/>
      <c r="DW234" s="262"/>
      <c r="DX234" s="2"/>
      <c r="DY234" s="2"/>
      <c r="DZ234" s="2">
        <f t="shared" si="513"/>
        <v>0</v>
      </c>
      <c r="EA234" s="2"/>
      <c r="EB234" s="2"/>
      <c r="EC234" s="2"/>
      <c r="ED234" s="172"/>
      <c r="EE234" s="445"/>
      <c r="EF234" s="445"/>
      <c r="EG234" s="445"/>
      <c r="EH234" s="553"/>
      <c r="EI234" s="553"/>
      <c r="EJ234" s="445"/>
      <c r="EK234" s="445"/>
      <c r="EL234" s="445"/>
      <c r="EM234" s="553"/>
      <c r="EN234" s="553"/>
      <c r="EO234" s="553"/>
      <c r="EP234" s="446"/>
      <c r="EQ234" s="445"/>
      <c r="ER234" s="427" t="e">
        <f t="shared" si="627"/>
        <v>#DIV/0!</v>
      </c>
      <c r="ES234" s="498">
        <f t="shared" si="514"/>
        <v>1823.6</v>
      </c>
      <c r="ET234" s="498">
        <f>AS234</f>
        <v>1823.6</v>
      </c>
      <c r="EU234" s="498"/>
      <c r="EV234" s="541">
        <f t="shared" si="628"/>
        <v>1</v>
      </c>
      <c r="EW234" s="541">
        <f t="shared" si="629"/>
        <v>0</v>
      </c>
      <c r="EX234" s="498">
        <f t="shared" si="515"/>
        <v>0</v>
      </c>
      <c r="EY234" s="498">
        <f t="shared" si="630"/>
        <v>0</v>
      </c>
      <c r="EZ234" s="498">
        <f t="shared" si="631"/>
        <v>0</v>
      </c>
      <c r="FA234" s="541" t="e">
        <f t="shared" si="632"/>
        <v>#DIV/0!</v>
      </c>
      <c r="FB234" s="541" t="e">
        <f t="shared" si="633"/>
        <v>#DIV/0!</v>
      </c>
      <c r="FC234" s="541"/>
      <c r="FD234" s="498">
        <f t="shared" si="634"/>
        <v>0</v>
      </c>
      <c r="FE234" s="498">
        <f t="shared" si="516"/>
        <v>0</v>
      </c>
      <c r="FF234" s="445"/>
      <c r="FG234" s="445"/>
      <c r="FH234" s="445"/>
      <c r="FI234" s="553"/>
      <c r="FJ234" s="553"/>
      <c r="FK234" s="445"/>
      <c r="FL234" s="445"/>
      <c r="FM234" s="445"/>
      <c r="FN234" s="553"/>
      <c r="FO234" s="553"/>
      <c r="FP234" s="553"/>
      <c r="FQ234" s="446"/>
      <c r="FR234" s="445"/>
    </row>
    <row r="235" spans="2:174" s="48" customFormat="1" ht="15.75" customHeight="1" x14ac:dyDescent="0.25">
      <c r="B235" s="35"/>
      <c r="C235" s="36"/>
      <c r="D235" s="36">
        <v>1</v>
      </c>
      <c r="E235" s="113">
        <v>197</v>
      </c>
      <c r="F235" s="35"/>
      <c r="G235" s="36"/>
      <c r="H235" s="36"/>
      <c r="I235" s="113"/>
      <c r="J235" s="4"/>
      <c r="K235" s="4"/>
      <c r="L235" s="66"/>
      <c r="M235" s="113">
        <v>185</v>
      </c>
      <c r="N235" s="4" t="s">
        <v>247</v>
      </c>
      <c r="O235" s="408"/>
      <c r="P235" s="212">
        <v>1</v>
      </c>
      <c r="Q235" s="113"/>
      <c r="R235" s="2">
        <f t="shared" si="603"/>
        <v>879.2</v>
      </c>
      <c r="S235" s="2"/>
      <c r="T235" s="620">
        <v>879.2</v>
      </c>
      <c r="U235" s="619"/>
      <c r="V235" s="2">
        <f t="shared" si="604"/>
        <v>879.2</v>
      </c>
      <c r="W235" s="2"/>
      <c r="X235" s="645">
        <v>879.2</v>
      </c>
      <c r="Y235" s="2"/>
      <c r="Z235" s="175"/>
      <c r="AA235" s="172"/>
      <c r="AB235" s="172"/>
      <c r="AC235" s="173"/>
      <c r="AD235" s="172"/>
      <c r="AE235" s="175"/>
      <c r="AF235" s="172"/>
      <c r="AG235" s="172"/>
      <c r="AH235" s="173"/>
      <c r="AI235" s="172"/>
      <c r="AJ235" s="175"/>
      <c r="AK235" s="172"/>
      <c r="AL235" s="172"/>
      <c r="AM235" s="173"/>
      <c r="AN235" s="172"/>
      <c r="AO235" s="172"/>
      <c r="AP235" s="578" t="s">
        <v>488</v>
      </c>
      <c r="AQ235" s="2">
        <f t="shared" si="605"/>
        <v>879.2</v>
      </c>
      <c r="AR235" s="619"/>
      <c r="AS235" s="620">
        <v>879.2</v>
      </c>
      <c r="AT235" s="619"/>
      <c r="AU235" s="2"/>
      <c r="AV235" s="2" t="e">
        <f t="shared" si="606"/>
        <v>#REF!</v>
      </c>
      <c r="AW235" s="2" t="e">
        <f>#REF!-AR235</f>
        <v>#REF!</v>
      </c>
      <c r="AX235" s="2" t="e">
        <f>#REF!-AS235</f>
        <v>#REF!</v>
      </c>
      <c r="AY235" s="2" t="e">
        <f>#REF!-AT235</f>
        <v>#REF!</v>
      </c>
      <c r="AZ235" s="2" t="e">
        <f>#REF!-AU235</f>
        <v>#REF!</v>
      </c>
      <c r="BA235" s="2">
        <f t="shared" si="607"/>
        <v>0</v>
      </c>
      <c r="BB235" s="2"/>
      <c r="BC235" s="262"/>
      <c r="BD235" s="2"/>
      <c r="BE235" s="2"/>
      <c r="BF235" s="2">
        <f t="shared" si="608"/>
        <v>0</v>
      </c>
      <c r="BG235" s="2"/>
      <c r="BH235" s="2"/>
      <c r="BI235" s="2"/>
      <c r="BJ235" s="2"/>
      <c r="BK235" s="2">
        <f t="shared" si="609"/>
        <v>879.2</v>
      </c>
      <c r="BL235" s="2"/>
      <c r="BM235" s="653">
        <v>879.2</v>
      </c>
      <c r="BN235" s="2"/>
      <c r="BO235" s="2"/>
      <c r="BP235" s="2">
        <f t="shared" si="635"/>
        <v>97.7</v>
      </c>
      <c r="BQ235" s="2"/>
      <c r="BR235" s="2">
        <v>97.7</v>
      </c>
      <c r="BS235" s="2"/>
      <c r="BT235" s="2">
        <f t="shared" si="610"/>
        <v>879.2</v>
      </c>
      <c r="BU235" s="2"/>
      <c r="BV235" s="2">
        <v>879.2</v>
      </c>
      <c r="BW235" s="2"/>
      <c r="BX235" s="172"/>
      <c r="BY235" s="2">
        <f t="shared" si="611"/>
        <v>97.7</v>
      </c>
      <c r="BZ235" s="2"/>
      <c r="CA235" s="2">
        <v>97.7</v>
      </c>
      <c r="CB235" s="2"/>
      <c r="CC235" s="2"/>
      <c r="CD235" s="25">
        <f t="shared" si="612"/>
        <v>976.90000000000009</v>
      </c>
      <c r="CE235" s="2">
        <f t="shared" si="613"/>
        <v>976.90000000000009</v>
      </c>
      <c r="CF235" s="2">
        <f t="shared" si="614"/>
        <v>0</v>
      </c>
      <c r="CG235" s="2">
        <f t="shared" si="614"/>
        <v>976.90000000000009</v>
      </c>
      <c r="CH235" s="2">
        <f t="shared" si="614"/>
        <v>0</v>
      </c>
      <c r="CI235" s="2">
        <f t="shared" si="614"/>
        <v>0</v>
      </c>
      <c r="CJ235" s="2">
        <f t="shared" si="615"/>
        <v>0</v>
      </c>
      <c r="CK235" s="2">
        <f t="shared" si="616"/>
        <v>0</v>
      </c>
      <c r="CL235" s="2">
        <f t="shared" si="617"/>
        <v>0</v>
      </c>
      <c r="CM235" s="2">
        <f t="shared" si="618"/>
        <v>0</v>
      </c>
      <c r="CN235" s="2">
        <f t="shared" si="619"/>
        <v>0</v>
      </c>
      <c r="CO235" s="92"/>
      <c r="CP235" s="348"/>
      <c r="CQ235" s="348"/>
      <c r="CR235" s="2">
        <f t="shared" si="620"/>
        <v>0</v>
      </c>
      <c r="CS235" s="2"/>
      <c r="CT235" s="2"/>
      <c r="CU235" s="2"/>
      <c r="CV235" s="2"/>
      <c r="CW235" s="2">
        <f t="shared" si="621"/>
        <v>0</v>
      </c>
      <c r="CX235" s="2"/>
      <c r="CY235" s="2"/>
      <c r="CZ235" s="2"/>
      <c r="DA235" s="2"/>
      <c r="DB235" s="2">
        <f t="shared" si="622"/>
        <v>0</v>
      </c>
      <c r="DC235" s="2">
        <f t="shared" si="623"/>
        <v>0</v>
      </c>
      <c r="DD235" s="2">
        <f t="shared" si="623"/>
        <v>0</v>
      </c>
      <c r="DE235" s="2">
        <f t="shared" si="623"/>
        <v>0</v>
      </c>
      <c r="DF235" s="2">
        <f t="shared" si="623"/>
        <v>0</v>
      </c>
      <c r="DG235" s="2"/>
      <c r="DH235" s="2"/>
      <c r="DI235" s="2"/>
      <c r="DJ235" s="2">
        <f t="shared" si="624"/>
        <v>0</v>
      </c>
      <c r="DK235" s="58"/>
      <c r="DL235" s="2">
        <f t="shared" si="625"/>
        <v>879.2</v>
      </c>
      <c r="DM235" s="2">
        <f t="shared" si="626"/>
        <v>879.2</v>
      </c>
      <c r="DN235" s="58"/>
      <c r="DO235" s="2"/>
      <c r="DP235" s="2"/>
      <c r="DQ235" s="58"/>
      <c r="DR235" s="2"/>
      <c r="DS235" s="58"/>
      <c r="DT235" s="58"/>
      <c r="DU235" s="2">
        <f t="shared" si="511"/>
        <v>0</v>
      </c>
      <c r="DV235" s="2"/>
      <c r="DW235" s="2"/>
      <c r="DX235" s="2"/>
      <c r="DY235" s="2"/>
      <c r="DZ235" s="2">
        <f t="shared" si="513"/>
        <v>0</v>
      </c>
      <c r="EA235" s="2"/>
      <c r="EB235" s="2"/>
      <c r="EC235" s="2"/>
      <c r="ED235" s="172"/>
      <c r="EE235" s="445"/>
      <c r="EF235" s="445"/>
      <c r="EG235" s="445"/>
      <c r="EH235" s="553"/>
      <c r="EI235" s="553"/>
      <c r="EJ235" s="445"/>
      <c r="EK235" s="445"/>
      <c r="EL235" s="445"/>
      <c r="EM235" s="553"/>
      <c r="EN235" s="553"/>
      <c r="EO235" s="553"/>
      <c r="EP235" s="446"/>
      <c r="EQ235" s="445"/>
      <c r="ER235" s="427" t="e">
        <f t="shared" si="627"/>
        <v>#DIV/0!</v>
      </c>
      <c r="ES235" s="498"/>
      <c r="ET235" s="498"/>
      <c r="EU235" s="498"/>
      <c r="EV235" s="541"/>
      <c r="EW235" s="541"/>
      <c r="EX235" s="498"/>
      <c r="EY235" s="498"/>
      <c r="EZ235" s="498"/>
      <c r="FA235" s="541"/>
      <c r="FB235" s="541"/>
      <c r="FC235" s="541"/>
      <c r="FD235" s="498"/>
      <c r="FE235" s="498">
        <f t="shared" si="516"/>
        <v>0</v>
      </c>
      <c r="FF235" s="445"/>
      <c r="FG235" s="445"/>
      <c r="FH235" s="445"/>
      <c r="FI235" s="553"/>
      <c r="FJ235" s="553"/>
      <c r="FK235" s="445"/>
      <c r="FL235" s="445"/>
      <c r="FM235" s="445"/>
      <c r="FN235" s="553"/>
      <c r="FO235" s="553"/>
      <c r="FP235" s="553"/>
      <c r="FQ235" s="446"/>
      <c r="FR235" s="445"/>
    </row>
    <row r="236" spans="2:174" s="48" customFormat="1" ht="15.75" customHeight="1" x14ac:dyDescent="0.25">
      <c r="B236" s="35"/>
      <c r="C236" s="36"/>
      <c r="D236" s="36">
        <v>1</v>
      </c>
      <c r="E236" s="113">
        <v>198</v>
      </c>
      <c r="F236" s="35"/>
      <c r="G236" s="36"/>
      <c r="H236" s="36"/>
      <c r="I236" s="113"/>
      <c r="J236" s="4"/>
      <c r="K236" s="4"/>
      <c r="L236" s="66"/>
      <c r="M236" s="113">
        <v>186</v>
      </c>
      <c r="N236" s="4" t="s">
        <v>246</v>
      </c>
      <c r="O236" s="408"/>
      <c r="P236" s="212"/>
      <c r="Q236" s="113"/>
      <c r="R236" s="2">
        <f t="shared" si="603"/>
        <v>0</v>
      </c>
      <c r="S236" s="2"/>
      <c r="T236" s="620">
        <v>0</v>
      </c>
      <c r="U236" s="619"/>
      <c r="V236" s="2">
        <f t="shared" si="604"/>
        <v>669.7</v>
      </c>
      <c r="W236" s="2"/>
      <c r="X236" s="663">
        <v>669.7</v>
      </c>
      <c r="Y236" s="2"/>
      <c r="Z236" s="175"/>
      <c r="AA236" s="172"/>
      <c r="AB236" s="172"/>
      <c r="AC236" s="173"/>
      <c r="AD236" s="172"/>
      <c r="AE236" s="175"/>
      <c r="AF236" s="172"/>
      <c r="AG236" s="172"/>
      <c r="AH236" s="173"/>
      <c r="AI236" s="172"/>
      <c r="AJ236" s="175"/>
      <c r="AK236" s="172"/>
      <c r="AL236" s="172"/>
      <c r="AM236" s="173"/>
      <c r="AN236" s="172"/>
      <c r="AO236" s="172"/>
      <c r="AP236" s="578"/>
      <c r="AQ236" s="2">
        <f t="shared" si="605"/>
        <v>0</v>
      </c>
      <c r="AR236" s="619"/>
      <c r="AS236" s="620"/>
      <c r="AT236" s="619"/>
      <c r="AU236" s="2"/>
      <c r="AV236" s="2" t="e">
        <f t="shared" si="606"/>
        <v>#REF!</v>
      </c>
      <c r="AW236" s="2" t="e">
        <f>#REF!-AR236</f>
        <v>#REF!</v>
      </c>
      <c r="AX236" s="2" t="e">
        <f>#REF!-AS236</f>
        <v>#REF!</v>
      </c>
      <c r="AY236" s="2" t="e">
        <f>#REF!-AT236</f>
        <v>#REF!</v>
      </c>
      <c r="AZ236" s="2" t="e">
        <f>#REF!-AU236</f>
        <v>#REF!</v>
      </c>
      <c r="BA236" s="2">
        <f t="shared" si="607"/>
        <v>0</v>
      </c>
      <c r="BB236" s="2"/>
      <c r="BC236" s="262"/>
      <c r="BD236" s="2"/>
      <c r="BE236" s="2"/>
      <c r="BF236" s="2">
        <f t="shared" si="608"/>
        <v>0</v>
      </c>
      <c r="BG236" s="2"/>
      <c r="BH236" s="2"/>
      <c r="BI236" s="2"/>
      <c r="BJ236" s="2"/>
      <c r="BK236" s="2">
        <f t="shared" si="609"/>
        <v>0</v>
      </c>
      <c r="BL236" s="2"/>
      <c r="BM236" s="653"/>
      <c r="BN236" s="2"/>
      <c r="BO236" s="2"/>
      <c r="BP236" s="2">
        <f t="shared" si="635"/>
        <v>0</v>
      </c>
      <c r="BQ236" s="2"/>
      <c r="BR236" s="2"/>
      <c r="BS236" s="2"/>
      <c r="BT236" s="2">
        <f t="shared" si="610"/>
        <v>0</v>
      </c>
      <c r="BU236" s="2"/>
      <c r="BV236" s="2"/>
      <c r="BW236" s="2"/>
      <c r="BX236" s="172"/>
      <c r="BY236" s="2">
        <f t="shared" si="611"/>
        <v>0</v>
      </c>
      <c r="BZ236" s="2"/>
      <c r="CA236" s="2"/>
      <c r="CB236" s="2"/>
      <c r="CC236" s="2"/>
      <c r="CD236" s="25">
        <f t="shared" si="612"/>
        <v>0</v>
      </c>
      <c r="CE236" s="2">
        <f t="shared" si="613"/>
        <v>0</v>
      </c>
      <c r="CF236" s="2">
        <f t="shared" si="614"/>
        <v>0</v>
      </c>
      <c r="CG236" s="2">
        <f t="shared" si="614"/>
        <v>0</v>
      </c>
      <c r="CH236" s="2">
        <f t="shared" si="614"/>
        <v>0</v>
      </c>
      <c r="CI236" s="2">
        <f t="shared" si="614"/>
        <v>0</v>
      </c>
      <c r="CJ236" s="2">
        <f t="shared" si="615"/>
        <v>0</v>
      </c>
      <c r="CK236" s="2">
        <f t="shared" si="616"/>
        <v>0</v>
      </c>
      <c r="CL236" s="2">
        <f t="shared" si="617"/>
        <v>0</v>
      </c>
      <c r="CM236" s="2">
        <f t="shared" si="618"/>
        <v>0</v>
      </c>
      <c r="CN236" s="2">
        <f t="shared" si="619"/>
        <v>0</v>
      </c>
      <c r="CO236" s="92"/>
      <c r="CP236" s="348"/>
      <c r="CQ236" s="348"/>
      <c r="CR236" s="2">
        <f t="shared" si="620"/>
        <v>0</v>
      </c>
      <c r="CS236" s="2"/>
      <c r="CT236" s="2"/>
      <c r="CU236" s="2"/>
      <c r="CV236" s="2"/>
      <c r="CW236" s="2">
        <f t="shared" si="621"/>
        <v>0</v>
      </c>
      <c r="CX236" s="2"/>
      <c r="CY236" s="2"/>
      <c r="CZ236" s="2"/>
      <c r="DA236" s="2"/>
      <c r="DB236" s="2">
        <f t="shared" si="622"/>
        <v>0</v>
      </c>
      <c r="DC236" s="2">
        <f t="shared" si="623"/>
        <v>0</v>
      </c>
      <c r="DD236" s="2">
        <f t="shared" si="623"/>
        <v>0</v>
      </c>
      <c r="DE236" s="2">
        <f t="shared" si="623"/>
        <v>0</v>
      </c>
      <c r="DF236" s="2">
        <f t="shared" si="623"/>
        <v>0</v>
      </c>
      <c r="DG236" s="2"/>
      <c r="DH236" s="2"/>
      <c r="DI236" s="2"/>
      <c r="DJ236" s="2">
        <f t="shared" si="624"/>
        <v>0</v>
      </c>
      <c r="DK236" s="58"/>
      <c r="DL236" s="2">
        <f t="shared" si="625"/>
        <v>0</v>
      </c>
      <c r="DM236" s="2">
        <f t="shared" si="626"/>
        <v>0</v>
      </c>
      <c r="DN236" s="58"/>
      <c r="DO236" s="2"/>
      <c r="DP236" s="2"/>
      <c r="DQ236" s="58"/>
      <c r="DR236" s="2"/>
      <c r="DS236" s="58"/>
      <c r="DT236" s="58"/>
      <c r="DU236" s="2">
        <f t="shared" si="511"/>
        <v>0</v>
      </c>
      <c r="DV236" s="2"/>
      <c r="DW236" s="2"/>
      <c r="DX236" s="2"/>
      <c r="DY236" s="2"/>
      <c r="DZ236" s="2">
        <f t="shared" si="513"/>
        <v>0</v>
      </c>
      <c r="EA236" s="2"/>
      <c r="EB236" s="2"/>
      <c r="EC236" s="2"/>
      <c r="ED236" s="172"/>
      <c r="EE236" s="445"/>
      <c r="EF236" s="445"/>
      <c r="EG236" s="445"/>
      <c r="EH236" s="553"/>
      <c r="EI236" s="553"/>
      <c r="EJ236" s="445"/>
      <c r="EK236" s="445"/>
      <c r="EL236" s="445"/>
      <c r="EM236" s="553"/>
      <c r="EN236" s="553"/>
      <c r="EO236" s="553"/>
      <c r="EP236" s="446"/>
      <c r="EQ236" s="445"/>
      <c r="ER236" s="427" t="e">
        <f t="shared" si="627"/>
        <v>#DIV/0!</v>
      </c>
      <c r="ES236" s="498"/>
      <c r="ET236" s="498"/>
      <c r="EU236" s="498"/>
      <c r="EV236" s="541"/>
      <c r="EW236" s="541"/>
      <c r="EX236" s="498"/>
      <c r="EY236" s="498"/>
      <c r="EZ236" s="498"/>
      <c r="FA236" s="541"/>
      <c r="FB236" s="541"/>
      <c r="FC236" s="541"/>
      <c r="FD236" s="498"/>
      <c r="FE236" s="498">
        <f t="shared" si="516"/>
        <v>0</v>
      </c>
      <c r="FF236" s="445"/>
      <c r="FG236" s="445"/>
      <c r="FH236" s="445"/>
      <c r="FI236" s="553"/>
      <c r="FJ236" s="553"/>
      <c r="FK236" s="445"/>
      <c r="FL236" s="445"/>
      <c r="FM236" s="445"/>
      <c r="FN236" s="553"/>
      <c r="FO236" s="553"/>
      <c r="FP236" s="553"/>
      <c r="FQ236" s="446"/>
      <c r="FR236" s="445"/>
    </row>
    <row r="237" spans="2:174" s="48" customFormat="1" ht="15.75" customHeight="1" x14ac:dyDescent="0.25">
      <c r="B237" s="35"/>
      <c r="C237" s="36"/>
      <c r="D237" s="36">
        <v>1</v>
      </c>
      <c r="E237" s="113">
        <v>199</v>
      </c>
      <c r="F237" s="35"/>
      <c r="G237" s="36"/>
      <c r="H237" s="36"/>
      <c r="I237" s="113"/>
      <c r="J237" s="4"/>
      <c r="K237" s="4"/>
      <c r="L237" s="66"/>
      <c r="M237" s="113">
        <v>187</v>
      </c>
      <c r="N237" s="4" t="s">
        <v>178</v>
      </c>
      <c r="O237" s="408"/>
      <c r="P237" s="212">
        <v>1</v>
      </c>
      <c r="Q237" s="113"/>
      <c r="R237" s="2">
        <f t="shared" si="603"/>
        <v>985.6</v>
      </c>
      <c r="S237" s="2"/>
      <c r="T237" s="620">
        <v>985.6</v>
      </c>
      <c r="U237" s="619"/>
      <c r="V237" s="2">
        <f t="shared" si="604"/>
        <v>985.6</v>
      </c>
      <c r="W237" s="2"/>
      <c r="X237" s="645">
        <v>985.6</v>
      </c>
      <c r="Y237" s="2"/>
      <c r="Z237" s="175"/>
      <c r="AA237" s="172"/>
      <c r="AB237" s="172"/>
      <c r="AC237" s="173"/>
      <c r="AD237" s="172"/>
      <c r="AE237" s="175"/>
      <c r="AF237" s="172"/>
      <c r="AG237" s="172"/>
      <c r="AH237" s="173"/>
      <c r="AI237" s="172"/>
      <c r="AJ237" s="175"/>
      <c r="AK237" s="172"/>
      <c r="AL237" s="172"/>
      <c r="AM237" s="173"/>
      <c r="AN237" s="172"/>
      <c r="AO237" s="172"/>
      <c r="AP237" s="578" t="s">
        <v>489</v>
      </c>
      <c r="AQ237" s="2">
        <f t="shared" si="605"/>
        <v>985.6</v>
      </c>
      <c r="AR237" s="619"/>
      <c r="AS237" s="620">
        <v>985.6</v>
      </c>
      <c r="AT237" s="619"/>
      <c r="AU237" s="2"/>
      <c r="AV237" s="2" t="e">
        <f t="shared" si="606"/>
        <v>#REF!</v>
      </c>
      <c r="AW237" s="2" t="e">
        <f>#REF!-AR237</f>
        <v>#REF!</v>
      </c>
      <c r="AX237" s="2" t="e">
        <f>#REF!-AS237</f>
        <v>#REF!</v>
      </c>
      <c r="AY237" s="2" t="e">
        <f>#REF!-AT237</f>
        <v>#REF!</v>
      </c>
      <c r="AZ237" s="2" t="e">
        <f>#REF!-AU237</f>
        <v>#REF!</v>
      </c>
      <c r="BA237" s="2">
        <f t="shared" si="607"/>
        <v>0</v>
      </c>
      <c r="BB237" s="2"/>
      <c r="BC237" s="262"/>
      <c r="BD237" s="2"/>
      <c r="BE237" s="2"/>
      <c r="BF237" s="2">
        <f t="shared" si="608"/>
        <v>0</v>
      </c>
      <c r="BG237" s="2"/>
      <c r="BH237" s="2"/>
      <c r="BI237" s="2"/>
      <c r="BJ237" s="2"/>
      <c r="BK237" s="2">
        <f t="shared" si="609"/>
        <v>980.67200000000003</v>
      </c>
      <c r="BL237" s="2"/>
      <c r="BM237" s="653">
        <v>980.67200000000003</v>
      </c>
      <c r="BN237" s="2"/>
      <c r="BO237" s="2"/>
      <c r="BP237" s="2">
        <f t="shared" si="635"/>
        <v>133.72800000000001</v>
      </c>
      <c r="BQ237" s="2"/>
      <c r="BR237" s="2">
        <v>133.72800000000001</v>
      </c>
      <c r="BS237" s="2"/>
      <c r="BT237" s="2">
        <f t="shared" si="610"/>
        <v>980.67200000000003</v>
      </c>
      <c r="BU237" s="2"/>
      <c r="BV237" s="2">
        <v>980.67200000000003</v>
      </c>
      <c r="BW237" s="2"/>
      <c r="BX237" s="172"/>
      <c r="BY237" s="2">
        <f t="shared" si="611"/>
        <v>133.72800000000001</v>
      </c>
      <c r="BZ237" s="2"/>
      <c r="CA237" s="2">
        <v>133.72800000000001</v>
      </c>
      <c r="CB237" s="2"/>
      <c r="CC237" s="2"/>
      <c r="CD237" s="25">
        <f t="shared" si="612"/>
        <v>1114.4000000000001</v>
      </c>
      <c r="CE237" s="2">
        <f t="shared" si="613"/>
        <v>1114.4000000000001</v>
      </c>
      <c r="CF237" s="2">
        <f t="shared" si="614"/>
        <v>0</v>
      </c>
      <c r="CG237" s="2">
        <f t="shared" si="614"/>
        <v>1114.4000000000001</v>
      </c>
      <c r="CH237" s="2">
        <f t="shared" si="614"/>
        <v>0</v>
      </c>
      <c r="CI237" s="2">
        <f t="shared" si="614"/>
        <v>0</v>
      </c>
      <c r="CJ237" s="2">
        <f t="shared" si="615"/>
        <v>0</v>
      </c>
      <c r="CK237" s="2">
        <f t="shared" si="616"/>
        <v>0</v>
      </c>
      <c r="CL237" s="2">
        <f t="shared" si="617"/>
        <v>0</v>
      </c>
      <c r="CM237" s="2">
        <f t="shared" si="618"/>
        <v>0</v>
      </c>
      <c r="CN237" s="2">
        <f t="shared" si="619"/>
        <v>0</v>
      </c>
      <c r="CO237" s="92"/>
      <c r="CP237" s="348"/>
      <c r="CQ237" s="348"/>
      <c r="CR237" s="2">
        <f t="shared" si="620"/>
        <v>0</v>
      </c>
      <c r="CS237" s="2"/>
      <c r="CT237" s="2"/>
      <c r="CU237" s="2"/>
      <c r="CV237" s="2"/>
      <c r="CW237" s="2">
        <f t="shared" si="621"/>
        <v>0</v>
      </c>
      <c r="CX237" s="2"/>
      <c r="CY237" s="2"/>
      <c r="CZ237" s="2"/>
      <c r="DA237" s="2"/>
      <c r="DB237" s="2">
        <f t="shared" si="622"/>
        <v>0</v>
      </c>
      <c r="DC237" s="2">
        <f t="shared" si="623"/>
        <v>0</v>
      </c>
      <c r="DD237" s="2">
        <f t="shared" si="623"/>
        <v>0</v>
      </c>
      <c r="DE237" s="2">
        <f t="shared" si="623"/>
        <v>0</v>
      </c>
      <c r="DF237" s="2">
        <f t="shared" si="623"/>
        <v>0</v>
      </c>
      <c r="DG237" s="2"/>
      <c r="DH237" s="2"/>
      <c r="DI237" s="2"/>
      <c r="DJ237" s="2">
        <f t="shared" si="624"/>
        <v>0</v>
      </c>
      <c r="DK237" s="58"/>
      <c r="DL237" s="2">
        <f t="shared" si="625"/>
        <v>980.67200000000003</v>
      </c>
      <c r="DM237" s="2">
        <f t="shared" si="626"/>
        <v>980.67200000000003</v>
      </c>
      <c r="DN237" s="58"/>
      <c r="DO237" s="2"/>
      <c r="DP237" s="2"/>
      <c r="DQ237" s="58"/>
      <c r="DR237" s="2"/>
      <c r="DS237" s="58"/>
      <c r="DT237" s="58"/>
      <c r="DU237" s="2">
        <f t="shared" si="511"/>
        <v>0</v>
      </c>
      <c r="DV237" s="2"/>
      <c r="DW237" s="2"/>
      <c r="DX237" s="2"/>
      <c r="DY237" s="2"/>
      <c r="DZ237" s="2">
        <f t="shared" si="513"/>
        <v>0</v>
      </c>
      <c r="EA237" s="2"/>
      <c r="EB237" s="2"/>
      <c r="EC237" s="2"/>
      <c r="ED237" s="172"/>
      <c r="EE237" s="445"/>
      <c r="EF237" s="445"/>
      <c r="EG237" s="445"/>
      <c r="EH237" s="553"/>
      <c r="EI237" s="553"/>
      <c r="EJ237" s="445"/>
      <c r="EK237" s="445"/>
      <c r="EL237" s="445"/>
      <c r="EM237" s="553"/>
      <c r="EN237" s="553"/>
      <c r="EO237" s="553"/>
      <c r="EP237" s="446"/>
      <c r="EQ237" s="445"/>
      <c r="ER237" s="427" t="e">
        <f t="shared" si="627"/>
        <v>#DIV/0!</v>
      </c>
      <c r="ES237" s="498"/>
      <c r="ET237" s="498"/>
      <c r="EU237" s="498"/>
      <c r="EV237" s="541"/>
      <c r="EW237" s="541"/>
      <c r="EX237" s="498"/>
      <c r="EY237" s="498"/>
      <c r="EZ237" s="498"/>
      <c r="FA237" s="541"/>
      <c r="FB237" s="541"/>
      <c r="FC237" s="541"/>
      <c r="FD237" s="498"/>
      <c r="FE237" s="498">
        <f t="shared" si="516"/>
        <v>0</v>
      </c>
      <c r="FF237" s="445"/>
      <c r="FG237" s="445"/>
      <c r="FH237" s="445"/>
      <c r="FI237" s="553"/>
      <c r="FJ237" s="553"/>
      <c r="FK237" s="445"/>
      <c r="FL237" s="445"/>
      <c r="FM237" s="445"/>
      <c r="FN237" s="553"/>
      <c r="FO237" s="553"/>
      <c r="FP237" s="553"/>
      <c r="FQ237" s="446"/>
      <c r="FR237" s="445"/>
    </row>
    <row r="238" spans="2:174" s="48" customFormat="1" ht="15.6" customHeight="1" x14ac:dyDescent="0.25">
      <c r="B238" s="35"/>
      <c r="C238" s="36"/>
      <c r="D238" s="36">
        <v>1</v>
      </c>
      <c r="E238" s="113">
        <v>200</v>
      </c>
      <c r="F238" s="35"/>
      <c r="G238" s="36"/>
      <c r="H238" s="36"/>
      <c r="I238" s="113"/>
      <c r="J238" s="4"/>
      <c r="K238" s="4"/>
      <c r="L238" s="66"/>
      <c r="M238" s="113">
        <v>188</v>
      </c>
      <c r="N238" s="4" t="s">
        <v>150</v>
      </c>
      <c r="O238" s="408"/>
      <c r="P238" s="212"/>
      <c r="Q238" s="113"/>
      <c r="R238" s="2">
        <f t="shared" si="603"/>
        <v>0</v>
      </c>
      <c r="S238" s="2"/>
      <c r="T238" s="620">
        <v>0</v>
      </c>
      <c r="U238" s="619"/>
      <c r="V238" s="2">
        <f t="shared" si="604"/>
        <v>463.6</v>
      </c>
      <c r="W238" s="2"/>
      <c r="X238" s="663">
        <v>463.6</v>
      </c>
      <c r="Y238" s="2"/>
      <c r="Z238" s="175"/>
      <c r="AA238" s="172"/>
      <c r="AB238" s="172"/>
      <c r="AC238" s="173"/>
      <c r="AD238" s="172"/>
      <c r="AE238" s="175"/>
      <c r="AF238" s="172"/>
      <c r="AG238" s="172"/>
      <c r="AH238" s="173"/>
      <c r="AI238" s="172"/>
      <c r="AJ238" s="175"/>
      <c r="AK238" s="172"/>
      <c r="AL238" s="172"/>
      <c r="AM238" s="173"/>
      <c r="AN238" s="172"/>
      <c r="AO238" s="172"/>
      <c r="AP238" s="578"/>
      <c r="AQ238" s="2">
        <f t="shared" si="605"/>
        <v>0</v>
      </c>
      <c r="AR238" s="619"/>
      <c r="AS238" s="620"/>
      <c r="AT238" s="619"/>
      <c r="AU238" s="2"/>
      <c r="AV238" s="2" t="e">
        <f t="shared" si="606"/>
        <v>#REF!</v>
      </c>
      <c r="AW238" s="2" t="e">
        <f>#REF!-AR238</f>
        <v>#REF!</v>
      </c>
      <c r="AX238" s="2" t="e">
        <f>#REF!-AS238</f>
        <v>#REF!</v>
      </c>
      <c r="AY238" s="2" t="e">
        <f>#REF!-AT238</f>
        <v>#REF!</v>
      </c>
      <c r="AZ238" s="2" t="e">
        <f>#REF!-AU238</f>
        <v>#REF!</v>
      </c>
      <c r="BA238" s="2">
        <f t="shared" si="607"/>
        <v>0</v>
      </c>
      <c r="BB238" s="2"/>
      <c r="BC238" s="262"/>
      <c r="BD238" s="2"/>
      <c r="BE238" s="2"/>
      <c r="BF238" s="2">
        <f t="shared" si="608"/>
        <v>0</v>
      </c>
      <c r="BG238" s="2"/>
      <c r="BH238" s="262"/>
      <c r="BI238" s="2"/>
      <c r="BJ238" s="2"/>
      <c r="BK238" s="2">
        <f t="shared" si="609"/>
        <v>0</v>
      </c>
      <c r="BL238" s="2"/>
      <c r="BM238" s="653"/>
      <c r="BN238" s="2"/>
      <c r="BO238" s="2"/>
      <c r="BP238" s="2">
        <f t="shared" si="635"/>
        <v>0</v>
      </c>
      <c r="BQ238" s="2"/>
      <c r="BR238" s="2"/>
      <c r="BS238" s="2"/>
      <c r="BT238" s="2">
        <f t="shared" si="610"/>
        <v>0</v>
      </c>
      <c r="BU238" s="2"/>
      <c r="BV238" s="328"/>
      <c r="BW238" s="2"/>
      <c r="BX238" s="172"/>
      <c r="BY238" s="2">
        <f t="shared" si="611"/>
        <v>0</v>
      </c>
      <c r="BZ238" s="2"/>
      <c r="CA238" s="2"/>
      <c r="CB238" s="2"/>
      <c r="CC238" s="2"/>
      <c r="CD238" s="25">
        <f t="shared" si="612"/>
        <v>0</v>
      </c>
      <c r="CE238" s="2">
        <f t="shared" si="613"/>
        <v>0</v>
      </c>
      <c r="CF238" s="2">
        <f t="shared" si="614"/>
        <v>0</v>
      </c>
      <c r="CG238" s="2">
        <f t="shared" si="614"/>
        <v>0</v>
      </c>
      <c r="CH238" s="2">
        <f t="shared" si="614"/>
        <v>0</v>
      </c>
      <c r="CI238" s="2">
        <f t="shared" si="614"/>
        <v>0</v>
      </c>
      <c r="CJ238" s="2">
        <f t="shared" si="615"/>
        <v>0</v>
      </c>
      <c r="CK238" s="2">
        <f t="shared" si="616"/>
        <v>0</v>
      </c>
      <c r="CL238" s="2">
        <f t="shared" si="617"/>
        <v>0</v>
      </c>
      <c r="CM238" s="2">
        <f t="shared" si="618"/>
        <v>0</v>
      </c>
      <c r="CN238" s="2">
        <f t="shared" si="619"/>
        <v>0</v>
      </c>
      <c r="CO238" s="92"/>
      <c r="CP238" s="348"/>
      <c r="CQ238" s="348"/>
      <c r="CR238" s="2">
        <f t="shared" si="620"/>
        <v>0</v>
      </c>
      <c r="CS238" s="2"/>
      <c r="CT238" s="262"/>
      <c r="CU238" s="2"/>
      <c r="CV238" s="2"/>
      <c r="CW238" s="2">
        <f t="shared" si="621"/>
        <v>0</v>
      </c>
      <c r="CX238" s="2"/>
      <c r="CY238" s="262"/>
      <c r="CZ238" s="2"/>
      <c r="DA238" s="2"/>
      <c r="DB238" s="2">
        <f t="shared" si="622"/>
        <v>0</v>
      </c>
      <c r="DC238" s="2">
        <f t="shared" si="623"/>
        <v>0</v>
      </c>
      <c r="DD238" s="2">
        <f t="shared" si="623"/>
        <v>0</v>
      </c>
      <c r="DE238" s="2">
        <f t="shared" si="623"/>
        <v>0</v>
      </c>
      <c r="DF238" s="2">
        <f t="shared" si="623"/>
        <v>0</v>
      </c>
      <c r="DG238" s="2"/>
      <c r="DH238" s="2"/>
      <c r="DI238" s="2"/>
      <c r="DJ238" s="2">
        <f t="shared" si="624"/>
        <v>0</v>
      </c>
      <c r="DK238" s="58"/>
      <c r="DL238" s="2">
        <f t="shared" si="625"/>
        <v>0</v>
      </c>
      <c r="DM238" s="2">
        <f t="shared" si="626"/>
        <v>0</v>
      </c>
      <c r="DN238" s="58"/>
      <c r="DO238" s="2"/>
      <c r="DP238" s="2"/>
      <c r="DQ238" s="58"/>
      <c r="DR238" s="2"/>
      <c r="DS238" s="58"/>
      <c r="DT238" s="58"/>
      <c r="DU238" s="2">
        <f t="shared" si="511"/>
        <v>0</v>
      </c>
      <c r="DV238" s="2"/>
      <c r="DW238" s="328"/>
      <c r="DX238" s="2"/>
      <c r="DY238" s="2"/>
      <c r="DZ238" s="2">
        <f t="shared" si="513"/>
        <v>0</v>
      </c>
      <c r="EA238" s="2"/>
      <c r="EB238" s="2"/>
      <c r="EC238" s="2"/>
      <c r="ED238" s="172"/>
      <c r="EE238" s="445"/>
      <c r="EF238" s="445"/>
      <c r="EG238" s="445"/>
      <c r="EH238" s="553"/>
      <c r="EI238" s="553"/>
      <c r="EJ238" s="445"/>
      <c r="EK238" s="445"/>
      <c r="EL238" s="445"/>
      <c r="EM238" s="553"/>
      <c r="EN238" s="553"/>
      <c r="EO238" s="553"/>
      <c r="EP238" s="446"/>
      <c r="EQ238" s="445"/>
      <c r="ER238" s="427" t="e">
        <f t="shared" si="627"/>
        <v>#DIV/0!</v>
      </c>
      <c r="ES238" s="498"/>
      <c r="ET238" s="498"/>
      <c r="EU238" s="498"/>
      <c r="EV238" s="541"/>
      <c r="EW238" s="541"/>
      <c r="EX238" s="498"/>
      <c r="EY238" s="498"/>
      <c r="EZ238" s="498"/>
      <c r="FA238" s="541"/>
      <c r="FB238" s="541"/>
      <c r="FC238" s="541"/>
      <c r="FD238" s="498"/>
      <c r="FE238" s="498">
        <f t="shared" si="516"/>
        <v>0</v>
      </c>
      <c r="FF238" s="445"/>
      <c r="FG238" s="445"/>
      <c r="FH238" s="445"/>
      <c r="FI238" s="553"/>
      <c r="FJ238" s="553"/>
      <c r="FK238" s="445"/>
      <c r="FL238" s="445"/>
      <c r="FM238" s="445"/>
      <c r="FN238" s="553"/>
      <c r="FO238" s="553"/>
      <c r="FP238" s="553"/>
      <c r="FQ238" s="446"/>
      <c r="FR238" s="445"/>
    </row>
    <row r="239" spans="2:174" s="49" customFormat="1" ht="15.6" customHeight="1" x14ac:dyDescent="0.25">
      <c r="B239" s="38"/>
      <c r="C239" s="39">
        <v>1</v>
      </c>
      <c r="D239" s="39"/>
      <c r="E239" s="40">
        <v>201</v>
      </c>
      <c r="F239" s="38"/>
      <c r="G239" s="39">
        <v>1</v>
      </c>
      <c r="H239" s="39"/>
      <c r="I239" s="40"/>
      <c r="J239" s="41"/>
      <c r="K239" s="41"/>
      <c r="L239" s="85"/>
      <c r="M239" s="40">
        <v>189</v>
      </c>
      <c r="N239" s="41" t="s">
        <v>66</v>
      </c>
      <c r="O239" s="41" t="s">
        <v>343</v>
      </c>
      <c r="P239" s="212">
        <v>2</v>
      </c>
      <c r="Q239" s="212"/>
      <c r="R239" s="29">
        <f t="shared" si="603"/>
        <v>23724.297279999999</v>
      </c>
      <c r="S239" s="29"/>
      <c r="T239" s="618">
        <v>5275</v>
      </c>
      <c r="U239" s="621">
        <v>18449.297279999999</v>
      </c>
      <c r="V239" s="29">
        <f t="shared" si="604"/>
        <v>23724.297279999999</v>
      </c>
      <c r="W239" s="29"/>
      <c r="X239" s="646">
        <v>5275</v>
      </c>
      <c r="Y239" s="648">
        <v>18449.297279999999</v>
      </c>
      <c r="Z239" s="179"/>
      <c r="AA239" s="178"/>
      <c r="AB239" s="178"/>
      <c r="AC239" s="180"/>
      <c r="AD239" s="178"/>
      <c r="AE239" s="179"/>
      <c r="AF239" s="178"/>
      <c r="AG239" s="178"/>
      <c r="AH239" s="180"/>
      <c r="AI239" s="178"/>
      <c r="AJ239" s="179"/>
      <c r="AK239" s="178"/>
      <c r="AL239" s="178"/>
      <c r="AM239" s="180"/>
      <c r="AN239" s="178"/>
      <c r="AO239" s="179"/>
      <c r="AP239" s="578" t="s">
        <v>490</v>
      </c>
      <c r="AQ239" s="29">
        <f t="shared" si="605"/>
        <v>23724.297279999999</v>
      </c>
      <c r="AR239" s="621"/>
      <c r="AS239" s="618">
        <v>5275</v>
      </c>
      <c r="AT239" s="621">
        <v>18449.297279999999</v>
      </c>
      <c r="AU239" s="29"/>
      <c r="AV239" s="29" t="e">
        <f t="shared" si="606"/>
        <v>#REF!</v>
      </c>
      <c r="AW239" s="29" t="e">
        <f>#REF!-AR239</f>
        <v>#REF!</v>
      </c>
      <c r="AX239" s="29" t="e">
        <f>#REF!-AS239</f>
        <v>#REF!</v>
      </c>
      <c r="AY239" s="29" t="e">
        <f>#REF!-AT239</f>
        <v>#REF!</v>
      </c>
      <c r="AZ239" s="29" t="e">
        <f>#REF!-AU239</f>
        <v>#REF!</v>
      </c>
      <c r="BA239" s="29">
        <f t="shared" si="607"/>
        <v>54824.257610000001</v>
      </c>
      <c r="BB239" s="29">
        <f>6123.21653+22760.382+22833.90908</f>
        <v>51717.507610000001</v>
      </c>
      <c r="BC239" s="322">
        <f>1380+1726.75</f>
        <v>3106.75</v>
      </c>
      <c r="BD239" s="29"/>
      <c r="BE239" s="29"/>
      <c r="BF239" s="29">
        <f t="shared" si="608"/>
        <v>0</v>
      </c>
      <c r="BG239" s="29"/>
      <c r="BH239" s="29"/>
      <c r="BI239" s="29"/>
      <c r="BJ239" s="29"/>
      <c r="BK239" s="29">
        <f t="shared" si="609"/>
        <v>23724.297279999999</v>
      </c>
      <c r="BL239" s="29"/>
      <c r="BM239" s="618">
        <v>5275</v>
      </c>
      <c r="BN239" s="29">
        <v>18449.297279999999</v>
      </c>
      <c r="BO239" s="29"/>
      <c r="BP239" s="2">
        <f t="shared" si="635"/>
        <v>2063.2867200000001</v>
      </c>
      <c r="BQ239" s="29"/>
      <c r="BR239" s="29">
        <v>459</v>
      </c>
      <c r="BS239" s="29">
        <v>1604.2867200000001</v>
      </c>
      <c r="BT239" s="29">
        <f t="shared" si="610"/>
        <v>23724.297279999999</v>
      </c>
      <c r="BU239" s="29"/>
      <c r="BV239" s="322">
        <v>5275</v>
      </c>
      <c r="BW239" s="29">
        <v>18449.297279999999</v>
      </c>
      <c r="BX239" s="178"/>
      <c r="BY239" s="29">
        <f t="shared" si="611"/>
        <v>2063.2867200000001</v>
      </c>
      <c r="BZ239" s="29"/>
      <c r="CA239" s="29">
        <v>459</v>
      </c>
      <c r="CB239" s="29">
        <v>1604.2867200000001</v>
      </c>
      <c r="CC239" s="29"/>
      <c r="CD239" s="31">
        <f t="shared" si="612"/>
        <v>25787.583999999999</v>
      </c>
      <c r="CE239" s="29">
        <f t="shared" si="613"/>
        <v>25787.583999999999</v>
      </c>
      <c r="CF239" s="29">
        <f t="shared" si="614"/>
        <v>0</v>
      </c>
      <c r="CG239" s="29">
        <f t="shared" si="614"/>
        <v>5734</v>
      </c>
      <c r="CH239" s="29">
        <f t="shared" si="614"/>
        <v>20053.583999999999</v>
      </c>
      <c r="CI239" s="29">
        <f t="shared" si="614"/>
        <v>0</v>
      </c>
      <c r="CJ239" s="29">
        <f t="shared" si="615"/>
        <v>0</v>
      </c>
      <c r="CK239" s="29">
        <f t="shared" si="616"/>
        <v>0</v>
      </c>
      <c r="CL239" s="29">
        <f t="shared" si="617"/>
        <v>0</v>
      </c>
      <c r="CM239" s="29">
        <f t="shared" si="618"/>
        <v>0</v>
      </c>
      <c r="CN239" s="29">
        <f t="shared" si="619"/>
        <v>0</v>
      </c>
      <c r="CO239" s="349"/>
      <c r="CP239" s="350">
        <f>BA239</f>
        <v>54824.257610000001</v>
      </c>
      <c r="CQ239" s="350">
        <f>CP239</f>
        <v>54824.257610000001</v>
      </c>
      <c r="CR239" s="29">
        <f t="shared" si="620"/>
        <v>0</v>
      </c>
      <c r="CS239" s="29"/>
      <c r="CT239" s="29"/>
      <c r="CU239" s="29"/>
      <c r="CV239" s="29"/>
      <c r="CW239" s="29">
        <f t="shared" si="621"/>
        <v>0</v>
      </c>
      <c r="CX239" s="29"/>
      <c r="CY239" s="29"/>
      <c r="CZ239" s="29"/>
      <c r="DA239" s="29"/>
      <c r="DB239" s="29">
        <f t="shared" si="622"/>
        <v>0</v>
      </c>
      <c r="DC239" s="2">
        <f t="shared" si="623"/>
        <v>0</v>
      </c>
      <c r="DD239" s="2">
        <f t="shared" si="623"/>
        <v>0</v>
      </c>
      <c r="DE239" s="2">
        <f t="shared" si="623"/>
        <v>0</v>
      </c>
      <c r="DF239" s="2">
        <f t="shared" si="623"/>
        <v>0</v>
      </c>
      <c r="DG239" s="29"/>
      <c r="DH239" s="29"/>
      <c r="DI239" s="29"/>
      <c r="DJ239" s="29">
        <f t="shared" si="624"/>
        <v>0</v>
      </c>
      <c r="DK239" s="93"/>
      <c r="DL239" s="29">
        <f t="shared" si="625"/>
        <v>23724.297279999999</v>
      </c>
      <c r="DM239" s="29">
        <f t="shared" si="626"/>
        <v>23724.297279999999</v>
      </c>
      <c r="DN239" s="93"/>
      <c r="DO239" s="106">
        <f>DM239</f>
        <v>23724.297279999999</v>
      </c>
      <c r="DP239" s="106">
        <f>DJ239</f>
        <v>0</v>
      </c>
      <c r="DQ239" s="93"/>
      <c r="DR239" s="2">
        <f>CQ239-DO239</f>
        <v>31099.960330000002</v>
      </c>
      <c r="DS239" s="93"/>
      <c r="DT239" s="93"/>
      <c r="DU239" s="29">
        <f>DV239+DW239+DX239</f>
        <v>0</v>
      </c>
      <c r="DV239" s="29"/>
      <c r="DW239" s="322"/>
      <c r="DX239" s="29"/>
      <c r="DY239" s="29"/>
      <c r="DZ239" s="29">
        <f t="shared" si="513"/>
        <v>0</v>
      </c>
      <c r="EA239" s="29"/>
      <c r="EB239" s="29"/>
      <c r="EC239" s="29"/>
      <c r="ED239" s="178"/>
      <c r="EE239" s="447">
        <f>EF239+EG239</f>
        <v>0</v>
      </c>
      <c r="EF239" s="447">
        <f>AR239</f>
        <v>0</v>
      </c>
      <c r="EG239" s="447"/>
      <c r="EH239" s="554" t="e">
        <f>EF239/EE239</f>
        <v>#DIV/0!</v>
      </c>
      <c r="EI239" s="554" t="e">
        <f>EG239/EE239</f>
        <v>#DIV/0!</v>
      </c>
      <c r="EJ239" s="447">
        <f>EK239+EL239</f>
        <v>0</v>
      </c>
      <c r="EK239" s="447">
        <f>DV239</f>
        <v>0</v>
      </c>
      <c r="EL239" s="447">
        <f>EA239</f>
        <v>0</v>
      </c>
      <c r="EM239" s="554" t="e">
        <f>EK239/EJ239</f>
        <v>#DIV/0!</v>
      </c>
      <c r="EN239" s="554" t="e">
        <f>EL239/EJ239</f>
        <v>#DIV/0!</v>
      </c>
      <c r="EO239" s="554"/>
      <c r="EP239" s="448" t="e">
        <f>EJ239*EH239</f>
        <v>#DIV/0!</v>
      </c>
      <c r="EQ239" s="447" t="e">
        <f>EK239-EP239</f>
        <v>#DIV/0!</v>
      </c>
      <c r="ER239" s="428" t="e">
        <f t="shared" si="627"/>
        <v>#DIV/0!</v>
      </c>
      <c r="ES239" s="499">
        <f t="shared" si="514"/>
        <v>5275</v>
      </c>
      <c r="ET239" s="499">
        <f>AS239</f>
        <v>5275</v>
      </c>
      <c r="EU239" s="499"/>
      <c r="EV239" s="544">
        <f t="shared" si="628"/>
        <v>1</v>
      </c>
      <c r="EW239" s="544">
        <f t="shared" si="629"/>
        <v>0</v>
      </c>
      <c r="EX239" s="499">
        <f t="shared" si="515"/>
        <v>0</v>
      </c>
      <c r="EY239" s="499">
        <f t="shared" si="630"/>
        <v>0</v>
      </c>
      <c r="EZ239" s="499">
        <f t="shared" si="631"/>
        <v>0</v>
      </c>
      <c r="FA239" s="544" t="e">
        <f t="shared" si="632"/>
        <v>#DIV/0!</v>
      </c>
      <c r="FB239" s="544" t="e">
        <f t="shared" si="633"/>
        <v>#DIV/0!</v>
      </c>
      <c r="FC239" s="544"/>
      <c r="FD239" s="499">
        <f t="shared" si="634"/>
        <v>0</v>
      </c>
      <c r="FE239" s="499">
        <f t="shared" si="516"/>
        <v>0</v>
      </c>
      <c r="FF239" s="447">
        <f>FG239+FH239</f>
        <v>18449.297279999999</v>
      </c>
      <c r="FG239" s="447">
        <f>AT239</f>
        <v>18449.297279999999</v>
      </c>
      <c r="FH239" s="447"/>
      <c r="FI239" s="554">
        <f>FG239/FF239</f>
        <v>1</v>
      </c>
      <c r="FJ239" s="554">
        <f>FH239/FF239</f>
        <v>0</v>
      </c>
      <c r="FK239" s="447">
        <f>FL239+FM239</f>
        <v>0</v>
      </c>
      <c r="FL239" s="447">
        <f>DX239</f>
        <v>0</v>
      </c>
      <c r="FM239" s="447">
        <f>EC239</f>
        <v>0</v>
      </c>
      <c r="FN239" s="554" t="e">
        <f>FL239/FK239</f>
        <v>#DIV/0!</v>
      </c>
      <c r="FO239" s="554" t="e">
        <f>FM239/FK239</f>
        <v>#DIV/0!</v>
      </c>
      <c r="FP239" s="554"/>
      <c r="FQ239" s="448">
        <f>FK239*FI239</f>
        <v>0</v>
      </c>
      <c r="FR239" s="447">
        <f>FL239-FQ239</f>
        <v>0</v>
      </c>
    </row>
    <row r="240" spans="2:174" s="48" customFormat="1" ht="15.75" customHeight="1" x14ac:dyDescent="0.25">
      <c r="B240" s="35"/>
      <c r="C240" s="36"/>
      <c r="D240" s="36">
        <v>1</v>
      </c>
      <c r="E240" s="113">
        <v>202</v>
      </c>
      <c r="F240" s="35"/>
      <c r="G240" s="36"/>
      <c r="H240" s="36"/>
      <c r="I240" s="113"/>
      <c r="J240" s="4"/>
      <c r="K240" s="4"/>
      <c r="L240" s="66"/>
      <c r="M240" s="113">
        <v>190</v>
      </c>
      <c r="N240" s="265" t="s">
        <v>157</v>
      </c>
      <c r="O240" s="415" t="s">
        <v>343</v>
      </c>
      <c r="P240" s="212">
        <v>1</v>
      </c>
      <c r="Q240" s="113"/>
      <c r="R240" s="2">
        <f t="shared" si="603"/>
        <v>2009</v>
      </c>
      <c r="S240" s="2"/>
      <c r="T240" s="620">
        <v>2009</v>
      </c>
      <c r="U240" s="619"/>
      <c r="V240" s="2">
        <f t="shared" si="604"/>
        <v>2009</v>
      </c>
      <c r="W240" s="2"/>
      <c r="X240" s="645">
        <v>2009</v>
      </c>
      <c r="Y240" s="2"/>
      <c r="Z240" s="175"/>
      <c r="AA240" s="172"/>
      <c r="AB240" s="172"/>
      <c r="AC240" s="173"/>
      <c r="AD240" s="172"/>
      <c r="AE240" s="175"/>
      <c r="AF240" s="172"/>
      <c r="AG240" s="172"/>
      <c r="AH240" s="173"/>
      <c r="AI240" s="172"/>
      <c r="AJ240" s="175"/>
      <c r="AK240" s="172"/>
      <c r="AL240" s="172"/>
      <c r="AM240" s="173"/>
      <c r="AN240" s="172"/>
      <c r="AO240" s="172"/>
      <c r="AP240" s="578" t="s">
        <v>491</v>
      </c>
      <c r="AQ240" s="2">
        <f t="shared" si="605"/>
        <v>2009</v>
      </c>
      <c r="AR240" s="619"/>
      <c r="AS240" s="620">
        <v>2009</v>
      </c>
      <c r="AT240" s="619"/>
      <c r="AU240" s="2"/>
      <c r="AV240" s="2" t="e">
        <f t="shared" si="606"/>
        <v>#REF!</v>
      </c>
      <c r="AW240" s="2" t="e">
        <f>#REF!-AR240</f>
        <v>#REF!</v>
      </c>
      <c r="AX240" s="2" t="e">
        <f>#REF!-AS240</f>
        <v>#REF!</v>
      </c>
      <c r="AY240" s="2" t="e">
        <f>#REF!-AT240</f>
        <v>#REF!</v>
      </c>
      <c r="AZ240" s="2" t="e">
        <f>#REF!-AU240</f>
        <v>#REF!</v>
      </c>
      <c r="BA240" s="2">
        <f t="shared" si="607"/>
        <v>1207.5</v>
      </c>
      <c r="BB240" s="2"/>
      <c r="BC240" s="262">
        <f>525+682.5</f>
        <v>1207.5</v>
      </c>
      <c r="BD240" s="2"/>
      <c r="BE240" s="2"/>
      <c r="BF240" s="2">
        <f t="shared" si="608"/>
        <v>0</v>
      </c>
      <c r="BG240" s="2"/>
      <c r="BH240" s="2"/>
      <c r="BI240" s="2"/>
      <c r="BJ240" s="2"/>
      <c r="BK240" s="2">
        <f t="shared" si="609"/>
        <v>1991.4547700000003</v>
      </c>
      <c r="BL240" s="2"/>
      <c r="BM240" s="620">
        <f>SUM(504.17189,126.04301,252.08619,210.0718,214.81933,684.26255)</f>
        <v>1991.4547700000003</v>
      </c>
      <c r="BN240" s="2"/>
      <c r="BO240" s="2"/>
      <c r="BP240" s="2">
        <f t="shared" si="635"/>
        <v>325.37335999999999</v>
      </c>
      <c r="BQ240" s="2"/>
      <c r="BR240" s="2">
        <f>SUM(82.374,20.59351,41.18704,34.32253,35.09821,111.79807)</f>
        <v>325.37335999999999</v>
      </c>
      <c r="BS240" s="2"/>
      <c r="BT240" s="2">
        <f t="shared" si="610"/>
        <v>1991.4547700000003</v>
      </c>
      <c r="BU240" s="2"/>
      <c r="BV240" s="262">
        <f>SUM(504.17189,126.04301,252.08619,210.0718,214.81933,684.26255)</f>
        <v>1991.4547700000003</v>
      </c>
      <c r="BW240" s="2"/>
      <c r="BX240" s="172"/>
      <c r="BY240" s="2">
        <f t="shared" si="611"/>
        <v>325.37335999999999</v>
      </c>
      <c r="BZ240" s="2"/>
      <c r="CA240" s="2">
        <f>SUM(82.374,20.59351,41.18704,34.32253,35.09821,111.79807)</f>
        <v>325.37335999999999</v>
      </c>
      <c r="CB240" s="2"/>
      <c r="CC240" s="2"/>
      <c r="CD240" s="25">
        <f t="shared" si="612"/>
        <v>2316.8281300000003</v>
      </c>
      <c r="CE240" s="2">
        <f t="shared" si="613"/>
        <v>2316.8281300000003</v>
      </c>
      <c r="CF240" s="2">
        <f t="shared" si="614"/>
        <v>0</v>
      </c>
      <c r="CG240" s="2">
        <f t="shared" si="614"/>
        <v>2316.8281300000003</v>
      </c>
      <c r="CH240" s="2">
        <f t="shared" si="614"/>
        <v>0</v>
      </c>
      <c r="CI240" s="2">
        <f t="shared" si="614"/>
        <v>0</v>
      </c>
      <c r="CJ240" s="2">
        <f t="shared" si="615"/>
        <v>0</v>
      </c>
      <c r="CK240" s="2">
        <f t="shared" si="616"/>
        <v>0</v>
      </c>
      <c r="CL240" s="2">
        <f t="shared" si="617"/>
        <v>0</v>
      </c>
      <c r="CM240" s="2">
        <f t="shared" si="618"/>
        <v>0</v>
      </c>
      <c r="CN240" s="2">
        <f t="shared" si="619"/>
        <v>0</v>
      </c>
      <c r="CO240" s="92"/>
      <c r="CP240" s="348">
        <f>BA233+BA234+BA235+BA236+BA237+BA238+BA240+BA241+BL281+BL282</f>
        <v>71427.031040000002</v>
      </c>
      <c r="CQ240" s="348">
        <f>CP240-BF230</f>
        <v>71427.031040000002</v>
      </c>
      <c r="CR240" s="2">
        <f t="shared" si="620"/>
        <v>0</v>
      </c>
      <c r="CS240" s="2"/>
      <c r="CT240" s="2"/>
      <c r="CU240" s="2"/>
      <c r="CV240" s="2"/>
      <c r="CW240" s="2">
        <f t="shared" si="621"/>
        <v>0</v>
      </c>
      <c r="CX240" s="2"/>
      <c r="CY240" s="2"/>
      <c r="CZ240" s="2"/>
      <c r="DA240" s="2"/>
      <c r="DB240" s="2">
        <f t="shared" si="622"/>
        <v>0</v>
      </c>
      <c r="DC240" s="2">
        <f t="shared" si="623"/>
        <v>0</v>
      </c>
      <c r="DD240" s="2">
        <f t="shared" si="623"/>
        <v>0</v>
      </c>
      <c r="DE240" s="2">
        <f t="shared" si="623"/>
        <v>0</v>
      </c>
      <c r="DF240" s="2">
        <f t="shared" si="623"/>
        <v>0</v>
      </c>
      <c r="DG240" s="2"/>
      <c r="DH240" s="2"/>
      <c r="DI240" s="2"/>
      <c r="DJ240" s="2">
        <f t="shared" si="624"/>
        <v>0</v>
      </c>
      <c r="DK240" s="58"/>
      <c r="DL240" s="2">
        <f t="shared" si="625"/>
        <v>1991.4547700000003</v>
      </c>
      <c r="DM240" s="2">
        <f t="shared" si="626"/>
        <v>1991.4547700000003</v>
      </c>
      <c r="DN240" s="58"/>
      <c r="DO240" s="2">
        <f>DM233+DM234+DM235+DM236+DM237+DM238+DM240+DM241</f>
        <v>7642.5626300000004</v>
      </c>
      <c r="DP240" s="2">
        <f>DJ233+DJ234+DJ235+DJ236+DJ237+DJ238+DJ240+DJ241</f>
        <v>0</v>
      </c>
      <c r="DQ240" s="58"/>
      <c r="DR240" s="2">
        <f>CQ240-DO240</f>
        <v>63784.468410000001</v>
      </c>
      <c r="DS240" s="58"/>
      <c r="DT240" s="58"/>
      <c r="DU240" s="2">
        <f t="shared" ref="DU240:DU258" si="636">DV240+DW240+DX240</f>
        <v>0</v>
      </c>
      <c r="DV240" s="2"/>
      <c r="DW240" s="262"/>
      <c r="DX240" s="2"/>
      <c r="DY240" s="2"/>
      <c r="DZ240" s="2">
        <f t="shared" si="513"/>
        <v>0</v>
      </c>
      <c r="EA240" s="2"/>
      <c r="EB240" s="2"/>
      <c r="EC240" s="2"/>
      <c r="ED240" s="172"/>
      <c r="EE240" s="445"/>
      <c r="EF240" s="445"/>
      <c r="EG240" s="445"/>
      <c r="EH240" s="553"/>
      <c r="EI240" s="553"/>
      <c r="EJ240" s="445"/>
      <c r="EK240" s="445"/>
      <c r="EL240" s="445"/>
      <c r="EM240" s="553"/>
      <c r="EN240" s="553"/>
      <c r="EO240" s="553"/>
      <c r="EP240" s="446"/>
      <c r="EQ240" s="445"/>
      <c r="ER240" s="427" t="e">
        <f t="shared" si="627"/>
        <v>#DIV/0!</v>
      </c>
      <c r="ES240" s="498">
        <f t="shared" si="514"/>
        <v>2009</v>
      </c>
      <c r="ET240" s="498">
        <f>AS240</f>
        <v>2009</v>
      </c>
      <c r="EU240" s="498"/>
      <c r="EV240" s="541">
        <f t="shared" si="628"/>
        <v>1</v>
      </c>
      <c r="EW240" s="541">
        <f t="shared" si="629"/>
        <v>0</v>
      </c>
      <c r="EX240" s="498">
        <f t="shared" si="515"/>
        <v>0</v>
      </c>
      <c r="EY240" s="498">
        <f t="shared" si="630"/>
        <v>0</v>
      </c>
      <c r="EZ240" s="498">
        <f t="shared" si="631"/>
        <v>0</v>
      </c>
      <c r="FA240" s="541" t="e">
        <f t="shared" si="632"/>
        <v>#DIV/0!</v>
      </c>
      <c r="FB240" s="541" t="e">
        <f t="shared" si="633"/>
        <v>#DIV/0!</v>
      </c>
      <c r="FC240" s="541"/>
      <c r="FD240" s="498">
        <f t="shared" si="634"/>
        <v>0</v>
      </c>
      <c r="FE240" s="498">
        <f t="shared" si="516"/>
        <v>0</v>
      </c>
      <c r="FF240" s="445"/>
      <c r="FG240" s="445"/>
      <c r="FH240" s="445"/>
      <c r="FI240" s="553"/>
      <c r="FJ240" s="553"/>
      <c r="FK240" s="445"/>
      <c r="FL240" s="445"/>
      <c r="FM240" s="445"/>
      <c r="FN240" s="553"/>
      <c r="FO240" s="553"/>
      <c r="FP240" s="553"/>
      <c r="FQ240" s="446"/>
      <c r="FR240" s="445"/>
    </row>
    <row r="241" spans="2:174" s="48" customFormat="1" ht="15.75" customHeight="1" x14ac:dyDescent="0.25">
      <c r="B241" s="35"/>
      <c r="C241" s="36"/>
      <c r="D241" s="36">
        <v>1</v>
      </c>
      <c r="E241" s="113">
        <v>203</v>
      </c>
      <c r="F241" s="35"/>
      <c r="G241" s="36"/>
      <c r="H241" s="36">
        <v>1</v>
      </c>
      <c r="I241" s="113"/>
      <c r="J241" s="4"/>
      <c r="K241" s="4"/>
      <c r="L241" s="66"/>
      <c r="M241" s="113">
        <v>191</v>
      </c>
      <c r="N241" s="265" t="s">
        <v>151</v>
      </c>
      <c r="O241" s="415"/>
      <c r="P241" s="212">
        <v>1</v>
      </c>
      <c r="Q241" s="212"/>
      <c r="R241" s="2">
        <f t="shared" si="603"/>
        <v>1435.5</v>
      </c>
      <c r="S241" s="2"/>
      <c r="T241" s="620">
        <v>1435.5</v>
      </c>
      <c r="U241" s="619"/>
      <c r="V241" s="2">
        <f t="shared" si="604"/>
        <v>1435.5</v>
      </c>
      <c r="W241" s="2"/>
      <c r="X241" s="645">
        <v>1435.5</v>
      </c>
      <c r="Y241" s="2"/>
      <c r="Z241" s="175"/>
      <c r="AA241" s="172"/>
      <c r="AB241" s="172"/>
      <c r="AC241" s="173"/>
      <c r="AD241" s="172"/>
      <c r="AE241" s="175"/>
      <c r="AF241" s="172"/>
      <c r="AG241" s="172"/>
      <c r="AH241" s="173"/>
      <c r="AI241" s="172"/>
      <c r="AJ241" s="175"/>
      <c r="AK241" s="172"/>
      <c r="AL241" s="172"/>
      <c r="AM241" s="173"/>
      <c r="AN241" s="172"/>
      <c r="AO241" s="172"/>
      <c r="AP241" s="578" t="s">
        <v>492</v>
      </c>
      <c r="AQ241" s="2">
        <f t="shared" si="605"/>
        <v>1435.5</v>
      </c>
      <c r="AR241" s="619"/>
      <c r="AS241" s="620">
        <v>1435.5</v>
      </c>
      <c r="AT241" s="619"/>
      <c r="AU241" s="2"/>
      <c r="AV241" s="2" t="e">
        <f t="shared" si="606"/>
        <v>#REF!</v>
      </c>
      <c r="AW241" s="2" t="e">
        <f>#REF!-AR241</f>
        <v>#REF!</v>
      </c>
      <c r="AX241" s="2" t="e">
        <f>#REF!-AS241</f>
        <v>#REF!</v>
      </c>
      <c r="AY241" s="2" t="e">
        <f>#REF!-AT241</f>
        <v>#REF!</v>
      </c>
      <c r="AZ241" s="2" t="e">
        <f>#REF!-AU241</f>
        <v>#REF!</v>
      </c>
      <c r="BA241" s="2">
        <f t="shared" si="607"/>
        <v>816.31899999999996</v>
      </c>
      <c r="BB241" s="2"/>
      <c r="BC241" s="262">
        <v>816.31899999999996</v>
      </c>
      <c r="BD241" s="2"/>
      <c r="BE241" s="2"/>
      <c r="BF241" s="2">
        <f t="shared" si="608"/>
        <v>0</v>
      </c>
      <c r="BG241" s="2"/>
      <c r="BH241" s="262"/>
      <c r="BI241" s="2"/>
      <c r="BJ241" s="2"/>
      <c r="BK241" s="2">
        <f t="shared" si="609"/>
        <v>1435.5</v>
      </c>
      <c r="BL241" s="2"/>
      <c r="BM241" s="262">
        <v>1435.5</v>
      </c>
      <c r="BN241" s="2"/>
      <c r="BO241" s="2"/>
      <c r="BP241" s="2">
        <f t="shared" si="635"/>
        <v>195.75</v>
      </c>
      <c r="BQ241" s="2"/>
      <c r="BR241" s="2">
        <v>195.75</v>
      </c>
      <c r="BS241" s="2"/>
      <c r="BT241" s="2">
        <f t="shared" si="610"/>
        <v>1435.5</v>
      </c>
      <c r="BU241" s="2"/>
      <c r="BV241" s="262">
        <v>1435.5</v>
      </c>
      <c r="BW241" s="2"/>
      <c r="BX241" s="172"/>
      <c r="BY241" s="2">
        <f t="shared" si="611"/>
        <v>195.75</v>
      </c>
      <c r="BZ241" s="2"/>
      <c r="CA241" s="2">
        <v>195.75</v>
      </c>
      <c r="CB241" s="2"/>
      <c r="CC241" s="2"/>
      <c r="CD241" s="25">
        <f t="shared" si="612"/>
        <v>1631.25</v>
      </c>
      <c r="CE241" s="2">
        <f t="shared" si="613"/>
        <v>1631.25</v>
      </c>
      <c r="CF241" s="2">
        <f t="shared" si="614"/>
        <v>0</v>
      </c>
      <c r="CG241" s="2">
        <f t="shared" si="614"/>
        <v>1631.25</v>
      </c>
      <c r="CH241" s="2">
        <f t="shared" si="614"/>
        <v>0</v>
      </c>
      <c r="CI241" s="2">
        <f t="shared" si="614"/>
        <v>0</v>
      </c>
      <c r="CJ241" s="2">
        <f t="shared" si="615"/>
        <v>0</v>
      </c>
      <c r="CK241" s="2">
        <f t="shared" si="616"/>
        <v>0</v>
      </c>
      <c r="CL241" s="2">
        <f t="shared" si="617"/>
        <v>0</v>
      </c>
      <c r="CM241" s="2">
        <f t="shared" si="618"/>
        <v>0</v>
      </c>
      <c r="CN241" s="2">
        <f t="shared" si="619"/>
        <v>0</v>
      </c>
      <c r="CO241" s="92"/>
      <c r="CP241" s="348"/>
      <c r="CQ241" s="348"/>
      <c r="CR241" s="2">
        <f t="shared" si="620"/>
        <v>0</v>
      </c>
      <c r="CS241" s="2"/>
      <c r="CT241" s="262"/>
      <c r="CU241" s="2"/>
      <c r="CV241" s="2"/>
      <c r="CW241" s="2">
        <f t="shared" si="621"/>
        <v>0</v>
      </c>
      <c r="CX241" s="2"/>
      <c r="CY241" s="262"/>
      <c r="CZ241" s="2"/>
      <c r="DA241" s="2"/>
      <c r="DB241" s="2">
        <f t="shared" si="622"/>
        <v>0</v>
      </c>
      <c r="DC241" s="2">
        <f t="shared" si="623"/>
        <v>0</v>
      </c>
      <c r="DD241" s="2">
        <f t="shared" si="623"/>
        <v>0</v>
      </c>
      <c r="DE241" s="2">
        <f t="shared" si="623"/>
        <v>0</v>
      </c>
      <c r="DF241" s="2">
        <f t="shared" si="623"/>
        <v>0</v>
      </c>
      <c r="DG241" s="2"/>
      <c r="DH241" s="2"/>
      <c r="DI241" s="2"/>
      <c r="DJ241" s="2">
        <f t="shared" si="624"/>
        <v>0</v>
      </c>
      <c r="DK241" s="58"/>
      <c r="DL241" s="2">
        <f t="shared" si="625"/>
        <v>1435.5</v>
      </c>
      <c r="DM241" s="2">
        <f t="shared" si="626"/>
        <v>1435.5</v>
      </c>
      <c r="DN241" s="58"/>
      <c r="DO241" s="2"/>
      <c r="DP241" s="2"/>
      <c r="DQ241" s="58"/>
      <c r="DR241" s="2"/>
      <c r="DS241" s="58"/>
      <c r="DT241" s="58"/>
      <c r="DU241" s="2">
        <f t="shared" si="636"/>
        <v>0</v>
      </c>
      <c r="DV241" s="2"/>
      <c r="DW241" s="262"/>
      <c r="DX241" s="2"/>
      <c r="DY241" s="2"/>
      <c r="DZ241" s="2">
        <f t="shared" si="513"/>
        <v>0</v>
      </c>
      <c r="EA241" s="2"/>
      <c r="EB241" s="2"/>
      <c r="EC241" s="2"/>
      <c r="ED241" s="172"/>
      <c r="EE241" s="445"/>
      <c r="EF241" s="445"/>
      <c r="EG241" s="445"/>
      <c r="EH241" s="553"/>
      <c r="EI241" s="553"/>
      <c r="EJ241" s="445"/>
      <c r="EK241" s="445"/>
      <c r="EL241" s="445"/>
      <c r="EM241" s="553"/>
      <c r="EN241" s="553"/>
      <c r="EO241" s="553"/>
      <c r="EP241" s="446"/>
      <c r="EQ241" s="445"/>
      <c r="ER241" s="427" t="e">
        <f t="shared" si="627"/>
        <v>#DIV/0!</v>
      </c>
      <c r="ES241" s="498">
        <f t="shared" si="514"/>
        <v>1435.5</v>
      </c>
      <c r="ET241" s="498">
        <f>AS241</f>
        <v>1435.5</v>
      </c>
      <c r="EU241" s="498"/>
      <c r="EV241" s="541">
        <f t="shared" si="628"/>
        <v>1</v>
      </c>
      <c r="EW241" s="541">
        <f t="shared" si="629"/>
        <v>0</v>
      </c>
      <c r="EX241" s="498">
        <f t="shared" si="515"/>
        <v>0</v>
      </c>
      <c r="EY241" s="498">
        <f t="shared" si="630"/>
        <v>0</v>
      </c>
      <c r="EZ241" s="498">
        <f t="shared" si="631"/>
        <v>0</v>
      </c>
      <c r="FA241" s="541" t="e">
        <f t="shared" si="632"/>
        <v>#DIV/0!</v>
      </c>
      <c r="FB241" s="541" t="e">
        <f t="shared" si="633"/>
        <v>#DIV/0!</v>
      </c>
      <c r="FC241" s="541"/>
      <c r="FD241" s="498">
        <f t="shared" si="634"/>
        <v>0</v>
      </c>
      <c r="FE241" s="498">
        <f t="shared" si="516"/>
        <v>0</v>
      </c>
      <c r="FF241" s="445"/>
      <c r="FG241" s="445"/>
      <c r="FH241" s="445"/>
      <c r="FI241" s="553"/>
      <c r="FJ241" s="553"/>
      <c r="FK241" s="445"/>
      <c r="FL241" s="445"/>
      <c r="FM241" s="445"/>
      <c r="FN241" s="553"/>
      <c r="FO241" s="553"/>
      <c r="FP241" s="553"/>
      <c r="FQ241" s="446"/>
      <c r="FR241" s="445"/>
    </row>
    <row r="242" spans="2:174" s="142" customFormat="1" ht="15.75" customHeight="1" x14ac:dyDescent="0.2">
      <c r="B242" s="136"/>
      <c r="C242" s="137"/>
      <c r="D242" s="137"/>
      <c r="E242" s="138"/>
      <c r="F242" s="136"/>
      <c r="G242" s="137"/>
      <c r="H242" s="137"/>
      <c r="I242" s="420"/>
      <c r="J242" s="420"/>
      <c r="K242" s="420"/>
      <c r="L242" s="146"/>
      <c r="M242" s="138"/>
      <c r="N242" s="141" t="s">
        <v>4</v>
      </c>
      <c r="O242" s="141"/>
      <c r="P242" s="214">
        <f t="shared" ref="P242:Z242" si="637">SUM(P243:P257)-P244</f>
        <v>18</v>
      </c>
      <c r="Q242" s="214">
        <f>Q245+Q246+Q247+Q248+Q249+Q250+Q251+Q252+Q253+Q254+Q255+Q256+Q257</f>
        <v>4</v>
      </c>
      <c r="R242" s="70">
        <f>SUM(R243:R257)-R244</f>
        <v>42900.944010000007</v>
      </c>
      <c r="S242" s="70">
        <f>SUM(S243:S257)-S244</f>
        <v>2978.8341300000002</v>
      </c>
      <c r="T242" s="70">
        <f>SUM(T243:T257)-T244</f>
        <v>23124.279729999998</v>
      </c>
      <c r="U242" s="70">
        <f>SUM(U243:U257)-U244</f>
        <v>16797.830150000002</v>
      </c>
      <c r="V242" s="70">
        <f t="shared" si="637"/>
        <v>30428.296319999998</v>
      </c>
      <c r="W242" s="70">
        <f t="shared" si="637"/>
        <v>3000</v>
      </c>
      <c r="X242" s="70">
        <f t="shared" si="637"/>
        <v>23129.599999999999</v>
      </c>
      <c r="Y242" s="70">
        <f t="shared" si="637"/>
        <v>4298.69632</v>
      </c>
      <c r="Z242" s="170">
        <f t="shared" si="637"/>
        <v>0</v>
      </c>
      <c r="AA242" s="170">
        <f t="shared" ref="AA242:AO242" si="638">SUM(AA243:AA257)-AA244</f>
        <v>0</v>
      </c>
      <c r="AB242" s="170">
        <f t="shared" si="638"/>
        <v>0</v>
      </c>
      <c r="AC242" s="170">
        <f t="shared" si="638"/>
        <v>0</v>
      </c>
      <c r="AD242" s="170">
        <f t="shared" si="638"/>
        <v>0</v>
      </c>
      <c r="AE242" s="170">
        <f t="shared" si="638"/>
        <v>0</v>
      </c>
      <c r="AF242" s="170">
        <f t="shared" si="638"/>
        <v>0</v>
      </c>
      <c r="AG242" s="170">
        <f t="shared" si="638"/>
        <v>0</v>
      </c>
      <c r="AH242" s="170">
        <f t="shared" si="638"/>
        <v>0</v>
      </c>
      <c r="AI242" s="170">
        <f t="shared" si="638"/>
        <v>0</v>
      </c>
      <c r="AJ242" s="170">
        <f t="shared" si="638"/>
        <v>0</v>
      </c>
      <c r="AK242" s="171">
        <f t="shared" si="638"/>
        <v>0</v>
      </c>
      <c r="AL242" s="170">
        <f t="shared" si="638"/>
        <v>0</v>
      </c>
      <c r="AM242" s="170">
        <f t="shared" si="638"/>
        <v>0</v>
      </c>
      <c r="AN242" s="170">
        <f t="shared" si="638"/>
        <v>0</v>
      </c>
      <c r="AO242" s="170">
        <f t="shared" si="638"/>
        <v>0</v>
      </c>
      <c r="AP242" s="577"/>
      <c r="AQ242" s="70">
        <f>SUM(AQ243:AQ257)-AQ244</f>
        <v>42900.941300000006</v>
      </c>
      <c r="AR242" s="70">
        <f>SUM(AR243:AR257)-AR244</f>
        <v>2978.8341300000002</v>
      </c>
      <c r="AS242" s="70">
        <f>SUM(AS243:AS257)-AS244</f>
        <v>23124.279729999998</v>
      </c>
      <c r="AT242" s="70">
        <f>SUM(AT243:AT257)-AT244</f>
        <v>16797.827440000001</v>
      </c>
      <c r="AU242" s="70">
        <f>SUM(AU243:AU257)-AU244</f>
        <v>0</v>
      </c>
      <c r="AV242" s="70" t="e">
        <f t="shared" ref="AV242:BE242" si="639">SUM(AV243:AV257)-AV244</f>
        <v>#REF!</v>
      </c>
      <c r="AW242" s="70" t="e">
        <f t="shared" si="639"/>
        <v>#REF!</v>
      </c>
      <c r="AX242" s="70" t="e">
        <f t="shared" si="639"/>
        <v>#REF!</v>
      </c>
      <c r="AY242" s="70" t="e">
        <f t="shared" si="639"/>
        <v>#REF!</v>
      </c>
      <c r="AZ242" s="70" t="e">
        <f t="shared" si="639"/>
        <v>#REF!</v>
      </c>
      <c r="BA242" s="70">
        <f t="shared" si="639"/>
        <v>49600.939999999988</v>
      </c>
      <c r="BB242" s="70">
        <f t="shared" si="639"/>
        <v>27000</v>
      </c>
      <c r="BC242" s="70">
        <f t="shared" si="639"/>
        <v>13008.800000000001</v>
      </c>
      <c r="BD242" s="70">
        <f t="shared" si="639"/>
        <v>9592.14</v>
      </c>
      <c r="BE242" s="70">
        <f t="shared" si="639"/>
        <v>0</v>
      </c>
      <c r="BF242" s="70">
        <f t="shared" ref="BF242:CN242" si="640">SUM(BF243:BF257)-BF244</f>
        <v>0</v>
      </c>
      <c r="BG242" s="70">
        <f t="shared" si="640"/>
        <v>0</v>
      </c>
      <c r="BH242" s="70">
        <f t="shared" si="640"/>
        <v>0</v>
      </c>
      <c r="BI242" s="70">
        <f t="shared" si="640"/>
        <v>0</v>
      </c>
      <c r="BJ242" s="70">
        <f t="shared" si="640"/>
        <v>0</v>
      </c>
      <c r="BK242" s="70">
        <f t="shared" si="640"/>
        <v>42284.868189999994</v>
      </c>
      <c r="BL242" s="70">
        <f t="shared" si="640"/>
        <v>2978.8341300000002</v>
      </c>
      <c r="BM242" s="70">
        <f t="shared" si="640"/>
        <v>22614.006289999998</v>
      </c>
      <c r="BN242" s="70">
        <f t="shared" si="640"/>
        <v>16692.027770000001</v>
      </c>
      <c r="BO242" s="70">
        <f t="shared" si="640"/>
        <v>0</v>
      </c>
      <c r="BP242" s="70">
        <f>SUM(BP243:BP257)</f>
        <v>9153.8952600000011</v>
      </c>
      <c r="BQ242" s="70">
        <f>SUM(BQ243:BQ257)</f>
        <v>224.21332000000001</v>
      </c>
      <c r="BR242" s="70">
        <f>SUM(BR243:BR257)</f>
        <v>7225.9357100000007</v>
      </c>
      <c r="BS242" s="70">
        <f>SUM(BS243:BS257)</f>
        <v>1703.74623</v>
      </c>
      <c r="BT242" s="70">
        <f t="shared" si="640"/>
        <v>42284.868189999994</v>
      </c>
      <c r="BU242" s="70">
        <f t="shared" si="640"/>
        <v>2978.8341300000002</v>
      </c>
      <c r="BV242" s="70">
        <f t="shared" si="640"/>
        <v>22614.006289999998</v>
      </c>
      <c r="BW242" s="70">
        <f t="shared" si="640"/>
        <v>16692.027770000001</v>
      </c>
      <c r="BX242" s="170">
        <f t="shared" si="640"/>
        <v>0</v>
      </c>
      <c r="BY242" s="310">
        <f t="shared" si="640"/>
        <v>9153.8950600000007</v>
      </c>
      <c r="BZ242" s="70">
        <f t="shared" si="640"/>
        <v>224.21332000000001</v>
      </c>
      <c r="CA242" s="70">
        <f t="shared" si="640"/>
        <v>7225.9357099999997</v>
      </c>
      <c r="CB242" s="70">
        <f t="shared" si="640"/>
        <v>1703.74603</v>
      </c>
      <c r="CC242" s="70">
        <f t="shared" si="640"/>
        <v>0</v>
      </c>
      <c r="CD242" s="70">
        <f t="shared" si="640"/>
        <v>51438.763250000004</v>
      </c>
      <c r="CE242" s="70">
        <f t="shared" si="640"/>
        <v>51438.763250000004</v>
      </c>
      <c r="CF242" s="70">
        <f t="shared" si="640"/>
        <v>3203.04745</v>
      </c>
      <c r="CG242" s="70">
        <f t="shared" si="640"/>
        <v>29839.942000000006</v>
      </c>
      <c r="CH242" s="70">
        <f t="shared" si="640"/>
        <v>18395.773799999999</v>
      </c>
      <c r="CI242" s="70">
        <f t="shared" si="640"/>
        <v>0</v>
      </c>
      <c r="CJ242" s="70">
        <f t="shared" si="640"/>
        <v>0</v>
      </c>
      <c r="CK242" s="70">
        <f t="shared" si="640"/>
        <v>0</v>
      </c>
      <c r="CL242" s="70">
        <f t="shared" si="640"/>
        <v>0</v>
      </c>
      <c r="CM242" s="70">
        <f t="shared" si="640"/>
        <v>0</v>
      </c>
      <c r="CN242" s="70">
        <f t="shared" si="640"/>
        <v>0</v>
      </c>
      <c r="CO242" s="312">
        <f>CP242+CR242-BF242</f>
        <v>49600.939999999988</v>
      </c>
      <c r="CP242" s="313">
        <f t="shared" ref="CP242:DJ242" si="641">SUM(CP243:CP257)-CP244</f>
        <v>49600.939999999988</v>
      </c>
      <c r="CQ242" s="313">
        <f t="shared" si="641"/>
        <v>49600.939999999988</v>
      </c>
      <c r="CR242" s="70">
        <f t="shared" si="641"/>
        <v>0</v>
      </c>
      <c r="CS242" s="70">
        <f t="shared" si="641"/>
        <v>0</v>
      </c>
      <c r="CT242" s="70">
        <f t="shared" si="641"/>
        <v>0</v>
      </c>
      <c r="CU242" s="70">
        <f t="shared" si="641"/>
        <v>0</v>
      </c>
      <c r="CV242" s="70">
        <f t="shared" si="641"/>
        <v>0</v>
      </c>
      <c r="CW242" s="70">
        <f t="shared" si="641"/>
        <v>0</v>
      </c>
      <c r="CX242" s="70">
        <f t="shared" si="641"/>
        <v>0</v>
      </c>
      <c r="CY242" s="70">
        <f t="shared" si="641"/>
        <v>0</v>
      </c>
      <c r="CZ242" s="70">
        <f t="shared" si="641"/>
        <v>0</v>
      </c>
      <c r="DA242" s="70">
        <f t="shared" si="641"/>
        <v>0</v>
      </c>
      <c r="DB242" s="70">
        <f t="shared" si="641"/>
        <v>0</v>
      </c>
      <c r="DC242" s="70">
        <f t="shared" si="641"/>
        <v>0</v>
      </c>
      <c r="DD242" s="70">
        <f t="shared" si="641"/>
        <v>0</v>
      </c>
      <c r="DE242" s="70">
        <f t="shared" si="641"/>
        <v>0</v>
      </c>
      <c r="DF242" s="70">
        <f t="shared" si="641"/>
        <v>0</v>
      </c>
      <c r="DG242" s="70">
        <f t="shared" si="641"/>
        <v>0</v>
      </c>
      <c r="DH242" s="70">
        <f t="shared" si="641"/>
        <v>0</v>
      </c>
      <c r="DI242" s="70">
        <f t="shared" si="641"/>
        <v>0</v>
      </c>
      <c r="DJ242" s="70">
        <f t="shared" si="641"/>
        <v>0</v>
      </c>
      <c r="DK242" s="154"/>
      <c r="DL242" s="70">
        <f>SUM(DL243:DL257)-DL244</f>
        <v>42284.868189999994</v>
      </c>
      <c r="DM242" s="70">
        <f>SUM(DM243:DM257)-DM244</f>
        <v>42284.868189999994</v>
      </c>
      <c r="DN242" s="154"/>
      <c r="DO242" s="70">
        <f>SUM(DO243:DO257)-DO244</f>
        <v>42284.868190000001</v>
      </c>
      <c r="DP242" s="70">
        <f>SUM(DP243:DP257)-DP244</f>
        <v>0</v>
      </c>
      <c r="DQ242" s="154"/>
      <c r="DR242" s="70">
        <f>SUM(DR243:DR257)-DR244</f>
        <v>7316.0718099999885</v>
      </c>
      <c r="DS242" s="143">
        <f>DJ242-DR242</f>
        <v>-7316.0718099999885</v>
      </c>
      <c r="DT242" s="143"/>
      <c r="DU242" s="70">
        <f t="shared" si="636"/>
        <v>0</v>
      </c>
      <c r="DV242" s="70">
        <f>SUM(DV243:DV257)-DV244</f>
        <v>0</v>
      </c>
      <c r="DW242" s="70">
        <f>SUM(DW243:DW257)-DW244</f>
        <v>0</v>
      </c>
      <c r="DX242" s="70">
        <f>SUM(DX243:DX257)-DX244</f>
        <v>0</v>
      </c>
      <c r="DY242" s="70">
        <f>SUM(DY243:DY257)-DY244</f>
        <v>0</v>
      </c>
      <c r="DZ242" s="70">
        <f t="shared" si="513"/>
        <v>0</v>
      </c>
      <c r="EA242" s="70">
        <f>SUM(EA243:EA257)-EA244</f>
        <v>0</v>
      </c>
      <c r="EB242" s="70">
        <f>SUM(EB243:EB257)-EB244</f>
        <v>0</v>
      </c>
      <c r="EC242" s="70">
        <f>SUM(EC243:EC257)-EC244</f>
        <v>0</v>
      </c>
      <c r="ED242" s="170">
        <f>SUM(ED243:ED257)-ED244</f>
        <v>0</v>
      </c>
      <c r="EE242" s="70">
        <f>EF242+EG242+EH242</f>
        <v>2978.8341300000002</v>
      </c>
      <c r="EF242" s="70">
        <f>AR242</f>
        <v>2978.8341300000002</v>
      </c>
      <c r="EG242" s="70">
        <f>SUM(EG243:EG257)-EG244</f>
        <v>0</v>
      </c>
      <c r="EH242" s="543"/>
      <c r="EI242" s="543"/>
      <c r="EJ242" s="70">
        <f>EK242+EL242</f>
        <v>0</v>
      </c>
      <c r="EK242" s="70">
        <f>SUM(EK243:EK257)</f>
        <v>0</v>
      </c>
      <c r="EL242" s="70">
        <f>SUM(EL243:EL257)</f>
        <v>0</v>
      </c>
      <c r="EM242" s="543"/>
      <c r="EN242" s="543"/>
      <c r="EO242" s="543"/>
      <c r="EP242" s="439">
        <f>SUM(EP243:EP257)</f>
        <v>0</v>
      </c>
      <c r="EQ242" s="70">
        <f>EP242-EM242</f>
        <v>0</v>
      </c>
      <c r="ER242" s="426"/>
      <c r="ES242" s="70">
        <f t="shared" si="514"/>
        <v>23124.279729999998</v>
      </c>
      <c r="ET242" s="70">
        <f>AS242</f>
        <v>23124.279729999998</v>
      </c>
      <c r="EU242" s="70">
        <f>EU243+EU245+EU246+EU247+EU248+EU249+EU250+EU251+EU252+EU253+EU254+EU255+EU256+EU257</f>
        <v>0</v>
      </c>
      <c r="EV242" s="543"/>
      <c r="EW242" s="543"/>
      <c r="EX242" s="70">
        <f t="shared" si="515"/>
        <v>0</v>
      </c>
      <c r="EY242" s="70">
        <f>SUM(EY243:EY257)</f>
        <v>0</v>
      </c>
      <c r="EZ242" s="70">
        <f>SUM(EZ243:EZ257)</f>
        <v>0</v>
      </c>
      <c r="FA242" s="543"/>
      <c r="FB242" s="543"/>
      <c r="FC242" s="543"/>
      <c r="FD242" s="70">
        <f>SUM(FD243:FD257)</f>
        <v>0</v>
      </c>
      <c r="FE242" s="70">
        <f t="shared" si="516"/>
        <v>0</v>
      </c>
      <c r="FF242" s="70">
        <f>FG242+FH242+FI242</f>
        <v>16797.827440000001</v>
      </c>
      <c r="FG242" s="70">
        <f>AT242</f>
        <v>16797.827440000001</v>
      </c>
      <c r="FH242" s="70">
        <f>SUM(FH243:FH257)-FH244</f>
        <v>0</v>
      </c>
      <c r="FI242" s="543"/>
      <c r="FJ242" s="543"/>
      <c r="FK242" s="70">
        <f>FL242+FM242</f>
        <v>0</v>
      </c>
      <c r="FL242" s="70">
        <f>DX242</f>
        <v>0</v>
      </c>
      <c r="FM242" s="70">
        <f>EC242</f>
        <v>0</v>
      </c>
      <c r="FN242" s="543"/>
      <c r="FO242" s="543"/>
      <c r="FP242" s="543"/>
      <c r="FQ242" s="439">
        <f>FK242*FI242</f>
        <v>0</v>
      </c>
      <c r="FR242" s="70">
        <f>FL242-FQ242</f>
        <v>0</v>
      </c>
    </row>
    <row r="243" spans="2:174" s="48" customFormat="1" ht="15.75" customHeight="1" x14ac:dyDescent="0.25">
      <c r="B243" s="35">
        <v>1</v>
      </c>
      <c r="C243" s="36"/>
      <c r="D243" s="36"/>
      <c r="E243" s="113">
        <v>204</v>
      </c>
      <c r="F243" s="35"/>
      <c r="G243" s="36"/>
      <c r="H243" s="36"/>
      <c r="M243" s="113">
        <v>192</v>
      </c>
      <c r="N243" s="4" t="s">
        <v>250</v>
      </c>
      <c r="O243" s="157"/>
      <c r="P243" s="157"/>
      <c r="Q243" s="157"/>
      <c r="R243" s="2">
        <f t="shared" ref="R243:R257" si="642">S243+T243+U243</f>
        <v>0</v>
      </c>
      <c r="S243" s="619"/>
      <c r="T243" s="620">
        <v>0</v>
      </c>
      <c r="U243" s="619"/>
      <c r="V243" s="2">
        <f t="shared" ref="V243:V257" si="643">W243+X243+Y243+Z243</f>
        <v>0</v>
      </c>
      <c r="W243" s="2"/>
      <c r="X243" s="262">
        <v>0</v>
      </c>
      <c r="Y243" s="2"/>
      <c r="Z243" s="175"/>
      <c r="AA243" s="172"/>
      <c r="AB243" s="172"/>
      <c r="AC243" s="173"/>
      <c r="AD243" s="172"/>
      <c r="AE243" s="175"/>
      <c r="AF243" s="172"/>
      <c r="AG243" s="172"/>
      <c r="AH243" s="173"/>
      <c r="AI243" s="172"/>
      <c r="AJ243" s="175"/>
      <c r="AK243" s="172"/>
      <c r="AL243" s="172"/>
      <c r="AM243" s="173"/>
      <c r="AN243" s="172"/>
      <c r="AO243" s="172"/>
      <c r="AP243" s="579"/>
      <c r="AQ243" s="2">
        <f t="shared" ref="AQ243:AQ257" si="644">AR243+AS243+AT243+AU243</f>
        <v>0</v>
      </c>
      <c r="AR243" s="619"/>
      <c r="AS243" s="619"/>
      <c r="AT243" s="619"/>
      <c r="AU243" s="2"/>
      <c r="AV243" s="2" t="e">
        <f t="shared" ref="AV243:AV257" si="645">AW243+AX243+AY243+AZ243</f>
        <v>#REF!</v>
      </c>
      <c r="AW243" s="2" t="e">
        <f>#REF!-AR243</f>
        <v>#REF!</v>
      </c>
      <c r="AX243" s="2" t="e">
        <f>#REF!-AS243</f>
        <v>#REF!</v>
      </c>
      <c r="AY243" s="2" t="e">
        <f>#REF!-AT243</f>
        <v>#REF!</v>
      </c>
      <c r="AZ243" s="2" t="e">
        <f>#REF!-AU243</f>
        <v>#REF!</v>
      </c>
      <c r="BA243" s="2">
        <f t="shared" ref="BA243:BA257" si="646">BB243+BC243+BD243+BE243</f>
        <v>0</v>
      </c>
      <c r="BB243" s="2"/>
      <c r="BC243" s="2"/>
      <c r="BD243" s="2"/>
      <c r="BE243" s="2"/>
      <c r="BF243" s="2">
        <f t="shared" ref="BF243:BF257" si="647">BG243+BH243+BI243+BJ243</f>
        <v>0</v>
      </c>
      <c r="BG243" s="2"/>
      <c r="BH243" s="2"/>
      <c r="BI243" s="2"/>
      <c r="BJ243" s="2"/>
      <c r="BK243" s="2">
        <f t="shared" ref="BK243:BK257" si="648">BL243+BM243+BN243+BO243</f>
        <v>0</v>
      </c>
      <c r="BL243" s="2"/>
      <c r="BM243" s="619"/>
      <c r="BN243" s="2"/>
      <c r="BO243" s="396"/>
      <c r="BP243" s="619">
        <f>SUM(BQ243:BS243)</f>
        <v>0</v>
      </c>
      <c r="BQ243" s="619"/>
      <c r="BR243" s="619"/>
      <c r="BS243" s="619"/>
      <c r="BT243" s="2">
        <f t="shared" ref="BT243:BT257" si="649">BU243+BV243+BW243+BX243</f>
        <v>0</v>
      </c>
      <c r="BU243" s="2"/>
      <c r="BV243" s="2"/>
      <c r="BW243" s="2"/>
      <c r="BX243" s="172"/>
      <c r="BY243" s="2">
        <f t="shared" ref="BY243:BY257" si="650">BZ243+CA243+CB243+CC243</f>
        <v>0</v>
      </c>
      <c r="BZ243" s="2"/>
      <c r="CA243" s="2"/>
      <c r="CB243" s="2"/>
      <c r="CC243" s="2"/>
      <c r="CD243" s="25">
        <f t="shared" ref="CD243:CD257" si="651">CE243</f>
        <v>0</v>
      </c>
      <c r="CE243" s="2">
        <f t="shared" ref="CE243:CE257" si="652">CF243+CG243+CH243+CI243</f>
        <v>0</v>
      </c>
      <c r="CF243" s="2">
        <f t="shared" ref="CF243:CI257" si="653">BU243+BZ243</f>
        <v>0</v>
      </c>
      <c r="CG243" s="2">
        <f t="shared" si="653"/>
        <v>0</v>
      </c>
      <c r="CH243" s="2">
        <f t="shared" si="653"/>
        <v>0</v>
      </c>
      <c r="CI243" s="2">
        <f t="shared" si="653"/>
        <v>0</v>
      </c>
      <c r="CJ243" s="2">
        <f t="shared" ref="CJ243:CJ257" si="654">CK243+CL243+CM243+CN243</f>
        <v>0</v>
      </c>
      <c r="CK243" s="2">
        <f t="shared" ref="CK243:CK257" si="655">BL243-BU243</f>
        <v>0</v>
      </c>
      <c r="CL243" s="2">
        <f t="shared" ref="CL243:CL257" si="656">BM243-BV243</f>
        <v>0</v>
      </c>
      <c r="CM243" s="2">
        <f t="shared" ref="CM243:CM257" si="657">BN243-BW243</f>
        <v>0</v>
      </c>
      <c r="CN243" s="2">
        <f t="shared" ref="CN243:CN257" si="658">BO243-BX243</f>
        <v>0</v>
      </c>
      <c r="CO243" s="92"/>
      <c r="CP243" s="348"/>
      <c r="CQ243" s="348"/>
      <c r="CR243" s="2">
        <f t="shared" ref="CR243:CR257" si="659">CS243+CT243+CU243+CV243</f>
        <v>0</v>
      </c>
      <c r="CS243" s="2"/>
      <c r="CT243" s="2"/>
      <c r="CU243" s="2"/>
      <c r="CV243" s="2"/>
      <c r="CW243" s="2">
        <f t="shared" ref="CW243:CW257" si="660">CX243+CY243+CZ243+DA243</f>
        <v>0</v>
      </c>
      <c r="CX243" s="2"/>
      <c r="CY243" s="2"/>
      <c r="CZ243" s="2"/>
      <c r="DA243" s="2"/>
      <c r="DB243" s="2">
        <f t="shared" ref="DB243:DB257" si="661">DC243+DD243+DE243+DF243</f>
        <v>0</v>
      </c>
      <c r="DC243" s="2"/>
      <c r="DD243" s="2"/>
      <c r="DE243" s="2"/>
      <c r="DF243" s="2"/>
      <c r="DG243" s="2"/>
      <c r="DH243" s="2"/>
      <c r="DI243" s="2"/>
      <c r="DJ243" s="2">
        <f t="shared" ref="DJ243:DJ257" si="662">CJ243+DB243+DI243</f>
        <v>0</v>
      </c>
      <c r="DK243" s="58"/>
      <c r="DL243" s="2">
        <f t="shared" ref="DL243:DL257" si="663">BK243+CR243+DG243</f>
        <v>0</v>
      </c>
      <c r="DM243" s="2">
        <f t="shared" ref="DM243:DM257" si="664">BT243+CW243+DH243</f>
        <v>0</v>
      </c>
      <c r="DN243" s="58"/>
      <c r="DO243" s="2">
        <f>DM243</f>
        <v>0</v>
      </c>
      <c r="DP243" s="2">
        <f>DJ243</f>
        <v>0</v>
      </c>
      <c r="DQ243" s="58"/>
      <c r="DR243" s="2">
        <f>CQ243-DO243</f>
        <v>0</v>
      </c>
      <c r="DS243" s="58"/>
      <c r="DT243" s="58"/>
      <c r="DU243" s="2">
        <f t="shared" si="636"/>
        <v>0</v>
      </c>
      <c r="DV243" s="2"/>
      <c r="DW243" s="2"/>
      <c r="DX243" s="2"/>
      <c r="DY243" s="2"/>
      <c r="DZ243" s="2">
        <f t="shared" si="513"/>
        <v>0</v>
      </c>
      <c r="EA243" s="2"/>
      <c r="EB243" s="2"/>
      <c r="EC243" s="2"/>
      <c r="ED243" s="172"/>
      <c r="EE243" s="445"/>
      <c r="EF243" s="445"/>
      <c r="EG243" s="445"/>
      <c r="EH243" s="553"/>
      <c r="EI243" s="553"/>
      <c r="EJ243" s="445"/>
      <c r="EK243" s="445"/>
      <c r="EL243" s="445"/>
      <c r="EM243" s="553"/>
      <c r="EN243" s="553"/>
      <c r="EO243" s="553"/>
      <c r="EP243" s="446"/>
      <c r="EQ243" s="445"/>
      <c r="ER243" s="427" t="e">
        <f t="shared" ref="ER243:ER257" si="665">EP243/EM243</f>
        <v>#DIV/0!</v>
      </c>
      <c r="ES243" s="498"/>
      <c r="ET243" s="498"/>
      <c r="EU243" s="498"/>
      <c r="EV243" s="541"/>
      <c r="EW243" s="541"/>
      <c r="EX243" s="498"/>
      <c r="EY243" s="498"/>
      <c r="EZ243" s="498"/>
      <c r="FA243" s="541"/>
      <c r="FB243" s="541"/>
      <c r="FC243" s="541"/>
      <c r="FD243" s="498"/>
      <c r="FE243" s="498">
        <f t="shared" si="516"/>
        <v>0</v>
      </c>
      <c r="FF243" s="445"/>
      <c r="FG243" s="445"/>
      <c r="FH243" s="445"/>
      <c r="FI243" s="553"/>
      <c r="FJ243" s="553"/>
      <c r="FK243" s="445"/>
      <c r="FL243" s="445"/>
      <c r="FM243" s="445"/>
      <c r="FN243" s="553"/>
      <c r="FO243" s="553"/>
      <c r="FP243" s="553"/>
      <c r="FQ243" s="446"/>
      <c r="FR243" s="445"/>
    </row>
    <row r="244" spans="2:174" s="48" customFormat="1" ht="15.6" customHeight="1" x14ac:dyDescent="0.25">
      <c r="B244" s="35"/>
      <c r="C244" s="36"/>
      <c r="D244" s="36"/>
      <c r="E244" s="113"/>
      <c r="F244" s="35"/>
      <c r="G244" s="36"/>
      <c r="H244" s="36"/>
      <c r="I244" s="23"/>
      <c r="J244" s="23"/>
      <c r="K244" s="23"/>
      <c r="L244" s="65"/>
      <c r="M244" s="113"/>
      <c r="N244" s="19" t="s">
        <v>251</v>
      </c>
      <c r="O244" s="158"/>
      <c r="P244" s="158"/>
      <c r="Q244" s="158"/>
      <c r="R244" s="2">
        <f t="shared" si="642"/>
        <v>0</v>
      </c>
      <c r="S244" s="619"/>
      <c r="T244" s="620"/>
      <c r="U244" s="619"/>
      <c r="V244" s="2">
        <f t="shared" si="643"/>
        <v>0</v>
      </c>
      <c r="W244" s="2"/>
      <c r="X244" s="262"/>
      <c r="Y244" s="2"/>
      <c r="Z244" s="175"/>
      <c r="AA244" s="172"/>
      <c r="AB244" s="172"/>
      <c r="AC244" s="173"/>
      <c r="AD244" s="172"/>
      <c r="AE244" s="175"/>
      <c r="AF244" s="172"/>
      <c r="AG244" s="172"/>
      <c r="AH244" s="173"/>
      <c r="AI244" s="172"/>
      <c r="AJ244" s="175"/>
      <c r="AK244" s="172"/>
      <c r="AL244" s="172"/>
      <c r="AM244" s="173"/>
      <c r="AN244" s="172"/>
      <c r="AO244" s="172"/>
      <c r="AP244" s="579"/>
      <c r="AQ244" s="2">
        <f t="shared" si="644"/>
        <v>0</v>
      </c>
      <c r="AR244" s="619"/>
      <c r="AS244" s="619"/>
      <c r="AT244" s="619"/>
      <c r="AU244" s="2"/>
      <c r="AV244" s="2" t="e">
        <f t="shared" si="645"/>
        <v>#REF!</v>
      </c>
      <c r="AW244" s="2" t="e">
        <f>#REF!-AR244</f>
        <v>#REF!</v>
      </c>
      <c r="AX244" s="2" t="e">
        <f>#REF!-AS244</f>
        <v>#REF!</v>
      </c>
      <c r="AY244" s="2" t="e">
        <f>#REF!-AT244</f>
        <v>#REF!</v>
      </c>
      <c r="AZ244" s="2" t="e">
        <f>#REF!-AU244</f>
        <v>#REF!</v>
      </c>
      <c r="BA244" s="2">
        <f t="shared" si="646"/>
        <v>0</v>
      </c>
      <c r="BB244" s="2"/>
      <c r="BC244" s="2"/>
      <c r="BD244" s="2"/>
      <c r="BE244" s="2"/>
      <c r="BF244" s="2">
        <f t="shared" si="647"/>
        <v>0</v>
      </c>
      <c r="BG244" s="2"/>
      <c r="BH244" s="2"/>
      <c r="BI244" s="2"/>
      <c r="BJ244" s="2"/>
      <c r="BK244" s="2">
        <f t="shared" si="648"/>
        <v>0</v>
      </c>
      <c r="BL244" s="2"/>
      <c r="BM244" s="619"/>
      <c r="BN244" s="2"/>
      <c r="BO244" s="396"/>
      <c r="BP244" s="619">
        <f t="shared" ref="BP244:BP257" si="666">SUM(BQ244:BS244)</f>
        <v>0</v>
      </c>
      <c r="BQ244" s="619"/>
      <c r="BR244" s="619"/>
      <c r="BS244" s="619"/>
      <c r="BT244" s="2">
        <f t="shared" si="649"/>
        <v>0</v>
      </c>
      <c r="BU244" s="2"/>
      <c r="BV244" s="2"/>
      <c r="BW244" s="2"/>
      <c r="BX244" s="172"/>
      <c r="BY244" s="2">
        <f t="shared" si="650"/>
        <v>0</v>
      </c>
      <c r="BZ244" s="2"/>
      <c r="CA244" s="2"/>
      <c r="CB244" s="2"/>
      <c r="CC244" s="2"/>
      <c r="CD244" s="25">
        <f t="shared" si="651"/>
        <v>0</v>
      </c>
      <c r="CE244" s="2">
        <f t="shared" si="652"/>
        <v>0</v>
      </c>
      <c r="CF244" s="2">
        <f t="shared" si="653"/>
        <v>0</v>
      </c>
      <c r="CG244" s="2">
        <f t="shared" si="653"/>
        <v>0</v>
      </c>
      <c r="CH244" s="2">
        <f t="shared" si="653"/>
        <v>0</v>
      </c>
      <c r="CI244" s="2">
        <f t="shared" si="653"/>
        <v>0</v>
      </c>
      <c r="CJ244" s="2">
        <f t="shared" si="654"/>
        <v>0</v>
      </c>
      <c r="CK244" s="2">
        <f t="shared" si="655"/>
        <v>0</v>
      </c>
      <c r="CL244" s="2">
        <f t="shared" si="656"/>
        <v>0</v>
      </c>
      <c r="CM244" s="2">
        <f t="shared" si="657"/>
        <v>0</v>
      </c>
      <c r="CN244" s="2">
        <f t="shared" si="658"/>
        <v>0</v>
      </c>
      <c r="CO244" s="92"/>
      <c r="CP244" s="348"/>
      <c r="CQ244" s="348"/>
      <c r="CR244" s="2">
        <f t="shared" si="659"/>
        <v>0</v>
      </c>
      <c r="CS244" s="2"/>
      <c r="CT244" s="2"/>
      <c r="CU244" s="2"/>
      <c r="CV244" s="2"/>
      <c r="CW244" s="2">
        <f t="shared" si="660"/>
        <v>0</v>
      </c>
      <c r="CX244" s="2"/>
      <c r="CY244" s="2"/>
      <c r="CZ244" s="2"/>
      <c r="DA244" s="2"/>
      <c r="DB244" s="2">
        <f t="shared" si="661"/>
        <v>0</v>
      </c>
      <c r="DC244" s="2"/>
      <c r="DD244" s="2"/>
      <c r="DE244" s="2"/>
      <c r="DF244" s="2"/>
      <c r="DG244" s="2"/>
      <c r="DH244" s="2"/>
      <c r="DI244" s="2"/>
      <c r="DJ244" s="2">
        <f t="shared" si="662"/>
        <v>0</v>
      </c>
      <c r="DK244" s="58"/>
      <c r="DL244" s="2">
        <f t="shared" si="663"/>
        <v>0</v>
      </c>
      <c r="DM244" s="2">
        <f t="shared" si="664"/>
        <v>0</v>
      </c>
      <c r="DN244" s="58"/>
      <c r="DO244" s="2">
        <f>DM244</f>
        <v>0</v>
      </c>
      <c r="DP244" s="2">
        <f>DJ244</f>
        <v>0</v>
      </c>
      <c r="DQ244" s="58"/>
      <c r="DR244" s="2"/>
      <c r="DS244" s="58"/>
      <c r="DT244" s="58"/>
      <c r="DU244" s="2">
        <f t="shared" si="636"/>
        <v>0</v>
      </c>
      <c r="DV244" s="2"/>
      <c r="DW244" s="2"/>
      <c r="DX244" s="2"/>
      <c r="DY244" s="2"/>
      <c r="DZ244" s="2">
        <f t="shared" si="513"/>
        <v>0</v>
      </c>
      <c r="EA244" s="2"/>
      <c r="EB244" s="2"/>
      <c r="EC244" s="2"/>
      <c r="ED244" s="172"/>
      <c r="EE244" s="445"/>
      <c r="EF244" s="445"/>
      <c r="EG244" s="445"/>
      <c r="EH244" s="553"/>
      <c r="EI244" s="553"/>
      <c r="EJ244" s="445"/>
      <c r="EK244" s="445"/>
      <c r="EL244" s="445"/>
      <c r="EM244" s="553"/>
      <c r="EN244" s="553"/>
      <c r="EO244" s="553"/>
      <c r="EP244" s="446"/>
      <c r="EQ244" s="445"/>
      <c r="ER244" s="427" t="e">
        <f t="shared" si="665"/>
        <v>#DIV/0!</v>
      </c>
      <c r="ES244" s="498"/>
      <c r="ET244" s="498"/>
      <c r="EU244" s="498"/>
      <c r="EV244" s="541"/>
      <c r="EW244" s="541"/>
      <c r="EX244" s="498"/>
      <c r="EY244" s="498"/>
      <c r="EZ244" s="498"/>
      <c r="FA244" s="541"/>
      <c r="FB244" s="541"/>
      <c r="FC244" s="541"/>
      <c r="FD244" s="498"/>
      <c r="FE244" s="498">
        <f t="shared" si="516"/>
        <v>0</v>
      </c>
      <c r="FF244" s="445"/>
      <c r="FG244" s="445"/>
      <c r="FH244" s="445"/>
      <c r="FI244" s="553"/>
      <c r="FJ244" s="553"/>
      <c r="FK244" s="445"/>
      <c r="FL244" s="445"/>
      <c r="FM244" s="445"/>
      <c r="FN244" s="553"/>
      <c r="FO244" s="553"/>
      <c r="FP244" s="553"/>
      <c r="FQ244" s="446"/>
      <c r="FR244" s="445"/>
    </row>
    <row r="245" spans="2:174" s="49" customFormat="1" ht="15.75" customHeight="1" x14ac:dyDescent="0.25">
      <c r="B245" s="38"/>
      <c r="C245" s="39">
        <v>1</v>
      </c>
      <c r="D245" s="39"/>
      <c r="E245" s="40">
        <v>205</v>
      </c>
      <c r="F245" s="38"/>
      <c r="G245" s="39">
        <v>1</v>
      </c>
      <c r="H245" s="39"/>
      <c r="I245" s="40"/>
      <c r="J245" s="41"/>
      <c r="K245" s="41"/>
      <c r="L245" s="85"/>
      <c r="M245" s="40">
        <v>193</v>
      </c>
      <c r="N245" s="41" t="s">
        <v>68</v>
      </c>
      <c r="O245" s="41" t="s">
        <v>343</v>
      </c>
      <c r="P245" s="212">
        <v>1</v>
      </c>
      <c r="Q245" s="113"/>
      <c r="R245" s="29">
        <f t="shared" si="642"/>
        <v>1401.2</v>
      </c>
      <c r="S245" s="621"/>
      <c r="T245" s="618">
        <v>1401.2</v>
      </c>
      <c r="U245" s="621"/>
      <c r="V245" s="29">
        <f t="shared" si="643"/>
        <v>1401.2</v>
      </c>
      <c r="W245" s="29"/>
      <c r="X245" s="646">
        <v>1401.2</v>
      </c>
      <c r="Y245" s="29"/>
      <c r="Z245" s="179"/>
      <c r="AA245" s="178"/>
      <c r="AB245" s="178"/>
      <c r="AC245" s="180"/>
      <c r="AD245" s="178"/>
      <c r="AE245" s="179"/>
      <c r="AF245" s="178"/>
      <c r="AG245" s="178"/>
      <c r="AH245" s="180"/>
      <c r="AI245" s="178"/>
      <c r="AJ245" s="179"/>
      <c r="AK245" s="178"/>
      <c r="AL245" s="178"/>
      <c r="AM245" s="180"/>
      <c r="AN245" s="178"/>
      <c r="AO245" s="179"/>
      <c r="AP245" s="578" t="s">
        <v>493</v>
      </c>
      <c r="AQ245" s="29">
        <f t="shared" si="644"/>
        <v>1401.2</v>
      </c>
      <c r="AR245" s="621"/>
      <c r="AS245" s="618">
        <v>1401.2</v>
      </c>
      <c r="AT245" s="621"/>
      <c r="AU245" s="29"/>
      <c r="AV245" s="29" t="e">
        <f t="shared" si="645"/>
        <v>#REF!</v>
      </c>
      <c r="AW245" s="29" t="e">
        <f>#REF!-AR245</f>
        <v>#REF!</v>
      </c>
      <c r="AX245" s="29" t="e">
        <f>#REF!-AS245</f>
        <v>#REF!</v>
      </c>
      <c r="AY245" s="29" t="e">
        <f>#REF!-AT245</f>
        <v>#REF!</v>
      </c>
      <c r="AZ245" s="29" t="e">
        <f>#REF!-AU245</f>
        <v>#REF!</v>
      </c>
      <c r="BA245" s="29">
        <f>BB245+BC245+BD245+BE245</f>
        <v>10505.24</v>
      </c>
      <c r="BB245" s="29"/>
      <c r="BC245" s="322">
        <f>397+516.1</f>
        <v>913.1</v>
      </c>
      <c r="BD245" s="29">
        <v>9592.14</v>
      </c>
      <c r="BE245" s="29"/>
      <c r="BF245" s="29">
        <f t="shared" si="647"/>
        <v>0</v>
      </c>
      <c r="BG245" s="29"/>
      <c r="BH245" s="29"/>
      <c r="BI245" s="29"/>
      <c r="BJ245" s="29"/>
      <c r="BK245" s="29">
        <f t="shared" si="648"/>
        <v>1387.7996899999998</v>
      </c>
      <c r="BL245" s="29"/>
      <c r="BM245" s="618">
        <f>SUM(200.53771,429.46203,757.79995)</f>
        <v>1387.7996899999998</v>
      </c>
      <c r="BN245" s="29"/>
      <c r="BO245" s="29"/>
      <c r="BP245" s="619">
        <f t="shared" si="666"/>
        <v>127.76631</v>
      </c>
      <c r="BQ245" s="29"/>
      <c r="BR245" s="29">
        <f>SUM(18.46229,39.53797,69.76605)</f>
        <v>127.76631</v>
      </c>
      <c r="BS245" s="29"/>
      <c r="BT245" s="29">
        <f t="shared" si="649"/>
        <v>1387.7996899999998</v>
      </c>
      <c r="BU245" s="29"/>
      <c r="BV245" s="322">
        <f>SUM(200.53771,429.46203,757.79995)</f>
        <v>1387.7996899999998</v>
      </c>
      <c r="BW245" s="29"/>
      <c r="BX245" s="178"/>
      <c r="BY245" s="29">
        <f t="shared" si="650"/>
        <v>127.76631</v>
      </c>
      <c r="BZ245" s="29"/>
      <c r="CA245" s="29">
        <f>SUM(18.46229,39.53797,69.76605)</f>
        <v>127.76631</v>
      </c>
      <c r="CB245" s="29"/>
      <c r="CC245" s="29"/>
      <c r="CD245" s="31">
        <f t="shared" si="651"/>
        <v>1515.5659999999998</v>
      </c>
      <c r="CE245" s="29">
        <f t="shared" si="652"/>
        <v>1515.5659999999998</v>
      </c>
      <c r="CF245" s="29">
        <f t="shared" si="653"/>
        <v>0</v>
      </c>
      <c r="CG245" s="29">
        <f t="shared" si="653"/>
        <v>1515.5659999999998</v>
      </c>
      <c r="CH245" s="29">
        <f t="shared" si="653"/>
        <v>0</v>
      </c>
      <c r="CI245" s="29">
        <f t="shared" si="653"/>
        <v>0</v>
      </c>
      <c r="CJ245" s="29">
        <f t="shared" si="654"/>
        <v>0</v>
      </c>
      <c r="CK245" s="29">
        <f t="shared" si="655"/>
        <v>0</v>
      </c>
      <c r="CL245" s="29">
        <f t="shared" si="656"/>
        <v>0</v>
      </c>
      <c r="CM245" s="29">
        <f t="shared" si="657"/>
        <v>0</v>
      </c>
      <c r="CN245" s="29">
        <f t="shared" si="658"/>
        <v>0</v>
      </c>
      <c r="CO245" s="349"/>
      <c r="CP245" s="350">
        <f>BA245+BA247+BA248+BA250+BA252+BA254+BA256</f>
        <v>46330.339999999989</v>
      </c>
      <c r="CQ245" s="350">
        <f>CP245+CR252-BF242</f>
        <v>46330.339999999989</v>
      </c>
      <c r="CR245" s="29">
        <f t="shared" si="659"/>
        <v>0</v>
      </c>
      <c r="CS245" s="29"/>
      <c r="CT245" s="29"/>
      <c r="CU245" s="29"/>
      <c r="CV245" s="29"/>
      <c r="CW245" s="29">
        <f t="shared" si="660"/>
        <v>0</v>
      </c>
      <c r="CX245" s="29"/>
      <c r="CY245" s="29"/>
      <c r="CZ245" s="29"/>
      <c r="DA245" s="29"/>
      <c r="DB245" s="29">
        <f t="shared" si="661"/>
        <v>0</v>
      </c>
      <c r="DC245" s="2">
        <f t="shared" ref="DC245:DF257" si="667">CS245-CX245</f>
        <v>0</v>
      </c>
      <c r="DD245" s="2">
        <f t="shared" si="667"/>
        <v>0</v>
      </c>
      <c r="DE245" s="2">
        <f t="shared" si="667"/>
        <v>0</v>
      </c>
      <c r="DF245" s="2">
        <f t="shared" si="667"/>
        <v>0</v>
      </c>
      <c r="DG245" s="29"/>
      <c r="DH245" s="29"/>
      <c r="DI245" s="29"/>
      <c r="DJ245" s="29">
        <f t="shared" si="662"/>
        <v>0</v>
      </c>
      <c r="DK245" s="93"/>
      <c r="DL245" s="29">
        <f t="shared" si="663"/>
        <v>1387.7996899999998</v>
      </c>
      <c r="DM245" s="29">
        <f t="shared" si="664"/>
        <v>1387.7996899999998</v>
      </c>
      <c r="DN245" s="93"/>
      <c r="DO245" s="106">
        <f>DM245+DM247+DM248+DM250+DM252+DM254+DM256</f>
        <v>27780.146799999999</v>
      </c>
      <c r="DP245" s="106">
        <f>DJ245+DJ247+DJ248+DJ250+DJ252+DJ254+DJ256</f>
        <v>0</v>
      </c>
      <c r="DQ245" s="93"/>
      <c r="DR245" s="2">
        <f>CQ245-DO245</f>
        <v>18550.193199999991</v>
      </c>
      <c r="DS245" s="93"/>
      <c r="DT245" s="93"/>
      <c r="DU245" s="2">
        <f t="shared" si="636"/>
        <v>0</v>
      </c>
      <c r="DV245" s="29"/>
      <c r="DW245" s="29"/>
      <c r="DX245" s="29"/>
      <c r="DY245" s="29"/>
      <c r="DZ245" s="2">
        <f t="shared" si="513"/>
        <v>0</v>
      </c>
      <c r="EA245" s="29"/>
      <c r="EB245" s="29"/>
      <c r="EC245" s="29"/>
      <c r="ED245" s="178"/>
      <c r="EE245" s="445"/>
      <c r="EF245" s="447"/>
      <c r="EG245" s="447"/>
      <c r="EH245" s="554"/>
      <c r="EI245" s="554"/>
      <c r="EJ245" s="445"/>
      <c r="EK245" s="447"/>
      <c r="EL245" s="447"/>
      <c r="EM245" s="554"/>
      <c r="EN245" s="554"/>
      <c r="EO245" s="554"/>
      <c r="EP245" s="448"/>
      <c r="EQ245" s="447"/>
      <c r="ER245" s="428" t="e">
        <f t="shared" si="665"/>
        <v>#DIV/0!</v>
      </c>
      <c r="ES245" s="498">
        <f t="shared" si="514"/>
        <v>1401.2</v>
      </c>
      <c r="ET245" s="499">
        <f>AS245</f>
        <v>1401.2</v>
      </c>
      <c r="EU245" s="499"/>
      <c r="EV245" s="544">
        <f t="shared" ref="EV245:EV257" si="668">ET245/ES245</f>
        <v>1</v>
      </c>
      <c r="EW245" s="544">
        <f t="shared" ref="EW245:EW257" si="669">EU245/ES245</f>
        <v>0</v>
      </c>
      <c r="EX245" s="498">
        <f t="shared" si="515"/>
        <v>0</v>
      </c>
      <c r="EY245" s="499">
        <f t="shared" ref="EY245:EY257" si="670">DW245</f>
        <v>0</v>
      </c>
      <c r="EZ245" s="499">
        <f t="shared" ref="EZ245:EZ257" si="671">EB245</f>
        <v>0</v>
      </c>
      <c r="FA245" s="544" t="e">
        <f t="shared" ref="FA245:FA257" si="672">EY245/EX245</f>
        <v>#DIV/0!</v>
      </c>
      <c r="FB245" s="544" t="e">
        <f t="shared" ref="FB245:FB257" si="673">EZ245/EX245</f>
        <v>#DIV/0!</v>
      </c>
      <c r="FC245" s="544"/>
      <c r="FD245" s="499">
        <f t="shared" ref="FD245:FD257" si="674">EX245*EV245</f>
        <v>0</v>
      </c>
      <c r="FE245" s="499">
        <f t="shared" si="516"/>
        <v>0</v>
      </c>
      <c r="FF245" s="445">
        <f>FG245+FH245</f>
        <v>0</v>
      </c>
      <c r="FG245" s="447">
        <f>AT245</f>
        <v>0</v>
      </c>
      <c r="FH245" s="447"/>
      <c r="FI245" s="554" t="e">
        <f>FG245/FF245</f>
        <v>#DIV/0!</v>
      </c>
      <c r="FJ245" s="554" t="e">
        <f>FH245/FF245</f>
        <v>#DIV/0!</v>
      </c>
      <c r="FK245" s="445">
        <f>FL245+FM245</f>
        <v>0</v>
      </c>
      <c r="FL245" s="447">
        <f>DX245</f>
        <v>0</v>
      </c>
      <c r="FM245" s="447">
        <f>EC245</f>
        <v>0</v>
      </c>
      <c r="FN245" s="554" t="e">
        <f>FL245/FK245</f>
        <v>#DIV/0!</v>
      </c>
      <c r="FO245" s="554" t="e">
        <f>FM245/FK245</f>
        <v>#DIV/0!</v>
      </c>
      <c r="FP245" s="554"/>
      <c r="FQ245" s="448" t="e">
        <f>FK245*FI245</f>
        <v>#DIV/0!</v>
      </c>
      <c r="FR245" s="447" t="e">
        <f>FL245-FQ245</f>
        <v>#DIV/0!</v>
      </c>
    </row>
    <row r="246" spans="2:174" s="48" customFormat="1" ht="15.75" customHeight="1" x14ac:dyDescent="0.25">
      <c r="B246" s="35"/>
      <c r="C246" s="36"/>
      <c r="D246" s="36">
        <v>1</v>
      </c>
      <c r="E246" s="113">
        <v>206</v>
      </c>
      <c r="F246" s="35"/>
      <c r="G246" s="36"/>
      <c r="H246" s="36">
        <v>1</v>
      </c>
      <c r="I246" s="113"/>
      <c r="J246" s="4"/>
      <c r="K246" s="4"/>
      <c r="L246" s="66"/>
      <c r="M246" s="113">
        <v>194</v>
      </c>
      <c r="N246" s="4" t="s">
        <v>152</v>
      </c>
      <c r="O246" s="408"/>
      <c r="P246" s="212">
        <v>1</v>
      </c>
      <c r="Q246" s="113"/>
      <c r="R246" s="2">
        <f t="shared" si="642"/>
        <v>1414.9</v>
      </c>
      <c r="S246" s="619"/>
      <c r="T246" s="620">
        <v>1414.9</v>
      </c>
      <c r="U246" s="619"/>
      <c r="V246" s="2">
        <f t="shared" si="643"/>
        <v>1414.9</v>
      </c>
      <c r="W246" s="2"/>
      <c r="X246" s="645">
        <v>1414.9</v>
      </c>
      <c r="Y246" s="2"/>
      <c r="Z246" s="174"/>
      <c r="AA246" s="172"/>
      <c r="AB246" s="172"/>
      <c r="AC246" s="173"/>
      <c r="AD246" s="172"/>
      <c r="AE246" s="174"/>
      <c r="AF246" s="172"/>
      <c r="AG246" s="172"/>
      <c r="AH246" s="173"/>
      <c r="AI246" s="172"/>
      <c r="AJ246" s="174"/>
      <c r="AK246" s="172"/>
      <c r="AL246" s="172"/>
      <c r="AM246" s="173"/>
      <c r="AN246" s="172"/>
      <c r="AO246" s="174"/>
      <c r="AP246" s="578" t="s">
        <v>494</v>
      </c>
      <c r="AQ246" s="2">
        <f t="shared" si="644"/>
        <v>1414.9</v>
      </c>
      <c r="AR246" s="619"/>
      <c r="AS246" s="620">
        <v>1414.9</v>
      </c>
      <c r="AT246" s="619"/>
      <c r="AU246" s="2"/>
      <c r="AV246" s="2" t="e">
        <f t="shared" si="645"/>
        <v>#REF!</v>
      </c>
      <c r="AW246" s="2" t="e">
        <f>#REF!-AR246</f>
        <v>#REF!</v>
      </c>
      <c r="AX246" s="2" t="e">
        <f>#REF!-AS246</f>
        <v>#REF!</v>
      </c>
      <c r="AY246" s="2" t="e">
        <f>#REF!-AT246</f>
        <v>#REF!</v>
      </c>
      <c r="AZ246" s="2" t="e">
        <f>#REF!-AU246</f>
        <v>#REF!</v>
      </c>
      <c r="BA246" s="2">
        <f t="shared" si="646"/>
        <v>851</v>
      </c>
      <c r="BB246" s="2"/>
      <c r="BC246" s="262">
        <f>370+481</f>
        <v>851</v>
      </c>
      <c r="BD246" s="2"/>
      <c r="BE246" s="2"/>
      <c r="BF246" s="2">
        <f t="shared" si="647"/>
        <v>0</v>
      </c>
      <c r="BG246" s="2"/>
      <c r="BH246" s="262"/>
      <c r="BI246" s="2"/>
      <c r="BJ246" s="2"/>
      <c r="BK246" s="2">
        <f t="shared" si="648"/>
        <v>1414.9</v>
      </c>
      <c r="BL246" s="2"/>
      <c r="BM246" s="620">
        <f>SUM(455.79806,525.2049,433.89704)</f>
        <v>1414.9</v>
      </c>
      <c r="BN246" s="2"/>
      <c r="BO246" s="2"/>
      <c r="BP246" s="619">
        <f t="shared" si="666"/>
        <v>198.80373</v>
      </c>
      <c r="BQ246" s="2"/>
      <c r="BR246" s="2">
        <f>SUM(64.04294,73.7951,60.96569)</f>
        <v>198.80373</v>
      </c>
      <c r="BS246" s="2"/>
      <c r="BT246" s="2">
        <f t="shared" si="649"/>
        <v>1414.9</v>
      </c>
      <c r="BU246" s="2"/>
      <c r="BV246" s="262">
        <f>SUM(455.79806,525.2049,433.89704)</f>
        <v>1414.9</v>
      </c>
      <c r="BW246" s="2"/>
      <c r="BX246" s="172"/>
      <c r="BY246" s="2">
        <f t="shared" si="650"/>
        <v>198.80373</v>
      </c>
      <c r="BZ246" s="2"/>
      <c r="CA246" s="2">
        <f>SUM(64.04294,73.7951,60.96569)</f>
        <v>198.80373</v>
      </c>
      <c r="CB246" s="2"/>
      <c r="CC246" s="2"/>
      <c r="CD246" s="25">
        <f t="shared" si="651"/>
        <v>1613.7037300000002</v>
      </c>
      <c r="CE246" s="2">
        <f t="shared" si="652"/>
        <v>1613.7037300000002</v>
      </c>
      <c r="CF246" s="2">
        <f t="shared" si="653"/>
        <v>0</v>
      </c>
      <c r="CG246" s="2">
        <f t="shared" si="653"/>
        <v>1613.7037300000002</v>
      </c>
      <c r="CH246" s="2">
        <f t="shared" si="653"/>
        <v>0</v>
      </c>
      <c r="CI246" s="2">
        <f t="shared" si="653"/>
        <v>0</v>
      </c>
      <c r="CJ246" s="2">
        <f t="shared" si="654"/>
        <v>0</v>
      </c>
      <c r="CK246" s="2">
        <f t="shared" si="655"/>
        <v>0</v>
      </c>
      <c r="CL246" s="2">
        <f t="shared" si="656"/>
        <v>0</v>
      </c>
      <c r="CM246" s="2">
        <f t="shared" si="657"/>
        <v>0</v>
      </c>
      <c r="CN246" s="2">
        <f t="shared" si="658"/>
        <v>0</v>
      </c>
      <c r="CO246" s="92"/>
      <c r="CP246" s="348">
        <f>BA242-CP243-CP245</f>
        <v>3270.5999999999985</v>
      </c>
      <c r="CQ246" s="348">
        <f>CP246+CR253</f>
        <v>3270.5999999999985</v>
      </c>
      <c r="CR246" s="2">
        <f t="shared" si="659"/>
        <v>0</v>
      </c>
      <c r="CS246" s="2"/>
      <c r="CT246" s="262"/>
      <c r="CU246" s="2"/>
      <c r="CV246" s="2"/>
      <c r="CW246" s="2">
        <f t="shared" si="660"/>
        <v>0</v>
      </c>
      <c r="CX246" s="2"/>
      <c r="CY246" s="262"/>
      <c r="CZ246" s="2"/>
      <c r="DA246" s="2"/>
      <c r="DB246" s="2">
        <f t="shared" si="661"/>
        <v>0</v>
      </c>
      <c r="DC246" s="2">
        <f t="shared" si="667"/>
        <v>0</v>
      </c>
      <c r="DD246" s="2">
        <f t="shared" si="667"/>
        <v>0</v>
      </c>
      <c r="DE246" s="2">
        <f t="shared" si="667"/>
        <v>0</v>
      </c>
      <c r="DF246" s="2">
        <f t="shared" si="667"/>
        <v>0</v>
      </c>
      <c r="DG246" s="2"/>
      <c r="DH246" s="2"/>
      <c r="DI246" s="2"/>
      <c r="DJ246" s="2">
        <f t="shared" si="662"/>
        <v>0</v>
      </c>
      <c r="DK246" s="58"/>
      <c r="DL246" s="2">
        <f t="shared" si="663"/>
        <v>1414.9</v>
      </c>
      <c r="DM246" s="2">
        <f t="shared" si="664"/>
        <v>1414.9</v>
      </c>
      <c r="DN246" s="58"/>
      <c r="DO246" s="2">
        <f>DM246+DM249+DM251+DM253+DM255+DM257</f>
        <v>14504.721390000001</v>
      </c>
      <c r="DP246" s="2">
        <f>DJ246+DJ249+DJ251+DJ253+DJ255+DJ257</f>
        <v>0</v>
      </c>
      <c r="DQ246" s="58"/>
      <c r="DR246" s="2">
        <f>CQ246-DO246</f>
        <v>-11234.121390000002</v>
      </c>
      <c r="DS246" s="58"/>
      <c r="DT246" s="58"/>
      <c r="DU246" s="2">
        <f t="shared" si="636"/>
        <v>0</v>
      </c>
      <c r="DV246" s="2"/>
      <c r="DW246" s="262"/>
      <c r="DX246" s="2"/>
      <c r="DY246" s="2"/>
      <c r="DZ246" s="2">
        <f t="shared" si="513"/>
        <v>0</v>
      </c>
      <c r="EA246" s="2"/>
      <c r="EB246" s="2"/>
      <c r="EC246" s="2"/>
      <c r="ED246" s="172"/>
      <c r="EE246" s="445"/>
      <c r="EF246" s="445"/>
      <c r="EG246" s="445"/>
      <c r="EH246" s="553"/>
      <c r="EI246" s="553"/>
      <c r="EJ246" s="445"/>
      <c r="EK246" s="445"/>
      <c r="EL246" s="445"/>
      <c r="EM246" s="553"/>
      <c r="EN246" s="553"/>
      <c r="EO246" s="553"/>
      <c r="EP246" s="446"/>
      <c r="EQ246" s="445"/>
      <c r="ER246" s="427" t="e">
        <f t="shared" si="665"/>
        <v>#DIV/0!</v>
      </c>
      <c r="ES246" s="498">
        <f>ET246+EU246</f>
        <v>1414.9</v>
      </c>
      <c r="ET246" s="498">
        <f>AS246</f>
        <v>1414.9</v>
      </c>
      <c r="EU246" s="498"/>
      <c r="EV246" s="541">
        <f>ET246/ES246</f>
        <v>1</v>
      </c>
      <c r="EW246" s="541">
        <f>EU246/ES246</f>
        <v>0</v>
      </c>
      <c r="EX246" s="498">
        <f>EY246+EZ246</f>
        <v>0</v>
      </c>
      <c r="EY246" s="498">
        <f>DW246</f>
        <v>0</v>
      </c>
      <c r="EZ246" s="498">
        <f>EB246</f>
        <v>0</v>
      </c>
      <c r="FA246" s="541" t="e">
        <f>EY246/EX246</f>
        <v>#DIV/0!</v>
      </c>
      <c r="FB246" s="541" t="e">
        <f>EZ246/EX246</f>
        <v>#DIV/0!</v>
      </c>
      <c r="FC246" s="541"/>
      <c r="FD246" s="498">
        <f>EX246*EV246</f>
        <v>0</v>
      </c>
      <c r="FE246" s="498">
        <f t="shared" si="516"/>
        <v>0</v>
      </c>
      <c r="FF246" s="445"/>
      <c r="FG246" s="445"/>
      <c r="FH246" s="445"/>
      <c r="FI246" s="553"/>
      <c r="FJ246" s="553"/>
      <c r="FK246" s="445"/>
      <c r="FL246" s="445"/>
      <c r="FM246" s="445"/>
      <c r="FN246" s="553"/>
      <c r="FO246" s="553"/>
      <c r="FP246" s="553"/>
      <c r="FQ246" s="446"/>
      <c r="FR246" s="445"/>
    </row>
    <row r="247" spans="2:174" s="49" customFormat="1" ht="15.6" customHeight="1" x14ac:dyDescent="0.25">
      <c r="B247" s="38"/>
      <c r="C247" s="39">
        <v>1</v>
      </c>
      <c r="D247" s="39"/>
      <c r="E247" s="40">
        <v>207</v>
      </c>
      <c r="F247" s="38"/>
      <c r="G247" s="39">
        <v>1</v>
      </c>
      <c r="H247" s="39">
        <v>1</v>
      </c>
      <c r="I247" s="40"/>
      <c r="J247" s="41"/>
      <c r="K247" s="41"/>
      <c r="L247" s="85"/>
      <c r="M247" s="40">
        <v>195</v>
      </c>
      <c r="N247" s="41" t="s">
        <v>67</v>
      </c>
      <c r="O247" s="41"/>
      <c r="P247" s="212">
        <v>1</v>
      </c>
      <c r="Q247" s="113"/>
      <c r="R247" s="29">
        <f t="shared" si="642"/>
        <v>3182.8507599999998</v>
      </c>
      <c r="S247" s="621"/>
      <c r="T247" s="618">
        <v>3182.8507599999998</v>
      </c>
      <c r="U247" s="621"/>
      <c r="V247" s="29">
        <f t="shared" si="643"/>
        <v>3183.6</v>
      </c>
      <c r="W247" s="29"/>
      <c r="X247" s="646">
        <v>3183.6</v>
      </c>
      <c r="Y247" s="29"/>
      <c r="Z247" s="179"/>
      <c r="AA247" s="178"/>
      <c r="AB247" s="178"/>
      <c r="AC247" s="180"/>
      <c r="AD247" s="178"/>
      <c r="AE247" s="179"/>
      <c r="AF247" s="178"/>
      <c r="AG247" s="178"/>
      <c r="AH247" s="180"/>
      <c r="AI247" s="178"/>
      <c r="AJ247" s="179"/>
      <c r="AK247" s="178"/>
      <c r="AL247" s="178"/>
      <c r="AM247" s="180"/>
      <c r="AN247" s="178"/>
      <c r="AO247" s="179"/>
      <c r="AP247" s="578" t="s">
        <v>569</v>
      </c>
      <c r="AQ247" s="29">
        <f t="shared" si="644"/>
        <v>3182.8507599999998</v>
      </c>
      <c r="AR247" s="621"/>
      <c r="AS247" s="618">
        <v>3182.8507599999998</v>
      </c>
      <c r="AT247" s="621"/>
      <c r="AU247" s="325"/>
      <c r="AV247" s="29" t="e">
        <f t="shared" si="645"/>
        <v>#REF!</v>
      </c>
      <c r="AW247" s="29" t="e">
        <f>#REF!-AR247</f>
        <v>#REF!</v>
      </c>
      <c r="AX247" s="29" t="e">
        <f>#REF!-AS247</f>
        <v>#REF!</v>
      </c>
      <c r="AY247" s="29" t="e">
        <f>#REF!-AT247</f>
        <v>#REF!</v>
      </c>
      <c r="AZ247" s="29" t="e">
        <f>#REF!-AU247</f>
        <v>#REF!</v>
      </c>
      <c r="BA247" s="29">
        <f t="shared" si="646"/>
        <v>28856.1</v>
      </c>
      <c r="BB247" s="29">
        <f>19396.50385+7603.49615</f>
        <v>27000</v>
      </c>
      <c r="BC247" s="322">
        <f>807+1049.1</f>
        <v>1856.1</v>
      </c>
      <c r="BD247" s="29"/>
      <c r="BE247" s="325"/>
      <c r="BF247" s="29">
        <f t="shared" si="647"/>
        <v>0</v>
      </c>
      <c r="BG247" s="29"/>
      <c r="BH247" s="322"/>
      <c r="BI247" s="29"/>
      <c r="BJ247" s="325"/>
      <c r="BK247" s="29">
        <f t="shared" si="648"/>
        <v>3182.8507599999998</v>
      </c>
      <c r="BL247" s="29"/>
      <c r="BM247" s="618">
        <f>SUM(1717.28966,1465.5611)</f>
        <v>3182.8507599999998</v>
      </c>
      <c r="BN247" s="29"/>
      <c r="BO247" s="343"/>
      <c r="BP247" s="619">
        <f t="shared" si="666"/>
        <v>276.76963999999998</v>
      </c>
      <c r="BQ247" s="700"/>
      <c r="BR247" s="700">
        <f>SUM(149.32954,127.4401)</f>
        <v>276.76963999999998</v>
      </c>
      <c r="BS247" s="700"/>
      <c r="BT247" s="29">
        <f t="shared" si="649"/>
        <v>3182.8507599999998</v>
      </c>
      <c r="BU247" s="29"/>
      <c r="BV247" s="343">
        <f>SUM(1465.5611,1717.28966)</f>
        <v>3182.8507599999998</v>
      </c>
      <c r="BW247" s="29"/>
      <c r="BX247" s="204"/>
      <c r="BY247" s="29">
        <f t="shared" si="650"/>
        <v>276.76963999999998</v>
      </c>
      <c r="BZ247" s="29"/>
      <c r="CA247" s="29">
        <f>SUM(127.4401,149.32954)</f>
        <v>276.76963999999998</v>
      </c>
      <c r="CB247" s="29"/>
      <c r="CC247" s="29"/>
      <c r="CD247" s="31">
        <f t="shared" si="651"/>
        <v>3459.6203999999998</v>
      </c>
      <c r="CE247" s="29">
        <f t="shared" si="652"/>
        <v>3459.6203999999998</v>
      </c>
      <c r="CF247" s="29">
        <f t="shared" si="653"/>
        <v>0</v>
      </c>
      <c r="CG247" s="29">
        <f t="shared" si="653"/>
        <v>3459.6203999999998</v>
      </c>
      <c r="CH247" s="29">
        <f t="shared" si="653"/>
        <v>0</v>
      </c>
      <c r="CI247" s="29">
        <f t="shared" si="653"/>
        <v>0</v>
      </c>
      <c r="CJ247" s="29">
        <f t="shared" si="654"/>
        <v>0</v>
      </c>
      <c r="CK247" s="29">
        <f t="shared" si="655"/>
        <v>0</v>
      </c>
      <c r="CL247" s="29">
        <f t="shared" si="656"/>
        <v>0</v>
      </c>
      <c r="CM247" s="29">
        <f t="shared" si="657"/>
        <v>0</v>
      </c>
      <c r="CN247" s="29">
        <f t="shared" si="658"/>
        <v>0</v>
      </c>
      <c r="CO247" s="349"/>
      <c r="CP247" s="351"/>
      <c r="CQ247" s="351"/>
      <c r="CR247" s="29">
        <f t="shared" si="659"/>
        <v>0</v>
      </c>
      <c r="CS247" s="29"/>
      <c r="CT247" s="322"/>
      <c r="CU247" s="29"/>
      <c r="CV247" s="325"/>
      <c r="CW247" s="29">
        <f t="shared" si="660"/>
        <v>0</v>
      </c>
      <c r="CX247" s="29"/>
      <c r="CY247" s="322"/>
      <c r="CZ247" s="29"/>
      <c r="DA247" s="325"/>
      <c r="DB247" s="29">
        <f t="shared" si="661"/>
        <v>0</v>
      </c>
      <c r="DC247" s="2">
        <f t="shared" si="667"/>
        <v>0</v>
      </c>
      <c r="DD247" s="2">
        <f t="shared" si="667"/>
        <v>0</v>
      </c>
      <c r="DE247" s="2">
        <f t="shared" si="667"/>
        <v>0</v>
      </c>
      <c r="DF247" s="2">
        <f t="shared" si="667"/>
        <v>0</v>
      </c>
      <c r="DG247" s="29"/>
      <c r="DH247" s="29"/>
      <c r="DI247" s="29"/>
      <c r="DJ247" s="29">
        <f t="shared" si="662"/>
        <v>0</v>
      </c>
      <c r="DK247" s="93"/>
      <c r="DL247" s="29">
        <f t="shared" si="663"/>
        <v>3182.8507599999998</v>
      </c>
      <c r="DM247" s="29">
        <f t="shared" si="664"/>
        <v>3182.8507599999998</v>
      </c>
      <c r="DN247" s="93"/>
      <c r="DO247" s="29"/>
      <c r="DP247" s="29"/>
      <c r="DQ247" s="93"/>
      <c r="DR247" s="29"/>
      <c r="DS247" s="93"/>
      <c r="DT247" s="93"/>
      <c r="DU247" s="2">
        <f t="shared" si="636"/>
        <v>0</v>
      </c>
      <c r="DV247" s="29"/>
      <c r="DW247" s="343"/>
      <c r="DX247" s="29"/>
      <c r="DY247" s="343"/>
      <c r="DZ247" s="2">
        <f t="shared" si="513"/>
        <v>0</v>
      </c>
      <c r="EA247" s="29"/>
      <c r="EB247" s="29"/>
      <c r="EC247" s="29"/>
      <c r="ED247" s="178"/>
      <c r="EE247" s="445"/>
      <c r="EF247" s="447"/>
      <c r="EG247" s="447"/>
      <c r="EH247" s="554"/>
      <c r="EI247" s="554"/>
      <c r="EJ247" s="445"/>
      <c r="EK247" s="447"/>
      <c r="EL247" s="447"/>
      <c r="EM247" s="554"/>
      <c r="EN247" s="554"/>
      <c r="EO247" s="554"/>
      <c r="EP247" s="448"/>
      <c r="EQ247" s="447"/>
      <c r="ER247" s="428" t="e">
        <f t="shared" si="665"/>
        <v>#DIV/0!</v>
      </c>
      <c r="ES247" s="498"/>
      <c r="ET247" s="499"/>
      <c r="EU247" s="499"/>
      <c r="EV247" s="544"/>
      <c r="EW247" s="544"/>
      <c r="EX247" s="498"/>
      <c r="EY247" s="499"/>
      <c r="EZ247" s="499"/>
      <c r="FA247" s="544"/>
      <c r="FB247" s="544"/>
      <c r="FC247" s="544"/>
      <c r="FD247" s="499"/>
      <c r="FE247" s="499">
        <f t="shared" si="516"/>
        <v>0</v>
      </c>
      <c r="FF247" s="445"/>
      <c r="FG247" s="447"/>
      <c r="FH247" s="447"/>
      <c r="FI247" s="554"/>
      <c r="FJ247" s="554"/>
      <c r="FK247" s="445"/>
      <c r="FL247" s="447"/>
      <c r="FM247" s="447"/>
      <c r="FN247" s="554"/>
      <c r="FO247" s="554"/>
      <c r="FP247" s="554"/>
      <c r="FQ247" s="448"/>
      <c r="FR247" s="447"/>
    </row>
    <row r="248" spans="2:174" s="49" customFormat="1" ht="15.75" customHeight="1" x14ac:dyDescent="0.25">
      <c r="B248" s="38"/>
      <c r="C248" s="39">
        <v>1</v>
      </c>
      <c r="D248" s="39"/>
      <c r="E248" s="40">
        <v>208</v>
      </c>
      <c r="F248" s="38"/>
      <c r="G248" s="39">
        <v>1</v>
      </c>
      <c r="H248" s="39">
        <v>1</v>
      </c>
      <c r="I248" s="40"/>
      <c r="J248" s="41"/>
      <c r="K248" s="41"/>
      <c r="L248" s="85"/>
      <c r="M248" s="40">
        <v>196</v>
      </c>
      <c r="N248" s="41" t="s">
        <v>62</v>
      </c>
      <c r="O248" s="41"/>
      <c r="P248" s="212">
        <v>1</v>
      </c>
      <c r="Q248" s="113"/>
      <c r="R248" s="29">
        <f t="shared" si="642"/>
        <v>1253.5</v>
      </c>
      <c r="S248" s="621"/>
      <c r="T248" s="618">
        <v>1253.5</v>
      </c>
      <c r="U248" s="621"/>
      <c r="V248" s="29">
        <f t="shared" si="643"/>
        <v>1253.5</v>
      </c>
      <c r="W248" s="29"/>
      <c r="X248" s="646">
        <v>1253.5</v>
      </c>
      <c r="Y248" s="29"/>
      <c r="Z248" s="179"/>
      <c r="AA248" s="178"/>
      <c r="AB248" s="178"/>
      <c r="AC248" s="180"/>
      <c r="AD248" s="178"/>
      <c r="AE248" s="179"/>
      <c r="AF248" s="178"/>
      <c r="AG248" s="178"/>
      <c r="AH248" s="180"/>
      <c r="AI248" s="178"/>
      <c r="AJ248" s="179"/>
      <c r="AK248" s="178"/>
      <c r="AL248" s="178"/>
      <c r="AM248" s="180"/>
      <c r="AN248" s="178"/>
      <c r="AO248" s="179"/>
      <c r="AP248" s="578" t="s">
        <v>495</v>
      </c>
      <c r="AQ248" s="29">
        <f t="shared" si="644"/>
        <v>1253.5</v>
      </c>
      <c r="AR248" s="621"/>
      <c r="AS248" s="618">
        <v>1253.5</v>
      </c>
      <c r="AT248" s="621"/>
      <c r="AU248" s="325"/>
      <c r="AV248" s="29" t="e">
        <f t="shared" si="645"/>
        <v>#REF!</v>
      </c>
      <c r="AW248" s="29" t="e">
        <f>#REF!-AR248</f>
        <v>#REF!</v>
      </c>
      <c r="AX248" s="29" t="e">
        <f>#REF!-AS248</f>
        <v>#REF!</v>
      </c>
      <c r="AY248" s="29" t="e">
        <f>#REF!-AT248</f>
        <v>#REF!</v>
      </c>
      <c r="AZ248" s="29" t="e">
        <f>#REF!-AU248</f>
        <v>#REF!</v>
      </c>
      <c r="BA248" s="29">
        <f t="shared" si="646"/>
        <v>0</v>
      </c>
      <c r="BB248" s="29"/>
      <c r="BC248" s="322"/>
      <c r="BD248" s="29"/>
      <c r="BE248" s="325"/>
      <c r="BF248" s="29">
        <f t="shared" si="647"/>
        <v>0</v>
      </c>
      <c r="BG248" s="29"/>
      <c r="BH248" s="322"/>
      <c r="BI248" s="29"/>
      <c r="BJ248" s="325"/>
      <c r="BK248" s="29">
        <f t="shared" si="648"/>
        <v>1170.7250799999999</v>
      </c>
      <c r="BL248" s="29"/>
      <c r="BM248" s="618">
        <v>1170.7250799999999</v>
      </c>
      <c r="BN248" s="29"/>
      <c r="BO248" s="343"/>
      <c r="BP248" s="619">
        <f t="shared" si="666"/>
        <v>1443.6781900000001</v>
      </c>
      <c r="BQ248" s="700"/>
      <c r="BR248" s="700">
        <v>1443.6781900000001</v>
      </c>
      <c r="BS248" s="700"/>
      <c r="BT248" s="29">
        <f t="shared" si="649"/>
        <v>1170.7250799999999</v>
      </c>
      <c r="BU248" s="29"/>
      <c r="BV248" s="618">
        <v>1170.7250799999999</v>
      </c>
      <c r="BW248" s="29"/>
      <c r="BX248" s="204"/>
      <c r="BY248" s="29">
        <f t="shared" si="650"/>
        <v>1443.6781900000001</v>
      </c>
      <c r="BZ248" s="29"/>
      <c r="CA248" s="29">
        <v>1443.6781900000001</v>
      </c>
      <c r="CB248" s="29"/>
      <c r="CC248" s="29"/>
      <c r="CD248" s="31">
        <f t="shared" si="651"/>
        <v>2614.4032699999998</v>
      </c>
      <c r="CE248" s="29">
        <f t="shared" si="652"/>
        <v>2614.4032699999998</v>
      </c>
      <c r="CF248" s="29">
        <f t="shared" si="653"/>
        <v>0</v>
      </c>
      <c r="CG248" s="29">
        <f t="shared" si="653"/>
        <v>2614.4032699999998</v>
      </c>
      <c r="CH248" s="29">
        <f t="shared" si="653"/>
        <v>0</v>
      </c>
      <c r="CI248" s="29">
        <f t="shared" si="653"/>
        <v>0</v>
      </c>
      <c r="CJ248" s="29">
        <f t="shared" si="654"/>
        <v>0</v>
      </c>
      <c r="CK248" s="29">
        <f t="shared" si="655"/>
        <v>0</v>
      </c>
      <c r="CL248" s="29">
        <f t="shared" si="656"/>
        <v>0</v>
      </c>
      <c r="CM248" s="29">
        <f t="shared" si="657"/>
        <v>0</v>
      </c>
      <c r="CN248" s="29">
        <f t="shared" si="658"/>
        <v>0</v>
      </c>
      <c r="CO248" s="349"/>
      <c r="CP248" s="351"/>
      <c r="CQ248" s="351"/>
      <c r="CR248" s="29">
        <f t="shared" si="659"/>
        <v>0</v>
      </c>
      <c r="CS248" s="29"/>
      <c r="CT248" s="322"/>
      <c r="CU248" s="29"/>
      <c r="CV248" s="325"/>
      <c r="CW248" s="29">
        <f t="shared" si="660"/>
        <v>0</v>
      </c>
      <c r="CX248" s="29"/>
      <c r="CY248" s="322"/>
      <c r="CZ248" s="29"/>
      <c r="DA248" s="325"/>
      <c r="DB248" s="29">
        <f t="shared" si="661"/>
        <v>0</v>
      </c>
      <c r="DC248" s="2">
        <f t="shared" si="667"/>
        <v>0</v>
      </c>
      <c r="DD248" s="2">
        <f t="shared" si="667"/>
        <v>0</v>
      </c>
      <c r="DE248" s="2">
        <f t="shared" si="667"/>
        <v>0</v>
      </c>
      <c r="DF248" s="2">
        <f t="shared" si="667"/>
        <v>0</v>
      </c>
      <c r="DG248" s="29"/>
      <c r="DH248" s="29"/>
      <c r="DI248" s="29"/>
      <c r="DJ248" s="29">
        <f t="shared" si="662"/>
        <v>0</v>
      </c>
      <c r="DK248" s="93"/>
      <c r="DL248" s="29">
        <f t="shared" si="663"/>
        <v>1170.7250799999999</v>
      </c>
      <c r="DM248" s="29">
        <f t="shared" si="664"/>
        <v>1170.7250799999999</v>
      </c>
      <c r="DN248" s="93"/>
      <c r="DO248" s="29"/>
      <c r="DP248" s="29"/>
      <c r="DQ248" s="93"/>
      <c r="DR248" s="29"/>
      <c r="DS248" s="93"/>
      <c r="DT248" s="93"/>
      <c r="DU248" s="2">
        <f t="shared" si="636"/>
        <v>0</v>
      </c>
      <c r="DV248" s="29"/>
      <c r="DW248" s="322"/>
      <c r="DX248" s="29"/>
      <c r="DY248" s="343"/>
      <c r="DZ248" s="2">
        <f t="shared" si="513"/>
        <v>0</v>
      </c>
      <c r="EA248" s="29"/>
      <c r="EB248" s="29"/>
      <c r="EC248" s="29"/>
      <c r="ED248" s="178"/>
      <c r="EE248" s="445"/>
      <c r="EF248" s="447"/>
      <c r="EG248" s="447"/>
      <c r="EH248" s="554"/>
      <c r="EI248" s="554"/>
      <c r="EJ248" s="445"/>
      <c r="EK248" s="447"/>
      <c r="EL248" s="447"/>
      <c r="EM248" s="554"/>
      <c r="EN248" s="554"/>
      <c r="EO248" s="554"/>
      <c r="EP248" s="448"/>
      <c r="EQ248" s="447"/>
      <c r="ER248" s="428" t="e">
        <f t="shared" si="665"/>
        <v>#DIV/0!</v>
      </c>
      <c r="ES248" s="498">
        <f t="shared" si="514"/>
        <v>1253.5</v>
      </c>
      <c r="ET248" s="499">
        <f>AS248</f>
        <v>1253.5</v>
      </c>
      <c r="EU248" s="499"/>
      <c r="EV248" s="544">
        <f t="shared" si="668"/>
        <v>1</v>
      </c>
      <c r="EW248" s="544">
        <f t="shared" si="669"/>
        <v>0</v>
      </c>
      <c r="EX248" s="498">
        <f t="shared" si="515"/>
        <v>0</v>
      </c>
      <c r="EY248" s="499">
        <f t="shared" si="670"/>
        <v>0</v>
      </c>
      <c r="EZ248" s="499">
        <f t="shared" si="671"/>
        <v>0</v>
      </c>
      <c r="FA248" s="544" t="e">
        <f t="shared" si="672"/>
        <v>#DIV/0!</v>
      </c>
      <c r="FB248" s="544" t="e">
        <f t="shared" si="673"/>
        <v>#DIV/0!</v>
      </c>
      <c r="FC248" s="544"/>
      <c r="FD248" s="499">
        <f t="shared" si="674"/>
        <v>0</v>
      </c>
      <c r="FE248" s="499">
        <f t="shared" si="516"/>
        <v>0</v>
      </c>
      <c r="FF248" s="445"/>
      <c r="FG248" s="447"/>
      <c r="FH248" s="447"/>
      <c r="FI248" s="554"/>
      <c r="FJ248" s="554"/>
      <c r="FK248" s="445"/>
      <c r="FL248" s="447"/>
      <c r="FM248" s="447"/>
      <c r="FN248" s="554"/>
      <c r="FO248" s="554"/>
      <c r="FP248" s="554"/>
      <c r="FQ248" s="448"/>
      <c r="FR248" s="447"/>
    </row>
    <row r="249" spans="2:174" s="48" customFormat="1" ht="15.6" customHeight="1" x14ac:dyDescent="0.25">
      <c r="B249" s="35"/>
      <c r="C249" s="36"/>
      <c r="D249" s="36">
        <v>1</v>
      </c>
      <c r="E249" s="113">
        <v>209</v>
      </c>
      <c r="F249" s="35"/>
      <c r="G249" s="36"/>
      <c r="H249" s="36">
        <v>1</v>
      </c>
      <c r="I249" s="113"/>
      <c r="J249" s="4"/>
      <c r="K249" s="4"/>
      <c r="L249" s="66"/>
      <c r="M249" s="113">
        <v>197</v>
      </c>
      <c r="N249" s="4" t="s">
        <v>153</v>
      </c>
      <c r="O249" s="408"/>
      <c r="P249" s="212">
        <v>2</v>
      </c>
      <c r="Q249" s="113"/>
      <c r="R249" s="2">
        <f t="shared" si="642"/>
        <v>2919.1890000000003</v>
      </c>
      <c r="S249" s="619"/>
      <c r="T249" s="620">
        <v>813.9</v>
      </c>
      <c r="U249" s="620">
        <v>2105.2890000000002</v>
      </c>
      <c r="V249" s="2">
        <f t="shared" si="643"/>
        <v>813.9</v>
      </c>
      <c r="W249" s="2"/>
      <c r="X249" s="645">
        <v>813.9</v>
      </c>
      <c r="Y249" s="323"/>
      <c r="Z249" s="174"/>
      <c r="AA249" s="172"/>
      <c r="AB249" s="172"/>
      <c r="AC249" s="173"/>
      <c r="AD249" s="174"/>
      <c r="AE249" s="174"/>
      <c r="AF249" s="172"/>
      <c r="AG249" s="172"/>
      <c r="AH249" s="173"/>
      <c r="AI249" s="174"/>
      <c r="AJ249" s="174"/>
      <c r="AK249" s="172"/>
      <c r="AL249" s="172"/>
      <c r="AM249" s="173"/>
      <c r="AN249" s="174"/>
      <c r="AO249" s="174"/>
      <c r="AP249" s="578" t="s">
        <v>596</v>
      </c>
      <c r="AQ249" s="2">
        <f t="shared" si="644"/>
        <v>2919.1863000000003</v>
      </c>
      <c r="AR249" s="619"/>
      <c r="AS249" s="620">
        <v>813.9</v>
      </c>
      <c r="AT249" s="620">
        <v>2105.2863000000002</v>
      </c>
      <c r="AU249" s="323"/>
      <c r="AV249" s="2" t="e">
        <f t="shared" si="645"/>
        <v>#REF!</v>
      </c>
      <c r="AW249" s="2" t="e">
        <f>#REF!-AR249</f>
        <v>#REF!</v>
      </c>
      <c r="AX249" s="2" t="e">
        <f>#REF!-AS249</f>
        <v>#REF!</v>
      </c>
      <c r="AY249" s="2" t="e">
        <f>#REF!-AT249</f>
        <v>#REF!</v>
      </c>
      <c r="AZ249" s="2" t="e">
        <f>#REF!-AU249</f>
        <v>#REF!</v>
      </c>
      <c r="BA249" s="2">
        <f t="shared" si="646"/>
        <v>384.1</v>
      </c>
      <c r="BB249" s="2"/>
      <c r="BC249" s="262">
        <f>167+217.1</f>
        <v>384.1</v>
      </c>
      <c r="BD249" s="323"/>
      <c r="BE249" s="323"/>
      <c r="BF249" s="2">
        <f t="shared" si="647"/>
        <v>0</v>
      </c>
      <c r="BG249" s="2"/>
      <c r="BH249" s="262"/>
      <c r="BI249" s="323"/>
      <c r="BJ249" s="323"/>
      <c r="BK249" s="2">
        <f t="shared" si="648"/>
        <v>2793.0318300000004</v>
      </c>
      <c r="BL249" s="2"/>
      <c r="BM249" s="620">
        <v>687.74553000000003</v>
      </c>
      <c r="BN249" s="328">
        <v>2105.2863000000002</v>
      </c>
      <c r="BO249" s="328"/>
      <c r="BP249" s="619">
        <f t="shared" si="666"/>
        <v>1450.2901900000002</v>
      </c>
      <c r="BQ249" s="327"/>
      <c r="BR249" s="327">
        <v>1216.36949</v>
      </c>
      <c r="BS249" s="327">
        <v>233.92070000000001</v>
      </c>
      <c r="BT249" s="2">
        <f t="shared" si="649"/>
        <v>2793.0318300000004</v>
      </c>
      <c r="BU249" s="2"/>
      <c r="BV249" s="620">
        <v>687.74553000000003</v>
      </c>
      <c r="BW249" s="328">
        <v>2105.2863000000002</v>
      </c>
      <c r="BX249" s="205"/>
      <c r="BY249" s="2">
        <f t="shared" si="650"/>
        <v>1450.2901900000002</v>
      </c>
      <c r="BZ249" s="2"/>
      <c r="CA249" s="2">
        <v>1216.36949</v>
      </c>
      <c r="CB249" s="2">
        <v>233.92070000000001</v>
      </c>
      <c r="CC249" s="2"/>
      <c r="CD249" s="25">
        <f t="shared" si="651"/>
        <v>4243.3220200000005</v>
      </c>
      <c r="CE249" s="2">
        <f t="shared" si="652"/>
        <v>4243.3220200000005</v>
      </c>
      <c r="CF249" s="2">
        <f t="shared" si="653"/>
        <v>0</v>
      </c>
      <c r="CG249" s="2">
        <f t="shared" si="653"/>
        <v>1904.1150200000002</v>
      </c>
      <c r="CH249" s="2">
        <f t="shared" si="653"/>
        <v>2339.2070000000003</v>
      </c>
      <c r="CI249" s="2">
        <f t="shared" si="653"/>
        <v>0</v>
      </c>
      <c r="CJ249" s="2">
        <f t="shared" si="654"/>
        <v>0</v>
      </c>
      <c r="CK249" s="2">
        <f t="shared" si="655"/>
        <v>0</v>
      </c>
      <c r="CL249" s="2">
        <f t="shared" si="656"/>
        <v>0</v>
      </c>
      <c r="CM249" s="2">
        <f t="shared" si="657"/>
        <v>0</v>
      </c>
      <c r="CN249" s="2">
        <f t="shared" si="658"/>
        <v>0</v>
      </c>
      <c r="CO249" s="92"/>
      <c r="CP249" s="348"/>
      <c r="CQ249" s="348"/>
      <c r="CR249" s="2">
        <f t="shared" si="659"/>
        <v>0</v>
      </c>
      <c r="CS249" s="2"/>
      <c r="CT249" s="262"/>
      <c r="CU249" s="323"/>
      <c r="CV249" s="323"/>
      <c r="CW249" s="2">
        <f t="shared" si="660"/>
        <v>0</v>
      </c>
      <c r="CX249" s="2"/>
      <c r="CY249" s="262"/>
      <c r="CZ249" s="323"/>
      <c r="DA249" s="323"/>
      <c r="DB249" s="2">
        <f t="shared" si="661"/>
        <v>0</v>
      </c>
      <c r="DC249" s="2">
        <f t="shared" si="667"/>
        <v>0</v>
      </c>
      <c r="DD249" s="2">
        <f t="shared" si="667"/>
        <v>0</v>
      </c>
      <c r="DE249" s="2">
        <f t="shared" si="667"/>
        <v>0</v>
      </c>
      <c r="DF249" s="2">
        <f t="shared" si="667"/>
        <v>0</v>
      </c>
      <c r="DG249" s="2"/>
      <c r="DH249" s="2"/>
      <c r="DI249" s="2"/>
      <c r="DJ249" s="2">
        <f t="shared" si="662"/>
        <v>0</v>
      </c>
      <c r="DK249" s="58"/>
      <c r="DL249" s="2">
        <f t="shared" si="663"/>
        <v>2793.0318300000004</v>
      </c>
      <c r="DM249" s="2">
        <f t="shared" si="664"/>
        <v>2793.0318300000004</v>
      </c>
      <c r="DN249" s="58"/>
      <c r="DO249" s="2"/>
      <c r="DP249" s="2"/>
      <c r="DQ249" s="58"/>
      <c r="DR249" s="2"/>
      <c r="DS249" s="58"/>
      <c r="DT249" s="58"/>
      <c r="DU249" s="2">
        <f t="shared" si="636"/>
        <v>0</v>
      </c>
      <c r="DV249" s="2"/>
      <c r="DW249" s="620"/>
      <c r="DX249" s="328"/>
      <c r="DY249" s="328"/>
      <c r="DZ249" s="2">
        <f t="shared" si="513"/>
        <v>0</v>
      </c>
      <c r="EA249" s="2"/>
      <c r="EB249" s="2"/>
      <c r="EC249" s="2"/>
      <c r="ED249" s="172"/>
      <c r="EE249" s="445"/>
      <c r="EF249" s="445"/>
      <c r="EG249" s="445"/>
      <c r="EH249" s="553"/>
      <c r="EI249" s="553"/>
      <c r="EJ249" s="445"/>
      <c r="EK249" s="445"/>
      <c r="EL249" s="445"/>
      <c r="EM249" s="553"/>
      <c r="EN249" s="553"/>
      <c r="EO249" s="553"/>
      <c r="EP249" s="446"/>
      <c r="EQ249" s="445"/>
      <c r="ER249" s="427" t="e">
        <f t="shared" si="665"/>
        <v>#DIV/0!</v>
      </c>
      <c r="ES249" s="498">
        <f>ET249+EU249</f>
        <v>813.9</v>
      </c>
      <c r="ET249" s="498">
        <f>AS249</f>
        <v>813.9</v>
      </c>
      <c r="EU249" s="498"/>
      <c r="EV249" s="541">
        <f>ET249/ES249</f>
        <v>1</v>
      </c>
      <c r="EW249" s="541">
        <f>EU249/ES249</f>
        <v>0</v>
      </c>
      <c r="EX249" s="498">
        <f>EY249+EZ249</f>
        <v>0</v>
      </c>
      <c r="EY249" s="498">
        <f>DW249</f>
        <v>0</v>
      </c>
      <c r="EZ249" s="498">
        <f>EB249</f>
        <v>0</v>
      </c>
      <c r="FA249" s="541" t="e">
        <f>EY249/EX249</f>
        <v>#DIV/0!</v>
      </c>
      <c r="FB249" s="541" t="e">
        <f>EZ249/EX249</f>
        <v>#DIV/0!</v>
      </c>
      <c r="FC249" s="541"/>
      <c r="FD249" s="498">
        <f>EX249*EV249</f>
        <v>0</v>
      </c>
      <c r="FE249" s="498">
        <f t="shared" si="516"/>
        <v>0</v>
      </c>
      <c r="FF249" s="445"/>
      <c r="FG249" s="445"/>
      <c r="FH249" s="445"/>
      <c r="FI249" s="553"/>
      <c r="FJ249" s="553"/>
      <c r="FK249" s="445"/>
      <c r="FL249" s="445"/>
      <c r="FM249" s="445"/>
      <c r="FN249" s="553"/>
      <c r="FO249" s="553"/>
      <c r="FP249" s="553"/>
      <c r="FQ249" s="446"/>
      <c r="FR249" s="445"/>
    </row>
    <row r="250" spans="2:174" s="49" customFormat="1" ht="15.6" customHeight="1" x14ac:dyDescent="0.25">
      <c r="B250" s="38"/>
      <c r="C250" s="39">
        <v>1</v>
      </c>
      <c r="D250" s="39"/>
      <c r="E250" s="40">
        <v>210</v>
      </c>
      <c r="F250" s="38"/>
      <c r="G250" s="39">
        <v>1</v>
      </c>
      <c r="H250" s="39">
        <v>1</v>
      </c>
      <c r="M250" s="40">
        <v>198</v>
      </c>
      <c r="N250" s="41" t="s">
        <v>69</v>
      </c>
      <c r="O250" s="41"/>
      <c r="P250" s="212">
        <v>1</v>
      </c>
      <c r="Q250" s="113"/>
      <c r="R250" s="29">
        <f t="shared" si="642"/>
        <v>803.6</v>
      </c>
      <c r="S250" s="621"/>
      <c r="T250" s="618">
        <v>803.6</v>
      </c>
      <c r="U250" s="621"/>
      <c r="V250" s="29">
        <f t="shared" si="643"/>
        <v>803.6</v>
      </c>
      <c r="W250" s="29"/>
      <c r="X250" s="646">
        <v>803.6</v>
      </c>
      <c r="Y250" s="29"/>
      <c r="Z250" s="181"/>
      <c r="AA250" s="178"/>
      <c r="AB250" s="178"/>
      <c r="AC250" s="180"/>
      <c r="AD250" s="178"/>
      <c r="AE250" s="181"/>
      <c r="AF250" s="178"/>
      <c r="AG250" s="178"/>
      <c r="AH250" s="180"/>
      <c r="AI250" s="178"/>
      <c r="AJ250" s="181"/>
      <c r="AK250" s="178"/>
      <c r="AL250" s="178"/>
      <c r="AM250" s="180"/>
      <c r="AN250" s="178"/>
      <c r="AO250" s="178"/>
      <c r="AP250" s="578" t="s">
        <v>496</v>
      </c>
      <c r="AQ250" s="29">
        <f t="shared" si="644"/>
        <v>803.6</v>
      </c>
      <c r="AR250" s="621"/>
      <c r="AS250" s="618">
        <v>803.6</v>
      </c>
      <c r="AT250" s="621"/>
      <c r="AU250" s="29"/>
      <c r="AV250" s="29" t="e">
        <f t="shared" si="645"/>
        <v>#REF!</v>
      </c>
      <c r="AW250" s="29" t="e">
        <f>#REF!-AR250</f>
        <v>#REF!</v>
      </c>
      <c r="AX250" s="29" t="e">
        <f>#REF!-AS250</f>
        <v>#REF!</v>
      </c>
      <c r="AY250" s="29" t="e">
        <f>#REF!-AT250</f>
        <v>#REF!</v>
      </c>
      <c r="AZ250" s="29" t="e">
        <f>#REF!-AU250</f>
        <v>#REF!</v>
      </c>
      <c r="BA250" s="29">
        <f t="shared" si="646"/>
        <v>483</v>
      </c>
      <c r="BB250" s="29"/>
      <c r="BC250" s="322">
        <v>483</v>
      </c>
      <c r="BD250" s="29"/>
      <c r="BE250" s="29"/>
      <c r="BF250" s="29">
        <f t="shared" si="647"/>
        <v>0</v>
      </c>
      <c r="BG250" s="29"/>
      <c r="BH250" s="322"/>
      <c r="BI250" s="29"/>
      <c r="BJ250" s="29"/>
      <c r="BK250" s="29">
        <f t="shared" si="648"/>
        <v>800.63417000000004</v>
      </c>
      <c r="BL250" s="29"/>
      <c r="BM250" s="618">
        <v>800.63417000000004</v>
      </c>
      <c r="BN250" s="29"/>
      <c r="BO250" s="29"/>
      <c r="BP250" s="619">
        <f t="shared" si="666"/>
        <v>119.36583</v>
      </c>
      <c r="BQ250" s="29"/>
      <c r="BR250" s="29">
        <v>119.36583</v>
      </c>
      <c r="BS250" s="29"/>
      <c r="BT250" s="29">
        <f t="shared" si="649"/>
        <v>800.63417000000004</v>
      </c>
      <c r="BU250" s="29"/>
      <c r="BV250" s="322">
        <v>800.63417000000004</v>
      </c>
      <c r="BW250" s="29"/>
      <c r="BX250" s="178"/>
      <c r="BY250" s="29">
        <f t="shared" si="650"/>
        <v>119.36583</v>
      </c>
      <c r="BZ250" s="29"/>
      <c r="CA250" s="29">
        <v>119.36583</v>
      </c>
      <c r="CB250" s="29"/>
      <c r="CC250" s="29"/>
      <c r="CD250" s="31">
        <f t="shared" si="651"/>
        <v>920</v>
      </c>
      <c r="CE250" s="29">
        <f t="shared" si="652"/>
        <v>920</v>
      </c>
      <c r="CF250" s="29">
        <f t="shared" si="653"/>
        <v>0</v>
      </c>
      <c r="CG250" s="29">
        <f t="shared" si="653"/>
        <v>920</v>
      </c>
      <c r="CH250" s="29">
        <f t="shared" si="653"/>
        <v>0</v>
      </c>
      <c r="CI250" s="29">
        <f t="shared" si="653"/>
        <v>0</v>
      </c>
      <c r="CJ250" s="29">
        <f t="shared" si="654"/>
        <v>0</v>
      </c>
      <c r="CK250" s="29">
        <f t="shared" si="655"/>
        <v>0</v>
      </c>
      <c r="CL250" s="29">
        <f t="shared" si="656"/>
        <v>0</v>
      </c>
      <c r="CM250" s="29">
        <f t="shared" si="657"/>
        <v>0</v>
      </c>
      <c r="CN250" s="29">
        <f t="shared" si="658"/>
        <v>0</v>
      </c>
      <c r="CO250" s="349"/>
      <c r="CP250" s="351"/>
      <c r="CQ250" s="351"/>
      <c r="CR250" s="29">
        <f t="shared" si="659"/>
        <v>0</v>
      </c>
      <c r="CS250" s="29"/>
      <c r="CT250" s="322"/>
      <c r="CU250" s="29"/>
      <c r="CV250" s="29"/>
      <c r="CW250" s="29">
        <f t="shared" si="660"/>
        <v>0</v>
      </c>
      <c r="CX250" s="29"/>
      <c r="CY250" s="322"/>
      <c r="CZ250" s="29"/>
      <c r="DA250" s="29"/>
      <c r="DB250" s="29">
        <f t="shared" si="661"/>
        <v>0</v>
      </c>
      <c r="DC250" s="2">
        <f t="shared" si="667"/>
        <v>0</v>
      </c>
      <c r="DD250" s="2">
        <f t="shared" si="667"/>
        <v>0</v>
      </c>
      <c r="DE250" s="2">
        <f t="shared" si="667"/>
        <v>0</v>
      </c>
      <c r="DF250" s="2">
        <f t="shared" si="667"/>
        <v>0</v>
      </c>
      <c r="DG250" s="29"/>
      <c r="DH250" s="29"/>
      <c r="DI250" s="29"/>
      <c r="DJ250" s="29">
        <f t="shared" si="662"/>
        <v>0</v>
      </c>
      <c r="DK250" s="93"/>
      <c r="DL250" s="29">
        <f t="shared" si="663"/>
        <v>800.63417000000004</v>
      </c>
      <c r="DM250" s="29">
        <f t="shared" si="664"/>
        <v>800.63417000000004</v>
      </c>
      <c r="DN250" s="93"/>
      <c r="DO250" s="29"/>
      <c r="DP250" s="29"/>
      <c r="DQ250" s="93"/>
      <c r="DR250" s="29"/>
      <c r="DS250" s="93"/>
      <c r="DT250" s="93"/>
      <c r="DU250" s="2">
        <f t="shared" si="636"/>
        <v>0</v>
      </c>
      <c r="DV250" s="29"/>
      <c r="DW250" s="322"/>
      <c r="DX250" s="29"/>
      <c r="DY250" s="29"/>
      <c r="DZ250" s="2">
        <f t="shared" si="513"/>
        <v>0</v>
      </c>
      <c r="EA250" s="29"/>
      <c r="EB250" s="29"/>
      <c r="EC250" s="29"/>
      <c r="ED250" s="178"/>
      <c r="EE250" s="445"/>
      <c r="EF250" s="447"/>
      <c r="EG250" s="447"/>
      <c r="EH250" s="554"/>
      <c r="EI250" s="554"/>
      <c r="EJ250" s="445"/>
      <c r="EK250" s="447"/>
      <c r="EL250" s="447"/>
      <c r="EM250" s="554"/>
      <c r="EN250" s="554"/>
      <c r="EO250" s="554"/>
      <c r="EP250" s="448"/>
      <c r="EQ250" s="447"/>
      <c r="ER250" s="428" t="e">
        <f t="shared" si="665"/>
        <v>#DIV/0!</v>
      </c>
      <c r="ES250" s="498">
        <f t="shared" si="514"/>
        <v>803.6</v>
      </c>
      <c r="ET250" s="499">
        <f>AS250</f>
        <v>803.6</v>
      </c>
      <c r="EU250" s="499"/>
      <c r="EV250" s="544">
        <f t="shared" si="668"/>
        <v>1</v>
      </c>
      <c r="EW250" s="544">
        <f t="shared" si="669"/>
        <v>0</v>
      </c>
      <c r="EX250" s="498">
        <f t="shared" si="515"/>
        <v>0</v>
      </c>
      <c r="EY250" s="499">
        <f t="shared" si="670"/>
        <v>0</v>
      </c>
      <c r="EZ250" s="499">
        <f t="shared" si="671"/>
        <v>0</v>
      </c>
      <c r="FA250" s="544" t="e">
        <f t="shared" si="672"/>
        <v>#DIV/0!</v>
      </c>
      <c r="FB250" s="544" t="e">
        <f t="shared" si="673"/>
        <v>#DIV/0!</v>
      </c>
      <c r="FC250" s="544"/>
      <c r="FD250" s="499">
        <f t="shared" si="674"/>
        <v>0</v>
      </c>
      <c r="FE250" s="499">
        <f t="shared" si="516"/>
        <v>0</v>
      </c>
      <c r="FF250" s="445"/>
      <c r="FG250" s="447"/>
      <c r="FH250" s="447"/>
      <c r="FI250" s="554"/>
      <c r="FJ250" s="554"/>
      <c r="FK250" s="445"/>
      <c r="FL250" s="447"/>
      <c r="FM250" s="447"/>
      <c r="FN250" s="554"/>
      <c r="FO250" s="554"/>
      <c r="FP250" s="554"/>
      <c r="FQ250" s="448"/>
      <c r="FR250" s="447"/>
    </row>
    <row r="251" spans="2:174" s="48" customFormat="1" ht="15.75" customHeight="1" x14ac:dyDescent="0.25">
      <c r="B251" s="35"/>
      <c r="C251" s="36"/>
      <c r="D251" s="36">
        <v>1</v>
      </c>
      <c r="E251" s="113">
        <v>211</v>
      </c>
      <c r="F251" s="35"/>
      <c r="G251" s="36"/>
      <c r="H251" s="36"/>
      <c r="M251" s="113">
        <v>199</v>
      </c>
      <c r="N251" s="4" t="s">
        <v>248</v>
      </c>
      <c r="O251" s="408"/>
      <c r="P251" s="212">
        <v>2</v>
      </c>
      <c r="Q251" s="113"/>
      <c r="R251" s="2">
        <f t="shared" si="642"/>
        <v>7101.6504100000002</v>
      </c>
      <c r="S251" s="619"/>
      <c r="T251" s="620">
        <v>647.92897000000005</v>
      </c>
      <c r="U251" s="619">
        <v>6453.7214400000003</v>
      </c>
      <c r="V251" s="2">
        <f t="shared" si="643"/>
        <v>652.5</v>
      </c>
      <c r="W251" s="2"/>
      <c r="X251" s="645">
        <v>652.5</v>
      </c>
      <c r="Y251" s="2"/>
      <c r="Z251" s="175"/>
      <c r="AA251" s="172"/>
      <c r="AB251" s="172"/>
      <c r="AC251" s="173"/>
      <c r="AD251" s="172"/>
      <c r="AE251" s="175"/>
      <c r="AF251" s="172"/>
      <c r="AG251" s="172"/>
      <c r="AH251" s="173"/>
      <c r="AI251" s="172"/>
      <c r="AJ251" s="175"/>
      <c r="AK251" s="172"/>
      <c r="AL251" s="172"/>
      <c r="AM251" s="173"/>
      <c r="AN251" s="172"/>
      <c r="AO251" s="172"/>
      <c r="AP251" s="578" t="s">
        <v>560</v>
      </c>
      <c r="AQ251" s="2">
        <f t="shared" si="644"/>
        <v>7101.6504100000002</v>
      </c>
      <c r="AR251" s="619"/>
      <c r="AS251" s="619">
        <v>647.92897000000005</v>
      </c>
      <c r="AT251" s="619">
        <v>6453.7214400000003</v>
      </c>
      <c r="AU251" s="2"/>
      <c r="AV251" s="2" t="e">
        <f t="shared" si="645"/>
        <v>#REF!</v>
      </c>
      <c r="AW251" s="2" t="e">
        <f>#REF!-AR251</f>
        <v>#REF!</v>
      </c>
      <c r="AX251" s="2" t="e">
        <f>#REF!-AS251</f>
        <v>#REF!</v>
      </c>
      <c r="AY251" s="2" t="e">
        <f>#REF!-AT251</f>
        <v>#REF!</v>
      </c>
      <c r="AZ251" s="2" t="e">
        <f>#REF!-AU251</f>
        <v>#REF!</v>
      </c>
      <c r="BA251" s="2">
        <f t="shared" si="646"/>
        <v>0</v>
      </c>
      <c r="BB251" s="2"/>
      <c r="BC251" s="2"/>
      <c r="BD251" s="2"/>
      <c r="BE251" s="2"/>
      <c r="BF251" s="2">
        <f t="shared" si="647"/>
        <v>0</v>
      </c>
      <c r="BG251" s="2"/>
      <c r="BH251" s="2"/>
      <c r="BI251" s="2"/>
      <c r="BJ251" s="2"/>
      <c r="BK251" s="2">
        <f t="shared" si="648"/>
        <v>7047.1649299999999</v>
      </c>
      <c r="BL251" s="2"/>
      <c r="BM251" s="619">
        <v>625.71442999999999</v>
      </c>
      <c r="BN251" s="2">
        <v>6421.4504999999999</v>
      </c>
      <c r="BO251" s="2"/>
      <c r="BP251" s="619">
        <f t="shared" si="666"/>
        <v>783.01832999999999</v>
      </c>
      <c r="BQ251" s="2"/>
      <c r="BR251" s="2">
        <v>69.523830000000004</v>
      </c>
      <c r="BS251" s="2">
        <v>713.49450000000002</v>
      </c>
      <c r="BT251" s="2">
        <f t="shared" si="649"/>
        <v>7047.1649299999999</v>
      </c>
      <c r="BU251" s="2"/>
      <c r="BV251" s="2">
        <v>625.71442999999999</v>
      </c>
      <c r="BW251" s="2">
        <v>6421.4504999999999</v>
      </c>
      <c r="BX251" s="172"/>
      <c r="BY251" s="2">
        <f t="shared" si="650"/>
        <v>783.01832999999999</v>
      </c>
      <c r="BZ251" s="2"/>
      <c r="CA251" s="2">
        <v>69.523830000000004</v>
      </c>
      <c r="CB251" s="2">
        <v>713.49450000000002</v>
      </c>
      <c r="CC251" s="2"/>
      <c r="CD251" s="25">
        <f t="shared" si="651"/>
        <v>7830.1832599999998</v>
      </c>
      <c r="CE251" s="2">
        <f t="shared" si="652"/>
        <v>7830.1832599999998</v>
      </c>
      <c r="CF251" s="2">
        <f t="shared" si="653"/>
        <v>0</v>
      </c>
      <c r="CG251" s="2">
        <f t="shared" si="653"/>
        <v>695.23825999999997</v>
      </c>
      <c r="CH251" s="2">
        <f t="shared" si="653"/>
        <v>7134.9449999999997</v>
      </c>
      <c r="CI251" s="2">
        <f t="shared" si="653"/>
        <v>0</v>
      </c>
      <c r="CJ251" s="2">
        <f t="shared" si="654"/>
        <v>0</v>
      </c>
      <c r="CK251" s="2">
        <f t="shared" si="655"/>
        <v>0</v>
      </c>
      <c r="CL251" s="2">
        <f t="shared" si="656"/>
        <v>0</v>
      </c>
      <c r="CM251" s="2">
        <f t="shared" si="657"/>
        <v>0</v>
      </c>
      <c r="CN251" s="2">
        <f t="shared" si="658"/>
        <v>0</v>
      </c>
      <c r="CO251" s="92"/>
      <c r="CP251" s="348"/>
      <c r="CQ251" s="348"/>
      <c r="CR251" s="2">
        <f t="shared" si="659"/>
        <v>0</v>
      </c>
      <c r="CS251" s="2"/>
      <c r="CT251" s="2"/>
      <c r="CU251" s="2"/>
      <c r="CV251" s="2"/>
      <c r="CW251" s="2">
        <f t="shared" si="660"/>
        <v>0</v>
      </c>
      <c r="CX251" s="2"/>
      <c r="CY251" s="2"/>
      <c r="CZ251" s="2"/>
      <c r="DA251" s="2"/>
      <c r="DB251" s="2">
        <f t="shared" si="661"/>
        <v>0</v>
      </c>
      <c r="DC251" s="2">
        <f t="shared" si="667"/>
        <v>0</v>
      </c>
      <c r="DD251" s="2">
        <f t="shared" si="667"/>
        <v>0</v>
      </c>
      <c r="DE251" s="2">
        <f t="shared" si="667"/>
        <v>0</v>
      </c>
      <c r="DF251" s="2">
        <f t="shared" si="667"/>
        <v>0</v>
      </c>
      <c r="DG251" s="2"/>
      <c r="DH251" s="2"/>
      <c r="DI251" s="2"/>
      <c r="DJ251" s="2">
        <f t="shared" si="662"/>
        <v>0</v>
      </c>
      <c r="DK251" s="58"/>
      <c r="DL251" s="2">
        <f t="shared" si="663"/>
        <v>7047.1649299999999</v>
      </c>
      <c r="DM251" s="2">
        <f t="shared" si="664"/>
        <v>7047.1649299999999</v>
      </c>
      <c r="DN251" s="58"/>
      <c r="DO251" s="2"/>
      <c r="DP251" s="2"/>
      <c r="DQ251" s="58"/>
      <c r="DR251" s="2"/>
      <c r="DS251" s="58"/>
      <c r="DT251" s="58"/>
      <c r="DU251" s="25">
        <f t="shared" si="636"/>
        <v>0</v>
      </c>
      <c r="DV251" s="2"/>
      <c r="DW251" s="2"/>
      <c r="DX251" s="2"/>
      <c r="DY251" s="2"/>
      <c r="DZ251" s="2">
        <f t="shared" si="513"/>
        <v>0</v>
      </c>
      <c r="EA251" s="2"/>
      <c r="EB251" s="2"/>
      <c r="EC251" s="25"/>
      <c r="ED251" s="172"/>
      <c r="EE251" s="445"/>
      <c r="EF251" s="445"/>
      <c r="EG251" s="445"/>
      <c r="EH251" s="559"/>
      <c r="EI251" s="559"/>
      <c r="EJ251" s="445"/>
      <c r="EK251" s="445"/>
      <c r="EL251" s="445"/>
      <c r="EM251" s="559"/>
      <c r="EN251" s="559"/>
      <c r="EO251" s="559"/>
      <c r="EP251" s="461"/>
      <c r="EQ251" s="462"/>
      <c r="ER251" s="434" t="e">
        <f t="shared" si="665"/>
        <v>#DIV/0!</v>
      </c>
      <c r="ES251" s="498"/>
      <c r="ET251" s="498"/>
      <c r="EU251" s="498"/>
      <c r="EV251" s="549"/>
      <c r="EW251" s="549"/>
      <c r="EX251" s="498"/>
      <c r="EY251" s="498"/>
      <c r="EZ251" s="498"/>
      <c r="FA251" s="549"/>
      <c r="FB251" s="549"/>
      <c r="FC251" s="549"/>
      <c r="FD251" s="509"/>
      <c r="FE251" s="509">
        <f t="shared" si="516"/>
        <v>0</v>
      </c>
      <c r="FF251" s="445"/>
      <c r="FG251" s="445"/>
      <c r="FH251" s="445"/>
      <c r="FI251" s="559"/>
      <c r="FJ251" s="559"/>
      <c r="FK251" s="445"/>
      <c r="FL251" s="445"/>
      <c r="FM251" s="445"/>
      <c r="FN251" s="559"/>
      <c r="FO251" s="559"/>
      <c r="FP251" s="559"/>
      <c r="FQ251" s="461"/>
      <c r="FR251" s="462"/>
    </row>
    <row r="252" spans="2:174" s="49" customFormat="1" ht="15.6" customHeight="1" x14ac:dyDescent="0.25">
      <c r="B252" s="38"/>
      <c r="C252" s="39">
        <v>1</v>
      </c>
      <c r="D252" s="39"/>
      <c r="E252" s="40">
        <v>212</v>
      </c>
      <c r="F252" s="38"/>
      <c r="G252" s="39">
        <v>1</v>
      </c>
      <c r="H252" s="39">
        <v>1</v>
      </c>
      <c r="I252" s="40"/>
      <c r="J252" s="41"/>
      <c r="K252" s="41"/>
      <c r="L252" s="85"/>
      <c r="M252" s="40">
        <v>200</v>
      </c>
      <c r="N252" s="41" t="s">
        <v>70</v>
      </c>
      <c r="O252" s="41"/>
      <c r="P252" s="212">
        <v>3</v>
      </c>
      <c r="Q252" s="113">
        <v>3</v>
      </c>
      <c r="R252" s="29">
        <f t="shared" si="642"/>
        <v>13155.37752</v>
      </c>
      <c r="S252" s="654">
        <v>2978.8341300000002</v>
      </c>
      <c r="T252" s="618">
        <v>6226.3</v>
      </c>
      <c r="U252" s="618">
        <v>3950.2433900000001</v>
      </c>
      <c r="V252" s="29">
        <f t="shared" si="643"/>
        <v>9226.2999999999993</v>
      </c>
      <c r="W252" s="650">
        <v>3000</v>
      </c>
      <c r="X252" s="646">
        <v>6226.3</v>
      </c>
      <c r="Y252" s="322"/>
      <c r="Z252" s="179"/>
      <c r="AA252" s="178"/>
      <c r="AB252" s="179"/>
      <c r="AC252" s="180"/>
      <c r="AD252" s="180"/>
      <c r="AE252" s="179"/>
      <c r="AF252" s="178"/>
      <c r="AG252" s="179"/>
      <c r="AH252" s="180"/>
      <c r="AI252" s="180"/>
      <c r="AJ252" s="179"/>
      <c r="AK252" s="178"/>
      <c r="AL252" s="179"/>
      <c r="AM252" s="180"/>
      <c r="AN252" s="180"/>
      <c r="AO252" s="179"/>
      <c r="AP252" s="578" t="s">
        <v>575</v>
      </c>
      <c r="AQ252" s="29">
        <f t="shared" si="644"/>
        <v>13155.37751</v>
      </c>
      <c r="AR252" s="660">
        <v>2978.8341300000002</v>
      </c>
      <c r="AS252" s="618">
        <v>6226.3</v>
      </c>
      <c r="AT252" s="618">
        <v>3950.2433799999999</v>
      </c>
      <c r="AU252" s="325"/>
      <c r="AV252" s="29" t="e">
        <f t="shared" si="645"/>
        <v>#REF!</v>
      </c>
      <c r="AW252" s="29" t="e">
        <f>#REF!-AR252</f>
        <v>#REF!</v>
      </c>
      <c r="AX252" s="29" t="e">
        <f>#REF!-AS252</f>
        <v>#REF!</v>
      </c>
      <c r="AY252" s="29" t="e">
        <f>#REF!-AT252</f>
        <v>#REF!</v>
      </c>
      <c r="AZ252" s="29" t="e">
        <f>#REF!-AU252</f>
        <v>#REF!</v>
      </c>
      <c r="BA252" s="29">
        <f t="shared" si="646"/>
        <v>4137.7</v>
      </c>
      <c r="BB252" s="31"/>
      <c r="BC252" s="322">
        <f>1500+2637.7</f>
        <v>4137.7</v>
      </c>
      <c r="BD252" s="322"/>
      <c r="BE252" s="325"/>
      <c r="BF252" s="29">
        <f t="shared" si="647"/>
        <v>0</v>
      </c>
      <c r="BG252" s="31"/>
      <c r="BH252" s="322"/>
      <c r="BI252" s="322"/>
      <c r="BJ252" s="325"/>
      <c r="BK252" s="29">
        <f t="shared" si="648"/>
        <v>13081.84878</v>
      </c>
      <c r="BL252" s="31">
        <v>2978.8341300000002</v>
      </c>
      <c r="BM252" s="618">
        <f>SUM(2788.17505,2501.66456,936.46039)</f>
        <v>6226.3</v>
      </c>
      <c r="BN252" s="343">
        <f>SUM(256.23015,3620.4845)</f>
        <v>3876.7146499999999</v>
      </c>
      <c r="BO252" s="343"/>
      <c r="BP252" s="619">
        <f t="shared" si="666"/>
        <v>2028.4015900000002</v>
      </c>
      <c r="BQ252" s="700">
        <v>224.21332000000001</v>
      </c>
      <c r="BR252" s="700">
        <f>SUM(636.23255,570.85384,213.69053)</f>
        <v>1420.77692</v>
      </c>
      <c r="BS252" s="700">
        <f>SUM(25.34145,358.0699)</f>
        <v>383.41135000000003</v>
      </c>
      <c r="BT252" s="29">
        <f t="shared" si="649"/>
        <v>13081.84878</v>
      </c>
      <c r="BU252" s="31">
        <v>2978.8341300000002</v>
      </c>
      <c r="BV252" s="322">
        <f>SUM(2788.17505,2501.66456,936.46039)</f>
        <v>6226.3</v>
      </c>
      <c r="BW252" s="343">
        <f>SUM(3620.4845,256.23015)</f>
        <v>3876.7146499999999</v>
      </c>
      <c r="BX252" s="204"/>
      <c r="BY252" s="31">
        <f t="shared" si="650"/>
        <v>2028.40139</v>
      </c>
      <c r="BZ252" s="31">
        <v>224.21332000000001</v>
      </c>
      <c r="CA252" s="31">
        <f>SUM(636.23255,570.85384,213.69053)</f>
        <v>1420.77692</v>
      </c>
      <c r="CB252" s="31">
        <f>SUM(358.0699,25.34125)</f>
        <v>383.41115000000002</v>
      </c>
      <c r="CC252" s="31"/>
      <c r="CD252" s="31">
        <f t="shared" si="651"/>
        <v>15110.250170000001</v>
      </c>
      <c r="CE252" s="29">
        <f t="shared" si="652"/>
        <v>15110.250170000001</v>
      </c>
      <c r="CF252" s="29">
        <f t="shared" si="653"/>
        <v>3203.04745</v>
      </c>
      <c r="CG252" s="29">
        <f t="shared" si="653"/>
        <v>7647.0769200000004</v>
      </c>
      <c r="CH252" s="29">
        <f t="shared" si="653"/>
        <v>4260.1257999999998</v>
      </c>
      <c r="CI252" s="29">
        <f t="shared" si="653"/>
        <v>0</v>
      </c>
      <c r="CJ252" s="29">
        <f t="shared" si="654"/>
        <v>0</v>
      </c>
      <c r="CK252" s="29">
        <f t="shared" si="655"/>
        <v>0</v>
      </c>
      <c r="CL252" s="29">
        <f t="shared" si="656"/>
        <v>0</v>
      </c>
      <c r="CM252" s="29">
        <f t="shared" si="657"/>
        <v>0</v>
      </c>
      <c r="CN252" s="29">
        <f t="shared" si="658"/>
        <v>0</v>
      </c>
      <c r="CO252" s="349"/>
      <c r="CP252" s="351"/>
      <c r="CQ252" s="351"/>
      <c r="CR252" s="29">
        <f t="shared" si="659"/>
        <v>0</v>
      </c>
      <c r="CS252" s="31"/>
      <c r="CT252" s="322"/>
      <c r="CU252" s="322"/>
      <c r="CV252" s="325"/>
      <c r="CW252" s="29">
        <f t="shared" si="660"/>
        <v>0</v>
      </c>
      <c r="CX252" s="31"/>
      <c r="CY252" s="322"/>
      <c r="CZ252" s="322"/>
      <c r="DA252" s="325"/>
      <c r="DB252" s="29">
        <f t="shared" si="661"/>
        <v>0</v>
      </c>
      <c r="DC252" s="2">
        <f t="shared" si="667"/>
        <v>0</v>
      </c>
      <c r="DD252" s="2">
        <f t="shared" si="667"/>
        <v>0</v>
      </c>
      <c r="DE252" s="2">
        <f t="shared" si="667"/>
        <v>0</v>
      </c>
      <c r="DF252" s="2">
        <f t="shared" si="667"/>
        <v>0</v>
      </c>
      <c r="DG252" s="31"/>
      <c r="DH252" s="31"/>
      <c r="DI252" s="365"/>
      <c r="DJ252" s="31">
        <f t="shared" si="662"/>
        <v>0</v>
      </c>
      <c r="DK252" s="93"/>
      <c r="DL252" s="29">
        <f t="shared" si="663"/>
        <v>13081.84878</v>
      </c>
      <c r="DM252" s="29">
        <f t="shared" si="664"/>
        <v>13081.84878</v>
      </c>
      <c r="DN252" s="93"/>
      <c r="DO252" s="31"/>
      <c r="DP252" s="31"/>
      <c r="DQ252" s="93"/>
      <c r="DR252" s="31"/>
      <c r="DS252" s="93"/>
      <c r="DT252" s="93"/>
      <c r="DU252" s="25">
        <f t="shared" si="636"/>
        <v>0</v>
      </c>
      <c r="DV252" s="31"/>
      <c r="DW252" s="322"/>
      <c r="DX252" s="343"/>
      <c r="DY252" s="343"/>
      <c r="DZ252" s="25">
        <f t="shared" si="513"/>
        <v>0</v>
      </c>
      <c r="EA252" s="31"/>
      <c r="EB252" s="31"/>
      <c r="EC252" s="31"/>
      <c r="ED252" s="181"/>
      <c r="EE252" s="462"/>
      <c r="EF252" s="463"/>
      <c r="EG252" s="463"/>
      <c r="EH252" s="560"/>
      <c r="EI252" s="560"/>
      <c r="EJ252" s="462"/>
      <c r="EK252" s="463"/>
      <c r="EL252" s="463"/>
      <c r="EM252" s="560"/>
      <c r="EN252" s="560"/>
      <c r="EO252" s="560"/>
      <c r="EP252" s="464"/>
      <c r="EQ252" s="463"/>
      <c r="ER252" s="435" t="e">
        <f t="shared" si="665"/>
        <v>#DIV/0!</v>
      </c>
      <c r="ES252" s="509">
        <f t="shared" si="514"/>
        <v>6226.3</v>
      </c>
      <c r="ET252" s="510">
        <f t="shared" ref="ET252:ET258" si="675">AS252</f>
        <v>6226.3</v>
      </c>
      <c r="EU252" s="510"/>
      <c r="EV252" s="550">
        <f t="shared" si="668"/>
        <v>1</v>
      </c>
      <c r="EW252" s="550">
        <f t="shared" si="669"/>
        <v>0</v>
      </c>
      <c r="EX252" s="509">
        <f t="shared" si="515"/>
        <v>0</v>
      </c>
      <c r="EY252" s="510">
        <f t="shared" si="670"/>
        <v>0</v>
      </c>
      <c r="EZ252" s="510">
        <f t="shared" si="671"/>
        <v>0</v>
      </c>
      <c r="FA252" s="550" t="e">
        <f t="shared" si="672"/>
        <v>#DIV/0!</v>
      </c>
      <c r="FB252" s="550" t="e">
        <f t="shared" si="673"/>
        <v>#DIV/0!</v>
      </c>
      <c r="FC252" s="550"/>
      <c r="FD252" s="510">
        <f t="shared" si="674"/>
        <v>0</v>
      </c>
      <c r="FE252" s="510">
        <f t="shared" si="516"/>
        <v>0</v>
      </c>
      <c r="FF252" s="462"/>
      <c r="FG252" s="463"/>
      <c r="FH252" s="463"/>
      <c r="FI252" s="560"/>
      <c r="FJ252" s="560"/>
      <c r="FK252" s="462"/>
      <c r="FL252" s="463"/>
      <c r="FM252" s="463"/>
      <c r="FN252" s="560"/>
      <c r="FO252" s="560"/>
      <c r="FP252" s="560"/>
      <c r="FQ252" s="464"/>
      <c r="FR252" s="463"/>
    </row>
    <row r="253" spans="2:174" s="48" customFormat="1" ht="15.75" customHeight="1" x14ac:dyDescent="0.25">
      <c r="B253" s="35"/>
      <c r="C253" s="36"/>
      <c r="D253" s="36">
        <v>1</v>
      </c>
      <c r="E253" s="113">
        <v>213</v>
      </c>
      <c r="F253" s="35"/>
      <c r="G253" s="36"/>
      <c r="H253" s="36">
        <v>1</v>
      </c>
      <c r="I253" s="113"/>
      <c r="J253" s="4"/>
      <c r="K253" s="4"/>
      <c r="L253" s="66"/>
      <c r="M253" s="113">
        <v>201</v>
      </c>
      <c r="N253" s="4" t="s">
        <v>154</v>
      </c>
      <c r="O253" s="408"/>
      <c r="P253" s="212">
        <v>1</v>
      </c>
      <c r="Q253" s="113"/>
      <c r="R253" s="2">
        <f t="shared" si="642"/>
        <v>1126.4000000000001</v>
      </c>
      <c r="S253" s="659"/>
      <c r="T253" s="620">
        <v>1126.4000000000001</v>
      </c>
      <c r="U253" s="618"/>
      <c r="V253" s="2">
        <f t="shared" si="643"/>
        <v>1126.4000000000001</v>
      </c>
      <c r="W253" s="25"/>
      <c r="X253" s="645">
        <v>1126.4000000000001</v>
      </c>
      <c r="Y253" s="322"/>
      <c r="Z253" s="173"/>
      <c r="AA253" s="172"/>
      <c r="AB253" s="175"/>
      <c r="AC253" s="173"/>
      <c r="AD253" s="180"/>
      <c r="AE253" s="173"/>
      <c r="AF253" s="172"/>
      <c r="AG253" s="175"/>
      <c r="AH253" s="173"/>
      <c r="AI253" s="180"/>
      <c r="AJ253" s="173"/>
      <c r="AK253" s="172"/>
      <c r="AL253" s="175"/>
      <c r="AM253" s="173"/>
      <c r="AN253" s="180"/>
      <c r="AO253" s="173"/>
      <c r="AP253" s="578" t="s">
        <v>554</v>
      </c>
      <c r="AQ253" s="2">
        <f t="shared" si="644"/>
        <v>1126.4000000000001</v>
      </c>
      <c r="AR253" s="659"/>
      <c r="AS253" s="620">
        <v>1126.4000000000001</v>
      </c>
      <c r="AT253" s="620"/>
      <c r="AU253" s="262"/>
      <c r="AV253" s="25" t="e">
        <f t="shared" si="645"/>
        <v>#REF!</v>
      </c>
      <c r="AW253" s="2" t="e">
        <f>#REF!-AR253</f>
        <v>#REF!</v>
      </c>
      <c r="AX253" s="2" t="e">
        <f>#REF!-AS253</f>
        <v>#REF!</v>
      </c>
      <c r="AY253" s="2" t="e">
        <f>#REF!-AT253</f>
        <v>#REF!</v>
      </c>
      <c r="AZ253" s="2" t="e">
        <f>#REF!-AU253</f>
        <v>#REF!</v>
      </c>
      <c r="BA253" s="2">
        <f t="shared" si="646"/>
        <v>839.5</v>
      </c>
      <c r="BB253" s="25"/>
      <c r="BC253" s="262">
        <v>839.5</v>
      </c>
      <c r="BD253" s="57"/>
      <c r="BE253" s="262"/>
      <c r="BF253" s="2">
        <f t="shared" si="647"/>
        <v>0</v>
      </c>
      <c r="BG253" s="25"/>
      <c r="BH253" s="262"/>
      <c r="BI253" s="57"/>
      <c r="BJ253" s="262"/>
      <c r="BK253" s="2">
        <f t="shared" si="648"/>
        <v>1126.4000000000001</v>
      </c>
      <c r="BL253" s="25"/>
      <c r="BM253" s="620">
        <v>1126.4000000000001</v>
      </c>
      <c r="BN253" s="328"/>
      <c r="BO253" s="328"/>
      <c r="BP253" s="619">
        <f t="shared" si="666"/>
        <v>168.31264999999999</v>
      </c>
      <c r="BQ253" s="328"/>
      <c r="BR253" s="328">
        <v>168.31264999999999</v>
      </c>
      <c r="BS253" s="328"/>
      <c r="BT253" s="25">
        <f t="shared" si="649"/>
        <v>1126.4000000000001</v>
      </c>
      <c r="BU253" s="25"/>
      <c r="BV253" s="620">
        <v>1126.4000000000001</v>
      </c>
      <c r="BW253" s="366"/>
      <c r="BX253" s="205"/>
      <c r="BY253" s="25">
        <f t="shared" si="650"/>
        <v>168.31264999999999</v>
      </c>
      <c r="BZ253" s="25"/>
      <c r="CA253" s="262">
        <v>168.31264999999999</v>
      </c>
      <c r="CB253" s="57"/>
      <c r="CC253" s="262"/>
      <c r="CD253" s="25">
        <f t="shared" si="651"/>
        <v>1294.7126500000002</v>
      </c>
      <c r="CE253" s="2">
        <f t="shared" si="652"/>
        <v>1294.7126500000002</v>
      </c>
      <c r="CF253" s="2">
        <f t="shared" si="653"/>
        <v>0</v>
      </c>
      <c r="CG253" s="2">
        <f t="shared" si="653"/>
        <v>1294.7126500000002</v>
      </c>
      <c r="CH253" s="2">
        <f t="shared" si="653"/>
        <v>0</v>
      </c>
      <c r="CI253" s="2">
        <f t="shared" si="653"/>
        <v>0</v>
      </c>
      <c r="CJ253" s="2">
        <f t="shared" si="654"/>
        <v>0</v>
      </c>
      <c r="CK253" s="2">
        <f t="shared" si="655"/>
        <v>0</v>
      </c>
      <c r="CL253" s="2">
        <f t="shared" si="656"/>
        <v>0</v>
      </c>
      <c r="CM253" s="2">
        <f t="shared" si="657"/>
        <v>0</v>
      </c>
      <c r="CN253" s="2">
        <f t="shared" si="658"/>
        <v>0</v>
      </c>
      <c r="CO253" s="92"/>
      <c r="CP253" s="354"/>
      <c r="CQ253" s="354"/>
      <c r="CR253" s="2">
        <f t="shared" si="659"/>
        <v>0</v>
      </c>
      <c r="CS253" s="25"/>
      <c r="CT253" s="262"/>
      <c r="CU253" s="57"/>
      <c r="CV253" s="262"/>
      <c r="CW253" s="2">
        <f t="shared" si="660"/>
        <v>0</v>
      </c>
      <c r="CX253" s="25"/>
      <c r="CY253" s="262"/>
      <c r="CZ253" s="57"/>
      <c r="DA253" s="262"/>
      <c r="DB253" s="2">
        <f t="shared" si="661"/>
        <v>0</v>
      </c>
      <c r="DC253" s="2">
        <f t="shared" si="667"/>
        <v>0</v>
      </c>
      <c r="DD253" s="2">
        <f t="shared" si="667"/>
        <v>0</v>
      </c>
      <c r="DE253" s="2">
        <f t="shared" si="667"/>
        <v>0</v>
      </c>
      <c r="DF253" s="2">
        <f t="shared" si="667"/>
        <v>0</v>
      </c>
      <c r="DG253" s="57"/>
      <c r="DH253" s="57"/>
      <c r="DI253" s="57"/>
      <c r="DJ253" s="25">
        <f t="shared" si="662"/>
        <v>0</v>
      </c>
      <c r="DK253" s="58"/>
      <c r="DL253" s="2">
        <f t="shared" si="663"/>
        <v>1126.4000000000001</v>
      </c>
      <c r="DM253" s="2">
        <f t="shared" si="664"/>
        <v>1126.4000000000001</v>
      </c>
      <c r="DN253" s="58"/>
      <c r="DO253" s="25"/>
      <c r="DP253" s="25"/>
      <c r="DQ253" s="58"/>
      <c r="DR253" s="25"/>
      <c r="DS253" s="58"/>
      <c r="DT253" s="58"/>
      <c r="DU253" s="25">
        <f t="shared" si="636"/>
        <v>0</v>
      </c>
      <c r="DV253" s="25"/>
      <c r="DW253" s="620"/>
      <c r="DX253" s="366"/>
      <c r="DY253" s="328"/>
      <c r="DZ253" s="25">
        <f t="shared" si="513"/>
        <v>0</v>
      </c>
      <c r="EA253" s="25"/>
      <c r="EB253" s="262"/>
      <c r="EC253" s="262"/>
      <c r="ED253" s="173"/>
      <c r="EE253" s="462"/>
      <c r="EF253" s="462"/>
      <c r="EG253" s="454"/>
      <c r="EH253" s="561"/>
      <c r="EI253" s="561"/>
      <c r="EJ253" s="462"/>
      <c r="EK253" s="462"/>
      <c r="EL253" s="454"/>
      <c r="EM253" s="561"/>
      <c r="EN253" s="561"/>
      <c r="EO253" s="561"/>
      <c r="EP253" s="465"/>
      <c r="EQ253" s="449"/>
      <c r="ER253" s="436" t="e">
        <f t="shared" si="665"/>
        <v>#DIV/0!</v>
      </c>
      <c r="ES253" s="509">
        <f t="shared" si="514"/>
        <v>1126.4000000000001</v>
      </c>
      <c r="ET253" s="509">
        <f t="shared" si="675"/>
        <v>1126.4000000000001</v>
      </c>
      <c r="EU253" s="504"/>
      <c r="EV253" s="548">
        <f t="shared" si="668"/>
        <v>1</v>
      </c>
      <c r="EW253" s="548">
        <f t="shared" si="669"/>
        <v>0</v>
      </c>
      <c r="EX253" s="509">
        <f t="shared" si="515"/>
        <v>0</v>
      </c>
      <c r="EY253" s="509">
        <f t="shared" si="670"/>
        <v>0</v>
      </c>
      <c r="EZ253" s="504">
        <f t="shared" si="671"/>
        <v>0</v>
      </c>
      <c r="FA253" s="548" t="e">
        <f t="shared" si="672"/>
        <v>#DIV/0!</v>
      </c>
      <c r="FB253" s="548" t="e">
        <f t="shared" si="673"/>
        <v>#DIV/0!</v>
      </c>
      <c r="FC253" s="548"/>
      <c r="FD253" s="500">
        <f t="shared" si="674"/>
        <v>0</v>
      </c>
      <c r="FE253" s="500">
        <f t="shared" si="516"/>
        <v>0</v>
      </c>
      <c r="FF253" s="462"/>
      <c r="FG253" s="462"/>
      <c r="FH253" s="454"/>
      <c r="FI253" s="561"/>
      <c r="FJ253" s="561"/>
      <c r="FK253" s="462"/>
      <c r="FL253" s="462"/>
      <c r="FM253" s="454"/>
      <c r="FN253" s="561"/>
      <c r="FO253" s="561"/>
      <c r="FP253" s="561"/>
      <c r="FQ253" s="465"/>
      <c r="FR253" s="449"/>
    </row>
    <row r="254" spans="2:174" s="49" customFormat="1" ht="15.75" customHeight="1" x14ac:dyDescent="0.25">
      <c r="B254" s="38"/>
      <c r="C254" s="39">
        <v>1</v>
      </c>
      <c r="D254" s="39"/>
      <c r="E254" s="40">
        <v>214</v>
      </c>
      <c r="F254" s="38"/>
      <c r="G254" s="39">
        <v>1</v>
      </c>
      <c r="H254" s="39"/>
      <c r="I254" s="40"/>
      <c r="J254" s="41"/>
      <c r="K254" s="41"/>
      <c r="L254" s="85"/>
      <c r="M254" s="40">
        <v>202</v>
      </c>
      <c r="N254" s="41" t="s">
        <v>249</v>
      </c>
      <c r="O254" s="41" t="s">
        <v>346</v>
      </c>
      <c r="P254" s="212">
        <v>2</v>
      </c>
      <c r="Q254" s="113">
        <v>1</v>
      </c>
      <c r="R254" s="29">
        <f t="shared" si="642"/>
        <v>7630.0763200000001</v>
      </c>
      <c r="S254" s="660"/>
      <c r="T254" s="618">
        <v>3341.5</v>
      </c>
      <c r="U254" s="618">
        <v>4288.5763200000001</v>
      </c>
      <c r="V254" s="29">
        <f t="shared" si="643"/>
        <v>7640.19632</v>
      </c>
      <c r="W254" s="31"/>
      <c r="X254" s="646">
        <v>3341.5</v>
      </c>
      <c r="Y254" s="646">
        <v>4298.69632</v>
      </c>
      <c r="Z254" s="179"/>
      <c r="AA254" s="178"/>
      <c r="AB254" s="181"/>
      <c r="AC254" s="180"/>
      <c r="AD254" s="180"/>
      <c r="AE254" s="179"/>
      <c r="AF254" s="178"/>
      <c r="AG254" s="181"/>
      <c r="AH254" s="180"/>
      <c r="AI254" s="180"/>
      <c r="AJ254" s="179"/>
      <c r="AK254" s="178"/>
      <c r="AL254" s="181"/>
      <c r="AM254" s="180"/>
      <c r="AN254" s="180"/>
      <c r="AO254" s="179"/>
      <c r="AP254" s="578" t="s">
        <v>581</v>
      </c>
      <c r="AQ254" s="29">
        <f t="shared" si="644"/>
        <v>7630.0763200000001</v>
      </c>
      <c r="AR254" s="660"/>
      <c r="AS254" s="618">
        <v>3341.5</v>
      </c>
      <c r="AT254" s="618">
        <v>4288.5763200000001</v>
      </c>
      <c r="AU254" s="367"/>
      <c r="AV254" s="31" t="e">
        <f t="shared" si="645"/>
        <v>#REF!</v>
      </c>
      <c r="AW254" s="29" t="e">
        <f>#REF!-AR254</f>
        <v>#REF!</v>
      </c>
      <c r="AX254" s="29" t="e">
        <f>#REF!-AS254</f>
        <v>#REF!</v>
      </c>
      <c r="AY254" s="29" t="e">
        <f>#REF!-AT254</f>
        <v>#REF!</v>
      </c>
      <c r="AZ254" s="29" t="e">
        <f>#REF!-AU254</f>
        <v>#REF!</v>
      </c>
      <c r="BA254" s="31">
        <f t="shared" si="646"/>
        <v>2010.2</v>
      </c>
      <c r="BB254" s="31"/>
      <c r="BC254" s="322">
        <v>2010.2</v>
      </c>
      <c r="BD254" s="367"/>
      <c r="BE254" s="367"/>
      <c r="BF254" s="29">
        <f t="shared" si="647"/>
        <v>0</v>
      </c>
      <c r="BG254" s="31"/>
      <c r="BH254" s="322"/>
      <c r="BI254" s="367"/>
      <c r="BJ254" s="367"/>
      <c r="BK254" s="31">
        <f t="shared" si="648"/>
        <v>7630.0763200000001</v>
      </c>
      <c r="BL254" s="31"/>
      <c r="BM254" s="618">
        <v>3341.5</v>
      </c>
      <c r="BN254" s="343">
        <v>4288.5763200000001</v>
      </c>
      <c r="BO254" s="369"/>
      <c r="BP254" s="619">
        <f t="shared" si="666"/>
        <v>912.61807999999996</v>
      </c>
      <c r="BQ254" s="369"/>
      <c r="BR254" s="369">
        <v>539.69839999999999</v>
      </c>
      <c r="BS254" s="369">
        <v>372.91968000000003</v>
      </c>
      <c r="BT254" s="31">
        <f t="shared" si="649"/>
        <v>7630.0763200000001</v>
      </c>
      <c r="BU254" s="31"/>
      <c r="BV254" s="322">
        <v>3341.5</v>
      </c>
      <c r="BW254" s="369">
        <v>4288.5763200000001</v>
      </c>
      <c r="BX254" s="207"/>
      <c r="BY254" s="31">
        <f t="shared" si="650"/>
        <v>912.61807999999996</v>
      </c>
      <c r="BZ254" s="31"/>
      <c r="CA254" s="322">
        <v>539.69839999999999</v>
      </c>
      <c r="CB254" s="367">
        <v>372.91968000000003</v>
      </c>
      <c r="CC254" s="322"/>
      <c r="CD254" s="31">
        <f t="shared" si="651"/>
        <v>8542.6944000000003</v>
      </c>
      <c r="CE254" s="29">
        <f t="shared" si="652"/>
        <v>8542.6944000000003</v>
      </c>
      <c r="CF254" s="29">
        <f t="shared" si="653"/>
        <v>0</v>
      </c>
      <c r="CG254" s="29">
        <f t="shared" si="653"/>
        <v>3881.1984000000002</v>
      </c>
      <c r="CH254" s="29">
        <f t="shared" si="653"/>
        <v>4661.4960000000001</v>
      </c>
      <c r="CI254" s="29">
        <f t="shared" si="653"/>
        <v>0</v>
      </c>
      <c r="CJ254" s="29">
        <f t="shared" si="654"/>
        <v>0</v>
      </c>
      <c r="CK254" s="29">
        <f t="shared" si="655"/>
        <v>0</v>
      </c>
      <c r="CL254" s="29">
        <f t="shared" si="656"/>
        <v>0</v>
      </c>
      <c r="CM254" s="29">
        <f t="shared" si="657"/>
        <v>0</v>
      </c>
      <c r="CN254" s="29">
        <f t="shared" si="658"/>
        <v>0</v>
      </c>
      <c r="CO254" s="349"/>
      <c r="CP254" s="368"/>
      <c r="CQ254" s="368"/>
      <c r="CR254" s="29">
        <f t="shared" si="659"/>
        <v>0</v>
      </c>
      <c r="CS254" s="31"/>
      <c r="CT254" s="322"/>
      <c r="CU254" s="367"/>
      <c r="CV254" s="367"/>
      <c r="CW254" s="29">
        <f t="shared" si="660"/>
        <v>0</v>
      </c>
      <c r="CX254" s="31"/>
      <c r="CY254" s="322"/>
      <c r="CZ254" s="367"/>
      <c r="DA254" s="367"/>
      <c r="DB254" s="31">
        <f t="shared" si="661"/>
        <v>0</v>
      </c>
      <c r="DC254" s="2">
        <f t="shared" si="667"/>
        <v>0</v>
      </c>
      <c r="DD254" s="2">
        <f t="shared" si="667"/>
        <v>0</v>
      </c>
      <c r="DE254" s="2">
        <f t="shared" si="667"/>
        <v>0</v>
      </c>
      <c r="DF254" s="2">
        <f t="shared" si="667"/>
        <v>0</v>
      </c>
      <c r="DG254" s="367"/>
      <c r="DH254" s="367"/>
      <c r="DI254" s="367"/>
      <c r="DJ254" s="31">
        <f t="shared" si="662"/>
        <v>0</v>
      </c>
      <c r="DK254" s="93"/>
      <c r="DL254" s="29">
        <f t="shared" si="663"/>
        <v>7630.0763200000001</v>
      </c>
      <c r="DM254" s="29">
        <f t="shared" si="664"/>
        <v>7630.0763200000001</v>
      </c>
      <c r="DN254" s="93"/>
      <c r="DO254" s="31"/>
      <c r="DP254" s="31"/>
      <c r="DQ254" s="93"/>
      <c r="DR254" s="31"/>
      <c r="DS254" s="93"/>
      <c r="DT254" s="93"/>
      <c r="DU254" s="25">
        <f t="shared" si="636"/>
        <v>0</v>
      </c>
      <c r="DV254" s="31"/>
      <c r="DW254" s="322"/>
      <c r="DX254" s="369"/>
      <c r="DY254" s="343"/>
      <c r="DZ254" s="25">
        <f t="shared" si="513"/>
        <v>0</v>
      </c>
      <c r="EA254" s="31"/>
      <c r="EB254" s="322"/>
      <c r="EC254" s="322"/>
      <c r="ED254" s="180"/>
      <c r="EE254" s="462"/>
      <c r="EF254" s="463"/>
      <c r="EG254" s="455"/>
      <c r="EH254" s="562"/>
      <c r="EI254" s="562"/>
      <c r="EJ254" s="462"/>
      <c r="EK254" s="463"/>
      <c r="EL254" s="455"/>
      <c r="EM254" s="562"/>
      <c r="EN254" s="562"/>
      <c r="EO254" s="562"/>
      <c r="EP254" s="466"/>
      <c r="EQ254" s="459"/>
      <c r="ER254" s="437" t="e">
        <f t="shared" si="665"/>
        <v>#DIV/0!</v>
      </c>
      <c r="ES254" s="509">
        <f t="shared" si="514"/>
        <v>3341.5</v>
      </c>
      <c r="ET254" s="510">
        <f t="shared" si="675"/>
        <v>3341.5</v>
      </c>
      <c r="EU254" s="505"/>
      <c r="EV254" s="551">
        <f t="shared" si="668"/>
        <v>1</v>
      </c>
      <c r="EW254" s="551">
        <f t="shared" si="669"/>
        <v>0</v>
      </c>
      <c r="EX254" s="509">
        <f t="shared" si="515"/>
        <v>0</v>
      </c>
      <c r="EY254" s="510">
        <f t="shared" si="670"/>
        <v>0</v>
      </c>
      <c r="EZ254" s="505">
        <f t="shared" si="671"/>
        <v>0</v>
      </c>
      <c r="FA254" s="551" t="e">
        <f t="shared" si="672"/>
        <v>#DIV/0!</v>
      </c>
      <c r="FB254" s="551" t="e">
        <f t="shared" si="673"/>
        <v>#DIV/0!</v>
      </c>
      <c r="FC254" s="551"/>
      <c r="FD254" s="507">
        <f t="shared" si="674"/>
        <v>0</v>
      </c>
      <c r="FE254" s="507">
        <f t="shared" si="516"/>
        <v>0</v>
      </c>
      <c r="FF254" s="462"/>
      <c r="FG254" s="463"/>
      <c r="FH254" s="455"/>
      <c r="FI254" s="562"/>
      <c r="FJ254" s="562"/>
      <c r="FK254" s="462"/>
      <c r="FL254" s="463"/>
      <c r="FM254" s="455"/>
      <c r="FN254" s="562"/>
      <c r="FO254" s="562"/>
      <c r="FP254" s="562"/>
      <c r="FQ254" s="466"/>
      <c r="FR254" s="459"/>
    </row>
    <row r="255" spans="2:174" s="49" customFormat="1" ht="15.6" customHeight="1" x14ac:dyDescent="0.25">
      <c r="B255" s="38"/>
      <c r="C255" s="39"/>
      <c r="D255" s="39">
        <v>1</v>
      </c>
      <c r="E255" s="40">
        <v>215</v>
      </c>
      <c r="F255" s="38"/>
      <c r="G255" s="39"/>
      <c r="H255" s="39"/>
      <c r="I255" s="40"/>
      <c r="J255" s="41"/>
      <c r="K255" s="41"/>
      <c r="L255" s="85"/>
      <c r="M255" s="40">
        <v>203</v>
      </c>
      <c r="N255" s="41" t="s">
        <v>334</v>
      </c>
      <c r="O255" s="41"/>
      <c r="P255" s="320">
        <v>1</v>
      </c>
      <c r="Q255" s="40"/>
      <c r="R255" s="29">
        <f t="shared" si="642"/>
        <v>1105.8</v>
      </c>
      <c r="S255" s="660"/>
      <c r="T255" s="618">
        <v>1105.8</v>
      </c>
      <c r="U255" s="618"/>
      <c r="V255" s="29">
        <f t="shared" si="643"/>
        <v>1105.8</v>
      </c>
      <c r="W255" s="31"/>
      <c r="X255" s="646">
        <v>1105.8</v>
      </c>
      <c r="Y255" s="322"/>
      <c r="Z255" s="179"/>
      <c r="AA255" s="178"/>
      <c r="AB255" s="181"/>
      <c r="AC255" s="180"/>
      <c r="AD255" s="180"/>
      <c r="AE255" s="179"/>
      <c r="AF255" s="178"/>
      <c r="AG255" s="181"/>
      <c r="AH255" s="180"/>
      <c r="AI255" s="180"/>
      <c r="AJ255" s="179"/>
      <c r="AK255" s="178"/>
      <c r="AL255" s="181"/>
      <c r="AM255" s="180"/>
      <c r="AN255" s="180"/>
      <c r="AO255" s="179"/>
      <c r="AP255" s="578" t="s">
        <v>497</v>
      </c>
      <c r="AQ255" s="29">
        <f>AR255+AS255+AT255+AU255</f>
        <v>1105.8</v>
      </c>
      <c r="AR255" s="660"/>
      <c r="AS255" s="618">
        <v>1105.8</v>
      </c>
      <c r="AT255" s="618"/>
      <c r="AU255" s="322"/>
      <c r="AV255" s="31" t="e">
        <f t="shared" si="645"/>
        <v>#REF!</v>
      </c>
      <c r="AW255" s="29" t="e">
        <f>#REF!-AR255</f>
        <v>#REF!</v>
      </c>
      <c r="AX255" s="29" t="e">
        <f>#REF!-AS255</f>
        <v>#REF!</v>
      </c>
      <c r="AY255" s="29" t="e">
        <f>#REF!-AT255</f>
        <v>#REF!</v>
      </c>
      <c r="AZ255" s="29" t="e">
        <f>#REF!-AU255</f>
        <v>#REF!</v>
      </c>
      <c r="BA255" s="29">
        <f t="shared" si="646"/>
        <v>524.4</v>
      </c>
      <c r="BB255" s="31"/>
      <c r="BC255" s="322">
        <f>228+296.4</f>
        <v>524.4</v>
      </c>
      <c r="BD255" s="367"/>
      <c r="BE255" s="322"/>
      <c r="BF255" s="29">
        <f t="shared" si="647"/>
        <v>0</v>
      </c>
      <c r="BG255" s="31"/>
      <c r="BH255" s="322"/>
      <c r="BI255" s="367"/>
      <c r="BJ255" s="322"/>
      <c r="BK255" s="29">
        <f t="shared" si="648"/>
        <v>876.62463000000002</v>
      </c>
      <c r="BL255" s="31"/>
      <c r="BM255" s="618">
        <v>876.62463000000002</v>
      </c>
      <c r="BN255" s="343"/>
      <c r="BO255" s="343"/>
      <c r="BP255" s="619">
        <f t="shared" si="666"/>
        <v>1118.30952</v>
      </c>
      <c r="BQ255" s="343"/>
      <c r="BR255" s="343">
        <v>1118.30952</v>
      </c>
      <c r="BS255" s="343"/>
      <c r="BT255" s="31">
        <f t="shared" si="649"/>
        <v>876.62463000000002</v>
      </c>
      <c r="BU255" s="31"/>
      <c r="BV255" s="322">
        <v>876.62463000000002</v>
      </c>
      <c r="BW255" s="369"/>
      <c r="BX255" s="204"/>
      <c r="BY255" s="31">
        <f t="shared" si="650"/>
        <v>1118.30952</v>
      </c>
      <c r="BZ255" s="31"/>
      <c r="CA255" s="322">
        <v>1118.30952</v>
      </c>
      <c r="CB255" s="369"/>
      <c r="CC255" s="322"/>
      <c r="CD255" s="31">
        <f t="shared" si="651"/>
        <v>1994.93415</v>
      </c>
      <c r="CE255" s="29">
        <f t="shared" si="652"/>
        <v>1994.93415</v>
      </c>
      <c r="CF255" s="29">
        <f t="shared" si="653"/>
        <v>0</v>
      </c>
      <c r="CG255" s="29">
        <f t="shared" si="653"/>
        <v>1994.93415</v>
      </c>
      <c r="CH255" s="29">
        <f t="shared" si="653"/>
        <v>0</v>
      </c>
      <c r="CI255" s="29">
        <f t="shared" si="653"/>
        <v>0</v>
      </c>
      <c r="CJ255" s="29">
        <f t="shared" si="654"/>
        <v>0</v>
      </c>
      <c r="CK255" s="29">
        <f t="shared" si="655"/>
        <v>0</v>
      </c>
      <c r="CL255" s="29">
        <f t="shared" si="656"/>
        <v>0</v>
      </c>
      <c r="CM255" s="29">
        <f t="shared" si="657"/>
        <v>0</v>
      </c>
      <c r="CN255" s="29">
        <f t="shared" si="658"/>
        <v>0</v>
      </c>
      <c r="CO255" s="349"/>
      <c r="CP255" s="368"/>
      <c r="CQ255" s="368"/>
      <c r="CR255" s="29">
        <f t="shared" si="659"/>
        <v>0</v>
      </c>
      <c r="CS255" s="31"/>
      <c r="CT255" s="322"/>
      <c r="CU255" s="367"/>
      <c r="CV255" s="322"/>
      <c r="CW255" s="29">
        <f t="shared" si="660"/>
        <v>0</v>
      </c>
      <c r="CX255" s="31"/>
      <c r="CY255" s="322"/>
      <c r="CZ255" s="367"/>
      <c r="DA255" s="322"/>
      <c r="DB255" s="31">
        <f t="shared" si="661"/>
        <v>0</v>
      </c>
      <c r="DC255" s="29">
        <f t="shared" si="667"/>
        <v>0</v>
      </c>
      <c r="DD255" s="29">
        <f t="shared" si="667"/>
        <v>0</v>
      </c>
      <c r="DE255" s="29">
        <f t="shared" si="667"/>
        <v>0</v>
      </c>
      <c r="DF255" s="29">
        <f t="shared" si="667"/>
        <v>0</v>
      </c>
      <c r="DG255" s="367"/>
      <c r="DH255" s="367"/>
      <c r="DI255" s="367"/>
      <c r="DJ255" s="31">
        <f t="shared" si="662"/>
        <v>0</v>
      </c>
      <c r="DK255" s="93"/>
      <c r="DL255" s="29">
        <f t="shared" si="663"/>
        <v>876.62463000000002</v>
      </c>
      <c r="DM255" s="29">
        <f t="shared" si="664"/>
        <v>876.62463000000002</v>
      </c>
      <c r="DN255" s="93"/>
      <c r="DO255" s="31"/>
      <c r="DP255" s="31"/>
      <c r="DQ255" s="93"/>
      <c r="DR255" s="31"/>
      <c r="DS255" s="93"/>
      <c r="DT255" s="93"/>
      <c r="DU255" s="31">
        <f t="shared" si="636"/>
        <v>0</v>
      </c>
      <c r="DV255" s="31"/>
      <c r="DW255" s="322"/>
      <c r="DX255" s="369"/>
      <c r="DY255" s="343"/>
      <c r="DZ255" s="31">
        <f t="shared" si="513"/>
        <v>0</v>
      </c>
      <c r="EA255" s="31"/>
      <c r="EB255" s="322"/>
      <c r="EC255" s="369"/>
      <c r="ED255" s="180"/>
      <c r="EE255" s="463"/>
      <c r="EF255" s="463"/>
      <c r="EG255" s="455"/>
      <c r="EH255" s="563"/>
      <c r="EI255" s="563"/>
      <c r="EJ255" s="463"/>
      <c r="EK255" s="463"/>
      <c r="EL255" s="455"/>
      <c r="EM255" s="563"/>
      <c r="EN255" s="563"/>
      <c r="EO255" s="563"/>
      <c r="EP255" s="467"/>
      <c r="EQ255" s="633"/>
      <c r="ER255" s="438" t="e">
        <f t="shared" si="665"/>
        <v>#DIV/0!</v>
      </c>
      <c r="ES255" s="510">
        <f t="shared" si="514"/>
        <v>1105.8</v>
      </c>
      <c r="ET255" s="510">
        <f t="shared" si="675"/>
        <v>1105.8</v>
      </c>
      <c r="EU255" s="505"/>
      <c r="EV255" s="552">
        <f t="shared" si="668"/>
        <v>1</v>
      </c>
      <c r="EW255" s="552">
        <f t="shared" si="669"/>
        <v>0</v>
      </c>
      <c r="EX255" s="510">
        <f t="shared" si="515"/>
        <v>0</v>
      </c>
      <c r="EY255" s="510">
        <f t="shared" si="670"/>
        <v>0</v>
      </c>
      <c r="EZ255" s="505">
        <f t="shared" si="671"/>
        <v>0</v>
      </c>
      <c r="FA255" s="552" t="e">
        <f t="shared" si="672"/>
        <v>#DIV/0!</v>
      </c>
      <c r="FB255" s="552" t="e">
        <f t="shared" si="673"/>
        <v>#DIV/0!</v>
      </c>
      <c r="FC255" s="552"/>
      <c r="FD255" s="540">
        <f t="shared" si="674"/>
        <v>0</v>
      </c>
      <c r="FE255" s="540">
        <f t="shared" si="516"/>
        <v>0</v>
      </c>
      <c r="FF255" s="463">
        <f>FG255+FH255</f>
        <v>0</v>
      </c>
      <c r="FG255" s="463">
        <f>AT255</f>
        <v>0</v>
      </c>
      <c r="FH255" s="455"/>
      <c r="FI255" s="563" t="e">
        <f>FG255/FF255</f>
        <v>#DIV/0!</v>
      </c>
      <c r="FJ255" s="563" t="e">
        <f>FH255/FF255</f>
        <v>#DIV/0!</v>
      </c>
      <c r="FK255" s="463">
        <f>FL255+FM255</f>
        <v>0</v>
      </c>
      <c r="FL255" s="463">
        <f>DX255</f>
        <v>0</v>
      </c>
      <c r="FM255" s="455">
        <f>EC255</f>
        <v>0</v>
      </c>
      <c r="FN255" s="563" t="e">
        <f>FL255/FK255</f>
        <v>#DIV/0!</v>
      </c>
      <c r="FO255" s="563" t="e">
        <f>FM255/FK255</f>
        <v>#DIV/0!</v>
      </c>
      <c r="FP255" s="563"/>
      <c r="FQ255" s="467" t="e">
        <f>FK255*FI255</f>
        <v>#DIV/0!</v>
      </c>
      <c r="FR255" s="459" t="e">
        <f>FL255-FQ255</f>
        <v>#DIV/0!</v>
      </c>
    </row>
    <row r="256" spans="2:174" s="49" customFormat="1" ht="15.6" customHeight="1" x14ac:dyDescent="0.25">
      <c r="B256" s="38"/>
      <c r="C256" s="39">
        <v>1</v>
      </c>
      <c r="D256" s="39"/>
      <c r="E256" s="40">
        <v>216</v>
      </c>
      <c r="F256" s="38"/>
      <c r="G256" s="39">
        <v>1</v>
      </c>
      <c r="H256" s="39">
        <v>1</v>
      </c>
      <c r="I256" s="40"/>
      <c r="J256" s="41"/>
      <c r="K256" s="41"/>
      <c r="L256" s="85"/>
      <c r="M256" s="40">
        <v>204</v>
      </c>
      <c r="N256" s="41" t="s">
        <v>71</v>
      </c>
      <c r="O256" s="41"/>
      <c r="P256" s="212">
        <v>1</v>
      </c>
      <c r="Q256" s="113"/>
      <c r="R256" s="29">
        <f t="shared" si="642"/>
        <v>559.79999999999995</v>
      </c>
      <c r="S256" s="660"/>
      <c r="T256" s="618">
        <v>559.79999999999995</v>
      </c>
      <c r="U256" s="618"/>
      <c r="V256" s="29">
        <f t="shared" si="643"/>
        <v>559.79999999999995</v>
      </c>
      <c r="W256" s="31"/>
      <c r="X256" s="646">
        <v>559.79999999999995</v>
      </c>
      <c r="Y256" s="322"/>
      <c r="Z256" s="179"/>
      <c r="AA256" s="178"/>
      <c r="AB256" s="181"/>
      <c r="AC256" s="180"/>
      <c r="AD256" s="180"/>
      <c r="AE256" s="179"/>
      <c r="AF256" s="178"/>
      <c r="AG256" s="181"/>
      <c r="AH256" s="180"/>
      <c r="AI256" s="180"/>
      <c r="AJ256" s="179"/>
      <c r="AK256" s="178"/>
      <c r="AL256" s="181"/>
      <c r="AM256" s="180"/>
      <c r="AN256" s="180"/>
      <c r="AO256" s="179"/>
      <c r="AP256" s="578" t="s">
        <v>498</v>
      </c>
      <c r="AQ256" s="29">
        <f>AR256+AS256+AT256+AU256</f>
        <v>559.79999999999995</v>
      </c>
      <c r="AR256" s="660"/>
      <c r="AS256" s="618">
        <v>559.79999999999995</v>
      </c>
      <c r="AT256" s="618"/>
      <c r="AU256" s="322"/>
      <c r="AV256" s="31" t="e">
        <f t="shared" si="645"/>
        <v>#REF!</v>
      </c>
      <c r="AW256" s="29" t="e">
        <f>#REF!-AR256</f>
        <v>#REF!</v>
      </c>
      <c r="AX256" s="29" t="e">
        <f>#REF!-AS256</f>
        <v>#REF!</v>
      </c>
      <c r="AY256" s="29" t="e">
        <f>#REF!-AT256</f>
        <v>#REF!</v>
      </c>
      <c r="AZ256" s="29" t="e">
        <f>#REF!-AU256</f>
        <v>#REF!</v>
      </c>
      <c r="BA256" s="29">
        <f t="shared" si="646"/>
        <v>338.1</v>
      </c>
      <c r="BB256" s="31"/>
      <c r="BC256" s="322">
        <f>142+196.1</f>
        <v>338.1</v>
      </c>
      <c r="BD256" s="367"/>
      <c r="BE256" s="322"/>
      <c r="BF256" s="29">
        <f t="shared" si="647"/>
        <v>0</v>
      </c>
      <c r="BG256" s="31"/>
      <c r="BH256" s="322"/>
      <c r="BI256" s="367"/>
      <c r="BJ256" s="322"/>
      <c r="BK256" s="29">
        <f t="shared" si="648"/>
        <v>526.21199999999999</v>
      </c>
      <c r="BL256" s="31"/>
      <c r="BM256" s="618">
        <v>526.21199999999999</v>
      </c>
      <c r="BN256" s="343"/>
      <c r="BO256" s="343"/>
      <c r="BP256" s="619">
        <f t="shared" si="666"/>
        <v>132.56819999999999</v>
      </c>
      <c r="BQ256" s="343"/>
      <c r="BR256" s="343">
        <v>132.56819999999999</v>
      </c>
      <c r="BS256" s="343"/>
      <c r="BT256" s="31">
        <f t="shared" si="649"/>
        <v>526.21199999999999</v>
      </c>
      <c r="BU256" s="31"/>
      <c r="BV256" s="322">
        <v>526.21199999999999</v>
      </c>
      <c r="BW256" s="369"/>
      <c r="BX256" s="204"/>
      <c r="BY256" s="31">
        <f t="shared" si="650"/>
        <v>132.56819999999999</v>
      </c>
      <c r="BZ256" s="31"/>
      <c r="CA256" s="322">
        <v>132.56819999999999</v>
      </c>
      <c r="CB256" s="367"/>
      <c r="CC256" s="322"/>
      <c r="CD256" s="31">
        <f t="shared" si="651"/>
        <v>658.78019999999992</v>
      </c>
      <c r="CE256" s="29">
        <f t="shared" si="652"/>
        <v>658.78019999999992</v>
      </c>
      <c r="CF256" s="29">
        <f t="shared" si="653"/>
        <v>0</v>
      </c>
      <c r="CG256" s="29">
        <f t="shared" si="653"/>
        <v>658.78019999999992</v>
      </c>
      <c r="CH256" s="29">
        <f t="shared" si="653"/>
        <v>0</v>
      </c>
      <c r="CI256" s="29">
        <f t="shared" si="653"/>
        <v>0</v>
      </c>
      <c r="CJ256" s="29">
        <f t="shared" si="654"/>
        <v>0</v>
      </c>
      <c r="CK256" s="29">
        <f t="shared" si="655"/>
        <v>0</v>
      </c>
      <c r="CL256" s="29">
        <f t="shared" si="656"/>
        <v>0</v>
      </c>
      <c r="CM256" s="29">
        <f t="shared" si="657"/>
        <v>0</v>
      </c>
      <c r="CN256" s="29">
        <f t="shared" si="658"/>
        <v>0</v>
      </c>
      <c r="CO256" s="349"/>
      <c r="CP256" s="368"/>
      <c r="CQ256" s="368"/>
      <c r="CR256" s="29">
        <f t="shared" si="659"/>
        <v>0</v>
      </c>
      <c r="CS256" s="31"/>
      <c r="CT256" s="322"/>
      <c r="CU256" s="367"/>
      <c r="CV256" s="322"/>
      <c r="CW256" s="29">
        <f t="shared" si="660"/>
        <v>0</v>
      </c>
      <c r="CX256" s="31"/>
      <c r="CY256" s="322"/>
      <c r="CZ256" s="367"/>
      <c r="DA256" s="322"/>
      <c r="DB256" s="31">
        <f t="shared" si="661"/>
        <v>0</v>
      </c>
      <c r="DC256" s="2">
        <f t="shared" si="667"/>
        <v>0</v>
      </c>
      <c r="DD256" s="2">
        <f t="shared" si="667"/>
        <v>0</v>
      </c>
      <c r="DE256" s="2">
        <f t="shared" si="667"/>
        <v>0</v>
      </c>
      <c r="DF256" s="2">
        <f t="shared" si="667"/>
        <v>0</v>
      </c>
      <c r="DG256" s="367"/>
      <c r="DH256" s="367"/>
      <c r="DI256" s="367"/>
      <c r="DJ256" s="31">
        <f t="shared" si="662"/>
        <v>0</v>
      </c>
      <c r="DK256" s="93"/>
      <c r="DL256" s="29">
        <f t="shared" si="663"/>
        <v>526.21199999999999</v>
      </c>
      <c r="DM256" s="29">
        <f t="shared" si="664"/>
        <v>526.21199999999999</v>
      </c>
      <c r="DN256" s="93"/>
      <c r="DO256" s="31"/>
      <c r="DP256" s="31"/>
      <c r="DQ256" s="93"/>
      <c r="DR256" s="31"/>
      <c r="DS256" s="93"/>
      <c r="DT256" s="93"/>
      <c r="DU256" s="25">
        <f t="shared" si="636"/>
        <v>0</v>
      </c>
      <c r="DV256" s="31"/>
      <c r="DW256" s="322"/>
      <c r="DX256" s="369"/>
      <c r="DY256" s="343"/>
      <c r="DZ256" s="25">
        <f t="shared" si="513"/>
        <v>0</v>
      </c>
      <c r="EA256" s="31"/>
      <c r="EB256" s="322"/>
      <c r="EC256" s="322"/>
      <c r="ED256" s="180"/>
      <c r="EE256" s="462"/>
      <c r="EF256" s="463"/>
      <c r="EG256" s="455"/>
      <c r="EH256" s="562"/>
      <c r="EI256" s="562"/>
      <c r="EJ256" s="462"/>
      <c r="EK256" s="463"/>
      <c r="EL256" s="455"/>
      <c r="EM256" s="562"/>
      <c r="EN256" s="562"/>
      <c r="EO256" s="562"/>
      <c r="EP256" s="466"/>
      <c r="EQ256" s="459"/>
      <c r="ER256" s="437" t="e">
        <f t="shared" si="665"/>
        <v>#DIV/0!</v>
      </c>
      <c r="ES256" s="509">
        <f t="shared" si="514"/>
        <v>559.79999999999995</v>
      </c>
      <c r="ET256" s="510">
        <f t="shared" si="675"/>
        <v>559.79999999999995</v>
      </c>
      <c r="EU256" s="505"/>
      <c r="EV256" s="551">
        <f t="shared" si="668"/>
        <v>1</v>
      </c>
      <c r="EW256" s="551">
        <f t="shared" si="669"/>
        <v>0</v>
      </c>
      <c r="EX256" s="509">
        <f t="shared" si="515"/>
        <v>0</v>
      </c>
      <c r="EY256" s="510">
        <f t="shared" si="670"/>
        <v>0</v>
      </c>
      <c r="EZ256" s="505">
        <f t="shared" si="671"/>
        <v>0</v>
      </c>
      <c r="FA256" s="551" t="e">
        <f t="shared" si="672"/>
        <v>#DIV/0!</v>
      </c>
      <c r="FB256" s="551" t="e">
        <f t="shared" si="673"/>
        <v>#DIV/0!</v>
      </c>
      <c r="FC256" s="551"/>
      <c r="FD256" s="507">
        <f t="shared" si="674"/>
        <v>0</v>
      </c>
      <c r="FE256" s="507">
        <f t="shared" si="516"/>
        <v>0</v>
      </c>
      <c r="FF256" s="462"/>
      <c r="FG256" s="463"/>
      <c r="FH256" s="455"/>
      <c r="FI256" s="562"/>
      <c r="FJ256" s="562"/>
      <c r="FK256" s="462"/>
      <c r="FL256" s="463"/>
      <c r="FM256" s="455"/>
      <c r="FN256" s="562"/>
      <c r="FO256" s="562"/>
      <c r="FP256" s="562"/>
      <c r="FQ256" s="466"/>
      <c r="FR256" s="459"/>
    </row>
    <row r="257" spans="2:174" s="48" customFormat="1" ht="15.75" customHeight="1" x14ac:dyDescent="0.25">
      <c r="B257" s="35"/>
      <c r="C257" s="36"/>
      <c r="D257" s="36">
        <v>1</v>
      </c>
      <c r="E257" s="113">
        <v>217</v>
      </c>
      <c r="F257" s="35"/>
      <c r="G257" s="36"/>
      <c r="H257" s="36">
        <v>1</v>
      </c>
      <c r="I257" s="113"/>
      <c r="J257" s="4"/>
      <c r="K257" s="4"/>
      <c r="L257" s="66"/>
      <c r="M257" s="113">
        <v>205</v>
      </c>
      <c r="N257" s="4" t="s">
        <v>155</v>
      </c>
      <c r="O257" s="408"/>
      <c r="P257" s="212">
        <v>1</v>
      </c>
      <c r="Q257" s="113"/>
      <c r="R257" s="2">
        <f t="shared" si="642"/>
        <v>1246.5999999999999</v>
      </c>
      <c r="S257" s="659"/>
      <c r="T257" s="620">
        <v>1246.5999999999999</v>
      </c>
      <c r="U257" s="620"/>
      <c r="V257" s="2">
        <f t="shared" si="643"/>
        <v>1246.5999999999999</v>
      </c>
      <c r="W257" s="25"/>
      <c r="X257" s="645">
        <v>1246.5999999999999</v>
      </c>
      <c r="Y257" s="262"/>
      <c r="Z257" s="174"/>
      <c r="AA257" s="172"/>
      <c r="AB257" s="175"/>
      <c r="AC257" s="173"/>
      <c r="AD257" s="173"/>
      <c r="AE257" s="174"/>
      <c r="AF257" s="172"/>
      <c r="AG257" s="175"/>
      <c r="AH257" s="173"/>
      <c r="AI257" s="173"/>
      <c r="AJ257" s="174"/>
      <c r="AK257" s="172"/>
      <c r="AL257" s="175"/>
      <c r="AM257" s="173"/>
      <c r="AN257" s="173"/>
      <c r="AO257" s="174"/>
      <c r="AP257" s="578" t="s">
        <v>555</v>
      </c>
      <c r="AQ257" s="2">
        <f t="shared" si="644"/>
        <v>1246.5999999999999</v>
      </c>
      <c r="AR257" s="659"/>
      <c r="AS257" s="620">
        <v>1246.5999999999999</v>
      </c>
      <c r="AT257" s="620"/>
      <c r="AU257" s="323"/>
      <c r="AV257" s="25" t="e">
        <f t="shared" si="645"/>
        <v>#REF!</v>
      </c>
      <c r="AW257" s="2" t="e">
        <f>#REF!-AR257</f>
        <v>#REF!</v>
      </c>
      <c r="AX257" s="2" t="e">
        <f>#REF!-AS257</f>
        <v>#REF!</v>
      </c>
      <c r="AY257" s="2" t="e">
        <f>#REF!-AT257</f>
        <v>#REF!</v>
      </c>
      <c r="AZ257" s="2" t="e">
        <f>#REF!-AU257</f>
        <v>#REF!</v>
      </c>
      <c r="BA257" s="2">
        <f t="shared" si="646"/>
        <v>671.6</v>
      </c>
      <c r="BB257" s="25"/>
      <c r="BC257" s="262">
        <f>292+379.6</f>
        <v>671.6</v>
      </c>
      <c r="BD257" s="262"/>
      <c r="BE257" s="323"/>
      <c r="BF257" s="2">
        <f t="shared" si="647"/>
        <v>0</v>
      </c>
      <c r="BG257" s="25"/>
      <c r="BH257" s="262"/>
      <c r="BI257" s="262"/>
      <c r="BJ257" s="323"/>
      <c r="BK257" s="2">
        <f t="shared" si="648"/>
        <v>1246.5999999999999</v>
      </c>
      <c r="BL257" s="25"/>
      <c r="BM257" s="620">
        <f>SUM(383.25021,418.83918,444.51061)</f>
        <v>1246.5999999999999</v>
      </c>
      <c r="BN257" s="328"/>
      <c r="BO257" s="328"/>
      <c r="BP257" s="619">
        <f t="shared" si="666"/>
        <v>393.99299999999999</v>
      </c>
      <c r="BQ257" s="327"/>
      <c r="BR257" s="327">
        <f>SUM(121.12779,132.37582,140.48939)</f>
        <v>393.99299999999999</v>
      </c>
      <c r="BS257" s="327"/>
      <c r="BT257" s="2">
        <f t="shared" si="649"/>
        <v>1246.5999999999999</v>
      </c>
      <c r="BU257" s="25"/>
      <c r="BV257" s="262">
        <f>SUM(444.51061,383.25021,418.83918)</f>
        <v>1246.5999999999999</v>
      </c>
      <c r="BW257" s="328"/>
      <c r="BX257" s="205"/>
      <c r="BY257" s="25">
        <f t="shared" si="650"/>
        <v>393.99299999999994</v>
      </c>
      <c r="BZ257" s="25"/>
      <c r="CA257" s="262">
        <f>SUM(140.48939,121.12779,132.37582)</f>
        <v>393.99299999999994</v>
      </c>
      <c r="CB257" s="57"/>
      <c r="CC257" s="262"/>
      <c r="CD257" s="25">
        <f t="shared" si="651"/>
        <v>1640.5929999999998</v>
      </c>
      <c r="CE257" s="2">
        <f t="shared" si="652"/>
        <v>1640.5929999999998</v>
      </c>
      <c r="CF257" s="2">
        <f t="shared" si="653"/>
        <v>0</v>
      </c>
      <c r="CG257" s="2">
        <f t="shared" si="653"/>
        <v>1640.5929999999998</v>
      </c>
      <c r="CH257" s="2">
        <f t="shared" si="653"/>
        <v>0</v>
      </c>
      <c r="CI257" s="2">
        <f t="shared" si="653"/>
        <v>0</v>
      </c>
      <c r="CJ257" s="2">
        <f t="shared" si="654"/>
        <v>0</v>
      </c>
      <c r="CK257" s="2">
        <f t="shared" si="655"/>
        <v>0</v>
      </c>
      <c r="CL257" s="2">
        <f t="shared" si="656"/>
        <v>0</v>
      </c>
      <c r="CM257" s="2">
        <f t="shared" si="657"/>
        <v>0</v>
      </c>
      <c r="CN257" s="2">
        <f t="shared" si="658"/>
        <v>0</v>
      </c>
      <c r="CO257" s="92"/>
      <c r="CP257" s="354"/>
      <c r="CQ257" s="354"/>
      <c r="CR257" s="2">
        <f t="shared" si="659"/>
        <v>0</v>
      </c>
      <c r="CS257" s="25"/>
      <c r="CT257" s="262"/>
      <c r="CU257" s="262"/>
      <c r="CV257" s="323"/>
      <c r="CW257" s="2">
        <f t="shared" si="660"/>
        <v>0</v>
      </c>
      <c r="CX257" s="25"/>
      <c r="CY257" s="262"/>
      <c r="CZ257" s="262"/>
      <c r="DA257" s="323"/>
      <c r="DB257" s="25">
        <f t="shared" si="661"/>
        <v>0</v>
      </c>
      <c r="DC257" s="2">
        <f t="shared" si="667"/>
        <v>0</v>
      </c>
      <c r="DD257" s="2">
        <f t="shared" si="667"/>
        <v>0</v>
      </c>
      <c r="DE257" s="2">
        <f t="shared" si="667"/>
        <v>0</v>
      </c>
      <c r="DF257" s="2">
        <f t="shared" si="667"/>
        <v>0</v>
      </c>
      <c r="DG257" s="57"/>
      <c r="DH257" s="57"/>
      <c r="DI257" s="57"/>
      <c r="DJ257" s="25">
        <f t="shared" si="662"/>
        <v>0</v>
      </c>
      <c r="DK257" s="58"/>
      <c r="DL257" s="2">
        <f t="shared" si="663"/>
        <v>1246.5999999999999</v>
      </c>
      <c r="DM257" s="2">
        <f t="shared" si="664"/>
        <v>1246.5999999999999</v>
      </c>
      <c r="DN257" s="58"/>
      <c r="DO257" s="25"/>
      <c r="DP257" s="25"/>
      <c r="DQ257" s="58"/>
      <c r="DR257" s="25"/>
      <c r="DS257" s="58"/>
      <c r="DT257" s="58"/>
      <c r="DU257" s="25">
        <f t="shared" si="636"/>
        <v>0</v>
      </c>
      <c r="DV257" s="25"/>
      <c r="DW257" s="262"/>
      <c r="DX257" s="328"/>
      <c r="DY257" s="328"/>
      <c r="DZ257" s="2">
        <f t="shared" si="513"/>
        <v>0</v>
      </c>
      <c r="EA257" s="25"/>
      <c r="EB257" s="262"/>
      <c r="EC257" s="262"/>
      <c r="ED257" s="173"/>
      <c r="EE257" s="445"/>
      <c r="EF257" s="462"/>
      <c r="EG257" s="454"/>
      <c r="EH257" s="561"/>
      <c r="EI257" s="561"/>
      <c r="EJ257" s="445"/>
      <c r="EK257" s="462"/>
      <c r="EL257" s="454"/>
      <c r="EM257" s="561"/>
      <c r="EN257" s="561"/>
      <c r="EO257" s="561"/>
      <c r="EP257" s="465"/>
      <c r="EQ257" s="449"/>
      <c r="ER257" s="436" t="e">
        <f t="shared" si="665"/>
        <v>#DIV/0!</v>
      </c>
      <c r="ES257" s="498">
        <f t="shared" si="514"/>
        <v>1246.5999999999999</v>
      </c>
      <c r="ET257" s="509">
        <f t="shared" si="675"/>
        <v>1246.5999999999999</v>
      </c>
      <c r="EU257" s="504"/>
      <c r="EV257" s="548">
        <f t="shared" si="668"/>
        <v>1</v>
      </c>
      <c r="EW257" s="548">
        <f t="shared" si="669"/>
        <v>0</v>
      </c>
      <c r="EX257" s="498">
        <f t="shared" si="515"/>
        <v>0</v>
      </c>
      <c r="EY257" s="509">
        <f t="shared" si="670"/>
        <v>0</v>
      </c>
      <c r="EZ257" s="504">
        <f t="shared" si="671"/>
        <v>0</v>
      </c>
      <c r="FA257" s="548" t="e">
        <f t="shared" si="672"/>
        <v>#DIV/0!</v>
      </c>
      <c r="FB257" s="548" t="e">
        <f t="shared" si="673"/>
        <v>#DIV/0!</v>
      </c>
      <c r="FC257" s="548"/>
      <c r="FD257" s="500">
        <f t="shared" si="674"/>
        <v>0</v>
      </c>
      <c r="FE257" s="500">
        <f t="shared" si="516"/>
        <v>0</v>
      </c>
      <c r="FF257" s="445"/>
      <c r="FG257" s="462"/>
      <c r="FH257" s="454"/>
      <c r="FI257" s="561"/>
      <c r="FJ257" s="561"/>
      <c r="FK257" s="445"/>
      <c r="FL257" s="462"/>
      <c r="FM257" s="454"/>
      <c r="FN257" s="561"/>
      <c r="FO257" s="561"/>
      <c r="FP257" s="561"/>
      <c r="FQ257" s="465"/>
      <c r="FR257" s="449"/>
    </row>
    <row r="258" spans="2:174" s="142" customFormat="1" ht="15.75" customHeight="1" thickBot="1" x14ac:dyDescent="0.3">
      <c r="B258" s="147">
        <f>SUM(B6:B257)</f>
        <v>18</v>
      </c>
      <c r="C258" s="147">
        <f>SUM(C6:C257)</f>
        <v>60</v>
      </c>
      <c r="D258" s="147">
        <f>SUM(D6:D257)</f>
        <v>139</v>
      </c>
      <c r="E258" s="148"/>
      <c r="F258" s="147">
        <f>SUM(F6:F257)</f>
        <v>8</v>
      </c>
      <c r="G258" s="147">
        <f>SUM(G6:G257)</f>
        <v>53</v>
      </c>
      <c r="H258" s="147">
        <f>SUM(H6:H257)</f>
        <v>165</v>
      </c>
      <c r="I258" s="149"/>
      <c r="J258" s="150"/>
      <c r="K258" s="150"/>
      <c r="L258" s="144"/>
      <c r="M258" s="148"/>
      <c r="N258" s="141" t="s">
        <v>255</v>
      </c>
      <c r="O258" s="141"/>
      <c r="P258" s="214">
        <f t="shared" ref="P258:AO258" si="676">P6+P8+P20+P39+P57+P79+P94+P114+P128+P137+P151+P159+P177+P195+P203+P220+P230+P242</f>
        <v>243</v>
      </c>
      <c r="Q258" s="214">
        <f t="shared" si="676"/>
        <v>64</v>
      </c>
      <c r="R258" s="70">
        <f t="shared" si="676"/>
        <v>1354931.4159599997</v>
      </c>
      <c r="S258" s="70">
        <f t="shared" si="676"/>
        <v>162481.35279999999</v>
      </c>
      <c r="T258" s="70">
        <f t="shared" si="676"/>
        <v>394658.40447000007</v>
      </c>
      <c r="U258" s="70">
        <f t="shared" si="676"/>
        <v>797791.65868999995</v>
      </c>
      <c r="V258" s="70">
        <f t="shared" si="676"/>
        <v>1111789.9879999999</v>
      </c>
      <c r="W258" s="70">
        <f t="shared" si="676"/>
        <v>259055.38799999998</v>
      </c>
      <c r="X258" s="70">
        <f t="shared" si="676"/>
        <v>400000</v>
      </c>
      <c r="Y258" s="70">
        <f t="shared" si="676"/>
        <v>452734.6</v>
      </c>
      <c r="Z258" s="70">
        <f t="shared" si="676"/>
        <v>0</v>
      </c>
      <c r="AA258" s="70">
        <f t="shared" si="676"/>
        <v>375074.23799999995</v>
      </c>
      <c r="AB258" s="70">
        <f t="shared" si="676"/>
        <v>96373.05799999999</v>
      </c>
      <c r="AC258" s="70">
        <f t="shared" si="676"/>
        <v>102879</v>
      </c>
      <c r="AD258" s="70">
        <f t="shared" si="676"/>
        <v>175822.18</v>
      </c>
      <c r="AE258" s="70">
        <f t="shared" si="676"/>
        <v>0</v>
      </c>
      <c r="AF258" s="70">
        <f t="shared" si="676"/>
        <v>309603.4439999999</v>
      </c>
      <c r="AG258" s="70">
        <f t="shared" si="676"/>
        <v>96373.05799999999</v>
      </c>
      <c r="AH258" s="70">
        <f t="shared" si="676"/>
        <v>102879</v>
      </c>
      <c r="AI258" s="70">
        <f t="shared" si="676"/>
        <v>110351.386</v>
      </c>
      <c r="AJ258" s="70">
        <f t="shared" si="676"/>
        <v>0</v>
      </c>
      <c r="AK258" s="310">
        <f t="shared" si="676"/>
        <v>251454.44399999999</v>
      </c>
      <c r="AL258" s="70">
        <f t="shared" si="676"/>
        <v>96373.05799999999</v>
      </c>
      <c r="AM258" s="70">
        <f t="shared" si="676"/>
        <v>44730</v>
      </c>
      <c r="AN258" s="70">
        <f t="shared" si="676"/>
        <v>110351.386</v>
      </c>
      <c r="AO258" s="70">
        <f t="shared" si="676"/>
        <v>0</v>
      </c>
      <c r="AP258" s="141"/>
      <c r="AQ258" s="70">
        <f>AR258+AS258+AT258</f>
        <v>1354853.1941300002</v>
      </c>
      <c r="AR258" s="70">
        <f>AR6+AR8+AR20+AR39+AR57+AR79+AR94+AR114+AR128+AR137+AR151+AR159+AR177+AR195+AR203+AR220+AR230+AR242</f>
        <v>162481.35279999999</v>
      </c>
      <c r="AS258" s="70">
        <f>AS6+AS8+AS20+AS39+AS57+AS79+AS94+AS114+AS128+AS137+AS151+AS159+AS177+AS195+AS203+AS220+AS230+AS242</f>
        <v>394587.80547000008</v>
      </c>
      <c r="AT258" s="70">
        <f>AT6+AT8+AT20+AT39+AT57+AT79+AT94+AT114+AT128+AT137+AT151+AT159+AT177+AT195+AT203+AT220+AT230+AT242</f>
        <v>797784.03586000006</v>
      </c>
      <c r="AU258" s="70">
        <f>AU6+AU8+AU20+AU39+AU57+AU79+AU94+AU114+AU128+AU137+AU151+AU159+AU177+AU195+AU203+AU220+AU230+AU242</f>
        <v>0</v>
      </c>
      <c r="AV258" s="70" t="e">
        <f t="shared" ref="AV258:CC258" si="677">AV6+AV8+AV20+AV39+AV57+AV79+AV94+AV114+AV128+AV137+AV151+AV159+AV177+AV195+AV203+AV220+AV230+AV242</f>
        <v>#REF!</v>
      </c>
      <c r="AW258" s="70" t="e">
        <f t="shared" si="677"/>
        <v>#REF!</v>
      </c>
      <c r="AX258" s="70" t="e">
        <f t="shared" si="677"/>
        <v>#REF!</v>
      </c>
      <c r="AY258" s="70" t="e">
        <f t="shared" si="677"/>
        <v>#REF!</v>
      </c>
      <c r="AZ258" s="70" t="e">
        <f t="shared" si="677"/>
        <v>#REF!</v>
      </c>
      <c r="BA258" s="70">
        <f t="shared" si="677"/>
        <v>642445.59033999988</v>
      </c>
      <c r="BB258" s="70">
        <f t="shared" si="677"/>
        <v>163796.96234</v>
      </c>
      <c r="BC258" s="70">
        <f t="shared" si="677"/>
        <v>223922.57699999999</v>
      </c>
      <c r="BD258" s="70">
        <f t="shared" si="677"/>
        <v>254726.05100000004</v>
      </c>
      <c r="BE258" s="70">
        <f t="shared" si="677"/>
        <v>0</v>
      </c>
      <c r="BF258" s="70">
        <f t="shared" si="677"/>
        <v>0</v>
      </c>
      <c r="BG258" s="70">
        <f t="shared" si="677"/>
        <v>0</v>
      </c>
      <c r="BH258" s="70">
        <f t="shared" si="677"/>
        <v>0</v>
      </c>
      <c r="BI258" s="70">
        <f t="shared" si="677"/>
        <v>0</v>
      </c>
      <c r="BJ258" s="70">
        <f t="shared" si="677"/>
        <v>0</v>
      </c>
      <c r="BK258" s="70">
        <f t="shared" si="677"/>
        <v>1199368.1271500003</v>
      </c>
      <c r="BL258" s="70">
        <f t="shared" si="677"/>
        <v>96393.529639999993</v>
      </c>
      <c r="BM258" s="70">
        <f t="shared" si="677"/>
        <v>373645.78801999998</v>
      </c>
      <c r="BN258" s="70">
        <f t="shared" si="677"/>
        <v>729328.80949000013</v>
      </c>
      <c r="BO258" s="70">
        <f t="shared" si="677"/>
        <v>0</v>
      </c>
      <c r="BP258" s="70">
        <f>SUM(BQ258:BS258)</f>
        <v>216335.47928299999</v>
      </c>
      <c r="BQ258" s="70">
        <f>SUM(BQ6,BQ8,BQ20,BQ39,BQ57,BQ79,BQ94,BQ114,BQ128,BQ137,BQ151,BQ159,BQ177,BQ195,BQ203,BQ220,BQ230,BQ242)</f>
        <v>6809.1255500000007</v>
      </c>
      <c r="BR258" s="70">
        <f>SUM(BR6,BR8,BR20,BR39,BR57,BR79,BR94,BR114,BR128,BR137,BR151,BR159,BR177,BR195,BR203,BR220,BR230,BR242)</f>
        <v>108439.874943</v>
      </c>
      <c r="BS258" s="70">
        <f>SUM(BS6,BS8,BS20,BS39,BS57,BS79,BS94,BS114,BS128,BS137,BS151,BS159,BS177,BS195,BS203,BS220,BS230,BS242)</f>
        <v>101086.47879000001</v>
      </c>
      <c r="BT258" s="70">
        <f t="shared" si="677"/>
        <v>1199368.1271540003</v>
      </c>
      <c r="BU258" s="70">
        <f t="shared" si="677"/>
        <v>96393.529639999993</v>
      </c>
      <c r="BV258" s="70">
        <f t="shared" si="677"/>
        <v>373645.78802400001</v>
      </c>
      <c r="BW258" s="70">
        <f t="shared" si="677"/>
        <v>729328.80949000013</v>
      </c>
      <c r="BX258" s="70">
        <f t="shared" si="677"/>
        <v>0</v>
      </c>
      <c r="BY258" s="310">
        <f t="shared" si="677"/>
        <v>216335.47908000005</v>
      </c>
      <c r="BZ258" s="70">
        <f t="shared" si="677"/>
        <v>6809.1255500000007</v>
      </c>
      <c r="CA258" s="70">
        <f t="shared" si="677"/>
        <v>108439.87493999999</v>
      </c>
      <c r="CB258" s="70">
        <f t="shared" si="677"/>
        <v>101086.47859</v>
      </c>
      <c r="CC258" s="70">
        <f t="shared" si="677"/>
        <v>0</v>
      </c>
      <c r="CD258" s="70"/>
      <c r="CE258" s="70">
        <f t="shared" ref="CE258:CN258" si="678">CE6+CE8+CE20+CE39+CE57+CE79+CE94+CE114+CE128+CE137+CE151+CE159+CE177+CE195+CE203+CE220+CE230+CE242</f>
        <v>1415703.6062340001</v>
      </c>
      <c r="CF258" s="70">
        <f t="shared" si="678"/>
        <v>103202.65519</v>
      </c>
      <c r="CG258" s="70">
        <f t="shared" si="678"/>
        <v>482085.66296399996</v>
      </c>
      <c r="CH258" s="70">
        <f t="shared" si="678"/>
        <v>830415.28808000009</v>
      </c>
      <c r="CI258" s="70">
        <f t="shared" si="678"/>
        <v>0</v>
      </c>
      <c r="CJ258" s="70">
        <f t="shared" si="678"/>
        <v>-4.0000004446483217E-6</v>
      </c>
      <c r="CK258" s="70">
        <f t="shared" si="678"/>
        <v>0</v>
      </c>
      <c r="CL258" s="70">
        <f t="shared" si="678"/>
        <v>-4.0000004446483217E-6</v>
      </c>
      <c r="CM258" s="70">
        <f t="shared" si="678"/>
        <v>0</v>
      </c>
      <c r="CN258" s="70">
        <f t="shared" si="678"/>
        <v>0</v>
      </c>
      <c r="CO258" s="312"/>
      <c r="CP258" s="313">
        <f t="shared" ref="CP258:DJ258" si="679">CP6+CP8+CP20+CP39+CP57+CP79+CP94+CP114+CP128+CP137+CP151+CP159+CP177+CP195+CP203+CP220+CP230+CP242</f>
        <v>717891.00395000004</v>
      </c>
      <c r="CQ258" s="313">
        <f t="shared" si="679"/>
        <v>705998.30394999986</v>
      </c>
      <c r="CR258" s="70">
        <f t="shared" si="679"/>
        <v>0</v>
      </c>
      <c r="CS258" s="70">
        <f t="shared" si="679"/>
        <v>0</v>
      </c>
      <c r="CT258" s="70">
        <f t="shared" si="679"/>
        <v>0</v>
      </c>
      <c r="CU258" s="70">
        <f t="shared" si="679"/>
        <v>0</v>
      </c>
      <c r="CV258" s="70">
        <f t="shared" si="679"/>
        <v>0</v>
      </c>
      <c r="CW258" s="70">
        <f t="shared" si="679"/>
        <v>0</v>
      </c>
      <c r="CX258" s="70">
        <f t="shared" si="679"/>
        <v>0</v>
      </c>
      <c r="CY258" s="70">
        <f t="shared" si="679"/>
        <v>0</v>
      </c>
      <c r="CZ258" s="70">
        <f t="shared" si="679"/>
        <v>0</v>
      </c>
      <c r="DA258" s="70">
        <f t="shared" si="679"/>
        <v>0</v>
      </c>
      <c r="DB258" s="421">
        <f t="shared" si="679"/>
        <v>0</v>
      </c>
      <c r="DC258" s="421">
        <f t="shared" si="679"/>
        <v>0</v>
      </c>
      <c r="DD258" s="421">
        <f t="shared" si="679"/>
        <v>0</v>
      </c>
      <c r="DE258" s="421">
        <f t="shared" si="679"/>
        <v>0</v>
      </c>
      <c r="DF258" s="421">
        <f t="shared" si="679"/>
        <v>0</v>
      </c>
      <c r="DG258" s="421">
        <f t="shared" si="679"/>
        <v>0</v>
      </c>
      <c r="DH258" s="421">
        <f t="shared" si="679"/>
        <v>0</v>
      </c>
      <c r="DI258" s="421">
        <f t="shared" si="679"/>
        <v>0</v>
      </c>
      <c r="DJ258" s="70">
        <f t="shared" si="679"/>
        <v>-4.0000004446483217E-6</v>
      </c>
      <c r="DK258" s="154"/>
      <c r="DL258" s="70">
        <f>DL6+DL8+DL20+DL39+DL57+DL79+DL94+DL114+DL128+DL137+DL151+DL159+DL177+DL195+DL203+DL220+DL230+DL242</f>
        <v>1199368.1271500003</v>
      </c>
      <c r="DM258" s="70">
        <f>DM6+DM8+DM20+DM39+DM57+DM79+DM94+DM114+DM128+DM137+DM151+DM159+DM177+DM195+DM203+DM220+DM230+DM242</f>
        <v>1199368.1271540003</v>
      </c>
      <c r="DN258" s="154"/>
      <c r="DO258" s="70">
        <f>DO6+DO8+DO20+DO39+DO57+DO79+DO94+DO114+DO128+DO137+DO151+DO159+DO177+DO195+DO203+DO220+DO230+DO242</f>
        <v>1199368.1271540003</v>
      </c>
      <c r="DP258" s="70">
        <f>DP6+DP8+DP20+DP39+DP57+DP79+DP94+DP114+DP128+DP137+DP151+DP159+DP177+DP195+DP203+DP220+DP230+DP242</f>
        <v>-4.0000004446483217E-6</v>
      </c>
      <c r="DQ258" s="154"/>
      <c r="DR258" s="70">
        <f>DR6+DR8+DR20+DR39+DR57+DR79+DR94+DR114+DR128+DR137+DR151+DR159+DR177+DR195+DR203+DR220+DR230+DR242</f>
        <v>-493369.82320399996</v>
      </c>
      <c r="DS258" s="143"/>
      <c r="DT258" s="143"/>
      <c r="DU258" s="70">
        <f t="shared" si="636"/>
        <v>19944.0236</v>
      </c>
      <c r="DV258" s="70">
        <f>DV6+DV8+DV20+DV39+DV57+DV79+DV94+DV114+DV128+DV137+DV151+DV159+DV177+DV195+DV203+DV220+DV230+DV242</f>
        <v>15706.656500000001</v>
      </c>
      <c r="DW258" s="70">
        <f>DW6+DW8+DW20+DW39+DW57+DW79+DW94+DW114+DW128+DW137+DW151+DW159+DW177+DW195+DW203+DW220+DW230+DW242</f>
        <v>4237.3671000000004</v>
      </c>
      <c r="DX258" s="70">
        <f>DX6+DX8+DX20+DX39+DX57+DX79+DX94+DX114+DX128+DX137+DX151+DX159+DX177+DX195+DX203+DX220+DX230+DX242</f>
        <v>0</v>
      </c>
      <c r="DY258" s="94">
        <f>DY6+DY8+DY20+DY39+DY57+DY79+DY94+DY114+DY128+DY137+DY151+DY159+DY177+DY195+DY203+DY220+DY230+DY242</f>
        <v>0</v>
      </c>
      <c r="DZ258" s="70">
        <f t="shared" si="513"/>
        <v>2035.1443399999998</v>
      </c>
      <c r="EA258" s="70">
        <f>EA6+EA8+EA20+EA39+EA57+EA79+EA94+EA114+EA128+EA137+EA151+EA159+EA177+EA195+EA203+EA220+EA230+EA242</f>
        <v>1092.37796</v>
      </c>
      <c r="EB258" s="70">
        <f>EB6+EB8+EB20+EB39+EB57+EB79+EB94+EB114+EB128+EB137+EB151+EB159+EB177+EB195+EB203+EB220+EB230+EB242</f>
        <v>942.76637999999991</v>
      </c>
      <c r="EC258" s="70">
        <f>EC6+EC8+EC20+EC39+EC57+EC79+EC94+EC114+EC128+EC137+EC151+EC159+EC177+EC195+EC203+EC220+EC230+EC242</f>
        <v>0</v>
      </c>
      <c r="ED258" s="70">
        <f>ED6+ED8+ED20+ED39+ED57+ED79+ED94+ED114+ED128+ED137+ED151+ED159+ED177+ED195+ED203+ED220+ED230+ED242</f>
        <v>0</v>
      </c>
      <c r="EE258" s="70">
        <f>EF258+EG258+EH258</f>
        <v>158838.15096</v>
      </c>
      <c r="EF258" s="70">
        <f>EF6+EF8+EF20+EF39+EF57+EF79+EF94+EF114+EF128+EF137+EF151+EF159+EF177+EF195+EF203+EF220+EF230+EF242</f>
        <v>158838.15096</v>
      </c>
      <c r="EG258" s="70">
        <f>EG6+EG8+EG20+EG39+EG57+EG79+EG94+EG114+EG128+EG137+EG151+EG159+EG177+EG195+EG203+EG220+EG230+EG242</f>
        <v>0</v>
      </c>
      <c r="EH258" s="543"/>
      <c r="EI258" s="543"/>
      <c r="EJ258" s="70">
        <f>EK258+EL258</f>
        <v>0</v>
      </c>
      <c r="EK258" s="70">
        <f>EK6+EK8+EK20+EK39+EK57+EK79+EK94+EK114+EK128+EK137+EK151+EK159+EK177+EK195+EK203+EK220+EK230+EK242</f>
        <v>0</v>
      </c>
      <c r="EL258" s="70">
        <f>EL6+EL8+EL20+EL39+EL57+EL79+EL94+EL114+EL128+EL137+EL151+EL159+EL177+EL195+EL203+EL220+EL230+EL242</f>
        <v>0</v>
      </c>
      <c r="EM258" s="543"/>
      <c r="EN258" s="543"/>
      <c r="EO258" s="543"/>
      <c r="EP258" s="439"/>
      <c r="EQ258" s="439"/>
      <c r="ER258" s="426"/>
      <c r="ES258" s="70">
        <f t="shared" si="514"/>
        <v>394587.80547000008</v>
      </c>
      <c r="ET258" s="70">
        <f t="shared" si="675"/>
        <v>394587.80547000008</v>
      </c>
      <c r="EU258" s="70">
        <f>EU6+EU8+EU20+EU39+EU57+EU79+EU94+EU114+EU128+EU137+EU151+EU159+EU177+EU195+EU203+EU220+EU230+EU242</f>
        <v>0</v>
      </c>
      <c r="EV258" s="543"/>
      <c r="EW258" s="543"/>
      <c r="EX258" s="70">
        <f t="shared" si="515"/>
        <v>158838.15096</v>
      </c>
      <c r="EY258" s="70">
        <f>EF258</f>
        <v>158838.15096</v>
      </c>
      <c r="EZ258" s="70">
        <f>EK258</f>
        <v>0</v>
      </c>
      <c r="FA258" s="543"/>
      <c r="FB258" s="543"/>
      <c r="FC258" s="543"/>
      <c r="FD258" s="70"/>
      <c r="FE258" s="439"/>
      <c r="FF258" s="70">
        <f>FG258+FH258+FI258</f>
        <v>797784.03586000006</v>
      </c>
      <c r="FG258" s="70">
        <f>AT258</f>
        <v>797784.03586000006</v>
      </c>
      <c r="FH258" s="70">
        <f>FH6+FH8+FH20+FH39+FH57+FH79+FH94+FH114+FH128+FH137+FH151+FH159+FH177+FH195+FH203+FH220+FH230+FH242</f>
        <v>0</v>
      </c>
      <c r="FI258" s="543"/>
      <c r="FJ258" s="543"/>
      <c r="FK258" s="70">
        <f>FL258+FM258</f>
        <v>0</v>
      </c>
      <c r="FL258" s="70">
        <f>DX258</f>
        <v>0</v>
      </c>
      <c r="FM258" s="70">
        <f>EC258</f>
        <v>0</v>
      </c>
      <c r="FN258" s="543"/>
      <c r="FO258" s="543"/>
      <c r="FP258" s="543"/>
      <c r="FQ258" s="439"/>
      <c r="FR258" s="70"/>
    </row>
    <row r="259" spans="2:174" s="295" customFormat="1" ht="18.600000000000001" hidden="1" customHeight="1" thickTop="1" thickBot="1" x14ac:dyDescent="0.3">
      <c r="B259" s="281"/>
      <c r="C259" s="282"/>
      <c r="D259" s="281"/>
      <c r="E259" s="283"/>
      <c r="F259" s="281"/>
      <c r="G259" s="282"/>
      <c r="H259" s="281"/>
      <c r="I259" s="284"/>
      <c r="J259" s="285"/>
      <c r="K259" s="285"/>
      <c r="L259" s="286"/>
      <c r="M259" s="287"/>
      <c r="N259" s="288" t="s">
        <v>256</v>
      </c>
      <c r="O259" s="288"/>
      <c r="P259" s="288"/>
      <c r="Q259" s="288"/>
      <c r="R259" s="372">
        <f>S259</f>
        <v>0</v>
      </c>
      <c r="S259" s="372">
        <v>0</v>
      </c>
      <c r="T259" s="289">
        <v>0</v>
      </c>
      <c r="U259" s="372">
        <v>14634.96211</v>
      </c>
      <c r="V259" s="372">
        <f>W259</f>
        <v>0</v>
      </c>
      <c r="W259" s="372">
        <v>0</v>
      </c>
      <c r="X259" s="289">
        <v>0</v>
      </c>
      <c r="Y259" s="372"/>
      <c r="Z259" s="290"/>
      <c r="AA259" s="289">
        <v>0</v>
      </c>
      <c r="AB259" s="289">
        <v>0</v>
      </c>
      <c r="AC259" s="289">
        <v>0</v>
      </c>
      <c r="AD259" s="289">
        <v>0</v>
      </c>
      <c r="AE259" s="290"/>
      <c r="AF259" s="289">
        <f>AG259+AH259+AI259+AJ259</f>
        <v>161270.64899999998</v>
      </c>
      <c r="AG259" s="289">
        <v>68113.297999999995</v>
      </c>
      <c r="AH259" s="289">
        <v>0</v>
      </c>
      <c r="AI259" s="289">
        <v>93157.350999999995</v>
      </c>
      <c r="AJ259" s="290"/>
      <c r="AK259" s="291">
        <f>AL259+AM259+AN259+AO259</f>
        <v>0</v>
      </c>
      <c r="AL259" s="289"/>
      <c r="AM259" s="289"/>
      <c r="AN259" s="289">
        <v>0</v>
      </c>
      <c r="AO259" s="289"/>
      <c r="AP259" s="586"/>
      <c r="AQ259" s="373">
        <f>AR259+AS259+AT259+AU259</f>
        <v>0</v>
      </c>
      <c r="AR259" s="371"/>
      <c r="AS259" s="371"/>
      <c r="AT259" s="371"/>
      <c r="AU259" s="371"/>
      <c r="AV259" s="372" t="e">
        <f>AW259+AX259+AY259+AZ259</f>
        <v>#REF!</v>
      </c>
      <c r="AW259" s="374" t="e">
        <f>#REF!-AR259</f>
        <v>#REF!</v>
      </c>
      <c r="AX259" s="374" t="e">
        <f>#REF!-AS259</f>
        <v>#REF!</v>
      </c>
      <c r="AY259" s="374" t="e">
        <f>#REF!-AT259</f>
        <v>#REF!</v>
      </c>
      <c r="AZ259" s="374" t="e">
        <f>#REF!-AU259</f>
        <v>#REF!</v>
      </c>
      <c r="BA259" s="373">
        <f>BB259+BC259+BD259+BE259</f>
        <v>0</v>
      </c>
      <c r="BB259" s="371"/>
      <c r="BC259" s="371"/>
      <c r="BD259" s="371"/>
      <c r="BE259" s="371"/>
      <c r="BF259" s="373">
        <f>BG259+BH259+BI259+BJ259</f>
        <v>0</v>
      </c>
      <c r="BG259" s="371"/>
      <c r="BH259" s="371"/>
      <c r="BI259" s="371"/>
      <c r="BJ259" s="371"/>
      <c r="BK259" s="373">
        <f>BL259+BM259+BN259+BO259</f>
        <v>0</v>
      </c>
      <c r="BL259" s="371"/>
      <c r="BM259" s="371"/>
      <c r="BN259" s="371"/>
      <c r="BO259" s="371"/>
      <c r="BP259" s="373">
        <v>0</v>
      </c>
      <c r="BQ259" s="370"/>
      <c r="BR259" s="370"/>
      <c r="BS259" s="370"/>
      <c r="BT259" s="373">
        <f>BU259+BV259+BW259+BX259</f>
        <v>0</v>
      </c>
      <c r="BU259" s="371"/>
      <c r="BV259" s="371"/>
      <c r="BW259" s="371"/>
      <c r="BX259" s="292"/>
      <c r="BY259" s="370"/>
      <c r="BZ259" s="371"/>
      <c r="CA259" s="371"/>
      <c r="CB259" s="371"/>
      <c r="CC259" s="371"/>
      <c r="CD259" s="372">
        <f>CE259</f>
        <v>0</v>
      </c>
      <c r="CE259" s="373">
        <f>CF259+CG259+CH259+CI259</f>
        <v>0</v>
      </c>
      <c r="CF259" s="373">
        <f>BU259+BZ259</f>
        <v>0</v>
      </c>
      <c r="CG259" s="373">
        <f>BV259+CA259</f>
        <v>0</v>
      </c>
      <c r="CH259" s="373">
        <f>BW259+CB259</f>
        <v>0</v>
      </c>
      <c r="CI259" s="373">
        <f>BX259+CC259</f>
        <v>0</v>
      </c>
      <c r="CJ259" s="372">
        <f>CK259+CL259+CM259+CN259</f>
        <v>0</v>
      </c>
      <c r="CK259" s="373">
        <f>BB259-BU259</f>
        <v>0</v>
      </c>
      <c r="CL259" s="373">
        <f>BC259-BV259</f>
        <v>0</v>
      </c>
      <c r="CM259" s="374">
        <f>BD259-BW259</f>
        <v>0</v>
      </c>
      <c r="CN259" s="374">
        <f>BE259-BX259</f>
        <v>0</v>
      </c>
      <c r="CO259" s="375"/>
      <c r="CP259" s="376"/>
      <c r="CQ259" s="376"/>
      <c r="CR259" s="373">
        <f>CS259+CT259+CU259+CV259</f>
        <v>0</v>
      </c>
      <c r="CS259" s="371"/>
      <c r="CT259" s="371"/>
      <c r="CU259" s="371"/>
      <c r="CV259" s="371"/>
      <c r="CW259" s="373">
        <f>CX259+CY259+CZ259+DA259</f>
        <v>0</v>
      </c>
      <c r="CX259" s="371"/>
      <c r="CY259" s="371"/>
      <c r="CZ259" s="371"/>
      <c r="DA259" s="371"/>
      <c r="DB259" s="371"/>
      <c r="DC259" s="371"/>
      <c r="DD259" s="371"/>
      <c r="DE259" s="371"/>
      <c r="DF259" s="371"/>
      <c r="DG259" s="371"/>
      <c r="DH259" s="371"/>
      <c r="DI259" s="371"/>
      <c r="DJ259" s="294"/>
      <c r="DK259" s="377"/>
      <c r="DL259" s="294"/>
      <c r="DM259" s="294"/>
      <c r="DN259" s="377"/>
      <c r="DO259" s="296"/>
      <c r="DP259" s="296"/>
      <c r="DQ259" s="377"/>
      <c r="DR259" s="296"/>
      <c r="DS259" s="297"/>
      <c r="DT259" s="297"/>
      <c r="DU259" s="296"/>
      <c r="DV259" s="296"/>
      <c r="DW259" s="296"/>
      <c r="DX259" s="296"/>
      <c r="DY259" s="298"/>
      <c r="DZ259" s="296"/>
      <c r="EA259" s="296"/>
      <c r="EB259" s="296"/>
      <c r="EC259" s="296"/>
      <c r="ED259" s="296"/>
      <c r="EE259" s="468"/>
      <c r="EF259" s="468"/>
      <c r="EG259" s="468"/>
      <c r="EH259" s="468"/>
      <c r="EI259" s="468"/>
      <c r="EJ259" s="468"/>
      <c r="EK259" s="468"/>
      <c r="EL259" s="468"/>
      <c r="EM259" s="468"/>
      <c r="EN259" s="468"/>
      <c r="EO259" s="468"/>
      <c r="EP259" s="468"/>
      <c r="EQ259" s="468"/>
      <c r="ER259" s="296"/>
      <c r="ES259" s="511"/>
      <c r="ET259" s="511"/>
      <c r="EU259" s="511"/>
      <c r="EV259" s="511"/>
      <c r="EW259" s="511"/>
      <c r="EX259" s="511"/>
      <c r="EY259" s="511"/>
      <c r="EZ259" s="511"/>
      <c r="FA259" s="511"/>
      <c r="FB259" s="511"/>
      <c r="FC259" s="511"/>
      <c r="FD259" s="511"/>
      <c r="FE259" s="511"/>
      <c r="FF259" s="468"/>
      <c r="FG259" s="468"/>
      <c r="FH259" s="468"/>
      <c r="FI259" s="468"/>
      <c r="FJ259" s="468"/>
      <c r="FK259" s="468"/>
      <c r="FL259" s="468"/>
      <c r="FM259" s="468"/>
      <c r="FN259" s="468"/>
      <c r="FO259" s="468"/>
      <c r="FP259" s="468"/>
      <c r="FQ259" s="468"/>
      <c r="FR259" s="468"/>
    </row>
    <row r="260" spans="2:174" s="142" customFormat="1" ht="73.900000000000006" customHeight="1" thickTop="1" thickBot="1" x14ac:dyDescent="0.25">
      <c r="B260" s="151"/>
      <c r="C260" s="152"/>
      <c r="D260" s="151"/>
      <c r="E260" s="148"/>
      <c r="F260" s="151"/>
      <c r="G260" s="152"/>
      <c r="H260" s="151"/>
      <c r="I260" s="153"/>
      <c r="J260" s="153"/>
      <c r="K260" s="153"/>
      <c r="L260" s="153"/>
      <c r="M260" s="938" t="s">
        <v>364</v>
      </c>
      <c r="N260" s="939"/>
      <c r="O260" s="421"/>
      <c r="P260" s="421"/>
      <c r="Q260" s="421"/>
      <c r="R260" s="378">
        <f>U260+T260+S260</f>
        <v>1369566.3780700001</v>
      </c>
      <c r="S260" s="378">
        <f>S258+S259</f>
        <v>162481.35279999999</v>
      </c>
      <c r="T260" s="378">
        <f>T258+T259</f>
        <v>394658.40447000007</v>
      </c>
      <c r="U260" s="378">
        <f>U258+U259</f>
        <v>812426.62079999992</v>
      </c>
      <c r="V260" s="378">
        <f>W260+X260+Y260+Z260</f>
        <v>1111789.9879999999</v>
      </c>
      <c r="W260" s="378">
        <f>W258+W259</f>
        <v>259055.38799999998</v>
      </c>
      <c r="X260" s="378">
        <f>X258+X259</f>
        <v>400000</v>
      </c>
      <c r="Y260" s="378">
        <f>Y258+Y259</f>
        <v>452734.6</v>
      </c>
      <c r="Z260" s="170">
        <f>Z258+Z259</f>
        <v>0</v>
      </c>
      <c r="AA260" s="194">
        <f>AB260+AC260+AD260+AE260</f>
        <v>375074.23800000001</v>
      </c>
      <c r="AB260" s="194">
        <f>AB258+AB259</f>
        <v>96373.05799999999</v>
      </c>
      <c r="AC260" s="194">
        <f>AC258+AC259</f>
        <v>102879</v>
      </c>
      <c r="AD260" s="194">
        <f>AD258+AD259</f>
        <v>175822.18</v>
      </c>
      <c r="AE260" s="170">
        <f>AE258+AE259</f>
        <v>0</v>
      </c>
      <c r="AF260" s="194">
        <f>AG260+AH260+AI260+AJ260</f>
        <v>470874.09299999999</v>
      </c>
      <c r="AG260" s="194">
        <f>AG258+AG259</f>
        <v>164486.35599999997</v>
      </c>
      <c r="AH260" s="194">
        <f>AH258+AH259</f>
        <v>102879</v>
      </c>
      <c r="AI260" s="194">
        <f>AI258+AI259</f>
        <v>203508.73699999999</v>
      </c>
      <c r="AJ260" s="170">
        <f>AJ258+AJ259</f>
        <v>0</v>
      </c>
      <c r="AK260" s="193">
        <f>AL260+AM260+AN260+AO260</f>
        <v>251454.44399999999</v>
      </c>
      <c r="AL260" s="194">
        <f>AL258+AL259</f>
        <v>96373.05799999999</v>
      </c>
      <c r="AM260" s="194">
        <f>AM258+AM259</f>
        <v>44730</v>
      </c>
      <c r="AN260" s="194">
        <f>AN258+AN259</f>
        <v>110351.386</v>
      </c>
      <c r="AO260" s="194">
        <f>AO258+AO259</f>
        <v>0</v>
      </c>
      <c r="AP260" s="587"/>
      <c r="AQ260" s="378">
        <f>AR260+AS260+AT260+AU260</f>
        <v>1354853.1941300002</v>
      </c>
      <c r="AR260" s="378">
        <f>AR258+AR259</f>
        <v>162481.35279999999</v>
      </c>
      <c r="AS260" s="378">
        <f>AS258+AS259</f>
        <v>394587.80547000008</v>
      </c>
      <c r="AT260" s="378">
        <f>AT258+AT259</f>
        <v>797784.03586000006</v>
      </c>
      <c r="AU260" s="378">
        <f>AU258+AU259</f>
        <v>0</v>
      </c>
      <c r="AV260" s="378" t="e">
        <f>AW260+AX260+AY260+AZ260</f>
        <v>#REF!</v>
      </c>
      <c r="AW260" s="378" t="e">
        <f>AW258+AW259</f>
        <v>#REF!</v>
      </c>
      <c r="AX260" s="378" t="e">
        <f>AX258+AX259</f>
        <v>#REF!</v>
      </c>
      <c r="AY260" s="378" t="e">
        <f>AY258+AY259</f>
        <v>#REF!</v>
      </c>
      <c r="AZ260" s="378" t="e">
        <f>AZ258+AZ259</f>
        <v>#REF!</v>
      </c>
      <c r="BA260" s="378">
        <f>BB260+BC260+BD260+BE260</f>
        <v>642445.59034000011</v>
      </c>
      <c r="BB260" s="378">
        <f>BB258+BB259</f>
        <v>163796.96234</v>
      </c>
      <c r="BC260" s="378">
        <f>BC258+BC259</f>
        <v>223922.57699999999</v>
      </c>
      <c r="BD260" s="378">
        <f>BD258+BD259</f>
        <v>254726.05100000004</v>
      </c>
      <c r="BE260" s="378">
        <f>BE258+BE259</f>
        <v>0</v>
      </c>
      <c r="BF260" s="378">
        <f>BG260+BH260+BI260+BJ260</f>
        <v>0</v>
      </c>
      <c r="BG260" s="378">
        <f>BG258+BG259</f>
        <v>0</v>
      </c>
      <c r="BH260" s="378">
        <f>BH258+BH259</f>
        <v>0</v>
      </c>
      <c r="BI260" s="378">
        <f>BI258+BI259</f>
        <v>0</v>
      </c>
      <c r="BJ260" s="378">
        <f>BJ258+BJ259</f>
        <v>0</v>
      </c>
      <c r="BK260" s="378">
        <f>BL260+BM260+BN260+BO260</f>
        <v>1199368.1271500001</v>
      </c>
      <c r="BL260" s="378">
        <f>BL258+BL259</f>
        <v>96393.529639999993</v>
      </c>
      <c r="BM260" s="378">
        <f>BM258+BM259</f>
        <v>373645.78801999998</v>
      </c>
      <c r="BN260" s="378">
        <f>BN258+BN259</f>
        <v>729328.80949000013</v>
      </c>
      <c r="BO260" s="378">
        <f>BO258+BO259</f>
        <v>0</v>
      </c>
      <c r="BP260" s="378"/>
      <c r="BQ260" s="378"/>
      <c r="BR260" s="378"/>
      <c r="BS260" s="378"/>
      <c r="BT260" s="378">
        <f>BU260+BV260+BW260+BX260</f>
        <v>1199368.1271540001</v>
      </c>
      <c r="BU260" s="378">
        <f>BU258+BU259</f>
        <v>96393.529639999993</v>
      </c>
      <c r="BV260" s="378">
        <f>BV258+BV259</f>
        <v>373645.78802400001</v>
      </c>
      <c r="BW260" s="378">
        <f>BW258+BW259</f>
        <v>729328.80949000013</v>
      </c>
      <c r="BX260" s="194">
        <f>BX258+BX259</f>
        <v>0</v>
      </c>
      <c r="BY260" s="378">
        <f>BZ260+CA260+CB260+CC260</f>
        <v>216335.47907999999</v>
      </c>
      <c r="BZ260" s="378">
        <f>BZ258+BZ259</f>
        <v>6809.1255500000007</v>
      </c>
      <c r="CA260" s="378">
        <f>CA258+CA259</f>
        <v>108439.87493999999</v>
      </c>
      <c r="CB260" s="378">
        <f>CB258+CB259</f>
        <v>101086.47859</v>
      </c>
      <c r="CC260" s="378">
        <f>CC258+CC259</f>
        <v>0</v>
      </c>
      <c r="CD260" s="379">
        <f>CE260</f>
        <v>1415703.6062340001</v>
      </c>
      <c r="CE260" s="378">
        <f>CF260+CG260+CH260+CI260</f>
        <v>1415703.6062340001</v>
      </c>
      <c r="CF260" s="378">
        <f>CF258+CF259</f>
        <v>103202.65519</v>
      </c>
      <c r="CG260" s="378">
        <f>CG258+CG259</f>
        <v>482085.66296399996</v>
      </c>
      <c r="CH260" s="378">
        <f>CH258+CH259</f>
        <v>830415.28808000009</v>
      </c>
      <c r="CI260" s="378">
        <f>CI258+CI259</f>
        <v>0</v>
      </c>
      <c r="CJ260" s="378">
        <f>CK260+CL260+CM260+CN260</f>
        <v>-4.0000004446483217E-6</v>
      </c>
      <c r="CK260" s="378">
        <f>CK258+CK259</f>
        <v>0</v>
      </c>
      <c r="CL260" s="378">
        <f>CL258+CL259</f>
        <v>-4.0000004446483217E-6</v>
      </c>
      <c r="CM260" s="70">
        <f>CM258+CM259</f>
        <v>0</v>
      </c>
      <c r="CN260" s="70">
        <f>CN258+CN259</f>
        <v>0</v>
      </c>
      <c r="CO260" s="312"/>
      <c r="CP260" s="380">
        <f>CP258+CP259</f>
        <v>717891.00395000004</v>
      </c>
      <c r="CQ260" s="380">
        <f>CQ258+CQ259</f>
        <v>705998.30394999986</v>
      </c>
      <c r="CR260" s="378">
        <f>CS260+CT260+CU260+CV260</f>
        <v>0</v>
      </c>
      <c r="CS260" s="378">
        <f>CS258+CS259</f>
        <v>0</v>
      </c>
      <c r="CT260" s="378">
        <f>CT258+CT259</f>
        <v>0</v>
      </c>
      <c r="CU260" s="378">
        <f>CU258+CU259</f>
        <v>0</v>
      </c>
      <c r="CV260" s="378">
        <f>CV258+CV259</f>
        <v>0</v>
      </c>
      <c r="CW260" s="378">
        <f>CX260+CY260+CZ260+DA260</f>
        <v>0</v>
      </c>
      <c r="CX260" s="378">
        <f>CX258+CX259</f>
        <v>0</v>
      </c>
      <c r="CY260" s="378">
        <f>CY258+CY259</f>
        <v>0</v>
      </c>
      <c r="CZ260" s="378">
        <f>CZ258+CZ259</f>
        <v>0</v>
      </c>
      <c r="DA260" s="378">
        <f>DA258+DA259</f>
        <v>0</v>
      </c>
      <c r="DB260" s="421">
        <f>DC260+DD260+DE260+DF260</f>
        <v>0</v>
      </c>
      <c r="DC260" s="421">
        <f t="shared" ref="DC260:DJ260" si="680">DC258+DC259</f>
        <v>0</v>
      </c>
      <c r="DD260" s="421">
        <f t="shared" si="680"/>
        <v>0</v>
      </c>
      <c r="DE260" s="421">
        <f t="shared" si="680"/>
        <v>0</v>
      </c>
      <c r="DF260" s="421">
        <f t="shared" si="680"/>
        <v>0</v>
      </c>
      <c r="DG260" s="421">
        <f t="shared" si="680"/>
        <v>0</v>
      </c>
      <c r="DH260" s="421">
        <f t="shared" si="680"/>
        <v>0</v>
      </c>
      <c r="DI260" s="381">
        <f t="shared" si="680"/>
        <v>0</v>
      </c>
      <c r="DJ260" s="119">
        <f t="shared" si="680"/>
        <v>-4.0000004446483217E-6</v>
      </c>
      <c r="DK260" s="382"/>
      <c r="DL260" s="119">
        <f>DL258+DL259</f>
        <v>1199368.1271500003</v>
      </c>
      <c r="DM260" s="119">
        <f>DM258+DM259</f>
        <v>1199368.1271540003</v>
      </c>
      <c r="DN260" s="154"/>
      <c r="DO260" s="70">
        <f>DO258+DO259</f>
        <v>1199368.1271540003</v>
      </c>
      <c r="DP260" s="70">
        <f>DP258+DP259</f>
        <v>-4.0000004446483217E-6</v>
      </c>
      <c r="DQ260" s="154"/>
      <c r="DR260" s="70">
        <f>DR258+DR259</f>
        <v>-493369.82320399996</v>
      </c>
      <c r="DS260" s="154"/>
      <c r="DT260" s="154"/>
      <c r="DU260" s="70">
        <f>DV260+DW260+DX260+DY260</f>
        <v>19944.0236</v>
      </c>
      <c r="DV260" s="70">
        <f>DV258+DV259</f>
        <v>15706.656500000001</v>
      </c>
      <c r="DW260" s="70">
        <f>DW258+DW259</f>
        <v>4237.3671000000004</v>
      </c>
      <c r="DX260" s="70">
        <f>DX258+DX259</f>
        <v>0</v>
      </c>
      <c r="DY260" s="94">
        <f>DY258+DY259</f>
        <v>0</v>
      </c>
      <c r="DZ260" s="70">
        <f t="shared" si="513"/>
        <v>2035.1443399999998</v>
      </c>
      <c r="EA260" s="70">
        <f>EA258+EA259</f>
        <v>1092.37796</v>
      </c>
      <c r="EB260" s="70">
        <f>EB258+EB259</f>
        <v>942.76637999999991</v>
      </c>
      <c r="EC260" s="70">
        <f>EC258+EC259</f>
        <v>0</v>
      </c>
      <c r="ED260" s="70">
        <f>ED258+ED259</f>
        <v>0</v>
      </c>
      <c r="EE260" s="70">
        <f>EF260+EG260+EH260</f>
        <v>158838.15096</v>
      </c>
      <c r="EF260" s="70">
        <f>EF258+EF259</f>
        <v>158838.15096</v>
      </c>
      <c r="EG260" s="70">
        <f>EG258+EG259</f>
        <v>0</v>
      </c>
      <c r="EH260" s="70"/>
      <c r="EI260" s="70"/>
      <c r="EJ260" s="70">
        <f>EK260+EL260+EM260</f>
        <v>0</v>
      </c>
      <c r="EK260" s="70">
        <f>EK258+EK259</f>
        <v>0</v>
      </c>
      <c r="EL260" s="70">
        <f>EL258+EL259</f>
        <v>0</v>
      </c>
      <c r="EM260" s="70"/>
      <c r="EN260" s="70"/>
      <c r="EO260" s="70"/>
      <c r="EP260" s="70"/>
      <c r="EQ260" s="70"/>
      <c r="ER260" s="70">
        <f>ER258+ER259</f>
        <v>0</v>
      </c>
      <c r="ES260" s="70">
        <f>ET260+EU260+EV260</f>
        <v>394587.80547000008</v>
      </c>
      <c r="ET260" s="70">
        <f>ET258+ET259</f>
        <v>394587.80547000008</v>
      </c>
      <c r="EU260" s="70">
        <f>EU258+EU259</f>
        <v>0</v>
      </c>
      <c r="EV260" s="70"/>
      <c r="EW260" s="70"/>
      <c r="EX260" s="70">
        <f>EY260+EZ260+FA260</f>
        <v>158838.15096</v>
      </c>
      <c r="EY260" s="70">
        <f>EY258+EY259</f>
        <v>158838.15096</v>
      </c>
      <c r="EZ260" s="70">
        <f>EZ258+EZ259</f>
        <v>0</v>
      </c>
      <c r="FA260" s="70"/>
      <c r="FB260" s="70"/>
      <c r="FC260" s="70"/>
      <c r="FD260" s="70"/>
      <c r="FE260" s="70"/>
      <c r="FF260" s="70">
        <f>FG260+FH260+FI260</f>
        <v>797784.03586000006</v>
      </c>
      <c r="FG260" s="70">
        <f>FG258+FG259</f>
        <v>797784.03586000006</v>
      </c>
      <c r="FH260" s="70">
        <f>FH258+FH259</f>
        <v>0</v>
      </c>
      <c r="FI260" s="70">
        <f>FI258+FI259</f>
        <v>0</v>
      </c>
      <c r="FJ260" s="70">
        <f>FJ258+FJ259</f>
        <v>0</v>
      </c>
      <c r="FK260" s="70">
        <f>FL260+FM260+FN260</f>
        <v>0</v>
      </c>
      <c r="FL260" s="70">
        <f>FL258+FL259</f>
        <v>0</v>
      </c>
      <c r="FM260" s="70">
        <f>FM258+FM259</f>
        <v>0</v>
      </c>
      <c r="FN260" s="70"/>
      <c r="FO260" s="70"/>
      <c r="FP260" s="70"/>
      <c r="FQ260" s="70"/>
      <c r="FR260" s="70"/>
    </row>
    <row r="261" spans="2:174" s="48" customFormat="1" ht="30" hidden="1" customHeight="1" thickTop="1" x14ac:dyDescent="0.25">
      <c r="B261" s="43"/>
      <c r="C261" s="44"/>
      <c r="D261" s="43"/>
      <c r="E261" s="51"/>
      <c r="F261" s="43"/>
      <c r="G261" s="44"/>
      <c r="H261" s="43"/>
      <c r="I261" s="43"/>
      <c r="J261" s="43"/>
      <c r="K261" s="43"/>
      <c r="L261" s="43"/>
      <c r="M261" s="52" t="s">
        <v>261</v>
      </c>
      <c r="N261" s="53" t="s">
        <v>251</v>
      </c>
      <c r="O261" s="53"/>
      <c r="P261" s="53"/>
      <c r="Q261" s="53"/>
      <c r="R261" s="195"/>
      <c r="S261" s="195">
        <f>S10+S96+S116+S139+S153+S161+S179+S232</f>
        <v>0</v>
      </c>
      <c r="T261" s="195">
        <f>T10+T96+T116+T139+T153+T161+T179+T232</f>
        <v>0</v>
      </c>
      <c r="U261" s="195">
        <f>U10+U96+U116+U139+U153+U161+U179+U232</f>
        <v>0</v>
      </c>
      <c r="V261" s="195">
        <f>W261+X261+Y261+Z261</f>
        <v>0</v>
      </c>
      <c r="W261" s="195">
        <f>W10+W96+W116+W139+W153+W161+W179+W232</f>
        <v>0</v>
      </c>
      <c r="X261" s="195">
        <f>X10+X96+X116+X139+X153+X161+X179+X232</f>
        <v>0</v>
      </c>
      <c r="Y261" s="195">
        <f>Y10+Y96+Y116+Y139+Y153+Y161+Y179+Y232</f>
        <v>0</v>
      </c>
      <c r="Z261" s="175">
        <f>Z10+Z96+Z116+Z139+Z153+Z161+Z179+Z232</f>
        <v>0</v>
      </c>
      <c r="AA261" s="195">
        <f>AB261+AC261+AD261+AE261</f>
        <v>0</v>
      </c>
      <c r="AB261" s="195">
        <f>AB10+AB96+AB116+AB139+AB153+AB161+AB179+AB232</f>
        <v>0</v>
      </c>
      <c r="AC261" s="195">
        <f>AC10+AC96+AC116+AC139+AC153+AC161+AC179+AC232</f>
        <v>0</v>
      </c>
      <c r="AD261" s="195">
        <f>AD10+AD96+AD116+AD139+AD153+AD161+AD179+AD232</f>
        <v>0</v>
      </c>
      <c r="AE261" s="175">
        <f>AE10+AE96+AE116+AE139+AE153+AE161+AE179+AE232</f>
        <v>0</v>
      </c>
      <c r="AF261" s="195">
        <f>AG261+AH261+AI261+AJ261</f>
        <v>0</v>
      </c>
      <c r="AG261" s="195">
        <f>AG10+AG96+AG116+AG139+AG153+AG161+AG179+AG232</f>
        <v>0</v>
      </c>
      <c r="AH261" s="195">
        <f>AH10+AH96+AH116+AH139+AH153+AH161+AH179+AH232</f>
        <v>0</v>
      </c>
      <c r="AI261" s="195">
        <f>AI10+AI96+AI116+AI139+AI153+AI161+AI179+AI232</f>
        <v>0</v>
      </c>
      <c r="AJ261" s="175">
        <f>AJ10+AJ96+AJ116+AJ139+AJ153+AJ161+AJ179+AJ232</f>
        <v>0</v>
      </c>
      <c r="AK261" s="241">
        <f>AL261+AM261+AN261+AO261</f>
        <v>0</v>
      </c>
      <c r="AL261" s="195">
        <f>AL10+AL96+AL116+AL139+AL153+AL161+AL179+AL232</f>
        <v>0</v>
      </c>
      <c r="AM261" s="195">
        <f>AM10+AM96+AM116+AM139+AM153+AM161+AM179+AM232</f>
        <v>0</v>
      </c>
      <c r="AN261" s="195">
        <f>AN10+AN96+AN116+AN139+AN153+AN161+AN179+AN232</f>
        <v>0</v>
      </c>
      <c r="AO261" s="195">
        <f>AO10+AO96+AO116+AO139+AO153+AO161+AO179+AO232</f>
        <v>0</v>
      </c>
      <c r="AP261" s="588"/>
      <c r="AQ261" s="114">
        <f>AR261+AS261+AT261+AU261</f>
        <v>0</v>
      </c>
      <c r="AR261" s="114">
        <f>AR10+AR96+AR116+AR139+AR153+AR161+AR179+AR232</f>
        <v>0</v>
      </c>
      <c r="AS261" s="114">
        <f>AS10+AS96+AS116+AS139+AS153+AS161+AS179+AS232</f>
        <v>0</v>
      </c>
      <c r="AT261" s="114">
        <f>AT10+AT96+AT116+AT139+AT153+AT161+AT179+AT232</f>
        <v>0</v>
      </c>
      <c r="AU261" s="114">
        <f>AU10+AU96+AU116+AU139+AU153+AU161+AU179+AU232</f>
        <v>0</v>
      </c>
      <c r="AV261" s="25" t="e">
        <f>AW261+AX261+AY261+AZ261</f>
        <v>#REF!</v>
      </c>
      <c r="AW261" s="25" t="e">
        <f>AW10+AW96+AW116+AW139+AW153+AW161+AW179+AW232</f>
        <v>#REF!</v>
      </c>
      <c r="AX261" s="25" t="e">
        <f>AX10+AX96+AX116+AX139+AX153+AX161+AX179+AX232</f>
        <v>#REF!</v>
      </c>
      <c r="AY261" s="25" t="e">
        <f>AY10+AY96+AY116+AY139+AY153+AY161+AY179+AY232</f>
        <v>#REF!</v>
      </c>
      <c r="AZ261" s="25" t="e">
        <f>AZ10+AZ96+AZ116+AZ139+AZ153+AZ161+AZ179+AZ232</f>
        <v>#REF!</v>
      </c>
      <c r="BA261" s="114">
        <f>BB261+BC261+BD261+BE261</f>
        <v>0</v>
      </c>
      <c r="BB261" s="114">
        <f>BB10+BB96+BB116+BB139+BB153+BB161+BB179+BB232</f>
        <v>0</v>
      </c>
      <c r="BC261" s="114">
        <f>BC10+BC96+BC116+BC139+BC153+BC161+BC179+BC232</f>
        <v>0</v>
      </c>
      <c r="BD261" s="114">
        <f>BD10+BD96+BD116+BD139+BD153+BD161+BD179+BD232</f>
        <v>0</v>
      </c>
      <c r="BE261" s="114">
        <f>BE10+BE96+BE116+BE139+BE153+BE161+BE179+BE232</f>
        <v>0</v>
      </c>
      <c r="BF261" s="114">
        <f>BG261+BH261+BI261+BJ261</f>
        <v>0</v>
      </c>
      <c r="BG261" s="114">
        <f>BG10+BG96+BG116+BG139+BG153+BG161+BG179+BG232</f>
        <v>0</v>
      </c>
      <c r="BH261" s="114">
        <f>BH10+BH96+BH116+BH139+BH153+BH161+BH179+BH232</f>
        <v>0</v>
      </c>
      <c r="BI261" s="114">
        <f>BI10+BI96+BI116+BI139+BI153+BI161+BI179+BI232</f>
        <v>0</v>
      </c>
      <c r="BJ261" s="114">
        <f>BJ10+BJ96+BJ116+BJ139+BJ153+BJ161+BJ179+BJ232</f>
        <v>0</v>
      </c>
      <c r="BK261" s="114">
        <f>BL261+BM261+BN261+BO261</f>
        <v>0</v>
      </c>
      <c r="BL261" s="114">
        <f>BL10+BL96+BL116+BL139+BL153+BL161+BL179+BL232</f>
        <v>0</v>
      </c>
      <c r="BM261" s="114">
        <f>BM10+BM96+BM116+BM139+BM153+BM161+BM179+BM232</f>
        <v>0</v>
      </c>
      <c r="BN261" s="114">
        <f>BN10+BN96+BN116+BN139+BN153+BN161+BN179+BN232</f>
        <v>0</v>
      </c>
      <c r="BO261" s="114">
        <f>BO10+BO96+BO116+BO139+BO153+BO161+BO179+BO232</f>
        <v>0</v>
      </c>
      <c r="BP261" s="114"/>
      <c r="BQ261" s="114"/>
      <c r="BR261" s="114"/>
      <c r="BS261" s="114"/>
      <c r="BT261" s="114">
        <f>BU261+BV261+BW261+BX261</f>
        <v>0</v>
      </c>
      <c r="BU261" s="114">
        <f>BU10+BU96+BU116+BU139+BU153+BU161+BU179+BU232</f>
        <v>0</v>
      </c>
      <c r="BV261" s="114">
        <f>BV10+BV96+BV116+BV139+BV153+BV161+BV179+BV232</f>
        <v>0</v>
      </c>
      <c r="BW261" s="114">
        <f>BW10+BW96+BW116+BW139+BW153+BW161+BW179+BW232</f>
        <v>0</v>
      </c>
      <c r="BX261" s="195">
        <f>BX10+BX96+BX116+BX139+BX153+BX161+BX179+BX232</f>
        <v>0</v>
      </c>
      <c r="BY261" s="114">
        <f>BZ261+CA261+CB261+CC261</f>
        <v>0</v>
      </c>
      <c r="BZ261" s="114">
        <f>BZ10+BZ96+BZ116+BZ139+BZ153+BZ161+BZ179+BZ232</f>
        <v>0</v>
      </c>
      <c r="CA261" s="114">
        <f>CA10+CA96+CA116+CA139+CA153+CA161+CA179+CA232</f>
        <v>0</v>
      </c>
      <c r="CB261" s="114">
        <f>CB10+CB96+CB116+CB139+CB153+CB161+CB179+CB232</f>
        <v>0</v>
      </c>
      <c r="CC261" s="383">
        <f>CC10+CC96+CC116+CC139+CC153+CC161+CC179+CC232</f>
        <v>0</v>
      </c>
      <c r="CD261" s="114">
        <f>CE261</f>
        <v>0</v>
      </c>
      <c r="CE261" s="114">
        <f>CF261+CG261+CH261+CI261</f>
        <v>0</v>
      </c>
      <c r="CF261" s="114">
        <f>CF10+CF96+CF116+CF139+CF153+CF161+CF179+CF232</f>
        <v>0</v>
      </c>
      <c r="CG261" s="114">
        <f>CG10+CG96+CG116+CG139+CG153+CG161+CG179+CG232</f>
        <v>0</v>
      </c>
      <c r="CH261" s="114">
        <f>CH10+CH96+CH116+CH139+CH153+CH161+CH179+CH232</f>
        <v>0</v>
      </c>
      <c r="CI261" s="383">
        <f>CI10+CI96+CI116+CI139+CI153+CI161+CI179+CI232</f>
        <v>0</v>
      </c>
      <c r="CJ261" s="114">
        <f>CK261+CL261+CM261+CN261</f>
        <v>0</v>
      </c>
      <c r="CK261" s="114">
        <f>CK10+CK96+CK116+CK139+CK153+CK161+CK179+CK232</f>
        <v>0</v>
      </c>
      <c r="CL261" s="114">
        <f>CL10+CL96+CL116+CL139+CL153+CL161+CL179+CL232</f>
        <v>0</v>
      </c>
      <c r="CM261" s="25">
        <f>CM10+CM96+CM116+CM139+CM153+CM161+CM179+CM232</f>
        <v>0</v>
      </c>
      <c r="CN261" s="8">
        <f>CN10+CN96+CN116+CN139+CN153+CN161+CN179+CN232</f>
        <v>0</v>
      </c>
      <c r="CO261" s="92"/>
      <c r="CP261" s="384">
        <f>CP10+CP22+CP41+CP59+CP81+CP96+CP116+CP130+CP139+CP153+CP161+CP179+CP197+CP205+CP222+CP232+CP244</f>
        <v>0</v>
      </c>
      <c r="CQ261" s="384">
        <f>CQ10+CQ22+CQ41+CQ59+CQ81+CQ96+CQ116+CQ130+CQ139+CQ153+CQ161+CQ179+CQ197+CQ205+CQ222+CQ232+CQ244</f>
        <v>0</v>
      </c>
      <c r="CR261" s="114">
        <f>CS261+CT261+CU261+CV261</f>
        <v>0</v>
      </c>
      <c r="CS261" s="114">
        <f>CS10+CS96+CS116+CS139+CS153+CS161+CS179+CS232</f>
        <v>0</v>
      </c>
      <c r="CT261" s="114">
        <f>CT10+CT96+CT116+CT139+CT153+CT161+CT179+CT232</f>
        <v>0</v>
      </c>
      <c r="CU261" s="114">
        <f>CU10+CU96+CU116+CU139+CU153+CU161+CU179+CU232</f>
        <v>0</v>
      </c>
      <c r="CV261" s="114">
        <f>CV10+CV96+CV116+CV139+CV153+CV161+CV179+CV232</f>
        <v>0</v>
      </c>
      <c r="CW261" s="114">
        <f>CX261+CY261+CZ261+DA261</f>
        <v>0</v>
      </c>
      <c r="CX261" s="114">
        <f>CX10+CX96+CX116+CX139+CX153+CX161+CX179+CX232</f>
        <v>0</v>
      </c>
      <c r="CY261" s="114">
        <f>CY10+CY96+CY116+CY139+CY153+CY161+CY179+CY232</f>
        <v>0</v>
      </c>
      <c r="CZ261" s="114">
        <f>CZ10+CZ96+CZ116+CZ139+CZ153+CZ161+CZ179+CZ232</f>
        <v>0</v>
      </c>
      <c r="DA261" s="114">
        <f>DA10+DA96+DA116+DA139+DA153+DA161+DA179+DA232</f>
        <v>0</v>
      </c>
      <c r="DB261" s="114">
        <f>DC261+DD261+DE261+DF261</f>
        <v>0</v>
      </c>
      <c r="DC261" s="114">
        <f t="shared" ref="DC261:DJ261" si="681">DC10+DC22+DC41+DC59+DC81+DC96+DC116+DC130+DC139+DC153+DC161+DC179+DC197+DC205+DC222+DC232+DC244</f>
        <v>0</v>
      </c>
      <c r="DD261" s="114">
        <f t="shared" si="681"/>
        <v>0</v>
      </c>
      <c r="DE261" s="114">
        <f t="shared" si="681"/>
        <v>0</v>
      </c>
      <c r="DF261" s="114">
        <f t="shared" si="681"/>
        <v>0</v>
      </c>
      <c r="DG261" s="114">
        <f t="shared" si="681"/>
        <v>0</v>
      </c>
      <c r="DH261" s="114">
        <f t="shared" si="681"/>
        <v>0</v>
      </c>
      <c r="DI261" s="338">
        <f t="shared" si="681"/>
        <v>0</v>
      </c>
      <c r="DJ261" s="114">
        <f t="shared" si="681"/>
        <v>0</v>
      </c>
      <c r="DK261" s="92"/>
      <c r="DL261" s="114">
        <f>DL10+DL22+DL41+DL59+DL81+DL96+DL116+DL130+DL139+DL153+DL161+DL179+DL197+DL205+DL222+DL232+DL244</f>
        <v>0</v>
      </c>
      <c r="DM261" s="114">
        <f>DM10+DM22+DM41+DM59+DM81+DM96+DM116+DM130+DM139+DM153+DM161+DM179+DM197+DM205+DM222+DM232+DM244</f>
        <v>0</v>
      </c>
      <c r="DN261" s="58"/>
      <c r="DO261" s="8"/>
      <c r="DP261" s="8"/>
      <c r="DQ261" s="58"/>
      <c r="DR261" s="8"/>
      <c r="DS261" s="58"/>
      <c r="DT261" s="58"/>
      <c r="DU261" s="8"/>
      <c r="DV261" s="8"/>
      <c r="DW261" s="8"/>
      <c r="DX261" s="8"/>
      <c r="DY261" s="9"/>
      <c r="DZ261" s="8"/>
      <c r="EA261" s="8"/>
      <c r="EB261" s="8"/>
      <c r="EC261" s="8"/>
      <c r="ED261" s="8"/>
      <c r="EE261" s="469"/>
      <c r="EF261" s="469"/>
      <c r="EG261" s="469"/>
      <c r="EH261" s="469"/>
      <c r="EI261" s="469"/>
      <c r="EJ261" s="469"/>
      <c r="EK261" s="469"/>
      <c r="EL261" s="469"/>
      <c r="EM261" s="469"/>
      <c r="EN261" s="469"/>
      <c r="EO261" s="469"/>
      <c r="EP261" s="469"/>
      <c r="EQ261" s="469"/>
      <c r="ER261" s="8"/>
      <c r="ES261" s="512"/>
      <c r="ET261" s="512"/>
      <c r="EU261" s="512"/>
      <c r="EV261" s="512"/>
      <c r="EW261" s="512"/>
      <c r="EX261" s="512"/>
      <c r="EY261" s="512"/>
      <c r="EZ261" s="512"/>
      <c r="FA261" s="512"/>
      <c r="FB261" s="512"/>
      <c r="FC261" s="512"/>
      <c r="FD261" s="512"/>
      <c r="FE261" s="512"/>
      <c r="FF261" s="469"/>
      <c r="FG261" s="469"/>
      <c r="FH261" s="469"/>
      <c r="FI261" s="469"/>
      <c r="FJ261" s="469"/>
      <c r="FK261" s="469"/>
      <c r="FL261" s="469"/>
      <c r="FM261" s="469"/>
      <c r="FN261" s="469"/>
      <c r="FO261" s="469"/>
      <c r="FP261" s="469"/>
      <c r="FQ261" s="469"/>
      <c r="FR261" s="469"/>
    </row>
    <row r="262" spans="2:174" s="48" customFormat="1" ht="15.75" hidden="1" customHeight="1" thickBot="1" x14ac:dyDescent="0.3">
      <c r="B262" s="43"/>
      <c r="C262" s="44"/>
      <c r="D262" s="43"/>
      <c r="E262" s="51"/>
      <c r="F262" s="43"/>
      <c r="G262" s="44"/>
      <c r="H262" s="43"/>
      <c r="I262" s="43"/>
      <c r="J262" s="43"/>
      <c r="K262" s="43"/>
      <c r="L262" s="43"/>
      <c r="M262" s="51" t="s">
        <v>262</v>
      </c>
      <c r="N262" s="125" t="s">
        <v>258</v>
      </c>
      <c r="O262" s="415"/>
      <c r="P262" s="211"/>
      <c r="Q262" s="211"/>
      <c r="R262" s="25"/>
      <c r="S262" s="25"/>
      <c r="T262" s="25"/>
      <c r="U262" s="25"/>
      <c r="V262" s="25"/>
      <c r="W262" s="25"/>
      <c r="X262" s="25"/>
      <c r="Y262" s="25"/>
      <c r="Z262" s="175">
        <f>Z260-Z261</f>
        <v>0</v>
      </c>
      <c r="AA262" s="175">
        <f>AB262+AC262+AD262+AE262</f>
        <v>375074.23800000001</v>
      </c>
      <c r="AB262" s="175">
        <f>AB260-AB261</f>
        <v>96373.05799999999</v>
      </c>
      <c r="AC262" s="175">
        <f>AC260-AC261</f>
        <v>102879</v>
      </c>
      <c r="AD262" s="175">
        <f>AD260-AD261</f>
        <v>175822.18</v>
      </c>
      <c r="AE262" s="175">
        <f>AE260-AE261</f>
        <v>0</v>
      </c>
      <c r="AF262" s="175">
        <f>AG262+AH262+AI262+AJ262</f>
        <v>470874.09299999999</v>
      </c>
      <c r="AG262" s="175">
        <f>AG260-AG261</f>
        <v>164486.35599999997</v>
      </c>
      <c r="AH262" s="175">
        <f>AH260-AH261</f>
        <v>102879</v>
      </c>
      <c r="AI262" s="175">
        <f>AI260-AI261</f>
        <v>203508.73699999999</v>
      </c>
      <c r="AJ262" s="175">
        <f>AJ260-AJ261</f>
        <v>0</v>
      </c>
      <c r="AK262" s="172">
        <f>AL262+AM262+AN262+AO262</f>
        <v>251454.44399999999</v>
      </c>
      <c r="AL262" s="175">
        <f>AL260-AL261</f>
        <v>96373.05799999999</v>
      </c>
      <c r="AM262" s="175">
        <f>AM260-AM261</f>
        <v>44730</v>
      </c>
      <c r="AN262" s="175">
        <f>AN260-AN261</f>
        <v>110351.386</v>
      </c>
      <c r="AO262" s="175">
        <f>AO260-AO261</f>
        <v>0</v>
      </c>
      <c r="AP262" s="585"/>
      <c r="AQ262" s="25"/>
      <c r="AR262" s="25"/>
      <c r="AS262" s="25"/>
      <c r="AT262" s="25"/>
      <c r="AU262" s="25"/>
      <c r="AV262" s="25"/>
      <c r="AW262" s="25"/>
      <c r="AX262" s="25"/>
      <c r="AY262" s="25"/>
      <c r="AZ262" s="25"/>
      <c r="BA262" s="25"/>
      <c r="BB262" s="25"/>
      <c r="BC262" s="25"/>
      <c r="BD262" s="25"/>
      <c r="BE262" s="25"/>
      <c r="BF262" s="25"/>
      <c r="BG262" s="25"/>
      <c r="BH262" s="25"/>
      <c r="BI262" s="25"/>
      <c r="BJ262" s="25"/>
      <c r="BK262" s="25"/>
      <c r="BL262" s="25"/>
      <c r="BM262" s="25"/>
      <c r="BN262" s="25"/>
      <c r="BO262" s="25">
        <f>BO260-BO261</f>
        <v>0</v>
      </c>
      <c r="BP262" s="25"/>
      <c r="BQ262" s="25"/>
      <c r="BR262" s="25"/>
      <c r="BS262" s="25"/>
      <c r="BT262" s="25">
        <f>BU262+BV262+BW262+BX262</f>
        <v>0</v>
      </c>
      <c r="BU262" s="25"/>
      <c r="BV262" s="25"/>
      <c r="BW262" s="25"/>
      <c r="BX262" s="175">
        <f>BX260-BX261</f>
        <v>0</v>
      </c>
      <c r="BY262" s="25">
        <f>BZ262+CA262+CB262+CC262</f>
        <v>216335.47907999999</v>
      </c>
      <c r="BZ262" s="25">
        <f>BZ260-BZ261</f>
        <v>6809.1255500000007</v>
      </c>
      <c r="CA262" s="25">
        <f>CA260-CA261</f>
        <v>108439.87493999999</v>
      </c>
      <c r="CB262" s="25">
        <f>CB260-CB261</f>
        <v>101086.47859</v>
      </c>
      <c r="CC262" s="262">
        <f>CC260-CC261</f>
        <v>0</v>
      </c>
      <c r="CD262" s="25">
        <f>CE262</f>
        <v>1415703.6062340001</v>
      </c>
      <c r="CE262" s="25">
        <f>CF262+CG262+CH262+CI262</f>
        <v>1415703.6062340001</v>
      </c>
      <c r="CF262" s="25">
        <f>CF260-CF261</f>
        <v>103202.65519</v>
      </c>
      <c r="CG262" s="25">
        <f>CG260-CG261</f>
        <v>482085.66296399996</v>
      </c>
      <c r="CH262" s="25">
        <f>CH260-CH261</f>
        <v>830415.28808000009</v>
      </c>
      <c r="CI262" s="262">
        <f>CI260-CI261</f>
        <v>0</v>
      </c>
      <c r="CJ262" s="25">
        <f>CK262+CL262+CM262+CN262</f>
        <v>-4.0000004446483217E-6</v>
      </c>
      <c r="CK262" s="25">
        <f>CK260-CK261</f>
        <v>0</v>
      </c>
      <c r="CL262" s="25">
        <f>CL260-CL261</f>
        <v>-4.0000004446483217E-6</v>
      </c>
      <c r="CM262" s="25">
        <f>CM260-CM261</f>
        <v>0</v>
      </c>
      <c r="CN262" s="8">
        <f>CN260-CN261</f>
        <v>0</v>
      </c>
      <c r="CO262" s="92"/>
      <c r="CP262" s="385">
        <f>CP260-CP261</f>
        <v>717891.00395000004</v>
      </c>
      <c r="CQ262" s="385">
        <f>CQ260-CQ261</f>
        <v>705998.30394999986</v>
      </c>
      <c r="CR262" s="25">
        <f>CS262+CT262+CU262+CV262</f>
        <v>0</v>
      </c>
      <c r="CS262" s="25">
        <f>CS260-CS261</f>
        <v>0</v>
      </c>
      <c r="CT262" s="25">
        <f>CT260-CT261</f>
        <v>0</v>
      </c>
      <c r="CU262" s="25">
        <f>CU260-CU261</f>
        <v>0</v>
      </c>
      <c r="CV262" s="25">
        <f>CV260-CV261</f>
        <v>0</v>
      </c>
      <c r="CW262" s="25">
        <f>CX262+CY262+CZ262+DA262</f>
        <v>0</v>
      </c>
      <c r="CX262" s="25">
        <f>CX260-CX261</f>
        <v>0</v>
      </c>
      <c r="CY262" s="25">
        <f>CY260-CY261</f>
        <v>0</v>
      </c>
      <c r="CZ262" s="25">
        <f>CZ260-CZ261</f>
        <v>0</v>
      </c>
      <c r="DA262" s="25">
        <f>DA260-DA261</f>
        <v>0</v>
      </c>
      <c r="DB262" s="25">
        <f>DC262+DD262+DE262+DF262</f>
        <v>0</v>
      </c>
      <c r="DC262" s="25">
        <f t="shared" ref="DC262:DJ262" si="682">DC260-DC261</f>
        <v>0</v>
      </c>
      <c r="DD262" s="25">
        <f t="shared" si="682"/>
        <v>0</v>
      </c>
      <c r="DE262" s="25">
        <f t="shared" si="682"/>
        <v>0</v>
      </c>
      <c r="DF262" s="25">
        <f t="shared" si="682"/>
        <v>0</v>
      </c>
      <c r="DG262" s="25">
        <f t="shared" si="682"/>
        <v>0</v>
      </c>
      <c r="DH262" s="25">
        <f t="shared" si="682"/>
        <v>0</v>
      </c>
      <c r="DI262" s="259">
        <f t="shared" si="682"/>
        <v>0</v>
      </c>
      <c r="DJ262" s="25">
        <f t="shared" si="682"/>
        <v>-4.0000004446483217E-6</v>
      </c>
      <c r="DK262" s="92"/>
      <c r="DL262" s="25">
        <f>DL260-DL261</f>
        <v>1199368.1271500003</v>
      </c>
      <c r="DM262" s="25">
        <f>DM260-DM261</f>
        <v>1199368.1271540003</v>
      </c>
      <c r="DN262" s="58"/>
      <c r="DO262" s="8"/>
      <c r="DP262" s="8"/>
      <c r="DQ262" s="58"/>
      <c r="DR262" s="8"/>
      <c r="DS262" s="58"/>
      <c r="DT262" s="58"/>
      <c r="DU262" s="8"/>
      <c r="DV262" s="8"/>
      <c r="DW262" s="8"/>
      <c r="DX262" s="8"/>
      <c r="DY262" s="9"/>
      <c r="DZ262" s="8"/>
      <c r="EA262" s="8"/>
      <c r="EB262" s="8"/>
      <c r="EC262" s="8"/>
      <c r="ED262" s="8"/>
      <c r="EE262" s="469"/>
      <c r="EF262" s="469"/>
      <c r="EG262" s="469"/>
      <c r="EH262" s="469"/>
      <c r="EI262" s="469"/>
      <c r="EJ262" s="469"/>
      <c r="EK262" s="469"/>
      <c r="EL262" s="469"/>
      <c r="EM262" s="469"/>
      <c r="EN262" s="469"/>
      <c r="EO262" s="469"/>
      <c r="EP262" s="469"/>
      <c r="EQ262" s="469"/>
      <c r="ER262" s="8"/>
      <c r="ES262" s="512"/>
      <c r="ET262" s="512"/>
      <c r="EU262" s="512"/>
      <c r="EV262" s="512"/>
      <c r="EW262" s="512"/>
      <c r="EX262" s="512"/>
      <c r="EY262" s="512"/>
      <c r="EZ262" s="512"/>
      <c r="FA262" s="512"/>
      <c r="FB262" s="512"/>
      <c r="FC262" s="512"/>
      <c r="FD262" s="512"/>
      <c r="FE262" s="512"/>
      <c r="FF262" s="469"/>
      <c r="FG262" s="469"/>
      <c r="FH262" s="469"/>
      <c r="FI262" s="469"/>
      <c r="FJ262" s="469"/>
      <c r="FK262" s="469"/>
      <c r="FL262" s="469"/>
      <c r="FM262" s="469"/>
      <c r="FN262" s="469"/>
      <c r="FO262" s="469"/>
      <c r="FP262" s="469"/>
      <c r="FQ262" s="469"/>
      <c r="FR262" s="469"/>
    </row>
    <row r="263" spans="2:174" s="304" customFormat="1" ht="17.45" hidden="1" customHeight="1" thickBot="1" x14ac:dyDescent="0.3">
      <c r="B263" s="281"/>
      <c r="C263" s="282"/>
      <c r="D263" s="281"/>
      <c r="E263" s="299"/>
      <c r="F263" s="281"/>
      <c r="G263" s="282"/>
      <c r="H263" s="281"/>
      <c r="I263" s="281"/>
      <c r="J263" s="281"/>
      <c r="K263" s="281"/>
      <c r="L263" s="281"/>
      <c r="M263" s="955" t="s">
        <v>256</v>
      </c>
      <c r="N263" s="956"/>
      <c r="O263" s="414"/>
      <c r="P263" s="300"/>
      <c r="Q263" s="284"/>
      <c r="R263" s="387"/>
      <c r="S263" s="372"/>
      <c r="T263" s="387"/>
      <c r="U263" s="387"/>
      <c r="V263" s="387"/>
      <c r="W263" s="372"/>
      <c r="X263" s="387"/>
      <c r="Y263" s="387"/>
      <c r="Z263" s="290"/>
      <c r="AA263" s="290">
        <v>0</v>
      </c>
      <c r="AB263" s="290">
        <v>0</v>
      </c>
      <c r="AC263" s="290"/>
      <c r="AD263" s="290"/>
      <c r="AE263" s="290"/>
      <c r="AF263" s="290">
        <f>AG263</f>
        <v>97565.494999999995</v>
      </c>
      <c r="AG263" s="290">
        <f>42565.495+55000</f>
        <v>97565.494999999995</v>
      </c>
      <c r="AH263" s="290"/>
      <c r="AI263" s="290"/>
      <c r="AJ263" s="290"/>
      <c r="AK263" s="293">
        <f>AL263</f>
        <v>0</v>
      </c>
      <c r="AL263" s="290"/>
      <c r="AM263" s="290"/>
      <c r="AN263" s="290"/>
      <c r="AO263" s="290"/>
      <c r="AP263" s="589"/>
      <c r="AQ263" s="387">
        <f>AR263</f>
        <v>0</v>
      </c>
      <c r="AR263" s="387"/>
      <c r="AS263" s="306"/>
      <c r="AT263" s="306"/>
      <c r="AU263" s="306"/>
      <c r="AV263" s="306"/>
      <c r="AW263" s="306"/>
      <c r="AX263" s="306"/>
      <c r="AY263" s="306"/>
      <c r="AZ263" s="306"/>
      <c r="BA263" s="387">
        <f>BB263</f>
        <v>0</v>
      </c>
      <c r="BB263" s="387"/>
      <c r="BC263" s="306"/>
      <c r="BD263" s="306"/>
      <c r="BE263" s="306"/>
      <c r="BF263" s="387">
        <f>BG263</f>
        <v>0</v>
      </c>
      <c r="BG263" s="387"/>
      <c r="BH263" s="306"/>
      <c r="BI263" s="306"/>
      <c r="BJ263" s="306"/>
      <c r="BK263" s="387">
        <f>BL263</f>
        <v>0</v>
      </c>
      <c r="BL263" s="387"/>
      <c r="BM263" s="306"/>
      <c r="BN263" s="306"/>
      <c r="BO263" s="306"/>
      <c r="BP263" s="306"/>
      <c r="BQ263" s="306"/>
      <c r="BR263" s="306"/>
      <c r="BS263" s="306"/>
      <c r="BT263" s="387">
        <f>BU263</f>
        <v>0</v>
      </c>
      <c r="BU263" s="387"/>
      <c r="BV263" s="306"/>
      <c r="BW263" s="306"/>
      <c r="BX263" s="301"/>
      <c r="BY263" s="386">
        <f>BZ263</f>
        <v>0</v>
      </c>
      <c r="BZ263" s="306"/>
      <c r="CA263" s="306"/>
      <c r="CB263" s="306"/>
      <c r="CC263" s="306"/>
      <c r="CD263" s="387">
        <f t="shared" ref="CD263:CD318" si="683">CE263</f>
        <v>0</v>
      </c>
      <c r="CE263" s="306">
        <f>CF263</f>
        <v>0</v>
      </c>
      <c r="CF263" s="306"/>
      <c r="CG263" s="306"/>
      <c r="CH263" s="306"/>
      <c r="CI263" s="306"/>
      <c r="CJ263" s="387">
        <f>CK263</f>
        <v>0</v>
      </c>
      <c r="CK263" s="306"/>
      <c r="CL263" s="306"/>
      <c r="CM263" s="306"/>
      <c r="CN263" s="306"/>
      <c r="CO263" s="302"/>
      <c r="CP263" s="305"/>
      <c r="CQ263" s="305"/>
      <c r="CR263" s="387">
        <f>CS263</f>
        <v>0</v>
      </c>
      <c r="CS263" s="387"/>
      <c r="CT263" s="306"/>
      <c r="CU263" s="306"/>
      <c r="CV263" s="306"/>
      <c r="CW263" s="387"/>
      <c r="CX263" s="387"/>
      <c r="CY263" s="306"/>
      <c r="CZ263" s="306"/>
      <c r="DA263" s="306"/>
      <c r="DB263" s="305"/>
      <c r="DC263" s="305"/>
      <c r="DD263" s="305"/>
      <c r="DE263" s="305"/>
      <c r="DF263" s="305"/>
      <c r="DG263" s="305"/>
      <c r="DH263" s="305"/>
      <c r="DI263" s="305"/>
      <c r="DJ263" s="388" t="s">
        <v>306</v>
      </c>
      <c r="DK263" s="302"/>
      <c r="DL263" s="302"/>
      <c r="DM263" s="303"/>
      <c r="DN263" s="305"/>
      <c r="DO263" s="305">
        <f>DM263</f>
        <v>0</v>
      </c>
      <c r="DP263" s="306"/>
      <c r="DQ263" s="305"/>
      <c r="DR263" s="306"/>
      <c r="DS263" s="305"/>
      <c r="DT263" s="305"/>
      <c r="DU263" s="306">
        <f>DV263</f>
        <v>0</v>
      </c>
      <c r="DV263" s="306"/>
      <c r="DW263" s="306"/>
      <c r="DX263" s="306"/>
      <c r="DY263" s="307"/>
      <c r="DZ263" s="306"/>
      <c r="EA263" s="306"/>
      <c r="EB263" s="306"/>
      <c r="EC263" s="306"/>
      <c r="ED263" s="306"/>
      <c r="EE263" s="470"/>
      <c r="EF263" s="470"/>
      <c r="EG263" s="470"/>
      <c r="EH263" s="470"/>
      <c r="EI263" s="470"/>
      <c r="EJ263" s="470"/>
      <c r="EK263" s="470"/>
      <c r="EL263" s="470"/>
      <c r="EM263" s="470"/>
      <c r="EN263" s="470"/>
      <c r="EO263" s="470"/>
      <c r="EP263" s="470"/>
      <c r="EQ263" s="470"/>
      <c r="ER263" s="306"/>
      <c r="ES263" s="513"/>
      <c r="ET263" s="513"/>
      <c r="EU263" s="513"/>
      <c r="EV263" s="513"/>
      <c r="EW263" s="513"/>
      <c r="EX263" s="513"/>
      <c r="EY263" s="513"/>
      <c r="EZ263" s="513"/>
      <c r="FA263" s="513"/>
      <c r="FB263" s="513"/>
      <c r="FC263" s="513"/>
      <c r="FD263" s="513"/>
      <c r="FE263" s="513"/>
      <c r="FF263" s="470"/>
      <c r="FG263" s="470"/>
      <c r="FH263" s="470"/>
      <c r="FI263" s="470"/>
      <c r="FJ263" s="470"/>
      <c r="FK263" s="470"/>
      <c r="FL263" s="470"/>
      <c r="FM263" s="470"/>
      <c r="FN263" s="470"/>
      <c r="FO263" s="470"/>
      <c r="FP263" s="470"/>
      <c r="FQ263" s="470"/>
      <c r="FR263" s="470"/>
    </row>
    <row r="264" spans="2:174" s="142" customFormat="1" ht="32.25" customHeight="1" thickTop="1" x14ac:dyDescent="0.2">
      <c r="B264" s="151"/>
      <c r="C264" s="152"/>
      <c r="D264" s="151"/>
      <c r="E264" s="148"/>
      <c r="F264" s="151"/>
      <c r="G264" s="152"/>
      <c r="H264" s="151"/>
      <c r="I264" s="151"/>
      <c r="J264" s="151"/>
      <c r="K264" s="151"/>
      <c r="L264" s="151"/>
      <c r="M264" s="947" t="s">
        <v>286</v>
      </c>
      <c r="N264" s="948"/>
      <c r="O264" s="423"/>
      <c r="P264" s="220">
        <f>P274+P280</f>
        <v>1</v>
      </c>
      <c r="Q264" s="220">
        <f>Q274+Q280</f>
        <v>4</v>
      </c>
      <c r="R264" s="70">
        <f>S264+T264+U264</f>
        <v>1369566.3780700001</v>
      </c>
      <c r="S264" s="70">
        <f>S260+S263</f>
        <v>162481.35279999999</v>
      </c>
      <c r="T264" s="70">
        <f>T260+T263</f>
        <v>394658.40447000007</v>
      </c>
      <c r="U264" s="70">
        <f>U260+U263</f>
        <v>812426.62079999992</v>
      </c>
      <c r="V264" s="70">
        <f>W264+X264+Y264+Z264</f>
        <v>1111789.9879999999</v>
      </c>
      <c r="W264" s="70">
        <f>W260+W263</f>
        <v>259055.38799999998</v>
      </c>
      <c r="X264" s="70">
        <f>X260+X263</f>
        <v>400000</v>
      </c>
      <c r="Y264" s="70">
        <f>Y260+Y263</f>
        <v>452734.6</v>
      </c>
      <c r="Z264" s="170">
        <f>Z260+Z263</f>
        <v>0</v>
      </c>
      <c r="AA264" s="170">
        <f>AB264+AC264+AD264+AE264</f>
        <v>375074.23800000001</v>
      </c>
      <c r="AB264" s="170">
        <f>AB260+AB263</f>
        <v>96373.05799999999</v>
      </c>
      <c r="AC264" s="170">
        <f>AC260+AC263</f>
        <v>102879</v>
      </c>
      <c r="AD264" s="170">
        <f>AD260+AD263</f>
        <v>175822.18</v>
      </c>
      <c r="AE264" s="170">
        <f>AE260+AE263</f>
        <v>0</v>
      </c>
      <c r="AF264" s="170">
        <f>AG264+AH264+AI264+AJ264</f>
        <v>568439.58799999999</v>
      </c>
      <c r="AG264" s="170">
        <f>AG260+AG263</f>
        <v>262051.85099999997</v>
      </c>
      <c r="AH264" s="170">
        <f>AH260+AH263</f>
        <v>102879</v>
      </c>
      <c r="AI264" s="170">
        <f>AI260+AI263</f>
        <v>203508.73699999999</v>
      </c>
      <c r="AJ264" s="170">
        <f>AJ260+AJ263</f>
        <v>0</v>
      </c>
      <c r="AK264" s="171">
        <f>AL264+AM264+AN264+AO264</f>
        <v>251454.44399999999</v>
      </c>
      <c r="AL264" s="170">
        <f>AL260+AL263</f>
        <v>96373.05799999999</v>
      </c>
      <c r="AM264" s="170">
        <f>AM260+AM263</f>
        <v>44730</v>
      </c>
      <c r="AN264" s="170">
        <f>AN260+AN263</f>
        <v>110351.386</v>
      </c>
      <c r="AO264" s="170">
        <f>AO260+AO263</f>
        <v>0</v>
      </c>
      <c r="AP264" s="590"/>
      <c r="AQ264" s="70">
        <f>AR264+AS264+AT264+AU264</f>
        <v>1354853.1941300002</v>
      </c>
      <c r="AR264" s="70">
        <f>AR260+AR263</f>
        <v>162481.35279999999</v>
      </c>
      <c r="AS264" s="70">
        <f>AS260+AS263</f>
        <v>394587.80547000008</v>
      </c>
      <c r="AT264" s="70">
        <f>AT260+AT263</f>
        <v>797784.03586000006</v>
      </c>
      <c r="AU264" s="70">
        <f>AU260+AU263</f>
        <v>0</v>
      </c>
      <c r="AV264" s="70" t="e">
        <f>AW264+AX264+AY264+AZ264</f>
        <v>#REF!</v>
      </c>
      <c r="AW264" s="70" t="e">
        <f>AW260+AW263</f>
        <v>#REF!</v>
      </c>
      <c r="AX264" s="70" t="e">
        <f>AX260+AX263</f>
        <v>#REF!</v>
      </c>
      <c r="AY264" s="70" t="e">
        <f>AY260+AY263</f>
        <v>#REF!</v>
      </c>
      <c r="AZ264" s="70" t="e">
        <f>AZ260+AZ263</f>
        <v>#REF!</v>
      </c>
      <c r="BA264" s="70">
        <f>BB264+BC264+BD264+BE264</f>
        <v>642445.59034000011</v>
      </c>
      <c r="BB264" s="70">
        <f>BB260+BB263</f>
        <v>163796.96234</v>
      </c>
      <c r="BC264" s="70">
        <f>BC260+BC263</f>
        <v>223922.57699999999</v>
      </c>
      <c r="BD264" s="70">
        <f>BD260+BD263</f>
        <v>254726.05100000004</v>
      </c>
      <c r="BE264" s="70">
        <f>BE260+BE263</f>
        <v>0</v>
      </c>
      <c r="BF264" s="70">
        <f>BG264+BH264+BI264+BJ264</f>
        <v>0</v>
      </c>
      <c r="BG264" s="70">
        <f>BG260+BG263</f>
        <v>0</v>
      </c>
      <c r="BH264" s="70">
        <f>BH260+BH263</f>
        <v>0</v>
      </c>
      <c r="BI264" s="70">
        <f>BI260+BI263</f>
        <v>0</v>
      </c>
      <c r="BJ264" s="70">
        <f>BJ260+BJ263</f>
        <v>0</v>
      </c>
      <c r="BK264" s="70">
        <f>BL264+BM264+BN264+BO264</f>
        <v>1199368.1271500001</v>
      </c>
      <c r="BL264" s="70">
        <f>BL260+BL263</f>
        <v>96393.529639999993</v>
      </c>
      <c r="BM264" s="70">
        <f>BM260+BM263</f>
        <v>373645.78801999998</v>
      </c>
      <c r="BN264" s="70">
        <f>BN260+BN263</f>
        <v>729328.80949000013</v>
      </c>
      <c r="BO264" s="70">
        <f>BO260+BO263</f>
        <v>0</v>
      </c>
      <c r="BP264" s="70"/>
      <c r="BQ264" s="70"/>
      <c r="BR264" s="70"/>
      <c r="BS264" s="70"/>
      <c r="BT264" s="70">
        <f>BU264+BV264+BW264+BX264</f>
        <v>1199368.1271540001</v>
      </c>
      <c r="BU264" s="70">
        <f>BU260+BU263</f>
        <v>96393.529639999993</v>
      </c>
      <c r="BV264" s="70">
        <f>BV260+BV263</f>
        <v>373645.78802400001</v>
      </c>
      <c r="BW264" s="70">
        <f>BW260+BW263</f>
        <v>729328.80949000013</v>
      </c>
      <c r="BX264" s="170">
        <f>BX260+BX263</f>
        <v>0</v>
      </c>
      <c r="BY264" s="70">
        <f>BZ264+CA264+CB264+CC264</f>
        <v>216335.47907999999</v>
      </c>
      <c r="BZ264" s="70">
        <f>BZ260+BZ263</f>
        <v>6809.1255500000007</v>
      </c>
      <c r="CA264" s="70">
        <f>CA260+CA263</f>
        <v>108439.87493999999</v>
      </c>
      <c r="CB264" s="70">
        <f>CB260+CB263</f>
        <v>101086.47859</v>
      </c>
      <c r="CC264" s="70">
        <f>CC260+CC263</f>
        <v>0</v>
      </c>
      <c r="CD264" s="70">
        <f t="shared" si="683"/>
        <v>1415703.6062340001</v>
      </c>
      <c r="CE264" s="70">
        <f>CF264+CG264+CH264+CI264</f>
        <v>1415703.6062340001</v>
      </c>
      <c r="CF264" s="70">
        <f t="shared" ref="CF264:CF276" si="684">BU264+BZ264</f>
        <v>103202.65518999999</v>
      </c>
      <c r="CG264" s="70">
        <f>CG260+CG263</f>
        <v>482085.66296399996</v>
      </c>
      <c r="CH264" s="70">
        <f>CH260+CH263</f>
        <v>830415.28808000009</v>
      </c>
      <c r="CI264" s="70">
        <f>CI260+CI263</f>
        <v>0</v>
      </c>
      <c r="CJ264" s="70">
        <f>CK264+CL264+CM264+CN264</f>
        <v>-4.0000004446483217E-6</v>
      </c>
      <c r="CK264" s="70">
        <f>CK260+CK263</f>
        <v>0</v>
      </c>
      <c r="CL264" s="70">
        <f>CL260+CL263</f>
        <v>-4.0000004446483217E-6</v>
      </c>
      <c r="CM264" s="70">
        <f>CM260+CM263</f>
        <v>0</v>
      </c>
      <c r="CN264" s="70">
        <f>CN260+CN263</f>
        <v>0</v>
      </c>
      <c r="CO264" s="312"/>
      <c r="CP264" s="154"/>
      <c r="CQ264" s="154">
        <f>CP260+CR260-BF260</f>
        <v>717891.00395000004</v>
      </c>
      <c r="CR264" s="70">
        <f>CS264+CT264+CU264+CV264</f>
        <v>0</v>
      </c>
      <c r="CS264" s="70">
        <f>CS260+CS263</f>
        <v>0</v>
      </c>
      <c r="CT264" s="70">
        <f>CT260+CT263</f>
        <v>0</v>
      </c>
      <c r="CU264" s="70">
        <f>CU260+CU263</f>
        <v>0</v>
      </c>
      <c r="CV264" s="70">
        <f>CV260+CV263</f>
        <v>0</v>
      </c>
      <c r="CW264" s="70">
        <f>CX264+CY264+CZ264+DA264</f>
        <v>0</v>
      </c>
      <c r="CX264" s="70">
        <f>CX260+CX263</f>
        <v>0</v>
      </c>
      <c r="CY264" s="70">
        <f>CY260+CY263</f>
        <v>0</v>
      </c>
      <c r="CZ264" s="70">
        <f>CZ260+CZ263</f>
        <v>0</v>
      </c>
      <c r="DA264" s="70">
        <f>DA260+DA263</f>
        <v>0</v>
      </c>
      <c r="DB264" s="70">
        <f>DC264+DD264+DE264+DF264</f>
        <v>0</v>
      </c>
      <c r="DC264" s="70">
        <f t="shared" ref="DC264:DI264" si="685">DC260+DC263</f>
        <v>0</v>
      </c>
      <c r="DD264" s="70">
        <f t="shared" si="685"/>
        <v>0</v>
      </c>
      <c r="DE264" s="70">
        <f t="shared" si="685"/>
        <v>0</v>
      </c>
      <c r="DF264" s="70">
        <f t="shared" si="685"/>
        <v>0</v>
      </c>
      <c r="DG264" s="70">
        <f t="shared" si="685"/>
        <v>0</v>
      </c>
      <c r="DH264" s="70">
        <f t="shared" si="685"/>
        <v>0</v>
      </c>
      <c r="DI264" s="94">
        <f t="shared" si="685"/>
        <v>0</v>
      </c>
      <c r="DJ264" s="333"/>
      <c r="DK264" s="312"/>
      <c r="DL264" s="312"/>
      <c r="DM264" s="334"/>
      <c r="DN264" s="154"/>
      <c r="DO264" s="70">
        <f>DO260+DO263</f>
        <v>1199368.1271540003</v>
      </c>
      <c r="DP264" s="70">
        <f>DP260+DP263</f>
        <v>-4.0000004446483217E-6</v>
      </c>
      <c r="DQ264" s="154"/>
      <c r="DR264" s="70">
        <f>DR260+DR263</f>
        <v>-493369.82320399996</v>
      </c>
      <c r="DS264" s="154"/>
      <c r="DT264" s="154"/>
      <c r="DU264" s="70">
        <f>DV264+DW264+DX264+DY264</f>
        <v>19944.0236</v>
      </c>
      <c r="DV264" s="70">
        <f>DV260+DV263</f>
        <v>15706.656500000001</v>
      </c>
      <c r="DW264" s="70">
        <f>DW260+DW263</f>
        <v>4237.3671000000004</v>
      </c>
      <c r="DX264" s="70">
        <f>DX260+DX263</f>
        <v>0</v>
      </c>
      <c r="DY264" s="70">
        <f>DY260+DY263</f>
        <v>0</v>
      </c>
      <c r="DZ264" s="70">
        <f t="shared" ref="DZ264:DZ291" si="686">EA264+EB264+EC264</f>
        <v>2035.1443399999998</v>
      </c>
      <c r="EA264" s="70">
        <f>EA260+EA263</f>
        <v>1092.37796</v>
      </c>
      <c r="EB264" s="70">
        <f>EB260+EB263</f>
        <v>942.76637999999991</v>
      </c>
      <c r="EC264" s="70">
        <f>EC260+EC263</f>
        <v>0</v>
      </c>
      <c r="ED264" s="70">
        <f>ED260+ED263</f>
        <v>0</v>
      </c>
      <c r="EE264" s="70">
        <f>EF264+EG264+EH264</f>
        <v>68317.612040000007</v>
      </c>
      <c r="EF264" s="70">
        <f>EF268+EF271+EF274+EF277+EF280+EF283+EF286+EF289</f>
        <v>68317.612040000007</v>
      </c>
      <c r="EG264" s="70">
        <f>EG268+EG271+EG274+EG277+EG280+EG283+EG286+EG289</f>
        <v>0</v>
      </c>
      <c r="EH264" s="70"/>
      <c r="EI264" s="70"/>
      <c r="EJ264" s="70">
        <f>EK264+EL264</f>
        <v>0</v>
      </c>
      <c r="EK264" s="70">
        <f>EK268+EK271+EK274+EK277+EK280+EK283+EK286+EK289</f>
        <v>0</v>
      </c>
      <c r="EL264" s="70">
        <f>EL268+EL271+EL274+EL277+EL280+EL283+EL286+EL289</f>
        <v>0</v>
      </c>
      <c r="EM264" s="70"/>
      <c r="EN264" s="70"/>
      <c r="EO264" s="70"/>
      <c r="EP264" s="70"/>
      <c r="EQ264" s="70"/>
      <c r="ER264" s="70">
        <f>ER260+ER263</f>
        <v>0</v>
      </c>
      <c r="ES264" s="70">
        <f>ET264+EU264+EV264</f>
        <v>394587.80547000008</v>
      </c>
      <c r="ET264" s="70">
        <f>ET260+ET263</f>
        <v>394587.80547000008</v>
      </c>
      <c r="EU264" s="70">
        <f>EU260+EU263</f>
        <v>0</v>
      </c>
      <c r="EV264" s="70"/>
      <c r="EW264" s="70"/>
      <c r="EX264" s="70">
        <f>EY264+EZ264+FA264</f>
        <v>158838.15096</v>
      </c>
      <c r="EY264" s="70">
        <f>EY260+EY263</f>
        <v>158838.15096</v>
      </c>
      <c r="EZ264" s="70">
        <f>EZ260+EZ263</f>
        <v>0</v>
      </c>
      <c r="FA264" s="70"/>
      <c r="FB264" s="70"/>
      <c r="FC264" s="70"/>
      <c r="FD264" s="70"/>
      <c r="FE264" s="70"/>
      <c r="FF264" s="70">
        <f>FG264+FH264+FI264</f>
        <v>797784.03586000006</v>
      </c>
      <c r="FG264" s="70">
        <f>FG260+FG263</f>
        <v>797784.03586000006</v>
      </c>
      <c r="FH264" s="70">
        <f>FH260+FH263</f>
        <v>0</v>
      </c>
      <c r="FI264" s="70">
        <f>FI260+FI263</f>
        <v>0</v>
      </c>
      <c r="FJ264" s="70">
        <f>FJ260+FJ263</f>
        <v>0</v>
      </c>
      <c r="FK264" s="70">
        <f>FL264+FM264+FN264</f>
        <v>0</v>
      </c>
      <c r="FL264" s="70">
        <f>FL260+FL263</f>
        <v>0</v>
      </c>
      <c r="FM264" s="70">
        <f>FM260+FM263</f>
        <v>0</v>
      </c>
      <c r="FN264" s="70"/>
      <c r="FO264" s="70"/>
      <c r="FP264" s="70"/>
      <c r="FQ264" s="70"/>
      <c r="FR264" s="70"/>
    </row>
    <row r="265" spans="2:174" s="48" customFormat="1" ht="39" customHeight="1" x14ac:dyDescent="0.25">
      <c r="B265" s="43"/>
      <c r="C265" s="44"/>
      <c r="D265" s="43"/>
      <c r="E265" s="51"/>
      <c r="F265" s="43"/>
      <c r="G265" s="44"/>
      <c r="H265" s="43"/>
      <c r="I265" s="43"/>
      <c r="J265" s="43"/>
      <c r="K265" s="43"/>
      <c r="L265" s="43"/>
      <c r="M265" s="949" t="s">
        <v>365</v>
      </c>
      <c r="N265" s="950"/>
      <c r="O265" s="412"/>
      <c r="P265" s="221"/>
      <c r="Q265" s="221"/>
      <c r="R265" s="3">
        <f>S265</f>
        <v>68317.612040000007</v>
      </c>
      <c r="S265" s="3">
        <f>S266+S267</f>
        <v>68317.612040000007</v>
      </c>
      <c r="T265" s="197"/>
      <c r="U265" s="197"/>
      <c r="V265" s="3">
        <f>V266+V267</f>
        <v>72970.134060000011</v>
      </c>
      <c r="W265" s="3">
        <f>W266+W267</f>
        <v>72970.134060000011</v>
      </c>
      <c r="X265" s="197"/>
      <c r="Y265" s="197"/>
      <c r="Z265" s="197"/>
      <c r="AA265" s="197">
        <f>AA266+AA267</f>
        <v>338354.89300000004</v>
      </c>
      <c r="AB265" s="197">
        <f>AB266+AB267</f>
        <v>338354.89300000004</v>
      </c>
      <c r="AC265" s="197"/>
      <c r="AD265" s="197"/>
      <c r="AE265" s="197"/>
      <c r="AF265" s="197">
        <f>AF266+AF267</f>
        <v>248753.59999999998</v>
      </c>
      <c r="AG265" s="197">
        <f>AG266+AG267</f>
        <v>248753.59999999998</v>
      </c>
      <c r="AH265" s="197"/>
      <c r="AI265" s="197"/>
      <c r="AJ265" s="197"/>
      <c r="AK265" s="189">
        <f>AK266+AK267</f>
        <v>248753.59999999998</v>
      </c>
      <c r="AL265" s="197">
        <f>AL266+AL267</f>
        <v>248753.59999999998</v>
      </c>
      <c r="AM265" s="197"/>
      <c r="AN265" s="197"/>
      <c r="AO265" s="197"/>
      <c r="AP265" s="591"/>
      <c r="AQ265" s="3">
        <f>AQ266+AQ267</f>
        <v>68317.612040000007</v>
      </c>
      <c r="AR265" s="3">
        <f>AR266+AR267</f>
        <v>68317.612040000007</v>
      </c>
      <c r="AS265" s="8"/>
      <c r="AT265" s="8"/>
      <c r="AU265" s="8"/>
      <c r="AV265" s="3" t="e">
        <f>AW265</f>
        <v>#REF!</v>
      </c>
      <c r="AW265" s="2" t="e">
        <f>#REF!-AR265</f>
        <v>#REF!</v>
      </c>
      <c r="AX265" s="2"/>
      <c r="AY265" s="2"/>
      <c r="AZ265" s="2"/>
      <c r="BA265" s="3">
        <f>BA266+BA267</f>
        <v>151292.26144</v>
      </c>
      <c r="BB265" s="3">
        <f>BB266+BB267</f>
        <v>151292.26144</v>
      </c>
      <c r="BC265" s="8"/>
      <c r="BD265" s="8"/>
      <c r="BE265" s="8"/>
      <c r="BF265" s="3">
        <f>BF266+BF267</f>
        <v>0</v>
      </c>
      <c r="BG265" s="3">
        <f>BG266+BG267</f>
        <v>0</v>
      </c>
      <c r="BH265" s="8"/>
      <c r="BI265" s="8"/>
      <c r="BJ265" s="8"/>
      <c r="BK265" s="3">
        <f>BK266+BK267</f>
        <v>68317.612039999993</v>
      </c>
      <c r="BL265" s="3">
        <f>BL266+BL267</f>
        <v>68317.612039999993</v>
      </c>
      <c r="BM265" s="8"/>
      <c r="BN265" s="8"/>
      <c r="BO265" s="8"/>
      <c r="BP265" s="8"/>
      <c r="BQ265" s="8"/>
      <c r="BR265" s="8"/>
      <c r="BS265" s="8"/>
      <c r="BT265" s="3">
        <f>BT266+BT267</f>
        <v>68317.612039999993</v>
      </c>
      <c r="BU265" s="3">
        <f>BU266+BU267</f>
        <v>68317.612039999993</v>
      </c>
      <c r="BV265" s="8"/>
      <c r="BW265" s="8"/>
      <c r="BX265" s="196"/>
      <c r="BY265" s="353">
        <f>BY266+BY267</f>
        <v>0</v>
      </c>
      <c r="BZ265" s="389">
        <f>BZ266+BZ267</f>
        <v>0</v>
      </c>
      <c r="CA265" s="389"/>
      <c r="CB265" s="389"/>
      <c r="CC265" s="389"/>
      <c r="CD265" s="3">
        <f t="shared" si="683"/>
        <v>68317.612039999993</v>
      </c>
      <c r="CE265" s="389">
        <f>CE266+CE267</f>
        <v>68317.612039999993</v>
      </c>
      <c r="CF265" s="389">
        <f t="shared" si="684"/>
        <v>68317.612039999993</v>
      </c>
      <c r="CG265" s="8"/>
      <c r="CH265" s="8"/>
      <c r="CI265" s="8"/>
      <c r="CJ265" s="389">
        <f>CJ266+CJ267</f>
        <v>0</v>
      </c>
      <c r="CK265" s="389">
        <f t="shared" ref="CK265:CK294" si="687">BL265-BU265</f>
        <v>0</v>
      </c>
      <c r="CL265" s="389"/>
      <c r="CM265" s="389"/>
      <c r="CN265" s="389"/>
      <c r="CO265" s="92"/>
      <c r="CP265" s="58"/>
      <c r="CQ265" s="58">
        <f>CQ264-CQ260</f>
        <v>11892.700000000186</v>
      </c>
      <c r="CR265" s="3">
        <f>CR266+CR267</f>
        <v>0</v>
      </c>
      <c r="CS265" s="3">
        <f>CS266+CS267</f>
        <v>0</v>
      </c>
      <c r="CT265" s="8"/>
      <c r="CU265" s="8"/>
      <c r="CV265" s="8"/>
      <c r="CW265" s="3">
        <f>CW266+CW267</f>
        <v>0</v>
      </c>
      <c r="CX265" s="3">
        <f>CX266+CX267</f>
        <v>0</v>
      </c>
      <c r="CY265" s="8"/>
      <c r="CZ265" s="8"/>
      <c r="DA265" s="8"/>
      <c r="DB265" s="58"/>
      <c r="DC265" s="58"/>
      <c r="DD265" s="58"/>
      <c r="DE265" s="58"/>
      <c r="DF265" s="58"/>
      <c r="DG265" s="58"/>
      <c r="DH265" s="390"/>
      <c r="DI265" s="58"/>
      <c r="DJ265" s="337">
        <f>DL265-DM265</f>
        <v>0</v>
      </c>
      <c r="DK265" s="337"/>
      <c r="DL265" s="337">
        <f>BK265</f>
        <v>68317.612039999993</v>
      </c>
      <c r="DM265" s="337">
        <f>BT265</f>
        <v>68317.612039999993</v>
      </c>
      <c r="DN265" s="58"/>
      <c r="DO265" s="58"/>
      <c r="DP265" s="58"/>
      <c r="DQ265" s="58"/>
      <c r="DR265" s="58"/>
      <c r="DS265" s="58"/>
      <c r="DT265" s="58"/>
      <c r="DU265" s="389">
        <f>DU266+DU267</f>
        <v>0</v>
      </c>
      <c r="DV265" s="389">
        <f>DV266+DV267</f>
        <v>0</v>
      </c>
      <c r="DW265" s="328"/>
      <c r="DX265" s="328"/>
      <c r="DY265" s="366"/>
      <c r="DZ265" s="389">
        <f t="shared" si="686"/>
        <v>0</v>
      </c>
      <c r="EA265" s="389">
        <f>EA266+EA267</f>
        <v>0</v>
      </c>
      <c r="EB265" s="328"/>
      <c r="EC265" s="328"/>
      <c r="ED265" s="8"/>
      <c r="EE265" s="449"/>
      <c r="EF265" s="449"/>
      <c r="EG265" s="449"/>
      <c r="EH265" s="449"/>
      <c r="EI265" s="449"/>
      <c r="EJ265" s="449"/>
      <c r="EK265" s="449"/>
      <c r="EL265" s="449"/>
      <c r="EM265" s="449"/>
      <c r="EN265" s="449"/>
      <c r="EO265" s="449"/>
      <c r="EP265" s="449"/>
      <c r="EQ265" s="449"/>
      <c r="ER265" s="328"/>
      <c r="ES265" s="500"/>
      <c r="ET265" s="500"/>
      <c r="EU265" s="500"/>
      <c r="EV265" s="500"/>
      <c r="EW265" s="500"/>
      <c r="EX265" s="500"/>
      <c r="EY265" s="500"/>
      <c r="EZ265" s="500"/>
      <c r="FA265" s="500"/>
      <c r="FB265" s="500"/>
      <c r="FC265" s="500"/>
      <c r="FD265" s="500"/>
      <c r="FE265" s="500"/>
      <c r="FF265" s="449"/>
      <c r="FG265" s="449"/>
      <c r="FH265" s="449"/>
      <c r="FI265" s="449"/>
      <c r="FJ265" s="449"/>
      <c r="FK265" s="449"/>
      <c r="FL265" s="449"/>
      <c r="FM265" s="449"/>
      <c r="FN265" s="449"/>
      <c r="FO265" s="449"/>
      <c r="FP265" s="449"/>
      <c r="FQ265" s="449"/>
      <c r="FR265" s="449"/>
    </row>
    <row r="266" spans="2:174" s="48" customFormat="1" ht="18.600000000000001" customHeight="1" x14ac:dyDescent="0.25">
      <c r="B266" s="43"/>
      <c r="C266" s="44"/>
      <c r="D266" s="43"/>
      <c r="E266" s="51"/>
      <c r="F266" s="43"/>
      <c r="G266" s="44"/>
      <c r="H266" s="43"/>
      <c r="I266" s="43"/>
      <c r="J266" s="43"/>
      <c r="K266" s="43"/>
      <c r="L266" s="43"/>
      <c r="M266" s="78"/>
      <c r="N266" s="79" t="s">
        <v>289</v>
      </c>
      <c r="O266" s="79"/>
      <c r="P266" s="222"/>
      <c r="Q266" s="222"/>
      <c r="R266" s="2">
        <f>S266</f>
        <v>22544.812040000001</v>
      </c>
      <c r="S266" s="2">
        <f>S269+S272+S275+S278+S281+S284+S287+S290</f>
        <v>22544.812040000001</v>
      </c>
      <c r="T266" s="172"/>
      <c r="U266" s="197"/>
      <c r="V266" s="2">
        <f>V269+V272+V275+V278+V281+V284+V287+V290</f>
        <v>27197.334060000001</v>
      </c>
      <c r="W266" s="2">
        <f>W269+W272+W275+W278+W281+W284+W287+W290</f>
        <v>27197.334060000001</v>
      </c>
      <c r="X266" s="172"/>
      <c r="Y266" s="197"/>
      <c r="Z266" s="197"/>
      <c r="AA266" s="172">
        <f>AA269+AA272+AA275+AA278+AA281+AA284+AA287+AA290</f>
        <v>304613.59300000005</v>
      </c>
      <c r="AB266" s="172">
        <f>AB269+AB272+AB275+AB278+AB281+AB284+AB287+AB290</f>
        <v>304613.59300000005</v>
      </c>
      <c r="AC266" s="172"/>
      <c r="AD266" s="197"/>
      <c r="AE266" s="197"/>
      <c r="AF266" s="172">
        <f>AF269+AF272+AF275+AF278+AF281</f>
        <v>248753.59999999998</v>
      </c>
      <c r="AG266" s="172">
        <f>AG269+AG272+AG275+AG278+AG281</f>
        <v>248753.59999999998</v>
      </c>
      <c r="AH266" s="172"/>
      <c r="AI266" s="197"/>
      <c r="AJ266" s="197"/>
      <c r="AK266" s="172">
        <f>AK269+AK272+AK275+AK278+AK281</f>
        <v>248753.59999999998</v>
      </c>
      <c r="AL266" s="172">
        <f>AL269+AL272+AL275+AL278+AL281</f>
        <v>248753.59999999998</v>
      </c>
      <c r="AM266" s="172"/>
      <c r="AN266" s="197"/>
      <c r="AO266" s="197"/>
      <c r="AP266" s="591"/>
      <c r="AQ266" s="2">
        <f>AQ269+AQ272+AQ275+AQ278+AQ281+AQ284+AQ287+AQ290</f>
        <v>22544.812040000001</v>
      </c>
      <c r="AR266" s="2">
        <f>AR269+AR272+AR275+AR278+AR281+AR284+AR287+AR290</f>
        <v>22544.812040000001</v>
      </c>
      <c r="AS266" s="8"/>
      <c r="AT266" s="8"/>
      <c r="AU266" s="8"/>
      <c r="AV266" s="2" t="e">
        <f>AW266</f>
        <v>#REF!</v>
      </c>
      <c r="AW266" s="2" t="e">
        <f>#REF!-AR266</f>
        <v>#REF!</v>
      </c>
      <c r="AX266" s="2"/>
      <c r="AY266" s="2"/>
      <c r="AZ266" s="2"/>
      <c r="BA266" s="2">
        <f>BA269+BA272+BA275+BA278+BA281+BA284+BA287+BA290</f>
        <v>128904.21818</v>
      </c>
      <c r="BB266" s="2">
        <f>BB269+BB272+BB275+BB278+BB281+BB284+BB287+BB290</f>
        <v>128904.21818</v>
      </c>
      <c r="BC266" s="8"/>
      <c r="BD266" s="8"/>
      <c r="BE266" s="8"/>
      <c r="BF266" s="2">
        <f>BF269+BF272+BF275+BF278+BF281</f>
        <v>0</v>
      </c>
      <c r="BG266" s="2">
        <f>BG269+BG272+BG275+BG278+BG281</f>
        <v>0</v>
      </c>
      <c r="BH266" s="8"/>
      <c r="BI266" s="8"/>
      <c r="BJ266" s="8"/>
      <c r="BK266" s="2">
        <f>BK269+BK272+BK275+BK278+BK281+BK284+BK287+BK290</f>
        <v>22544.812040000001</v>
      </c>
      <c r="BL266" s="2">
        <f>BL269+BL272+BL275+BL278+BL281+BL284+BL287+BL290</f>
        <v>22544.812040000001</v>
      </c>
      <c r="BM266" s="8"/>
      <c r="BN266" s="8"/>
      <c r="BO266" s="8"/>
      <c r="BP266" s="7"/>
      <c r="BQ266" s="7"/>
      <c r="BR266" s="7"/>
      <c r="BS266" s="7"/>
      <c r="BT266" s="2">
        <f>BT269+BT272+BT275+BT278+BT281+BT284+BT287+BT290</f>
        <v>22544.812040000001</v>
      </c>
      <c r="BU266" s="2">
        <f>BU269+BU272+BU275+BU278+BU281+BU284+BU287+BU290</f>
        <v>22544.812040000001</v>
      </c>
      <c r="BV266" s="8"/>
      <c r="BW266" s="8"/>
      <c r="BX266" s="196"/>
      <c r="BY266" s="54">
        <f>BY269+BY272+BY275+BY278+BY281+BY284+BY287+BY290</f>
        <v>0</v>
      </c>
      <c r="BZ266" s="262">
        <f>BZ269+BZ272+BZ275+BZ278+BZ281+BZ284+BZ287+BZ290</f>
        <v>0</v>
      </c>
      <c r="CA266" s="8"/>
      <c r="CB266" s="8"/>
      <c r="CC266" s="8"/>
      <c r="CD266" s="25">
        <f>CD269+CD272+CD275+CD278+CD281</f>
        <v>22544.812040000001</v>
      </c>
      <c r="CE266" s="262">
        <f>CE269+CE272+CE278+CE281+CE291</f>
        <v>22544.812040000001</v>
      </c>
      <c r="CF266" s="262">
        <f t="shared" si="684"/>
        <v>22544.812040000001</v>
      </c>
      <c r="CG266" s="8"/>
      <c r="CH266" s="8"/>
      <c r="CI266" s="8"/>
      <c r="CJ266" s="262">
        <f>CJ269+CJ272+CJ278+CJ281+CJ291</f>
        <v>0</v>
      </c>
      <c r="CK266" s="262">
        <f t="shared" si="687"/>
        <v>0</v>
      </c>
      <c r="CL266" s="8"/>
      <c r="CM266" s="8"/>
      <c r="CN266" s="8"/>
      <c r="CO266" s="92"/>
      <c r="CP266" s="58"/>
      <c r="CQ266" s="58"/>
      <c r="CR266" s="2">
        <f>CR269+CR272+CR275+CR278+CR281</f>
        <v>0</v>
      </c>
      <c r="CS266" s="2">
        <f>CS269+CS272+CS275+CS278+CS281</f>
        <v>0</v>
      </c>
      <c r="CT266" s="8"/>
      <c r="CU266" s="8"/>
      <c r="CV266" s="8"/>
      <c r="CW266" s="2">
        <f>CW269+CW272+CW275+CW278+CW281</f>
        <v>0</v>
      </c>
      <c r="CX266" s="2">
        <f>CX269+CX272+CX275+CX278+CX281</f>
        <v>0</v>
      </c>
      <c r="CY266" s="8"/>
      <c r="CZ266" s="8"/>
      <c r="DA266" s="8"/>
      <c r="DB266" s="58"/>
      <c r="DC266" s="58"/>
      <c r="DD266" s="58"/>
      <c r="DE266" s="58"/>
      <c r="DF266" s="58"/>
      <c r="DG266" s="58"/>
      <c r="DH266" s="391"/>
      <c r="DI266" s="58"/>
      <c r="DJ266" s="335"/>
      <c r="DK266" s="92"/>
      <c r="DL266" s="92"/>
      <c r="DM266" s="336"/>
      <c r="DN266" s="58"/>
      <c r="DO266" s="58"/>
      <c r="DP266" s="58"/>
      <c r="DQ266" s="58"/>
      <c r="DR266" s="58"/>
      <c r="DS266" s="58"/>
      <c r="DT266" s="58"/>
      <c r="DU266" s="2">
        <f>DU269+DU272+DU275+DU278+DU281+DU284+DU287+DU290</f>
        <v>0</v>
      </c>
      <c r="DV266" s="2">
        <f>DV269+DV272+DV275+DV278+DV281+DV284+DV287+DV290</f>
        <v>0</v>
      </c>
      <c r="DW266" s="262"/>
      <c r="DX266" s="262"/>
      <c r="DY266" s="57"/>
      <c r="DZ266" s="262">
        <f t="shared" si="686"/>
        <v>0</v>
      </c>
      <c r="EA266" s="262">
        <f>EA269+EA272+EA275+EA278+EA281+EA284+EA287+EA290</f>
        <v>0</v>
      </c>
      <c r="EB266" s="8"/>
      <c r="EC266" s="8"/>
      <c r="ED266" s="8"/>
      <c r="EE266" s="454"/>
      <c r="EF266" s="454"/>
      <c r="EG266" s="469"/>
      <c r="EH266" s="469"/>
      <c r="EI266" s="469"/>
      <c r="EJ266" s="454"/>
      <c r="EK266" s="454"/>
      <c r="EL266" s="469"/>
      <c r="EM266" s="469"/>
      <c r="EN266" s="469"/>
      <c r="EO266" s="469"/>
      <c r="EP266" s="469"/>
      <c r="EQ266" s="469"/>
      <c r="ER266" s="8"/>
      <c r="ES266" s="504"/>
      <c r="ET266" s="504"/>
      <c r="EU266" s="512"/>
      <c r="EV266" s="512"/>
      <c r="EW266" s="512"/>
      <c r="EX266" s="504"/>
      <c r="EY266" s="504"/>
      <c r="EZ266" s="512"/>
      <c r="FA266" s="512"/>
      <c r="FB266" s="512"/>
      <c r="FC266" s="512"/>
      <c r="FD266" s="512"/>
      <c r="FE266" s="512"/>
      <c r="FF266" s="454"/>
      <c r="FG266" s="454"/>
      <c r="FH266" s="469"/>
      <c r="FI266" s="469"/>
      <c r="FJ266" s="469"/>
      <c r="FK266" s="454"/>
      <c r="FL266" s="454"/>
      <c r="FM266" s="469"/>
      <c r="FN266" s="469"/>
      <c r="FO266" s="469"/>
      <c r="FP266" s="469"/>
      <c r="FQ266" s="469"/>
      <c r="FR266" s="469"/>
    </row>
    <row r="267" spans="2:174" s="48" customFormat="1" ht="18.75" customHeight="1" x14ac:dyDescent="0.25">
      <c r="B267" s="43"/>
      <c r="C267" s="44"/>
      <c r="D267" s="43"/>
      <c r="E267" s="51"/>
      <c r="F267" s="43"/>
      <c r="G267" s="44"/>
      <c r="H267" s="43"/>
      <c r="I267" s="43"/>
      <c r="J267" s="43"/>
      <c r="K267" s="43"/>
      <c r="L267" s="43"/>
      <c r="M267" s="78"/>
      <c r="N267" s="79" t="s">
        <v>288</v>
      </c>
      <c r="O267" s="79"/>
      <c r="P267" s="222"/>
      <c r="Q267" s="222"/>
      <c r="R267" s="2">
        <f>S267</f>
        <v>45772.800000000003</v>
      </c>
      <c r="S267" s="2">
        <f>S270+S273+S276+S279+S282+S285+S288+S291</f>
        <v>45772.800000000003</v>
      </c>
      <c r="T267" s="172"/>
      <c r="U267" s="197"/>
      <c r="V267" s="2">
        <f>V270+V273+V276+V279+V282+V285+V288+V291</f>
        <v>45772.800000000003</v>
      </c>
      <c r="W267" s="2">
        <f>W270+W273+W276+W279+W282+W285+W288+W291</f>
        <v>45772.800000000003</v>
      </c>
      <c r="X267" s="172"/>
      <c r="Y267" s="197"/>
      <c r="Z267" s="197"/>
      <c r="AA267" s="172">
        <f>AA270+AA273+AA276+AA279+AA282+AA285+AA288+AA291</f>
        <v>33741.300000000003</v>
      </c>
      <c r="AB267" s="172">
        <f>AB270+AB273+AB276+AB279+AB282+AB285+AB288+AB291</f>
        <v>33741.300000000003</v>
      </c>
      <c r="AC267" s="172"/>
      <c r="AD267" s="197"/>
      <c r="AE267" s="197"/>
      <c r="AF267" s="172">
        <f>AF270+AF273+AF276+AF279+AF282</f>
        <v>0</v>
      </c>
      <c r="AG267" s="172">
        <f>AG270+AG273+AG276+AG279+AG282</f>
        <v>0</v>
      </c>
      <c r="AH267" s="172"/>
      <c r="AI267" s="197"/>
      <c r="AJ267" s="197"/>
      <c r="AK267" s="172">
        <f>AK270+AK273+AK276+AK279+AK282</f>
        <v>0</v>
      </c>
      <c r="AL267" s="172">
        <f>AL270+AL273+AL276+AL279+AL282</f>
        <v>0</v>
      </c>
      <c r="AM267" s="172"/>
      <c r="AN267" s="197"/>
      <c r="AO267" s="197"/>
      <c r="AP267" s="591"/>
      <c r="AQ267" s="2">
        <f>AQ270+AQ273+AQ276+AQ279+AQ282+AQ285+AQ288+AQ291</f>
        <v>45772.800000000003</v>
      </c>
      <c r="AR267" s="2">
        <f>AR270+AR273+AR276+AR279+AR282+AR285+AR288+AR291</f>
        <v>45772.800000000003</v>
      </c>
      <c r="AS267" s="8"/>
      <c r="AT267" s="8"/>
      <c r="AU267" s="8"/>
      <c r="AV267" s="2" t="e">
        <f>AW267</f>
        <v>#REF!</v>
      </c>
      <c r="AW267" s="2" t="e">
        <f>#REF!-AR267</f>
        <v>#REF!</v>
      </c>
      <c r="AX267" s="8"/>
      <c r="AY267" s="8"/>
      <c r="AZ267" s="8"/>
      <c r="BA267" s="2">
        <f>BA270+BA273+BA276+BA279+BA282+BA285+BA288+BA291</f>
        <v>22388.043260000002</v>
      </c>
      <c r="BB267" s="2">
        <f>BB270+BB273+BB276+BB279+BB282+BB285+BB288+BB291</f>
        <v>22388.043260000002</v>
      </c>
      <c r="BC267" s="8"/>
      <c r="BD267" s="8"/>
      <c r="BE267" s="8"/>
      <c r="BF267" s="2">
        <f>BF270+BF273+BF276+BF279+BF282</f>
        <v>0</v>
      </c>
      <c r="BG267" s="2">
        <f>BG270+BG273+BG276+BG279+BG282</f>
        <v>0</v>
      </c>
      <c r="BH267" s="8"/>
      <c r="BI267" s="8"/>
      <c r="BJ267" s="8"/>
      <c r="BK267" s="2">
        <f>BK270+BK273+BK276+BK279+BK282+BK285+BK288+BK291</f>
        <v>45772.799999999996</v>
      </c>
      <c r="BL267" s="2">
        <f>BL270+BL273+BL276+BL279+BL282+BL285+BL288+BL291</f>
        <v>45772.799999999996</v>
      </c>
      <c r="BM267" s="8"/>
      <c r="BN267" s="8"/>
      <c r="BO267" s="8"/>
      <c r="BP267" s="7"/>
      <c r="BQ267" s="7"/>
      <c r="BR267" s="7"/>
      <c r="BS267" s="7"/>
      <c r="BT267" s="2">
        <f>BT270+BT273+BT276+BT279+BT282+BT285+BT288+BT291</f>
        <v>45772.799999999996</v>
      </c>
      <c r="BU267" s="2">
        <f>BU270+BU273+BU276+BU279+BU282+BU285+BU288+BU291</f>
        <v>45772.799999999996</v>
      </c>
      <c r="BV267" s="8"/>
      <c r="BW267" s="8"/>
      <c r="BX267" s="196"/>
      <c r="BY267" s="54">
        <f>BY270+BY273+BY276+BY279+BY282+BY285+BY288+BY291</f>
        <v>0</v>
      </c>
      <c r="BZ267" s="262">
        <f>BZ270+BZ273+BZ276+BZ279+BZ282+BZ285+BZ288+BZ291</f>
        <v>0</v>
      </c>
      <c r="CA267" s="8"/>
      <c r="CB267" s="8"/>
      <c r="CC267" s="8"/>
      <c r="CD267" s="25">
        <f>CD270+CD273+CD276+CD279+CD282</f>
        <v>45772.799999999996</v>
      </c>
      <c r="CE267" s="262">
        <f>CE270+CE273+CE279+CE282</f>
        <v>45772.799999999996</v>
      </c>
      <c r="CF267" s="262">
        <f t="shared" si="684"/>
        <v>45772.799999999996</v>
      </c>
      <c r="CG267" s="8"/>
      <c r="CH267" s="8"/>
      <c r="CI267" s="8"/>
      <c r="CJ267" s="262">
        <f>CJ270+CJ273+CJ279+CJ282</f>
        <v>0</v>
      </c>
      <c r="CK267" s="262">
        <f t="shared" si="687"/>
        <v>0</v>
      </c>
      <c r="CL267" s="8"/>
      <c r="CM267" s="8"/>
      <c r="CN267" s="8"/>
      <c r="CO267" s="92"/>
      <c r="CP267" s="58"/>
      <c r="CQ267" s="58"/>
      <c r="CR267" s="2">
        <f>CR270+CR273+CR276+CR279+CR282</f>
        <v>0</v>
      </c>
      <c r="CS267" s="2">
        <f>CS270+CS273+CS276+CS279+CS282</f>
        <v>0</v>
      </c>
      <c r="CT267" s="8"/>
      <c r="CU267" s="8"/>
      <c r="CV267" s="8"/>
      <c r="CW267" s="2">
        <f>CW270+CW273+CW276+CW279+CW282</f>
        <v>0</v>
      </c>
      <c r="CX267" s="2">
        <f>CX270+CX273+CX276+CX279+CX282</f>
        <v>0</v>
      </c>
      <c r="CY267" s="8"/>
      <c r="CZ267" s="8"/>
      <c r="DA267" s="8"/>
      <c r="DB267" s="58"/>
      <c r="DC267" s="58"/>
      <c r="DD267" s="58"/>
      <c r="DE267" s="58"/>
      <c r="DF267" s="58"/>
      <c r="DG267" s="58"/>
      <c r="DH267" s="391"/>
      <c r="DI267" s="58"/>
      <c r="DJ267" s="335"/>
      <c r="DK267" s="92"/>
      <c r="DL267" s="92"/>
      <c r="DM267" s="336"/>
      <c r="DN267" s="58"/>
      <c r="DO267" s="58"/>
      <c r="DP267" s="58"/>
      <c r="DQ267" s="58"/>
      <c r="DR267" s="58"/>
      <c r="DS267" s="58"/>
      <c r="DT267" s="58"/>
      <c r="DU267" s="2">
        <f>DU270+DU273+DU276+DU279+DU282+DU285+DU288+DU291</f>
        <v>0</v>
      </c>
      <c r="DV267" s="2">
        <f>DV270+DV273+DV276+DV279+DV282+DV285+DV288+DV291</f>
        <v>0</v>
      </c>
      <c r="DW267" s="262"/>
      <c r="DX267" s="262"/>
      <c r="DY267" s="57"/>
      <c r="DZ267" s="262">
        <f t="shared" si="686"/>
        <v>0</v>
      </c>
      <c r="EA267" s="262"/>
      <c r="EB267" s="9"/>
      <c r="EC267" s="8"/>
      <c r="ED267" s="7"/>
      <c r="EE267" s="454"/>
      <c r="EF267" s="454"/>
      <c r="EG267" s="471"/>
      <c r="EH267" s="469"/>
      <c r="EI267" s="469"/>
      <c r="EJ267" s="454"/>
      <c r="EK267" s="454"/>
      <c r="EL267" s="471"/>
      <c r="EM267" s="469"/>
      <c r="EN267" s="469"/>
      <c r="EO267" s="469"/>
      <c r="EP267" s="469"/>
      <c r="EQ267" s="469"/>
      <c r="ER267" s="8"/>
      <c r="ES267" s="504"/>
      <c r="ET267" s="504"/>
      <c r="EU267" s="514"/>
      <c r="EV267" s="512"/>
      <c r="EW267" s="512"/>
      <c r="EX267" s="504"/>
      <c r="EY267" s="504"/>
      <c r="EZ267" s="514"/>
      <c r="FA267" s="512"/>
      <c r="FB267" s="512"/>
      <c r="FC267" s="512"/>
      <c r="FD267" s="512"/>
      <c r="FE267" s="512"/>
      <c r="FF267" s="454"/>
      <c r="FG267" s="454"/>
      <c r="FH267" s="471"/>
      <c r="FI267" s="469"/>
      <c r="FJ267" s="469"/>
      <c r="FK267" s="454"/>
      <c r="FL267" s="454"/>
      <c r="FM267" s="471"/>
      <c r="FN267" s="469"/>
      <c r="FO267" s="469"/>
      <c r="FP267" s="469"/>
      <c r="FQ267" s="469"/>
      <c r="FR267" s="469"/>
    </row>
    <row r="268" spans="2:174" s="48" customFormat="1" ht="52.9" hidden="1" customHeight="1" x14ac:dyDescent="0.25">
      <c r="B268" s="43"/>
      <c r="C268" s="44"/>
      <c r="D268" s="43"/>
      <c r="E268" s="51"/>
      <c r="F268" s="43"/>
      <c r="G268" s="44"/>
      <c r="H268" s="43"/>
      <c r="I268" s="43"/>
      <c r="J268" s="43"/>
      <c r="K268" s="43"/>
      <c r="L268" s="43"/>
      <c r="M268" s="608">
        <v>1</v>
      </c>
      <c r="N268" s="277" t="s">
        <v>324</v>
      </c>
      <c r="O268" s="277"/>
      <c r="P268" s="309"/>
      <c r="Q268" s="309"/>
      <c r="R268" s="3">
        <f>R269+R270</f>
        <v>0</v>
      </c>
      <c r="S268" s="3">
        <f>S269+S270</f>
        <v>0</v>
      </c>
      <c r="T268" s="197"/>
      <c r="U268" s="197"/>
      <c r="V268" s="3">
        <f>V269+V270</f>
        <v>0</v>
      </c>
      <c r="W268" s="3">
        <f>W269+W270</f>
        <v>0</v>
      </c>
      <c r="X268" s="197"/>
      <c r="Y268" s="197"/>
      <c r="Z268" s="197"/>
      <c r="AA268" s="197">
        <f>AA269+AA270</f>
        <v>94135.453000000009</v>
      </c>
      <c r="AB268" s="197">
        <f>AB269+AB270</f>
        <v>94135.453000000009</v>
      </c>
      <c r="AC268" s="197"/>
      <c r="AD268" s="197"/>
      <c r="AE268" s="197"/>
      <c r="AF268" s="197">
        <f>AF269+AF270</f>
        <v>4000</v>
      </c>
      <c r="AG268" s="197">
        <f>AG269+AG270</f>
        <v>4000</v>
      </c>
      <c r="AH268" s="197"/>
      <c r="AI268" s="197"/>
      <c r="AJ268" s="197"/>
      <c r="AK268" s="189">
        <f>AK269+AK270</f>
        <v>4000</v>
      </c>
      <c r="AL268" s="197">
        <f>AL269+AL270</f>
        <v>4000</v>
      </c>
      <c r="AM268" s="197"/>
      <c r="AN268" s="197"/>
      <c r="AO268" s="197"/>
      <c r="AP268" s="592"/>
      <c r="AQ268" s="3">
        <f>AQ269+AQ270</f>
        <v>0</v>
      </c>
      <c r="AR268" s="3">
        <f>AR269+AR270</f>
        <v>0</v>
      </c>
      <c r="AS268" s="8"/>
      <c r="AT268" s="8"/>
      <c r="AU268" s="8"/>
      <c r="AV268" s="3" t="e">
        <f>AV269+AV270</f>
        <v>#REF!</v>
      </c>
      <c r="AW268" s="3" t="e">
        <f>AW269+AW270</f>
        <v>#REF!</v>
      </c>
      <c r="AX268" s="8"/>
      <c r="AY268" s="8"/>
      <c r="AZ268" s="8"/>
      <c r="BA268" s="3">
        <f>BA269+BA270</f>
        <v>93739.195559999993</v>
      </c>
      <c r="BB268" s="3">
        <f>BB269+BB270</f>
        <v>93739.195559999993</v>
      </c>
      <c r="BC268" s="8"/>
      <c r="BD268" s="8"/>
      <c r="BE268" s="8"/>
      <c r="BF268" s="3">
        <f>BF269+BF270</f>
        <v>0</v>
      </c>
      <c r="BG268" s="3">
        <f>BG269+BG270</f>
        <v>0</v>
      </c>
      <c r="BH268" s="8"/>
      <c r="BI268" s="8"/>
      <c r="BJ268" s="8"/>
      <c r="BK268" s="3">
        <f>BK269+BK270</f>
        <v>0</v>
      </c>
      <c r="BL268" s="3">
        <f>BL269+BL270</f>
        <v>0</v>
      </c>
      <c r="BM268" s="8"/>
      <c r="BN268" s="8"/>
      <c r="BO268" s="8"/>
      <c r="BP268" s="8"/>
      <c r="BQ268" s="8"/>
      <c r="BR268" s="8"/>
      <c r="BS268" s="8"/>
      <c r="BT268" s="3">
        <f>BT269+BT270</f>
        <v>0</v>
      </c>
      <c r="BU268" s="3">
        <f>BU269+BU270</f>
        <v>0</v>
      </c>
      <c r="BV268" s="8"/>
      <c r="BW268" s="8"/>
      <c r="BX268" s="196"/>
      <c r="BY268" s="353">
        <f>BY269+BY270</f>
        <v>0</v>
      </c>
      <c r="BZ268" s="389">
        <f>BZ269+BZ270</f>
        <v>0</v>
      </c>
      <c r="CA268" s="389"/>
      <c r="CB268" s="389"/>
      <c r="CC268" s="389"/>
      <c r="CD268" s="3">
        <f t="shared" si="683"/>
        <v>0</v>
      </c>
      <c r="CE268" s="389">
        <f>CE269+CE270</f>
        <v>0</v>
      </c>
      <c r="CF268" s="389">
        <f t="shared" si="684"/>
        <v>0</v>
      </c>
      <c r="CG268" s="389"/>
      <c r="CH268" s="389"/>
      <c r="CI268" s="389"/>
      <c r="CJ268" s="315">
        <f>CJ269+CJ270</f>
        <v>0</v>
      </c>
      <c r="CK268" s="315">
        <f t="shared" si="687"/>
        <v>0</v>
      </c>
      <c r="CL268" s="315"/>
      <c r="CM268" s="315"/>
      <c r="CN268" s="315"/>
      <c r="CO268" s="399"/>
      <c r="CP268" s="400">
        <f>963443.06185-CP260</f>
        <v>245552.05790000001</v>
      </c>
      <c r="CQ268" s="400">
        <f>963443.06185-CQ260</f>
        <v>257444.7579000002</v>
      </c>
      <c r="CR268" s="3">
        <f>CR269+CR270</f>
        <v>0</v>
      </c>
      <c r="CS268" s="3">
        <f>CS269+CS270</f>
        <v>0</v>
      </c>
      <c r="CT268" s="389"/>
      <c r="CU268" s="389"/>
      <c r="CV268" s="389"/>
      <c r="CW268" s="3">
        <f>CW269+CW270</f>
        <v>0</v>
      </c>
      <c r="CX268" s="3">
        <f>CX269+CX270</f>
        <v>0</v>
      </c>
      <c r="CY268" s="389"/>
      <c r="CZ268" s="389"/>
      <c r="DA268" s="389"/>
      <c r="DB268" s="400"/>
      <c r="DC268" s="400"/>
      <c r="DD268" s="400"/>
      <c r="DE268" s="400"/>
      <c r="DF268" s="400"/>
      <c r="DG268" s="400"/>
      <c r="DH268" s="401"/>
      <c r="DI268" s="400"/>
      <c r="DJ268" s="402"/>
      <c r="DK268" s="399"/>
      <c r="DL268" s="399"/>
      <c r="DM268" s="403"/>
      <c r="DN268" s="400"/>
      <c r="DO268" s="400"/>
      <c r="DP268" s="400"/>
      <c r="DQ268" s="400"/>
      <c r="DR268" s="400"/>
      <c r="DS268" s="400"/>
      <c r="DT268" s="400"/>
      <c r="DU268" s="389">
        <f t="shared" ref="DU268:DU291" si="688">DV268</f>
        <v>0</v>
      </c>
      <c r="DV268" s="3">
        <f>DV269+DV270</f>
        <v>0</v>
      </c>
      <c r="DW268" s="389"/>
      <c r="DX268" s="389"/>
      <c r="DY268" s="419"/>
      <c r="DZ268" s="389">
        <f t="shared" si="686"/>
        <v>0</v>
      </c>
      <c r="EA268" s="389">
        <f>EA269+EA270</f>
        <v>0</v>
      </c>
      <c r="EB268" s="419"/>
      <c r="EC268" s="389"/>
      <c r="ED268" s="7"/>
      <c r="EE268" s="472">
        <f>EF268+EG268</f>
        <v>0</v>
      </c>
      <c r="EF268" s="472">
        <f>AR269+AR270</f>
        <v>0</v>
      </c>
      <c r="EG268" s="473">
        <v>0</v>
      </c>
      <c r="EH268" s="564" t="e">
        <f>EF268/EE268</f>
        <v>#DIV/0!</v>
      </c>
      <c r="EI268" s="564" t="e">
        <f>EG268/EE268</f>
        <v>#DIV/0!</v>
      </c>
      <c r="EJ268" s="472">
        <f>EK268+EL268</f>
        <v>0</v>
      </c>
      <c r="EK268" s="472">
        <f>DV268</f>
        <v>0</v>
      </c>
      <c r="EL268" s="473">
        <f>EA268</f>
        <v>0</v>
      </c>
      <c r="EM268" s="564" t="e">
        <f>EK268/EJ268</f>
        <v>#DIV/0!</v>
      </c>
      <c r="EN268" s="564" t="e">
        <f>EL268/EJ268</f>
        <v>#DIV/0!</v>
      </c>
      <c r="EO268" s="564"/>
      <c r="EP268" s="472" t="e">
        <f>EJ268*EH268</f>
        <v>#DIV/0!</v>
      </c>
      <c r="EQ268" s="472" t="e">
        <f>EK268-EP268</f>
        <v>#DIV/0!</v>
      </c>
      <c r="ER268" s="389"/>
      <c r="ES268" s="515"/>
      <c r="ET268" s="515"/>
      <c r="EU268" s="516"/>
      <c r="EV268" s="515"/>
      <c r="EW268" s="515"/>
      <c r="EX268" s="515"/>
      <c r="EY268" s="515"/>
      <c r="EZ268" s="516"/>
      <c r="FA268" s="515"/>
      <c r="FB268" s="515"/>
      <c r="FC268" s="515"/>
      <c r="FD268" s="515"/>
      <c r="FE268" s="515"/>
      <c r="FF268" s="472"/>
      <c r="FG268" s="472"/>
      <c r="FH268" s="473"/>
      <c r="FI268" s="472"/>
      <c r="FJ268" s="472"/>
      <c r="FK268" s="472"/>
      <c r="FL268" s="472"/>
      <c r="FM268" s="473"/>
      <c r="FN268" s="472"/>
      <c r="FO268" s="472"/>
      <c r="FP268" s="472"/>
      <c r="FQ268" s="472"/>
      <c r="FR268" s="472"/>
    </row>
    <row r="269" spans="2:174" s="48" customFormat="1" ht="15" hidden="1" customHeight="1" x14ac:dyDescent="0.25">
      <c r="B269" s="43"/>
      <c r="C269" s="44"/>
      <c r="D269" s="43"/>
      <c r="E269" s="51"/>
      <c r="F269" s="43"/>
      <c r="G269" s="44"/>
      <c r="H269" s="43"/>
      <c r="I269" s="43"/>
      <c r="J269" s="43"/>
      <c r="K269" s="43"/>
      <c r="L269" s="43"/>
      <c r="M269" s="613"/>
      <c r="N269" s="79" t="s">
        <v>289</v>
      </c>
      <c r="O269" s="79"/>
      <c r="P269" s="222"/>
      <c r="Q269" s="222"/>
      <c r="R269" s="2">
        <f>S269+T269+U269+V269</f>
        <v>0</v>
      </c>
      <c r="S269" s="25">
        <v>0</v>
      </c>
      <c r="T269" s="175"/>
      <c r="U269" s="197"/>
      <c r="V269" s="2">
        <f>W269+X269+Y269+Z269</f>
        <v>0</v>
      </c>
      <c r="W269" s="25">
        <v>0</v>
      </c>
      <c r="X269" s="175"/>
      <c r="Y269" s="197"/>
      <c r="Z269" s="197"/>
      <c r="AA269" s="172">
        <f>AB269+AC269+AD269+AE269</f>
        <v>78963.653000000006</v>
      </c>
      <c r="AB269" s="175">
        <v>78963.653000000006</v>
      </c>
      <c r="AC269" s="175"/>
      <c r="AD269" s="197"/>
      <c r="AE269" s="197"/>
      <c r="AF269" s="172">
        <f>AG269+AH269+AI269+AJ269</f>
        <v>4000</v>
      </c>
      <c r="AG269" s="175">
        <v>4000</v>
      </c>
      <c r="AH269" s="175"/>
      <c r="AI269" s="197"/>
      <c r="AJ269" s="197"/>
      <c r="AK269" s="172">
        <f>AL269+AM269+AN269+AO269</f>
        <v>4000</v>
      </c>
      <c r="AL269" s="175">
        <v>4000</v>
      </c>
      <c r="AM269" s="175"/>
      <c r="AN269" s="197"/>
      <c r="AO269" s="197"/>
      <c r="AP269" s="591"/>
      <c r="AQ269" s="2">
        <f>AR269+AS269+AT269+AU269</f>
        <v>0</v>
      </c>
      <c r="AR269" s="25">
        <v>0</v>
      </c>
      <c r="AS269" s="8"/>
      <c r="AT269" s="8"/>
      <c r="AU269" s="8"/>
      <c r="AV269" s="2" t="e">
        <f>AW269+AX269+AY269+AZ269</f>
        <v>#REF!</v>
      </c>
      <c r="AW269" s="2" t="e">
        <f>#REF!-AR269</f>
        <v>#REF!</v>
      </c>
      <c r="AX269" s="8"/>
      <c r="AY269" s="8"/>
      <c r="AZ269" s="8"/>
      <c r="BA269" s="2">
        <f>BB269+BC269+BD269+BE269</f>
        <v>76014.812239999999</v>
      </c>
      <c r="BB269" s="25">
        <f>1928.96697+12545.9942+14322.88144+31013.62217+16203.34746</f>
        <v>76014.812239999999</v>
      </c>
      <c r="BC269" s="8"/>
      <c r="BD269" s="8"/>
      <c r="BE269" s="8"/>
      <c r="BF269" s="2">
        <f>BG269+BH269+BI269+BJ269</f>
        <v>0</v>
      </c>
      <c r="BG269" s="25"/>
      <c r="BH269" s="8"/>
      <c r="BI269" s="8"/>
      <c r="BJ269" s="8"/>
      <c r="BK269" s="2">
        <f>BL269+BM269+BN269+BO269</f>
        <v>0</v>
      </c>
      <c r="BL269" s="25">
        <v>0</v>
      </c>
      <c r="BM269" s="8"/>
      <c r="BN269" s="8"/>
      <c r="BO269" s="8"/>
      <c r="BP269" s="7"/>
      <c r="BQ269" s="7"/>
      <c r="BR269" s="7"/>
      <c r="BS269" s="7"/>
      <c r="BT269" s="2">
        <f>BU269+BV269+BW269+BX269</f>
        <v>0</v>
      </c>
      <c r="BU269" s="25"/>
      <c r="BV269" s="8"/>
      <c r="BW269" s="8"/>
      <c r="BX269" s="196"/>
      <c r="BY269" s="54">
        <f>BZ269+CA269+CB269+CC269</f>
        <v>0</v>
      </c>
      <c r="BZ269" s="262"/>
      <c r="CA269" s="8"/>
      <c r="CB269" s="8"/>
      <c r="CC269" s="8"/>
      <c r="CD269" s="25">
        <f t="shared" si="683"/>
        <v>0</v>
      </c>
      <c r="CE269" s="262">
        <f>CF269+CG269+CH269+CI269</f>
        <v>0</v>
      </c>
      <c r="CF269" s="262">
        <f t="shared" si="684"/>
        <v>0</v>
      </c>
      <c r="CG269" s="8"/>
      <c r="CH269" s="8"/>
      <c r="CI269" s="8"/>
      <c r="CJ269" s="2">
        <f>CK269+CL269+CM269+CN269</f>
        <v>0</v>
      </c>
      <c r="CK269" s="2">
        <f t="shared" si="687"/>
        <v>0</v>
      </c>
      <c r="CL269" s="2"/>
      <c r="CM269" s="2"/>
      <c r="CN269" s="2"/>
      <c r="CO269" s="92"/>
      <c r="CP269" s="58"/>
      <c r="CQ269" s="58"/>
      <c r="CR269" s="2">
        <f>CS269+CT269+CU269+CV269</f>
        <v>0</v>
      </c>
      <c r="CS269" s="25"/>
      <c r="CT269" s="8"/>
      <c r="CU269" s="8"/>
      <c r="CV269" s="8"/>
      <c r="CW269" s="2">
        <f>CX269+CY269+CZ269+DA269</f>
        <v>0</v>
      </c>
      <c r="CX269" s="25"/>
      <c r="CY269" s="8"/>
      <c r="CZ269" s="8"/>
      <c r="DA269" s="8"/>
      <c r="DB269" s="58"/>
      <c r="DC269" s="58"/>
      <c r="DD269" s="58"/>
      <c r="DE269" s="58"/>
      <c r="DF269" s="58"/>
      <c r="DG269" s="58"/>
      <c r="DH269" s="329"/>
      <c r="DI269" s="58"/>
      <c r="DJ269" s="335"/>
      <c r="DK269" s="92"/>
      <c r="DL269" s="92"/>
      <c r="DM269" s="336"/>
      <c r="DN269" s="58"/>
      <c r="DO269" s="58"/>
      <c r="DP269" s="58"/>
      <c r="DQ269" s="58"/>
      <c r="DR269" s="58"/>
      <c r="DS269" s="58"/>
      <c r="DT269" s="58"/>
      <c r="DU269" s="262">
        <f t="shared" si="688"/>
        <v>0</v>
      </c>
      <c r="DV269" s="25"/>
      <c r="DW269" s="262"/>
      <c r="DX269" s="262"/>
      <c r="DY269" s="57"/>
      <c r="DZ269" s="262">
        <f t="shared" si="686"/>
        <v>0</v>
      </c>
      <c r="EA269" s="262"/>
      <c r="EB269" s="9"/>
      <c r="EC269" s="8"/>
      <c r="ED269" s="7"/>
      <c r="EE269" s="454"/>
      <c r="EF269" s="454"/>
      <c r="EG269" s="471"/>
      <c r="EH269" s="469"/>
      <c r="EI269" s="469"/>
      <c r="EJ269" s="454"/>
      <c r="EK269" s="454"/>
      <c r="EL269" s="471"/>
      <c r="EM269" s="469"/>
      <c r="EN269" s="469"/>
      <c r="EO269" s="469"/>
      <c r="EP269" s="469"/>
      <c r="EQ269" s="469"/>
      <c r="ER269" s="8"/>
      <c r="ES269" s="504"/>
      <c r="ET269" s="504"/>
      <c r="EU269" s="514"/>
      <c r="EV269" s="512"/>
      <c r="EW269" s="512"/>
      <c r="EX269" s="504"/>
      <c r="EY269" s="504"/>
      <c r="EZ269" s="514"/>
      <c r="FA269" s="512"/>
      <c r="FB269" s="512"/>
      <c r="FC269" s="512"/>
      <c r="FD269" s="512"/>
      <c r="FE269" s="512"/>
      <c r="FF269" s="454"/>
      <c r="FG269" s="454"/>
      <c r="FH269" s="471"/>
      <c r="FI269" s="469"/>
      <c r="FJ269" s="469"/>
      <c r="FK269" s="454"/>
      <c r="FL269" s="454"/>
      <c r="FM269" s="471"/>
      <c r="FN269" s="469"/>
      <c r="FO269" s="469"/>
      <c r="FP269" s="469"/>
      <c r="FQ269" s="469"/>
      <c r="FR269" s="469"/>
    </row>
    <row r="270" spans="2:174" s="48" customFormat="1" ht="15" hidden="1" customHeight="1" x14ac:dyDescent="0.25">
      <c r="B270" s="43"/>
      <c r="C270" s="44"/>
      <c r="D270" s="43"/>
      <c r="E270" s="51"/>
      <c r="F270" s="43"/>
      <c r="G270" s="44"/>
      <c r="H270" s="43"/>
      <c r="I270" s="43"/>
      <c r="J270" s="43"/>
      <c r="K270" s="43"/>
      <c r="L270" s="43"/>
      <c r="M270" s="613"/>
      <c r="N270" s="79" t="s">
        <v>288</v>
      </c>
      <c r="O270" s="79"/>
      <c r="P270" s="222"/>
      <c r="Q270" s="222"/>
      <c r="R270" s="2">
        <f>S270+T270+U270+V270</f>
        <v>0</v>
      </c>
      <c r="S270" s="25">
        <v>0</v>
      </c>
      <c r="T270" s="175"/>
      <c r="U270" s="197"/>
      <c r="V270" s="2">
        <f>W270+X270+Y270+Z270</f>
        <v>0</v>
      </c>
      <c r="W270" s="25">
        <v>0</v>
      </c>
      <c r="X270" s="175"/>
      <c r="Y270" s="197"/>
      <c r="Z270" s="197"/>
      <c r="AA270" s="172">
        <f>AB270+AC270+AD270+AE270</f>
        <v>15171.8</v>
      </c>
      <c r="AB270" s="175">
        <v>15171.8</v>
      </c>
      <c r="AC270" s="175"/>
      <c r="AD270" s="197"/>
      <c r="AE270" s="197"/>
      <c r="AF270" s="172">
        <f>AG270+AH270+AI270+AJ270</f>
        <v>0</v>
      </c>
      <c r="AG270" s="175"/>
      <c r="AH270" s="175"/>
      <c r="AI270" s="197"/>
      <c r="AJ270" s="197"/>
      <c r="AK270" s="172">
        <f>AL270+AM270+AN270+AO270</f>
        <v>0</v>
      </c>
      <c r="AL270" s="175"/>
      <c r="AM270" s="175"/>
      <c r="AN270" s="197"/>
      <c r="AO270" s="197"/>
      <c r="AP270" s="591"/>
      <c r="AQ270" s="2">
        <f>AR270+AS270+AT270+AU270</f>
        <v>0</v>
      </c>
      <c r="AR270" s="25">
        <v>0</v>
      </c>
      <c r="AS270" s="8"/>
      <c r="AT270" s="8"/>
      <c r="AU270" s="8"/>
      <c r="AV270" s="2" t="e">
        <f>AW270+AX270+AY270+AZ270</f>
        <v>#REF!</v>
      </c>
      <c r="AW270" s="2" t="e">
        <f>#REF!-AR270</f>
        <v>#REF!</v>
      </c>
      <c r="AX270" s="8"/>
      <c r="AY270" s="8"/>
      <c r="AZ270" s="8"/>
      <c r="BA270" s="2">
        <f>BB270+BC270+BD270+BE270</f>
        <v>17724.383320000001</v>
      </c>
      <c r="BB270" s="25">
        <f>449.82057+2925.63138+3339.66807+7231.45018+3777.81312</f>
        <v>17724.383320000001</v>
      </c>
      <c r="BC270" s="8"/>
      <c r="BD270" s="8"/>
      <c r="BE270" s="8"/>
      <c r="BF270" s="2">
        <f>BG270+BH270+BI270+BJ270</f>
        <v>0</v>
      </c>
      <c r="BG270" s="25"/>
      <c r="BH270" s="8"/>
      <c r="BI270" s="8"/>
      <c r="BJ270" s="8"/>
      <c r="BK270" s="2">
        <f>BL270+BM270+BN270+BO270</f>
        <v>0</v>
      </c>
      <c r="BL270" s="25">
        <v>0</v>
      </c>
      <c r="BM270" s="8"/>
      <c r="BN270" s="8"/>
      <c r="BO270" s="8"/>
      <c r="BP270" s="7"/>
      <c r="BQ270" s="7"/>
      <c r="BR270" s="7"/>
      <c r="BS270" s="7"/>
      <c r="BT270" s="2">
        <f>BU270+BV270+BW270+BX270</f>
        <v>0</v>
      </c>
      <c r="BU270" s="25"/>
      <c r="BV270" s="8"/>
      <c r="BW270" s="8"/>
      <c r="BX270" s="196"/>
      <c r="BY270" s="54">
        <f>BZ270+CA270+CB270+CC270</f>
        <v>0</v>
      </c>
      <c r="BZ270" s="262"/>
      <c r="CA270" s="8"/>
      <c r="CB270" s="8"/>
      <c r="CC270" s="8"/>
      <c r="CD270" s="25">
        <f t="shared" si="683"/>
        <v>0</v>
      </c>
      <c r="CE270" s="262">
        <f>CF270+CG270+CH270+CI270</f>
        <v>0</v>
      </c>
      <c r="CF270" s="262">
        <f t="shared" si="684"/>
        <v>0</v>
      </c>
      <c r="CG270" s="8"/>
      <c r="CH270" s="8"/>
      <c r="CI270" s="8"/>
      <c r="CJ270" s="2">
        <f>CK270+CL270+CM270+CN270</f>
        <v>0</v>
      </c>
      <c r="CK270" s="2">
        <f t="shared" si="687"/>
        <v>0</v>
      </c>
      <c r="CL270" s="2"/>
      <c r="CM270" s="2"/>
      <c r="CN270" s="2"/>
      <c r="CO270" s="92"/>
      <c r="CP270" s="58"/>
      <c r="CQ270" s="58"/>
      <c r="CR270" s="2">
        <f>CS270+CT270+CU270+CV270</f>
        <v>0</v>
      </c>
      <c r="CS270" s="25"/>
      <c r="CT270" s="8"/>
      <c r="CU270" s="8"/>
      <c r="CV270" s="8"/>
      <c r="CW270" s="2">
        <f>CX270+CY270+CZ270+DA270</f>
        <v>0</v>
      </c>
      <c r="CX270" s="25"/>
      <c r="CY270" s="8"/>
      <c r="CZ270" s="8"/>
      <c r="DA270" s="8"/>
      <c r="DB270" s="58"/>
      <c r="DC270" s="58"/>
      <c r="DD270" s="58"/>
      <c r="DE270" s="58"/>
      <c r="DF270" s="58"/>
      <c r="DG270" s="58"/>
      <c r="DH270" s="58"/>
      <c r="DI270" s="58"/>
      <c r="DJ270" s="335"/>
      <c r="DK270" s="92"/>
      <c r="DL270" s="92"/>
      <c r="DM270" s="336"/>
      <c r="DN270" s="58"/>
      <c r="DO270" s="58"/>
      <c r="DP270" s="58"/>
      <c r="DQ270" s="58"/>
      <c r="DR270" s="58"/>
      <c r="DS270" s="58"/>
      <c r="DT270" s="58"/>
      <c r="DU270" s="262">
        <f t="shared" si="688"/>
        <v>0</v>
      </c>
      <c r="DV270" s="25"/>
      <c r="DW270" s="262"/>
      <c r="DX270" s="262"/>
      <c r="DY270" s="57"/>
      <c r="DZ270" s="262">
        <f t="shared" si="686"/>
        <v>0</v>
      </c>
      <c r="EA270" s="262"/>
      <c r="EB270" s="9"/>
      <c r="EC270" s="8"/>
      <c r="ED270" s="7"/>
      <c r="EE270" s="454"/>
      <c r="EF270" s="454"/>
      <c r="EG270" s="471"/>
      <c r="EH270" s="469"/>
      <c r="EI270" s="469"/>
      <c r="EJ270" s="454"/>
      <c r="EK270" s="454"/>
      <c r="EL270" s="471"/>
      <c r="EM270" s="469"/>
      <c r="EN270" s="469"/>
      <c r="EO270" s="469"/>
      <c r="EP270" s="469"/>
      <c r="EQ270" s="469"/>
      <c r="ER270" s="8"/>
      <c r="ES270" s="504"/>
      <c r="ET270" s="504"/>
      <c r="EU270" s="514"/>
      <c r="EV270" s="512"/>
      <c r="EW270" s="512"/>
      <c r="EX270" s="504"/>
      <c r="EY270" s="504"/>
      <c r="EZ270" s="514"/>
      <c r="FA270" s="512"/>
      <c r="FB270" s="512"/>
      <c r="FC270" s="512"/>
      <c r="FD270" s="512"/>
      <c r="FE270" s="512"/>
      <c r="FF270" s="454"/>
      <c r="FG270" s="454"/>
      <c r="FH270" s="471"/>
      <c r="FI270" s="469"/>
      <c r="FJ270" s="469"/>
      <c r="FK270" s="454"/>
      <c r="FL270" s="454"/>
      <c r="FM270" s="471"/>
      <c r="FN270" s="469"/>
      <c r="FO270" s="469"/>
      <c r="FP270" s="469"/>
      <c r="FQ270" s="469"/>
      <c r="FR270" s="469"/>
    </row>
    <row r="271" spans="2:174" s="48" customFormat="1" ht="59.45" hidden="1" customHeight="1" x14ac:dyDescent="0.25">
      <c r="B271" s="43"/>
      <c r="C271" s="44"/>
      <c r="D271" s="43"/>
      <c r="E271" s="51"/>
      <c r="F271" s="43"/>
      <c r="G271" s="44"/>
      <c r="H271" s="43"/>
      <c r="I271" s="43"/>
      <c r="J271" s="43"/>
      <c r="K271" s="43"/>
      <c r="L271" s="43"/>
      <c r="M271" s="608">
        <v>2</v>
      </c>
      <c r="N271" s="277" t="s">
        <v>328</v>
      </c>
      <c r="O271" s="277"/>
      <c r="P271" s="113"/>
      <c r="Q271" s="113"/>
      <c r="R271" s="3">
        <f>R272+R273</f>
        <v>0</v>
      </c>
      <c r="S271" s="3">
        <f>S272+S273</f>
        <v>0</v>
      </c>
      <c r="T271" s="197"/>
      <c r="U271" s="197"/>
      <c r="V271" s="3">
        <f>V272+V273</f>
        <v>0</v>
      </c>
      <c r="W271" s="3">
        <f>W272+W273</f>
        <v>0</v>
      </c>
      <c r="X271" s="197"/>
      <c r="Y271" s="197"/>
      <c r="Z271" s="197"/>
      <c r="AA271" s="197">
        <f>AA272+AA273</f>
        <v>84312.638999999996</v>
      </c>
      <c r="AB271" s="197">
        <f>AB272+AB273</f>
        <v>84312.638999999996</v>
      </c>
      <c r="AC271" s="197"/>
      <c r="AD271" s="197"/>
      <c r="AE271" s="197"/>
      <c r="AF271" s="197">
        <f>AF272+AF273</f>
        <v>85442.017999999996</v>
      </c>
      <c r="AG271" s="197">
        <f>AG272+AG273</f>
        <v>85442.017999999996</v>
      </c>
      <c r="AH271" s="197"/>
      <c r="AI271" s="197"/>
      <c r="AJ271" s="197"/>
      <c r="AK271" s="189">
        <f>AK272+AK273</f>
        <v>85442.017999999996</v>
      </c>
      <c r="AL271" s="197">
        <f>AL272+AL273</f>
        <v>85442.017999999996</v>
      </c>
      <c r="AM271" s="197"/>
      <c r="AN271" s="197"/>
      <c r="AO271" s="197"/>
      <c r="AP271" s="585"/>
      <c r="AQ271" s="3">
        <f>AQ272+AQ273</f>
        <v>0</v>
      </c>
      <c r="AR271" s="3">
        <f>AR272+AR273</f>
        <v>0</v>
      </c>
      <c r="AS271" s="8"/>
      <c r="AT271" s="8"/>
      <c r="AU271" s="8"/>
      <c r="AV271" s="3" t="e">
        <f>AV272+AV273</f>
        <v>#REF!</v>
      </c>
      <c r="AW271" s="3" t="e">
        <f>AW272+AW273</f>
        <v>#REF!</v>
      </c>
      <c r="AX271" s="8"/>
      <c r="AY271" s="8"/>
      <c r="AZ271" s="8"/>
      <c r="BA271" s="3">
        <f>BA272+BA273</f>
        <v>0</v>
      </c>
      <c r="BB271" s="3"/>
      <c r="BC271" s="8"/>
      <c r="BD271" s="8"/>
      <c r="BE271" s="8"/>
      <c r="BF271" s="3">
        <f>BF272+BF273</f>
        <v>0</v>
      </c>
      <c r="BG271" s="3">
        <f>BG272+BG273</f>
        <v>0</v>
      </c>
      <c r="BH271" s="8"/>
      <c r="BI271" s="8"/>
      <c r="BJ271" s="8"/>
      <c r="BK271" s="3">
        <f>BK272+BK273</f>
        <v>0</v>
      </c>
      <c r="BL271" s="3">
        <f>BL272+BL273</f>
        <v>0</v>
      </c>
      <c r="BM271" s="8"/>
      <c r="BN271" s="8"/>
      <c r="BO271" s="8"/>
      <c r="BP271" s="8"/>
      <c r="BQ271" s="8"/>
      <c r="BR271" s="8"/>
      <c r="BS271" s="8"/>
      <c r="BT271" s="3">
        <f>BT272+BT273</f>
        <v>0</v>
      </c>
      <c r="BU271" s="3">
        <f>BU272+BU273</f>
        <v>0</v>
      </c>
      <c r="BV271" s="8"/>
      <c r="BW271" s="8"/>
      <c r="BX271" s="196"/>
      <c r="BY271" s="353">
        <f>BY272+BY273</f>
        <v>0</v>
      </c>
      <c r="BZ271" s="389">
        <f>BZ272+BZ273</f>
        <v>0</v>
      </c>
      <c r="CA271" s="389"/>
      <c r="CB271" s="389"/>
      <c r="CC271" s="389"/>
      <c r="CD271" s="3">
        <f t="shared" si="683"/>
        <v>0</v>
      </c>
      <c r="CE271" s="389">
        <f>CE272+CE273</f>
        <v>0</v>
      </c>
      <c r="CF271" s="389">
        <f t="shared" si="684"/>
        <v>0</v>
      </c>
      <c r="CG271" s="389"/>
      <c r="CH271" s="389"/>
      <c r="CI271" s="389"/>
      <c r="CJ271" s="315">
        <f>CJ272+CJ273</f>
        <v>0</v>
      </c>
      <c r="CK271" s="315">
        <f t="shared" si="687"/>
        <v>0</v>
      </c>
      <c r="CL271" s="315"/>
      <c r="CM271" s="315"/>
      <c r="CN271" s="315"/>
      <c r="CO271" s="399"/>
      <c r="CP271" s="400"/>
      <c r="CQ271" s="400"/>
      <c r="CR271" s="3">
        <f>CR272+CR273</f>
        <v>0</v>
      </c>
      <c r="CS271" s="3">
        <f>CS272+CS273</f>
        <v>0</v>
      </c>
      <c r="CT271" s="389"/>
      <c r="CU271" s="389"/>
      <c r="CV271" s="389"/>
      <c r="CW271" s="3">
        <f>CW272+CW273</f>
        <v>0</v>
      </c>
      <c r="CX271" s="3">
        <f>CX272+CX273</f>
        <v>0</v>
      </c>
      <c r="CY271" s="389"/>
      <c r="CZ271" s="389"/>
      <c r="DA271" s="389"/>
      <c r="DB271" s="400"/>
      <c r="DC271" s="400"/>
      <c r="DD271" s="400"/>
      <c r="DE271" s="400"/>
      <c r="DF271" s="400"/>
      <c r="DG271" s="400"/>
      <c r="DH271" s="400"/>
      <c r="DI271" s="400"/>
      <c r="DJ271" s="402"/>
      <c r="DK271" s="399"/>
      <c r="DL271" s="399"/>
      <c r="DM271" s="403"/>
      <c r="DN271" s="400"/>
      <c r="DO271" s="400"/>
      <c r="DP271" s="400"/>
      <c r="DQ271" s="400"/>
      <c r="DR271" s="400"/>
      <c r="DS271" s="400"/>
      <c r="DT271" s="400"/>
      <c r="DU271" s="389">
        <f t="shared" si="688"/>
        <v>0</v>
      </c>
      <c r="DV271" s="3">
        <f>DV272+DV273</f>
        <v>0</v>
      </c>
      <c r="DW271" s="389"/>
      <c r="DX271" s="389"/>
      <c r="DY271" s="419"/>
      <c r="DZ271" s="389">
        <f t="shared" si="686"/>
        <v>0</v>
      </c>
      <c r="EA271" s="389">
        <f>EA272+EA273</f>
        <v>0</v>
      </c>
      <c r="EB271" s="419"/>
      <c r="EC271" s="389"/>
      <c r="ED271" s="7"/>
      <c r="EE271" s="472">
        <f>EF271+EG271</f>
        <v>0</v>
      </c>
      <c r="EF271" s="472">
        <f>AR272+AR273</f>
        <v>0</v>
      </c>
      <c r="EG271" s="473"/>
      <c r="EH271" s="564" t="e">
        <f>EF271/EE271</f>
        <v>#DIV/0!</v>
      </c>
      <c r="EI271" s="564" t="e">
        <f>EG271/EE271</f>
        <v>#DIV/0!</v>
      </c>
      <c r="EJ271" s="472">
        <f>EK271+EL271</f>
        <v>0</v>
      </c>
      <c r="EK271" s="472">
        <f>DV271</f>
        <v>0</v>
      </c>
      <c r="EL271" s="473">
        <f>EA271</f>
        <v>0</v>
      </c>
      <c r="EM271" s="564" t="e">
        <f>EK271/EJ271</f>
        <v>#DIV/0!</v>
      </c>
      <c r="EN271" s="564" t="e">
        <f>EL271/EJ271</f>
        <v>#DIV/0!</v>
      </c>
      <c r="EO271" s="564"/>
      <c r="EP271" s="472" t="e">
        <f>EJ271*EH271</f>
        <v>#DIV/0!</v>
      </c>
      <c r="EQ271" s="472" t="e">
        <f>EK271-EP271</f>
        <v>#DIV/0!</v>
      </c>
      <c r="ER271" s="389"/>
      <c r="ES271" s="515"/>
      <c r="ET271" s="515"/>
      <c r="EU271" s="516"/>
      <c r="EV271" s="515"/>
      <c r="EW271" s="515"/>
      <c r="EX271" s="515"/>
      <c r="EY271" s="515"/>
      <c r="EZ271" s="516"/>
      <c r="FA271" s="515"/>
      <c r="FB271" s="515"/>
      <c r="FC271" s="515"/>
      <c r="FD271" s="515"/>
      <c r="FE271" s="515"/>
      <c r="FF271" s="472"/>
      <c r="FG271" s="472"/>
      <c r="FH271" s="473"/>
      <c r="FI271" s="472"/>
      <c r="FJ271" s="472"/>
      <c r="FK271" s="472"/>
      <c r="FL271" s="472"/>
      <c r="FM271" s="473"/>
      <c r="FN271" s="472"/>
      <c r="FO271" s="472"/>
      <c r="FP271" s="472"/>
      <c r="FQ271" s="472"/>
      <c r="FR271" s="472"/>
    </row>
    <row r="272" spans="2:174" s="48" customFormat="1" ht="19.5" hidden="1" customHeight="1" x14ac:dyDescent="0.25">
      <c r="B272" s="43"/>
      <c r="C272" s="44"/>
      <c r="D272" s="43"/>
      <c r="E272" s="51"/>
      <c r="F272" s="43"/>
      <c r="G272" s="44"/>
      <c r="H272" s="43"/>
      <c r="I272" s="43"/>
      <c r="J272" s="43"/>
      <c r="K272" s="43"/>
      <c r="L272" s="43"/>
      <c r="M272" s="613"/>
      <c r="N272" s="79" t="s">
        <v>289</v>
      </c>
      <c r="O272" s="79"/>
      <c r="P272" s="222"/>
      <c r="Q272" s="222"/>
      <c r="R272" s="2">
        <f>S272+T272+U272+V272</f>
        <v>0</v>
      </c>
      <c r="S272" s="25"/>
      <c r="T272" s="175"/>
      <c r="U272" s="197"/>
      <c r="V272" s="2">
        <f>W272+X272+Y272+Z272</f>
        <v>0</v>
      </c>
      <c r="W272" s="25"/>
      <c r="X272" s="175"/>
      <c r="Y272" s="197"/>
      <c r="Z272" s="197"/>
      <c r="AA272" s="172">
        <f>AB272+AC272+AD272+AE272</f>
        <v>65743.138999999996</v>
      </c>
      <c r="AB272" s="175">
        <v>65743.138999999996</v>
      </c>
      <c r="AC272" s="175"/>
      <c r="AD272" s="197"/>
      <c r="AE272" s="197"/>
      <c r="AF272" s="172">
        <f>AG272+AH272+AI272+AJ272</f>
        <v>85442.017999999996</v>
      </c>
      <c r="AG272" s="175">
        <v>85442.017999999996</v>
      </c>
      <c r="AH272" s="175"/>
      <c r="AI272" s="197"/>
      <c r="AJ272" s="197"/>
      <c r="AK272" s="172">
        <f>AL272+AM272+AN272+AO272</f>
        <v>85442.017999999996</v>
      </c>
      <c r="AL272" s="175">
        <v>85442.017999999996</v>
      </c>
      <c r="AM272" s="175"/>
      <c r="AN272" s="197"/>
      <c r="AO272" s="197"/>
      <c r="AP272" s="591"/>
      <c r="AQ272" s="2">
        <f>AR272+AS272+AT272+AU272</f>
        <v>0</v>
      </c>
      <c r="AR272" s="25"/>
      <c r="AS272" s="8"/>
      <c r="AT272" s="8"/>
      <c r="AU272" s="8"/>
      <c r="AV272" s="2" t="e">
        <f>AW272+AX272+AY272+AZ272</f>
        <v>#REF!</v>
      </c>
      <c r="AW272" s="2" t="e">
        <f>#REF!-AR272</f>
        <v>#REF!</v>
      </c>
      <c r="AX272" s="8"/>
      <c r="AY272" s="8"/>
      <c r="AZ272" s="8"/>
      <c r="BA272" s="2">
        <f>BB272+BC272+BD272+BE272</f>
        <v>0</v>
      </c>
      <c r="BB272" s="25"/>
      <c r="BC272" s="8"/>
      <c r="BD272" s="8"/>
      <c r="BE272" s="8"/>
      <c r="BF272" s="2">
        <f>BG272+BH272+BI272+BJ272</f>
        <v>0</v>
      </c>
      <c r="BG272" s="25"/>
      <c r="BH272" s="8"/>
      <c r="BI272" s="8"/>
      <c r="BJ272" s="8"/>
      <c r="BK272" s="2">
        <f>BL272+BM272+BN272+BO272</f>
        <v>0</v>
      </c>
      <c r="BL272" s="25">
        <v>0</v>
      </c>
      <c r="BM272" s="8"/>
      <c r="BN272" s="8"/>
      <c r="BO272" s="8"/>
      <c r="BP272" s="7"/>
      <c r="BQ272" s="7"/>
      <c r="BR272" s="7"/>
      <c r="BS272" s="7"/>
      <c r="BT272" s="2">
        <f>BU272+BV272+BW272+BX272</f>
        <v>0</v>
      </c>
      <c r="BU272" s="25"/>
      <c r="BV272" s="8"/>
      <c r="BW272" s="8"/>
      <c r="BX272" s="196"/>
      <c r="BY272" s="54">
        <f>BZ272+CA272+CB272+CC272</f>
        <v>0</v>
      </c>
      <c r="BZ272" s="262">
        <v>0</v>
      </c>
      <c r="CA272" s="8"/>
      <c r="CB272" s="8"/>
      <c r="CC272" s="8"/>
      <c r="CD272" s="25">
        <f t="shared" si="683"/>
        <v>0</v>
      </c>
      <c r="CE272" s="262">
        <f>CF272+CG272+CH272+CI272</f>
        <v>0</v>
      </c>
      <c r="CF272" s="262">
        <f t="shared" si="684"/>
        <v>0</v>
      </c>
      <c r="CG272" s="8"/>
      <c r="CH272" s="8"/>
      <c r="CI272" s="8"/>
      <c r="CJ272" s="2">
        <f>CK272+CL272+CM272+CN272</f>
        <v>0</v>
      </c>
      <c r="CK272" s="2">
        <f t="shared" si="687"/>
        <v>0</v>
      </c>
      <c r="CL272" s="2"/>
      <c r="CM272" s="2"/>
      <c r="CN272" s="2"/>
      <c r="CO272" s="92"/>
      <c r="CP272" s="58"/>
      <c r="CQ272" s="58"/>
      <c r="CR272" s="2">
        <f>CS272+CT272+CU272+CV272</f>
        <v>0</v>
      </c>
      <c r="CS272" s="25"/>
      <c r="CT272" s="8"/>
      <c r="CU272" s="8"/>
      <c r="CV272" s="8"/>
      <c r="CW272" s="2">
        <f>CX272+CY272+CZ272+DA272</f>
        <v>0</v>
      </c>
      <c r="CX272" s="25"/>
      <c r="CY272" s="8"/>
      <c r="CZ272" s="8"/>
      <c r="DA272" s="8"/>
      <c r="DB272" s="58"/>
      <c r="DC272" s="58"/>
      <c r="DD272" s="58"/>
      <c r="DE272" s="58"/>
      <c r="DF272" s="58"/>
      <c r="DG272" s="58"/>
      <c r="DH272" s="58"/>
      <c r="DI272" s="58"/>
      <c r="DJ272" s="335"/>
      <c r="DK272" s="92"/>
      <c r="DL272" s="92"/>
      <c r="DM272" s="336"/>
      <c r="DN272" s="58"/>
      <c r="DO272" s="58"/>
      <c r="DP272" s="58"/>
      <c r="DQ272" s="58"/>
      <c r="DR272" s="58"/>
      <c r="DS272" s="58"/>
      <c r="DT272" s="58"/>
      <c r="DU272" s="262">
        <f t="shared" si="688"/>
        <v>0</v>
      </c>
      <c r="DV272" s="25"/>
      <c r="DW272" s="262"/>
      <c r="DX272" s="262"/>
      <c r="DY272" s="57"/>
      <c r="DZ272" s="262">
        <f t="shared" si="686"/>
        <v>0</v>
      </c>
      <c r="EA272" s="262">
        <v>0</v>
      </c>
      <c r="EB272" s="9"/>
      <c r="EC272" s="8"/>
      <c r="ED272" s="7"/>
      <c r="EE272" s="454"/>
      <c r="EF272" s="454"/>
      <c r="EG272" s="471"/>
      <c r="EH272" s="469"/>
      <c r="EI272" s="469"/>
      <c r="EJ272" s="454"/>
      <c r="EK272" s="454"/>
      <c r="EL272" s="471"/>
      <c r="EM272" s="469"/>
      <c r="EN272" s="469"/>
      <c r="EO272" s="469"/>
      <c r="EP272" s="469"/>
      <c r="EQ272" s="469"/>
      <c r="ER272" s="8"/>
      <c r="ES272" s="504"/>
      <c r="ET272" s="504"/>
      <c r="EU272" s="514"/>
      <c r="EV272" s="512"/>
      <c r="EW272" s="512"/>
      <c r="EX272" s="504"/>
      <c r="EY272" s="504"/>
      <c r="EZ272" s="514"/>
      <c r="FA272" s="512"/>
      <c r="FB272" s="512"/>
      <c r="FC272" s="512"/>
      <c r="FD272" s="512"/>
      <c r="FE272" s="512"/>
      <c r="FF272" s="454"/>
      <c r="FG272" s="454"/>
      <c r="FH272" s="471"/>
      <c r="FI272" s="469"/>
      <c r="FJ272" s="469"/>
      <c r="FK272" s="454"/>
      <c r="FL272" s="454"/>
      <c r="FM272" s="471"/>
      <c r="FN272" s="469"/>
      <c r="FO272" s="469"/>
      <c r="FP272" s="469"/>
      <c r="FQ272" s="469"/>
      <c r="FR272" s="469"/>
    </row>
    <row r="273" spans="2:174" s="48" customFormat="1" ht="19.5" hidden="1" customHeight="1" x14ac:dyDescent="0.25">
      <c r="B273" s="43"/>
      <c r="C273" s="44"/>
      <c r="D273" s="43"/>
      <c r="E273" s="51"/>
      <c r="F273" s="43"/>
      <c r="G273" s="44"/>
      <c r="H273" s="43"/>
      <c r="I273" s="43"/>
      <c r="J273" s="43"/>
      <c r="K273" s="43"/>
      <c r="L273" s="43"/>
      <c r="M273" s="613"/>
      <c r="N273" s="79" t="s">
        <v>288</v>
      </c>
      <c r="O273" s="79"/>
      <c r="P273" s="222"/>
      <c r="Q273" s="222"/>
      <c r="R273" s="2">
        <f>S273+T273+U273+V273</f>
        <v>0</v>
      </c>
      <c r="S273" s="25"/>
      <c r="T273" s="175"/>
      <c r="U273" s="197"/>
      <c r="V273" s="2">
        <f>W273+X273+Y273+Z273</f>
        <v>0</v>
      </c>
      <c r="W273" s="25"/>
      <c r="X273" s="175"/>
      <c r="Y273" s="197"/>
      <c r="Z273" s="197"/>
      <c r="AA273" s="172">
        <f>AB273+AC273+AD273+AE273</f>
        <v>18569.5</v>
      </c>
      <c r="AB273" s="175">
        <v>18569.5</v>
      </c>
      <c r="AC273" s="175"/>
      <c r="AD273" s="197"/>
      <c r="AE273" s="197"/>
      <c r="AF273" s="172">
        <f>AG273+AH273+AI273+AJ273</f>
        <v>0</v>
      </c>
      <c r="AG273" s="175"/>
      <c r="AH273" s="175"/>
      <c r="AI273" s="197"/>
      <c r="AJ273" s="197"/>
      <c r="AK273" s="172">
        <f>AL273+AM273+AN273+AO273</f>
        <v>0</v>
      </c>
      <c r="AL273" s="175"/>
      <c r="AM273" s="175"/>
      <c r="AN273" s="197"/>
      <c r="AO273" s="197"/>
      <c r="AP273" s="591"/>
      <c r="AQ273" s="2">
        <f>AR273+AS273+AT273+AU273</f>
        <v>0</v>
      </c>
      <c r="AR273" s="25"/>
      <c r="AS273" s="8"/>
      <c r="AT273" s="8"/>
      <c r="AU273" s="8"/>
      <c r="AV273" s="2" t="e">
        <f>AW273+AX273+AY273+AZ273</f>
        <v>#REF!</v>
      </c>
      <c r="AW273" s="2" t="e">
        <f>#REF!-AR273</f>
        <v>#REF!</v>
      </c>
      <c r="AX273" s="8"/>
      <c r="AY273" s="8"/>
      <c r="AZ273" s="8"/>
      <c r="BA273" s="2">
        <f>BB273+BC273+BD273+BE273</f>
        <v>0</v>
      </c>
      <c r="BB273" s="25"/>
      <c r="BC273" s="8"/>
      <c r="BD273" s="8"/>
      <c r="BE273" s="8"/>
      <c r="BF273" s="2">
        <f>BG273+BH273+BI273+BJ273</f>
        <v>0</v>
      </c>
      <c r="BG273" s="25"/>
      <c r="BH273" s="8"/>
      <c r="BI273" s="8"/>
      <c r="BJ273" s="8"/>
      <c r="BK273" s="2">
        <f>BL273+BM273+BN273+BO273</f>
        <v>0</v>
      </c>
      <c r="BL273" s="25">
        <v>0</v>
      </c>
      <c r="BM273" s="8"/>
      <c r="BN273" s="8"/>
      <c r="BO273" s="8"/>
      <c r="BP273" s="7"/>
      <c r="BQ273" s="7"/>
      <c r="BR273" s="7"/>
      <c r="BS273" s="7"/>
      <c r="BT273" s="2">
        <f>BU273+BV273+BW273+BX273</f>
        <v>0</v>
      </c>
      <c r="BU273" s="25"/>
      <c r="BV273" s="8"/>
      <c r="BW273" s="8"/>
      <c r="BX273" s="196"/>
      <c r="BY273" s="54">
        <f>BZ273+CA273+CB273+CC273</f>
        <v>0</v>
      </c>
      <c r="BZ273" s="262"/>
      <c r="CA273" s="8"/>
      <c r="CB273" s="8"/>
      <c r="CC273" s="8"/>
      <c r="CD273" s="25">
        <f t="shared" si="683"/>
        <v>0</v>
      </c>
      <c r="CE273" s="262">
        <f>CF273+CG273+CH273+CI273</f>
        <v>0</v>
      </c>
      <c r="CF273" s="262">
        <f t="shared" si="684"/>
        <v>0</v>
      </c>
      <c r="CG273" s="8"/>
      <c r="CH273" s="8"/>
      <c r="CI273" s="8"/>
      <c r="CJ273" s="2">
        <f>CK273+CL273+CM273+CN273</f>
        <v>0</v>
      </c>
      <c r="CK273" s="2">
        <f t="shared" si="687"/>
        <v>0</v>
      </c>
      <c r="CL273" s="2"/>
      <c r="CM273" s="2"/>
      <c r="CN273" s="2"/>
      <c r="CO273" s="92"/>
      <c r="CP273" s="58"/>
      <c r="CQ273" s="58"/>
      <c r="CR273" s="2">
        <f>CS273+CT273+CU273+CV273</f>
        <v>0</v>
      </c>
      <c r="CS273" s="25"/>
      <c r="CT273" s="8"/>
      <c r="CU273" s="8"/>
      <c r="CV273" s="8"/>
      <c r="CW273" s="2">
        <f>CX273+CY273+CZ273+DA273</f>
        <v>0</v>
      </c>
      <c r="CX273" s="25"/>
      <c r="CY273" s="8"/>
      <c r="CZ273" s="8"/>
      <c r="DA273" s="8"/>
      <c r="DB273" s="58"/>
      <c r="DC273" s="58"/>
      <c r="DD273" s="58"/>
      <c r="DE273" s="58"/>
      <c r="DF273" s="58"/>
      <c r="DG273" s="58"/>
      <c r="DH273" s="58"/>
      <c r="DI273" s="58"/>
      <c r="DJ273" s="335"/>
      <c r="DK273" s="92"/>
      <c r="DL273" s="92"/>
      <c r="DM273" s="336"/>
      <c r="DN273" s="58"/>
      <c r="DO273" s="58"/>
      <c r="DP273" s="58"/>
      <c r="DQ273" s="58"/>
      <c r="DR273" s="58"/>
      <c r="DS273" s="58"/>
      <c r="DT273" s="58"/>
      <c r="DU273" s="262">
        <f t="shared" si="688"/>
        <v>0</v>
      </c>
      <c r="DV273" s="25"/>
      <c r="DW273" s="262"/>
      <c r="DX273" s="262"/>
      <c r="DY273" s="57"/>
      <c r="DZ273" s="262">
        <f t="shared" si="686"/>
        <v>0</v>
      </c>
      <c r="EA273" s="262"/>
      <c r="EB273" s="9"/>
      <c r="EC273" s="8"/>
      <c r="ED273" s="7"/>
      <c r="EE273" s="454"/>
      <c r="EF273" s="454"/>
      <c r="EG273" s="471"/>
      <c r="EH273" s="469"/>
      <c r="EI273" s="469"/>
      <c r="EJ273" s="454"/>
      <c r="EK273" s="454"/>
      <c r="EL273" s="471"/>
      <c r="EM273" s="469"/>
      <c r="EN273" s="469"/>
      <c r="EO273" s="469"/>
      <c r="EP273" s="469"/>
      <c r="EQ273" s="469"/>
      <c r="ER273" s="8"/>
      <c r="ES273" s="504"/>
      <c r="ET273" s="504"/>
      <c r="EU273" s="514"/>
      <c r="EV273" s="512"/>
      <c r="EW273" s="512"/>
      <c r="EX273" s="504"/>
      <c r="EY273" s="504"/>
      <c r="EZ273" s="514"/>
      <c r="FA273" s="512"/>
      <c r="FB273" s="512"/>
      <c r="FC273" s="512"/>
      <c r="FD273" s="512"/>
      <c r="FE273" s="512"/>
      <c r="FF273" s="454"/>
      <c r="FG273" s="454"/>
      <c r="FH273" s="471"/>
      <c r="FI273" s="469"/>
      <c r="FJ273" s="469"/>
      <c r="FK273" s="454"/>
      <c r="FL273" s="454"/>
      <c r="FM273" s="471"/>
      <c r="FN273" s="469"/>
      <c r="FO273" s="469"/>
      <c r="FP273" s="469"/>
      <c r="FQ273" s="469"/>
      <c r="FR273" s="469"/>
    </row>
    <row r="274" spans="2:174" s="48" customFormat="1" ht="52.9" customHeight="1" x14ac:dyDescent="0.25">
      <c r="B274" s="43"/>
      <c r="C274" s="44"/>
      <c r="D274" s="43"/>
      <c r="E274" s="51"/>
      <c r="F274" s="43"/>
      <c r="G274" s="44"/>
      <c r="H274" s="43"/>
      <c r="I274" s="43"/>
      <c r="J274" s="43"/>
      <c r="K274" s="43"/>
      <c r="L274" s="43"/>
      <c r="M274" s="608">
        <v>1</v>
      </c>
      <c r="N274" s="277" t="s">
        <v>373</v>
      </c>
      <c r="O274" s="277"/>
      <c r="P274" s="223"/>
      <c r="Q274" s="223">
        <v>2</v>
      </c>
      <c r="R274" s="3">
        <f>S274</f>
        <v>0</v>
      </c>
      <c r="S274" s="3">
        <f>S275+S276</f>
        <v>0</v>
      </c>
      <c r="T274" s="197"/>
      <c r="U274" s="197"/>
      <c r="V274" s="3">
        <f>V275+V276</f>
        <v>4652.5220200000003</v>
      </c>
      <c r="W274" s="3">
        <f>W275+W276</f>
        <v>4652.5220200000003</v>
      </c>
      <c r="X274" s="197"/>
      <c r="Y274" s="197"/>
      <c r="Z274" s="197"/>
      <c r="AA274" s="197">
        <f>AA275+AA276</f>
        <v>55000</v>
      </c>
      <c r="AB274" s="197">
        <f>AB275+AB276</f>
        <v>55000</v>
      </c>
      <c r="AC274" s="197"/>
      <c r="AD274" s="197"/>
      <c r="AE274" s="197"/>
      <c r="AF274" s="197">
        <f>AF275+AF276</f>
        <v>159311.58199999999</v>
      </c>
      <c r="AG274" s="197">
        <f>AG275+AG276</f>
        <v>159311.58199999999</v>
      </c>
      <c r="AH274" s="197"/>
      <c r="AI274" s="197"/>
      <c r="AJ274" s="197"/>
      <c r="AK274" s="189">
        <f>AK275+AK276</f>
        <v>159311.58199999999</v>
      </c>
      <c r="AL274" s="197">
        <f>AL275+AL276</f>
        <v>159311.58199999999</v>
      </c>
      <c r="AM274" s="197"/>
      <c r="AN274" s="197"/>
      <c r="AO274" s="197"/>
      <c r="AP274" s="641" t="s">
        <v>385</v>
      </c>
      <c r="AQ274" s="3">
        <f>AQ275+AQ276</f>
        <v>0</v>
      </c>
      <c r="AR274" s="3">
        <f>AR275+AR276</f>
        <v>0</v>
      </c>
      <c r="AS274" s="8"/>
      <c r="AT274" s="8"/>
      <c r="AU274" s="8"/>
      <c r="AV274" s="3" t="e">
        <f>AV275+AV276</f>
        <v>#REF!</v>
      </c>
      <c r="AW274" s="3" t="e">
        <f>AW275+AW276</f>
        <v>#REF!</v>
      </c>
      <c r="AX274" s="8"/>
      <c r="AY274" s="8"/>
      <c r="AZ274" s="8"/>
      <c r="BA274" s="3">
        <f>BA275+BA276</f>
        <v>0</v>
      </c>
      <c r="BB274" s="3"/>
      <c r="BC274" s="8"/>
      <c r="BD274" s="8"/>
      <c r="BE274" s="8"/>
      <c r="BF274" s="3">
        <f>BF275+BF276</f>
        <v>0</v>
      </c>
      <c r="BG274" s="3">
        <f>BG275+BG276</f>
        <v>0</v>
      </c>
      <c r="BH274" s="8"/>
      <c r="BI274" s="8"/>
      <c r="BJ274" s="8"/>
      <c r="BK274" s="686">
        <f>BK275+BK276</f>
        <v>0</v>
      </c>
      <c r="BL274" s="686">
        <f>BL275+BL276</f>
        <v>0</v>
      </c>
      <c r="BM274" s="687"/>
      <c r="BN274" s="687"/>
      <c r="BO274" s="8"/>
      <c r="BP274" s="8"/>
      <c r="BQ274" s="8"/>
      <c r="BR274" s="8"/>
      <c r="BS274" s="8"/>
      <c r="BT274" s="3">
        <f>BT275+BT276</f>
        <v>0</v>
      </c>
      <c r="BU274" s="3">
        <f>BU275+BU276</f>
        <v>0</v>
      </c>
      <c r="BV274" s="8"/>
      <c r="BW274" s="8"/>
      <c r="BX274" s="196"/>
      <c r="BY274" s="353">
        <f>BY275+BY276</f>
        <v>0</v>
      </c>
      <c r="BZ274" s="389">
        <f>BZ275+BZ276</f>
        <v>0</v>
      </c>
      <c r="CA274" s="389"/>
      <c r="CB274" s="389"/>
      <c r="CC274" s="389"/>
      <c r="CD274" s="3">
        <f t="shared" si="683"/>
        <v>0</v>
      </c>
      <c r="CE274" s="389">
        <f>CE275+CE276</f>
        <v>0</v>
      </c>
      <c r="CF274" s="389">
        <f t="shared" si="684"/>
        <v>0</v>
      </c>
      <c r="CG274" s="389"/>
      <c r="CH274" s="389"/>
      <c r="CI274" s="389"/>
      <c r="CJ274" s="315">
        <f>CJ275+CJ276</f>
        <v>0</v>
      </c>
      <c r="CK274" s="315">
        <f t="shared" si="687"/>
        <v>0</v>
      </c>
      <c r="CL274" s="315"/>
      <c r="CM274" s="315"/>
      <c r="CN274" s="315"/>
      <c r="CO274" s="399"/>
      <c r="CP274" s="400"/>
      <c r="CQ274" s="400"/>
      <c r="CR274" s="3">
        <f>CR275+CR276</f>
        <v>0</v>
      </c>
      <c r="CS274" s="3">
        <f>CS275+CS276</f>
        <v>0</v>
      </c>
      <c r="CT274" s="389"/>
      <c r="CU274" s="389"/>
      <c r="CV274" s="389"/>
      <c r="CW274" s="3">
        <f>CW275+CW276</f>
        <v>0</v>
      </c>
      <c r="CX274" s="3">
        <f>CX275+CX276</f>
        <v>0</v>
      </c>
      <c r="CY274" s="389"/>
      <c r="CZ274" s="389"/>
      <c r="DA274" s="389"/>
      <c r="DB274" s="400"/>
      <c r="DC274" s="400"/>
      <c r="DD274" s="400"/>
      <c r="DE274" s="400"/>
      <c r="DF274" s="400"/>
      <c r="DG274" s="400"/>
      <c r="DH274" s="400"/>
      <c r="DI274" s="400"/>
      <c r="DJ274" s="402"/>
      <c r="DK274" s="399"/>
      <c r="DL274" s="399"/>
      <c r="DM274" s="403"/>
      <c r="DN274" s="400"/>
      <c r="DO274" s="400"/>
      <c r="DP274" s="400"/>
      <c r="DQ274" s="400"/>
      <c r="DR274" s="400"/>
      <c r="DS274" s="400"/>
      <c r="DT274" s="400"/>
      <c r="DU274" s="389">
        <f t="shared" si="688"/>
        <v>0</v>
      </c>
      <c r="DV274" s="3">
        <f>DV275+DV276</f>
        <v>0</v>
      </c>
      <c r="DW274" s="8"/>
      <c r="DX274" s="8"/>
      <c r="DY274" s="9"/>
      <c r="DZ274" s="389">
        <f t="shared" si="686"/>
        <v>0</v>
      </c>
      <c r="EA274" s="389">
        <f>EA275+EA276</f>
        <v>0</v>
      </c>
      <c r="EB274" s="9"/>
      <c r="EC274" s="8"/>
      <c r="ED274" s="7"/>
      <c r="EE274" s="472">
        <f>EF274+EG274</f>
        <v>0</v>
      </c>
      <c r="EF274" s="472">
        <f>AR275+AR276</f>
        <v>0</v>
      </c>
      <c r="EG274" s="473"/>
      <c r="EH274" s="564" t="e">
        <f>EF274/EE274</f>
        <v>#DIV/0!</v>
      </c>
      <c r="EI274" s="564" t="e">
        <f>EG274/EE274</f>
        <v>#DIV/0!</v>
      </c>
      <c r="EJ274" s="472">
        <f>EK274+EL274</f>
        <v>0</v>
      </c>
      <c r="EK274" s="472">
        <f>DV274</f>
        <v>0</v>
      </c>
      <c r="EL274" s="473">
        <f>EA274</f>
        <v>0</v>
      </c>
      <c r="EM274" s="564" t="e">
        <f>EK274/EJ274</f>
        <v>#DIV/0!</v>
      </c>
      <c r="EN274" s="564" t="e">
        <f>EL274/EJ274</f>
        <v>#DIV/0!</v>
      </c>
      <c r="EO274" s="564"/>
      <c r="EP274" s="472" t="e">
        <f>EJ274*EH274</f>
        <v>#DIV/0!</v>
      </c>
      <c r="EQ274" s="472" t="e">
        <f>EK274-EP274</f>
        <v>#DIV/0!</v>
      </c>
      <c r="ER274" s="8"/>
      <c r="ES274" s="515"/>
      <c r="ET274" s="515"/>
      <c r="EU274" s="514"/>
      <c r="EV274" s="512"/>
      <c r="EW274" s="512"/>
      <c r="EX274" s="515"/>
      <c r="EY274" s="515"/>
      <c r="EZ274" s="514"/>
      <c r="FA274" s="512"/>
      <c r="FB274" s="512"/>
      <c r="FC274" s="512"/>
      <c r="FD274" s="512"/>
      <c r="FE274" s="512"/>
      <c r="FF274" s="472"/>
      <c r="FG274" s="472"/>
      <c r="FH274" s="471"/>
      <c r="FI274" s="469"/>
      <c r="FJ274" s="469"/>
      <c r="FK274" s="472"/>
      <c r="FL274" s="472"/>
      <c r="FM274" s="471"/>
      <c r="FN274" s="469"/>
      <c r="FO274" s="469"/>
      <c r="FP274" s="469"/>
      <c r="FQ274" s="469"/>
      <c r="FR274" s="469"/>
    </row>
    <row r="275" spans="2:174" s="48" customFormat="1" ht="16.5" customHeight="1" x14ac:dyDescent="0.25">
      <c r="B275" s="43"/>
      <c r="C275" s="44"/>
      <c r="D275" s="43"/>
      <c r="E275" s="51"/>
      <c r="F275" s="43"/>
      <c r="G275" s="44"/>
      <c r="H275" s="43"/>
      <c r="I275" s="43"/>
      <c r="J275" s="43"/>
      <c r="K275" s="43"/>
      <c r="L275" s="43"/>
      <c r="M275" s="613"/>
      <c r="N275" s="79" t="s">
        <v>289</v>
      </c>
      <c r="O275" s="112"/>
      <c r="P275" s="224"/>
      <c r="Q275" s="224"/>
      <c r="R275" s="2">
        <f>S275</f>
        <v>0</v>
      </c>
      <c r="S275" s="2">
        <v>0</v>
      </c>
      <c r="T275" s="175"/>
      <c r="U275" s="197"/>
      <c r="V275" s="2">
        <f>W275+X275+Y275+Z275</f>
        <v>4652.5220200000003</v>
      </c>
      <c r="W275" s="2">
        <v>4652.5220200000003</v>
      </c>
      <c r="X275" s="175"/>
      <c r="Y275" s="197"/>
      <c r="Z275" s="197"/>
      <c r="AA275" s="172">
        <f>AB275+AC275+AD275+AE275</f>
        <v>55000</v>
      </c>
      <c r="AB275" s="172">
        <v>55000</v>
      </c>
      <c r="AC275" s="175"/>
      <c r="AD275" s="197"/>
      <c r="AE275" s="197"/>
      <c r="AF275" s="172">
        <f>AG275+AH275+AI275+AJ275</f>
        <v>159311.58199999999</v>
      </c>
      <c r="AG275" s="172">
        <v>159311.58199999999</v>
      </c>
      <c r="AH275" s="175"/>
      <c r="AI275" s="197"/>
      <c r="AJ275" s="197"/>
      <c r="AK275" s="172">
        <f>AL275+AM275+AN275+AO275</f>
        <v>159311.58199999999</v>
      </c>
      <c r="AL275" s="172">
        <v>159311.58199999999</v>
      </c>
      <c r="AM275" s="175"/>
      <c r="AN275" s="197"/>
      <c r="AO275" s="197"/>
      <c r="AP275" s="591"/>
      <c r="AQ275" s="2">
        <f>AR275+AS275+AT275+AU275</f>
        <v>0</v>
      </c>
      <c r="AR275" s="2">
        <v>0</v>
      </c>
      <c r="AS275" s="8"/>
      <c r="AT275" s="8"/>
      <c r="AU275" s="8"/>
      <c r="AV275" s="2" t="e">
        <f>AW275+AX275+AY275+AZ275</f>
        <v>#REF!</v>
      </c>
      <c r="AW275" s="2" t="e">
        <f>#REF!-AR275</f>
        <v>#REF!</v>
      </c>
      <c r="AX275" s="8"/>
      <c r="AY275" s="8"/>
      <c r="AZ275" s="8"/>
      <c r="BA275" s="2">
        <f>BB275+BC275+BD275+BE275</f>
        <v>0</v>
      </c>
      <c r="BB275" s="25"/>
      <c r="BC275" s="8"/>
      <c r="BD275" s="8"/>
      <c r="BE275" s="8"/>
      <c r="BF275" s="2">
        <f>BG275+BH275+BI275+BJ275</f>
        <v>0</v>
      </c>
      <c r="BG275" s="25"/>
      <c r="BH275" s="8"/>
      <c r="BI275" s="8"/>
      <c r="BJ275" s="8"/>
      <c r="BK275" s="619">
        <f>BL275+BM275+BN275+BO275</f>
        <v>0</v>
      </c>
      <c r="BL275" s="659"/>
      <c r="BM275" s="687"/>
      <c r="BN275" s="687"/>
      <c r="BO275" s="8"/>
      <c r="BP275" s="7"/>
      <c r="BQ275" s="7"/>
      <c r="BR275" s="7"/>
      <c r="BS275" s="7"/>
      <c r="BT275" s="2">
        <f>BU275+BV275+BW275+BX275</f>
        <v>0</v>
      </c>
      <c r="BU275" s="25"/>
      <c r="BV275" s="8"/>
      <c r="BW275" s="8"/>
      <c r="BX275" s="196"/>
      <c r="BY275" s="54">
        <f>BZ275+CA275+CB275+CC275</f>
        <v>0</v>
      </c>
      <c r="BZ275" s="262"/>
      <c r="CA275" s="262"/>
      <c r="CB275" s="8"/>
      <c r="CC275" s="8"/>
      <c r="CD275" s="25">
        <f t="shared" si="683"/>
        <v>0</v>
      </c>
      <c r="CE275" s="262">
        <f>CF275+CG275+CH275+CI275</f>
        <v>0</v>
      </c>
      <c r="CF275" s="262">
        <f t="shared" si="684"/>
        <v>0</v>
      </c>
      <c r="CG275" s="8"/>
      <c r="CH275" s="8"/>
      <c r="CI275" s="8"/>
      <c r="CJ275" s="2">
        <f>CK275+CL275+CM275+CN275</f>
        <v>0</v>
      </c>
      <c r="CK275" s="2">
        <f t="shared" si="687"/>
        <v>0</v>
      </c>
      <c r="CL275" s="2"/>
      <c r="CM275" s="2"/>
      <c r="CN275" s="2"/>
      <c r="CO275" s="92"/>
      <c r="CP275" s="58"/>
      <c r="CQ275" s="58"/>
      <c r="CR275" s="2">
        <f>CS275+CT275+CU275+CV275</f>
        <v>0</v>
      </c>
      <c r="CS275" s="25"/>
      <c r="CT275" s="8"/>
      <c r="CU275" s="8"/>
      <c r="CV275" s="8"/>
      <c r="CW275" s="2">
        <f>CX275+CY275+CZ275+DA275</f>
        <v>0</v>
      </c>
      <c r="CX275" s="25"/>
      <c r="CY275" s="8"/>
      <c r="CZ275" s="8"/>
      <c r="DA275" s="8"/>
      <c r="DB275" s="58"/>
      <c r="DC275" s="58"/>
      <c r="DD275" s="58"/>
      <c r="DE275" s="58"/>
      <c r="DF275" s="58"/>
      <c r="DG275" s="58"/>
      <c r="DH275" s="58"/>
      <c r="DI275" s="58"/>
      <c r="DJ275" s="335"/>
      <c r="DK275" s="92"/>
      <c r="DL275" s="92"/>
      <c r="DM275" s="336"/>
      <c r="DN275" s="58"/>
      <c r="DO275" s="58"/>
      <c r="DP275" s="58"/>
      <c r="DQ275" s="58"/>
      <c r="DR275" s="58"/>
      <c r="DS275" s="58"/>
      <c r="DT275" s="58"/>
      <c r="DU275" s="262">
        <f t="shared" si="688"/>
        <v>0</v>
      </c>
      <c r="DV275" s="25"/>
      <c r="DW275" s="262"/>
      <c r="DX275" s="262"/>
      <c r="DY275" s="57"/>
      <c r="DZ275" s="262">
        <f t="shared" si="686"/>
        <v>0</v>
      </c>
      <c r="EA275" s="262"/>
      <c r="EB275" s="9"/>
      <c r="EC275" s="8"/>
      <c r="ED275" s="7"/>
      <c r="EE275" s="454"/>
      <c r="EF275" s="454"/>
      <c r="EG275" s="471"/>
      <c r="EH275" s="469"/>
      <c r="EI275" s="469"/>
      <c r="EJ275" s="454"/>
      <c r="EK275" s="454"/>
      <c r="EL275" s="471"/>
      <c r="EM275" s="469"/>
      <c r="EN275" s="469"/>
      <c r="EO275" s="469"/>
      <c r="EP275" s="469"/>
      <c r="EQ275" s="469"/>
      <c r="ER275" s="8"/>
      <c r="ES275" s="504"/>
      <c r="ET275" s="504"/>
      <c r="EU275" s="514"/>
      <c r="EV275" s="512"/>
      <c r="EW275" s="512"/>
      <c r="EX275" s="504"/>
      <c r="EY275" s="504"/>
      <c r="EZ275" s="514"/>
      <c r="FA275" s="512"/>
      <c r="FB275" s="512"/>
      <c r="FC275" s="512"/>
      <c r="FD275" s="512"/>
      <c r="FE275" s="512"/>
      <c r="FF275" s="454"/>
      <c r="FG275" s="454"/>
      <c r="FH275" s="471"/>
      <c r="FI275" s="469"/>
      <c r="FJ275" s="469"/>
      <c r="FK275" s="454"/>
      <c r="FL275" s="454"/>
      <c r="FM275" s="471"/>
      <c r="FN275" s="469"/>
      <c r="FO275" s="469"/>
      <c r="FP275" s="469"/>
      <c r="FQ275" s="469"/>
      <c r="FR275" s="469"/>
    </row>
    <row r="276" spans="2:174" s="48" customFormat="1" ht="16.5" customHeight="1" x14ac:dyDescent="0.25">
      <c r="B276" s="43"/>
      <c r="C276" s="44"/>
      <c r="D276" s="43"/>
      <c r="E276" s="51"/>
      <c r="F276" s="43"/>
      <c r="G276" s="44"/>
      <c r="H276" s="43"/>
      <c r="I276" s="43"/>
      <c r="J276" s="43"/>
      <c r="K276" s="43"/>
      <c r="L276" s="43"/>
      <c r="M276" s="613"/>
      <c r="N276" s="79" t="s">
        <v>288</v>
      </c>
      <c r="O276" s="112"/>
      <c r="P276" s="224"/>
      <c r="Q276" s="224"/>
      <c r="R276" s="2">
        <f>S276+T276+U276+V276</f>
        <v>0</v>
      </c>
      <c r="S276" s="25">
        <v>0</v>
      </c>
      <c r="T276" s="175"/>
      <c r="U276" s="197"/>
      <c r="V276" s="2">
        <f>W276+X276+Y276+Z276</f>
        <v>0</v>
      </c>
      <c r="W276" s="25">
        <v>0</v>
      </c>
      <c r="X276" s="175"/>
      <c r="Y276" s="197"/>
      <c r="Z276" s="197"/>
      <c r="AA276" s="172">
        <f>AB276+AC276+AD276+AE276</f>
        <v>0</v>
      </c>
      <c r="AB276" s="175"/>
      <c r="AC276" s="175"/>
      <c r="AD276" s="197"/>
      <c r="AE276" s="197"/>
      <c r="AF276" s="172">
        <f>AG276+AH276+AI276+AJ276</f>
        <v>0</v>
      </c>
      <c r="AG276" s="175"/>
      <c r="AH276" s="175"/>
      <c r="AI276" s="197"/>
      <c r="AJ276" s="197"/>
      <c r="AK276" s="172">
        <f>AL276+AM276+AN276+AO276</f>
        <v>0</v>
      </c>
      <c r="AL276" s="175"/>
      <c r="AM276" s="175"/>
      <c r="AN276" s="197"/>
      <c r="AO276" s="197"/>
      <c r="AP276" s="591"/>
      <c r="AQ276" s="2">
        <f>AR276+AS276+AT276+AU276</f>
        <v>0</v>
      </c>
      <c r="AR276" s="25"/>
      <c r="AS276" s="8"/>
      <c r="AT276" s="8"/>
      <c r="AU276" s="8"/>
      <c r="AV276" s="2" t="e">
        <f>AW276+AX276+AY276+AZ276</f>
        <v>#REF!</v>
      </c>
      <c r="AW276" s="2" t="e">
        <f>#REF!-AR276</f>
        <v>#REF!</v>
      </c>
      <c r="AX276" s="8"/>
      <c r="AY276" s="8"/>
      <c r="AZ276" s="8"/>
      <c r="BA276" s="2">
        <f>BB276+BC276+BD276+BE276</f>
        <v>0</v>
      </c>
      <c r="BB276" s="25"/>
      <c r="BC276" s="8"/>
      <c r="BD276" s="8"/>
      <c r="BE276" s="8"/>
      <c r="BF276" s="2">
        <f>BG276+BH276+BI276+BJ276</f>
        <v>0</v>
      </c>
      <c r="BG276" s="25"/>
      <c r="BH276" s="8"/>
      <c r="BI276" s="8"/>
      <c r="BJ276" s="8"/>
      <c r="BK276" s="619">
        <f>BL276+BM276+BN276+BO276</f>
        <v>0</v>
      </c>
      <c r="BL276" s="659"/>
      <c r="BM276" s="687"/>
      <c r="BN276" s="687"/>
      <c r="BO276" s="8"/>
      <c r="BP276" s="7"/>
      <c r="BQ276" s="7"/>
      <c r="BR276" s="7"/>
      <c r="BS276" s="7"/>
      <c r="BT276" s="2">
        <f>BU276+BV276+BW276+BX276</f>
        <v>0</v>
      </c>
      <c r="BU276" s="25"/>
      <c r="BV276" s="8"/>
      <c r="BW276" s="8"/>
      <c r="BX276" s="196"/>
      <c r="BY276" s="54">
        <f>BZ276+CA276+CB276+CC276</f>
        <v>0</v>
      </c>
      <c r="BZ276" s="262">
        <v>0</v>
      </c>
      <c r="CA276" s="8"/>
      <c r="CB276" s="8"/>
      <c r="CC276" s="8"/>
      <c r="CD276" s="25">
        <f t="shared" si="683"/>
        <v>0</v>
      </c>
      <c r="CE276" s="262">
        <f>CF276+CG276+CH276+CI276</f>
        <v>0</v>
      </c>
      <c r="CF276" s="262">
        <f t="shared" si="684"/>
        <v>0</v>
      </c>
      <c r="CG276" s="8"/>
      <c r="CH276" s="8"/>
      <c r="CI276" s="8"/>
      <c r="CJ276" s="2">
        <f>CK276+CL276+CM276+CN276</f>
        <v>0</v>
      </c>
      <c r="CK276" s="2">
        <f t="shared" si="687"/>
        <v>0</v>
      </c>
      <c r="CL276" s="2"/>
      <c r="CM276" s="2"/>
      <c r="CN276" s="2"/>
      <c r="CO276" s="92"/>
      <c r="CP276" s="58"/>
      <c r="CQ276" s="58"/>
      <c r="CR276" s="2">
        <f>CS276+CT276+CU276+CV276</f>
        <v>0</v>
      </c>
      <c r="CS276" s="25"/>
      <c r="CT276" s="8"/>
      <c r="CU276" s="8"/>
      <c r="CV276" s="8"/>
      <c r="CW276" s="2">
        <f>CX276+CY276+CZ276+DA276</f>
        <v>0</v>
      </c>
      <c r="CX276" s="25"/>
      <c r="CY276" s="8"/>
      <c r="CZ276" s="8"/>
      <c r="DA276" s="8"/>
      <c r="DB276" s="58"/>
      <c r="DC276" s="58"/>
      <c r="DD276" s="58"/>
      <c r="DE276" s="58"/>
      <c r="DF276" s="58"/>
      <c r="DG276" s="58"/>
      <c r="DH276" s="58"/>
      <c r="DI276" s="58"/>
      <c r="DJ276" s="335"/>
      <c r="DK276" s="92"/>
      <c r="DL276" s="92"/>
      <c r="DM276" s="336"/>
      <c r="DN276" s="58"/>
      <c r="DO276" s="58"/>
      <c r="DP276" s="58"/>
      <c r="DQ276" s="58"/>
      <c r="DR276" s="58"/>
      <c r="DS276" s="58"/>
      <c r="DT276" s="58"/>
      <c r="DU276" s="262">
        <f t="shared" si="688"/>
        <v>0</v>
      </c>
      <c r="DV276" s="25"/>
      <c r="DW276" s="262"/>
      <c r="DX276" s="262"/>
      <c r="DY276" s="57"/>
      <c r="DZ276" s="262">
        <f t="shared" si="686"/>
        <v>0</v>
      </c>
      <c r="EA276" s="262"/>
      <c r="EB276" s="9"/>
      <c r="EC276" s="8"/>
      <c r="ED276" s="7"/>
      <c r="EE276" s="454"/>
      <c r="EF276" s="454"/>
      <c r="EG276" s="471"/>
      <c r="EH276" s="469"/>
      <c r="EI276" s="469"/>
      <c r="EJ276" s="454"/>
      <c r="EK276" s="454"/>
      <c r="EL276" s="471"/>
      <c r="EM276" s="469"/>
      <c r="EN276" s="469"/>
      <c r="EO276" s="469"/>
      <c r="EP276" s="469"/>
      <c r="EQ276" s="469"/>
      <c r="ER276" s="8"/>
      <c r="ES276" s="504"/>
      <c r="ET276" s="504"/>
      <c r="EU276" s="514"/>
      <c r="EV276" s="512"/>
      <c r="EW276" s="512"/>
      <c r="EX276" s="504"/>
      <c r="EY276" s="504"/>
      <c r="EZ276" s="514"/>
      <c r="FA276" s="512"/>
      <c r="FB276" s="512"/>
      <c r="FC276" s="512"/>
      <c r="FD276" s="512"/>
      <c r="FE276" s="512"/>
      <c r="FF276" s="454"/>
      <c r="FG276" s="454"/>
      <c r="FH276" s="471"/>
      <c r="FI276" s="469"/>
      <c r="FJ276" s="469"/>
      <c r="FK276" s="454"/>
      <c r="FL276" s="454"/>
      <c r="FM276" s="471"/>
      <c r="FN276" s="469"/>
      <c r="FO276" s="469"/>
      <c r="FP276" s="469"/>
      <c r="FQ276" s="469"/>
      <c r="FR276" s="469"/>
    </row>
    <row r="277" spans="2:174" s="48" customFormat="1" ht="49.15" hidden="1" customHeight="1" x14ac:dyDescent="0.25">
      <c r="B277" s="43"/>
      <c r="C277" s="44"/>
      <c r="D277" s="43"/>
      <c r="E277" s="51"/>
      <c r="F277" s="43"/>
      <c r="G277" s="44"/>
      <c r="H277" s="43"/>
      <c r="I277" s="43"/>
      <c r="J277" s="43"/>
      <c r="K277" s="43"/>
      <c r="L277" s="43"/>
      <c r="M277" s="608">
        <v>4</v>
      </c>
      <c r="N277" s="278" t="s">
        <v>329</v>
      </c>
      <c r="O277" s="278"/>
      <c r="P277" s="113">
        <v>1</v>
      </c>
      <c r="Q277" s="113"/>
      <c r="R277" s="3">
        <f>R278+R279</f>
        <v>0</v>
      </c>
      <c r="S277" s="3">
        <f>S278+S279</f>
        <v>0</v>
      </c>
      <c r="T277" s="197"/>
      <c r="U277" s="197"/>
      <c r="V277" s="3">
        <f>V278+V279</f>
        <v>0</v>
      </c>
      <c r="W277" s="3">
        <f>W278+W279</f>
        <v>0</v>
      </c>
      <c r="X277" s="197"/>
      <c r="Y277" s="197"/>
      <c r="Z277" s="197"/>
      <c r="AA277" s="197">
        <f>AA278+AA279</f>
        <v>15700</v>
      </c>
      <c r="AB277" s="197">
        <f>AB278+AB279</f>
        <v>15700</v>
      </c>
      <c r="AC277" s="197"/>
      <c r="AD277" s="197"/>
      <c r="AE277" s="197"/>
      <c r="AF277" s="197">
        <f>AF278+AF279</f>
        <v>0</v>
      </c>
      <c r="AG277" s="197">
        <f>AG278+AG279</f>
        <v>0</v>
      </c>
      <c r="AH277" s="197"/>
      <c r="AI277" s="197"/>
      <c r="AJ277" s="197"/>
      <c r="AK277" s="189">
        <f>AK278+AK279</f>
        <v>0</v>
      </c>
      <c r="AL277" s="197">
        <f>AL278+AL279</f>
        <v>0</v>
      </c>
      <c r="AM277" s="197"/>
      <c r="AN277" s="197"/>
      <c r="AO277" s="197"/>
      <c r="AP277" s="585"/>
      <c r="AQ277" s="3">
        <f>AQ278+AQ279</f>
        <v>0</v>
      </c>
      <c r="AR277" s="3">
        <f>AR278+AR279</f>
        <v>0</v>
      </c>
      <c r="AS277" s="8"/>
      <c r="AT277" s="8"/>
      <c r="AU277" s="8"/>
      <c r="AV277" s="3" t="e">
        <f>AV278+AV279</f>
        <v>#REF!</v>
      </c>
      <c r="AW277" s="3" t="e">
        <f>AW278+AW279</f>
        <v>#REF!</v>
      </c>
      <c r="AX277" s="8"/>
      <c r="AY277" s="8"/>
      <c r="AZ277" s="8"/>
      <c r="BA277" s="3">
        <f>BA278+BA279</f>
        <v>2844.5320000000002</v>
      </c>
      <c r="BB277" s="3"/>
      <c r="BC277" s="8"/>
      <c r="BD277" s="8"/>
      <c r="BE277" s="8"/>
      <c r="BF277" s="3">
        <f>BF278+BF279</f>
        <v>0</v>
      </c>
      <c r="BG277" s="3">
        <f>BG278+BG279</f>
        <v>0</v>
      </c>
      <c r="BH277" s="8"/>
      <c r="BI277" s="8"/>
      <c r="BJ277" s="8"/>
      <c r="BK277" s="3">
        <f>BK278+BK279</f>
        <v>0</v>
      </c>
      <c r="BL277" s="3">
        <f>BL278+BL279</f>
        <v>0</v>
      </c>
      <c r="BM277" s="8"/>
      <c r="BN277" s="8"/>
      <c r="BO277" s="8"/>
      <c r="BP277" s="8"/>
      <c r="BQ277" s="8"/>
      <c r="BR277" s="8"/>
      <c r="BS277" s="8"/>
      <c r="BT277" s="3">
        <f>BT278+BT279</f>
        <v>0</v>
      </c>
      <c r="BU277" s="3">
        <f>BU278+BU279</f>
        <v>0</v>
      </c>
      <c r="BV277" s="8"/>
      <c r="BW277" s="8"/>
      <c r="BX277" s="196"/>
      <c r="BY277" s="353">
        <f>BY278+BY279</f>
        <v>0</v>
      </c>
      <c r="BZ277" s="389">
        <f>BZ278+BZ279</f>
        <v>0</v>
      </c>
      <c r="CA277" s="389"/>
      <c r="CB277" s="389"/>
      <c r="CC277" s="389"/>
      <c r="CD277" s="3">
        <f t="shared" si="683"/>
        <v>0</v>
      </c>
      <c r="CE277" s="389">
        <f>CE278+CE279</f>
        <v>0</v>
      </c>
      <c r="CF277" s="389">
        <f>CF278+CF279</f>
        <v>0</v>
      </c>
      <c r="CG277" s="389"/>
      <c r="CH277" s="389"/>
      <c r="CI277" s="389"/>
      <c r="CJ277" s="315">
        <f>CJ278+CJ279</f>
        <v>0</v>
      </c>
      <c r="CK277" s="315">
        <f t="shared" si="687"/>
        <v>0</v>
      </c>
      <c r="CL277" s="315"/>
      <c r="CM277" s="315"/>
      <c r="CN277" s="315"/>
      <c r="CO277" s="399"/>
      <c r="CP277" s="400"/>
      <c r="CQ277" s="400"/>
      <c r="CR277" s="3">
        <f>CR278+CR279</f>
        <v>0</v>
      </c>
      <c r="CS277" s="3">
        <f>CS278+CS279</f>
        <v>0</v>
      </c>
      <c r="CT277" s="389"/>
      <c r="CU277" s="389"/>
      <c r="CV277" s="389"/>
      <c r="CW277" s="3">
        <f>CW278+CW279</f>
        <v>0</v>
      </c>
      <c r="CX277" s="3">
        <f>CX278+CX279</f>
        <v>0</v>
      </c>
      <c r="CY277" s="389"/>
      <c r="CZ277" s="389"/>
      <c r="DA277" s="389"/>
      <c r="DB277" s="400"/>
      <c r="DC277" s="400"/>
      <c r="DD277" s="400"/>
      <c r="DE277" s="400"/>
      <c r="DF277" s="400"/>
      <c r="DG277" s="400"/>
      <c r="DH277" s="400"/>
      <c r="DI277" s="400"/>
      <c r="DJ277" s="402"/>
      <c r="DK277" s="399"/>
      <c r="DL277" s="399"/>
      <c r="DM277" s="403"/>
      <c r="DN277" s="400"/>
      <c r="DO277" s="400"/>
      <c r="DP277" s="400"/>
      <c r="DQ277" s="400"/>
      <c r="DR277" s="400"/>
      <c r="DS277" s="400"/>
      <c r="DT277" s="400"/>
      <c r="DU277" s="389">
        <f t="shared" si="688"/>
        <v>0</v>
      </c>
      <c r="DV277" s="3">
        <f>DV278+DV279</f>
        <v>0</v>
      </c>
      <c r="DW277" s="389"/>
      <c r="DX277" s="389"/>
      <c r="DY277" s="419"/>
      <c r="DZ277" s="389">
        <f t="shared" si="686"/>
        <v>0</v>
      </c>
      <c r="EA277" s="389">
        <f>EA278+EA279</f>
        <v>0</v>
      </c>
      <c r="EB277" s="419"/>
      <c r="EC277" s="389"/>
      <c r="ED277" s="7"/>
      <c r="EE277" s="472">
        <f>EF277+EG277</f>
        <v>0</v>
      </c>
      <c r="EF277" s="472">
        <f>AR278+AR279</f>
        <v>0</v>
      </c>
      <c r="EG277" s="473">
        <v>0</v>
      </c>
      <c r="EH277" s="564" t="e">
        <f>EF277/EE277</f>
        <v>#DIV/0!</v>
      </c>
      <c r="EI277" s="564" t="e">
        <f>EG277/EE277</f>
        <v>#DIV/0!</v>
      </c>
      <c r="EJ277" s="472">
        <f>EK277+EL277</f>
        <v>0</v>
      </c>
      <c r="EK277" s="472">
        <f>DV277</f>
        <v>0</v>
      </c>
      <c r="EL277" s="473">
        <f>EA277</f>
        <v>0</v>
      </c>
      <c r="EM277" s="564" t="e">
        <f>EK277/EJ277</f>
        <v>#DIV/0!</v>
      </c>
      <c r="EN277" s="564" t="e">
        <f>EL277/EJ277</f>
        <v>#DIV/0!</v>
      </c>
      <c r="EO277" s="564"/>
      <c r="EP277" s="472" t="e">
        <f>EJ277*EH277</f>
        <v>#DIV/0!</v>
      </c>
      <c r="EQ277" s="472" t="e">
        <f>EK277-EP277</f>
        <v>#DIV/0!</v>
      </c>
      <c r="ER277" s="389"/>
      <c r="ES277" s="515"/>
      <c r="ET277" s="515"/>
      <c r="EU277" s="516"/>
      <c r="EV277" s="515"/>
      <c r="EW277" s="515"/>
      <c r="EX277" s="515"/>
      <c r="EY277" s="515"/>
      <c r="EZ277" s="516"/>
      <c r="FA277" s="515"/>
      <c r="FB277" s="515"/>
      <c r="FC277" s="515"/>
      <c r="FD277" s="515"/>
      <c r="FE277" s="515"/>
      <c r="FF277" s="472"/>
      <c r="FG277" s="472"/>
      <c r="FH277" s="473"/>
      <c r="FI277" s="472"/>
      <c r="FJ277" s="472"/>
      <c r="FK277" s="472"/>
      <c r="FL277" s="472"/>
      <c r="FM277" s="473"/>
      <c r="FN277" s="472"/>
      <c r="FO277" s="472"/>
      <c r="FP277" s="472"/>
      <c r="FQ277" s="472"/>
      <c r="FR277" s="472"/>
    </row>
    <row r="278" spans="2:174" s="48" customFormat="1" ht="16.5" hidden="1" customHeight="1" x14ac:dyDescent="0.25">
      <c r="B278" s="43"/>
      <c r="C278" s="44"/>
      <c r="D278" s="43"/>
      <c r="E278" s="51"/>
      <c r="F278" s="43"/>
      <c r="G278" s="44"/>
      <c r="H278" s="43"/>
      <c r="I278" s="43"/>
      <c r="J278" s="43"/>
      <c r="K278" s="43"/>
      <c r="L278" s="43"/>
      <c r="M278" s="613"/>
      <c r="N278" s="79" t="s">
        <v>289</v>
      </c>
      <c r="O278" s="79"/>
      <c r="P278" s="222"/>
      <c r="Q278" s="222"/>
      <c r="R278" s="2">
        <f>S278+T278+U278+V278</f>
        <v>0</v>
      </c>
      <c r="S278" s="25">
        <v>0</v>
      </c>
      <c r="T278" s="175"/>
      <c r="U278" s="197"/>
      <c r="V278" s="2">
        <f>W278+X278+Y278+Z278</f>
        <v>0</v>
      </c>
      <c r="W278" s="25">
        <v>0</v>
      </c>
      <c r="X278" s="175"/>
      <c r="Y278" s="197"/>
      <c r="Z278" s="197"/>
      <c r="AA278" s="172">
        <f>AB278+AC278+AD278+AE278</f>
        <v>15700</v>
      </c>
      <c r="AB278" s="175">
        <v>15700</v>
      </c>
      <c r="AC278" s="175"/>
      <c r="AD278" s="197"/>
      <c r="AE278" s="197"/>
      <c r="AF278" s="172">
        <f>AG278+AH278+AI278+AJ278</f>
        <v>0</v>
      </c>
      <c r="AG278" s="175"/>
      <c r="AH278" s="175"/>
      <c r="AI278" s="197"/>
      <c r="AJ278" s="197"/>
      <c r="AK278" s="172">
        <f>AL278+AM278+AN278+AO278</f>
        <v>0</v>
      </c>
      <c r="AL278" s="175"/>
      <c r="AM278" s="175"/>
      <c r="AN278" s="197"/>
      <c r="AO278" s="197"/>
      <c r="AP278" s="591"/>
      <c r="AQ278" s="2">
        <f>AR278+AS278+AT278+AU278</f>
        <v>0</v>
      </c>
      <c r="AR278" s="25">
        <v>0</v>
      </c>
      <c r="AS278" s="8"/>
      <c r="AT278" s="8"/>
      <c r="AU278" s="8"/>
      <c r="AV278" s="2" t="e">
        <f>AW278+AX278+AY278+AZ278</f>
        <v>#REF!</v>
      </c>
      <c r="AW278" s="2" t="e">
        <f>#REF!-AR278</f>
        <v>#REF!</v>
      </c>
      <c r="AX278" s="8"/>
      <c r="AY278" s="8"/>
      <c r="AZ278" s="8"/>
      <c r="BA278" s="2">
        <f>BB278+BC278+BD278+BE278</f>
        <v>2844.5320000000002</v>
      </c>
      <c r="BB278" s="25">
        <v>2844.5320000000002</v>
      </c>
      <c r="BC278" s="8"/>
      <c r="BD278" s="8"/>
      <c r="BE278" s="8"/>
      <c r="BF278" s="2">
        <f>BG278+BH278+BI278+BJ278</f>
        <v>0</v>
      </c>
      <c r="BG278" s="25"/>
      <c r="BH278" s="8"/>
      <c r="BI278" s="8"/>
      <c r="BJ278" s="8"/>
      <c r="BK278" s="2">
        <f>BL278+BM278+BN278+BO278</f>
        <v>0</v>
      </c>
      <c r="BL278" s="25">
        <v>0</v>
      </c>
      <c r="BM278" s="8"/>
      <c r="BN278" s="8"/>
      <c r="BO278" s="8"/>
      <c r="BP278" s="7"/>
      <c r="BQ278" s="7"/>
      <c r="BR278" s="7"/>
      <c r="BS278" s="7"/>
      <c r="BT278" s="2">
        <f>BU278+BV278+BW278+BX278</f>
        <v>0</v>
      </c>
      <c r="BU278" s="25"/>
      <c r="BV278" s="8"/>
      <c r="BW278" s="8"/>
      <c r="BX278" s="196"/>
      <c r="BY278" s="54">
        <f>BZ278+CA278+CB278+CC278</f>
        <v>0</v>
      </c>
      <c r="BZ278" s="262"/>
      <c r="CA278" s="8"/>
      <c r="CB278" s="8"/>
      <c r="CC278" s="8"/>
      <c r="CD278" s="25">
        <f t="shared" si="683"/>
        <v>0</v>
      </c>
      <c r="CE278" s="262">
        <f>CF278</f>
        <v>0</v>
      </c>
      <c r="CF278" s="262">
        <f t="shared" ref="CF278:CF294" si="689">BU278+BZ278</f>
        <v>0</v>
      </c>
      <c r="CG278" s="8"/>
      <c r="CH278" s="8"/>
      <c r="CI278" s="8"/>
      <c r="CJ278" s="2">
        <f>CK278+CL278+CM278+CN278</f>
        <v>0</v>
      </c>
      <c r="CK278" s="2">
        <f t="shared" si="687"/>
        <v>0</v>
      </c>
      <c r="CL278" s="2"/>
      <c r="CM278" s="2"/>
      <c r="CN278" s="2"/>
      <c r="CO278" s="92"/>
      <c r="CP278" s="58"/>
      <c r="CQ278" s="58"/>
      <c r="CR278" s="2">
        <f>CS278+CT278+CU278+CV278</f>
        <v>0</v>
      </c>
      <c r="CS278" s="25"/>
      <c r="CT278" s="8"/>
      <c r="CU278" s="8"/>
      <c r="CV278" s="8"/>
      <c r="CW278" s="2">
        <f>CX278+CY278+CZ278+DA278</f>
        <v>0</v>
      </c>
      <c r="CX278" s="25"/>
      <c r="CY278" s="8"/>
      <c r="CZ278" s="8"/>
      <c r="DA278" s="8"/>
      <c r="DB278" s="58"/>
      <c r="DC278" s="58"/>
      <c r="DD278" s="58"/>
      <c r="DE278" s="58"/>
      <c r="DF278" s="58"/>
      <c r="DG278" s="58"/>
      <c r="DH278" s="58"/>
      <c r="DI278" s="58"/>
      <c r="DJ278" s="335"/>
      <c r="DK278" s="92"/>
      <c r="DL278" s="92"/>
      <c r="DM278" s="336"/>
      <c r="DN278" s="58"/>
      <c r="DO278" s="58"/>
      <c r="DP278" s="58"/>
      <c r="DQ278" s="58"/>
      <c r="DR278" s="58"/>
      <c r="DS278" s="58"/>
      <c r="DT278" s="58"/>
      <c r="DU278" s="262">
        <f t="shared" si="688"/>
        <v>0</v>
      </c>
      <c r="DV278" s="25"/>
      <c r="DW278" s="262"/>
      <c r="DX278" s="262"/>
      <c r="DY278" s="57"/>
      <c r="DZ278" s="262">
        <f t="shared" si="686"/>
        <v>0</v>
      </c>
      <c r="EA278" s="262"/>
      <c r="EB278" s="9"/>
      <c r="EC278" s="8"/>
      <c r="ED278" s="7"/>
      <c r="EE278" s="454"/>
      <c r="EF278" s="454"/>
      <c r="EG278" s="471"/>
      <c r="EH278" s="469"/>
      <c r="EI278" s="469"/>
      <c r="EJ278" s="454"/>
      <c r="EK278" s="454"/>
      <c r="EL278" s="471"/>
      <c r="EM278" s="469"/>
      <c r="EN278" s="469"/>
      <c r="EO278" s="469"/>
      <c r="EP278" s="469"/>
      <c r="EQ278" s="469"/>
      <c r="ER278" s="8"/>
      <c r="ES278" s="504"/>
      <c r="ET278" s="504"/>
      <c r="EU278" s="514"/>
      <c r="EV278" s="512"/>
      <c r="EW278" s="512"/>
      <c r="EX278" s="504"/>
      <c r="EY278" s="504"/>
      <c r="EZ278" s="514"/>
      <c r="FA278" s="512"/>
      <c r="FB278" s="512"/>
      <c r="FC278" s="512"/>
      <c r="FD278" s="512"/>
      <c r="FE278" s="512"/>
      <c r="FF278" s="454"/>
      <c r="FG278" s="454"/>
      <c r="FH278" s="471"/>
      <c r="FI278" s="469"/>
      <c r="FJ278" s="469"/>
      <c r="FK278" s="454"/>
      <c r="FL278" s="454"/>
      <c r="FM278" s="471"/>
      <c r="FN278" s="469"/>
      <c r="FO278" s="469"/>
      <c r="FP278" s="469"/>
      <c r="FQ278" s="469"/>
      <c r="FR278" s="469"/>
    </row>
    <row r="279" spans="2:174" s="48" customFormat="1" ht="16.5" hidden="1" customHeight="1" x14ac:dyDescent="0.25">
      <c r="B279" s="43"/>
      <c r="C279" s="44"/>
      <c r="D279" s="43"/>
      <c r="E279" s="51"/>
      <c r="F279" s="43"/>
      <c r="G279" s="44"/>
      <c r="H279" s="43"/>
      <c r="I279" s="43"/>
      <c r="J279" s="43"/>
      <c r="K279" s="43"/>
      <c r="L279" s="43"/>
      <c r="M279" s="613"/>
      <c r="N279" s="79" t="s">
        <v>288</v>
      </c>
      <c r="O279" s="79"/>
      <c r="P279" s="222"/>
      <c r="Q279" s="222"/>
      <c r="R279" s="2">
        <f>S279+T279+U279+V279</f>
        <v>0</v>
      </c>
      <c r="S279" s="25">
        <v>0</v>
      </c>
      <c r="T279" s="175"/>
      <c r="U279" s="197"/>
      <c r="V279" s="2">
        <f>W279+X279+Y279+Z279</f>
        <v>0</v>
      </c>
      <c r="W279" s="25">
        <v>0</v>
      </c>
      <c r="X279" s="175"/>
      <c r="Y279" s="197"/>
      <c r="Z279" s="197"/>
      <c r="AA279" s="172">
        <f>AB279+AC279+AD279+AE279</f>
        <v>0</v>
      </c>
      <c r="AB279" s="175"/>
      <c r="AC279" s="175"/>
      <c r="AD279" s="197"/>
      <c r="AE279" s="197"/>
      <c r="AF279" s="172">
        <f>AG279+AH279+AI279+AJ279</f>
        <v>0</v>
      </c>
      <c r="AG279" s="175"/>
      <c r="AH279" s="175"/>
      <c r="AI279" s="197"/>
      <c r="AJ279" s="197"/>
      <c r="AK279" s="172">
        <f>AL279+AM279+AN279+AO279</f>
        <v>0</v>
      </c>
      <c r="AL279" s="175"/>
      <c r="AM279" s="175"/>
      <c r="AN279" s="197"/>
      <c r="AO279" s="197"/>
      <c r="AP279" s="591"/>
      <c r="AQ279" s="2">
        <f>AR279+AS279+AT279+AU279</f>
        <v>0</v>
      </c>
      <c r="AR279" s="25">
        <v>0</v>
      </c>
      <c r="AS279" s="8"/>
      <c r="AT279" s="8"/>
      <c r="AU279" s="8"/>
      <c r="AV279" s="2" t="e">
        <f>AW279+AX279+AY279+AZ279</f>
        <v>#REF!</v>
      </c>
      <c r="AW279" s="2" t="e">
        <f>#REF!-AR279</f>
        <v>#REF!</v>
      </c>
      <c r="AX279" s="8"/>
      <c r="AY279" s="8"/>
      <c r="AZ279" s="8"/>
      <c r="BA279" s="2">
        <f>BB279+BC279+BD279+BE279</f>
        <v>0</v>
      </c>
      <c r="BB279" s="25"/>
      <c r="BC279" s="8"/>
      <c r="BD279" s="8"/>
      <c r="BE279" s="8"/>
      <c r="BF279" s="2">
        <f>BG279+BH279+BI279+BJ279</f>
        <v>0</v>
      </c>
      <c r="BG279" s="25"/>
      <c r="BH279" s="8"/>
      <c r="BI279" s="8"/>
      <c r="BJ279" s="8"/>
      <c r="BK279" s="2">
        <f>BL279+BM279+BN279+BO279</f>
        <v>0</v>
      </c>
      <c r="BL279" s="25">
        <v>0</v>
      </c>
      <c r="BM279" s="8"/>
      <c r="BN279" s="8"/>
      <c r="BO279" s="8"/>
      <c r="BP279" s="7"/>
      <c r="BQ279" s="7"/>
      <c r="BR279" s="7"/>
      <c r="BS279" s="7"/>
      <c r="BT279" s="2">
        <f>BU279+BV279+BW279+BX279</f>
        <v>0</v>
      </c>
      <c r="BU279" s="25"/>
      <c r="BV279" s="8"/>
      <c r="BW279" s="8"/>
      <c r="BX279" s="196"/>
      <c r="BY279" s="54"/>
      <c r="BZ279" s="262"/>
      <c r="CA279" s="8"/>
      <c r="CB279" s="8"/>
      <c r="CC279" s="8"/>
      <c r="CD279" s="25">
        <f t="shared" si="683"/>
        <v>0</v>
      </c>
      <c r="CE279" s="262">
        <f>CF279</f>
        <v>0</v>
      </c>
      <c r="CF279" s="262">
        <f t="shared" si="689"/>
        <v>0</v>
      </c>
      <c r="CG279" s="8"/>
      <c r="CH279" s="8"/>
      <c r="CI279" s="8"/>
      <c r="CJ279" s="2">
        <f>CK279+CL279+CM279+CN279</f>
        <v>0</v>
      </c>
      <c r="CK279" s="2">
        <f t="shared" si="687"/>
        <v>0</v>
      </c>
      <c r="CL279" s="2"/>
      <c r="CM279" s="2"/>
      <c r="CN279" s="2"/>
      <c r="CO279" s="92"/>
      <c r="CP279" s="58"/>
      <c r="CQ279" s="58"/>
      <c r="CR279" s="2">
        <f>CS279+CT279+CU279+CV279</f>
        <v>0</v>
      </c>
      <c r="CS279" s="25"/>
      <c r="CT279" s="8"/>
      <c r="CU279" s="8"/>
      <c r="CV279" s="8"/>
      <c r="CW279" s="2">
        <f>CX279+CY279+CZ279+DA279</f>
        <v>0</v>
      </c>
      <c r="CX279" s="25"/>
      <c r="CY279" s="8"/>
      <c r="CZ279" s="8"/>
      <c r="DA279" s="8"/>
      <c r="DB279" s="58"/>
      <c r="DC279" s="58"/>
      <c r="DD279" s="58"/>
      <c r="DE279" s="58"/>
      <c r="DF279" s="58"/>
      <c r="DG279" s="58"/>
      <c r="DH279" s="58"/>
      <c r="DI279" s="58"/>
      <c r="DJ279" s="335"/>
      <c r="DK279" s="92"/>
      <c r="DL279" s="92"/>
      <c r="DM279" s="336"/>
      <c r="DN279" s="58"/>
      <c r="DO279" s="58"/>
      <c r="DP279" s="58"/>
      <c r="DQ279" s="58"/>
      <c r="DR279" s="58"/>
      <c r="DS279" s="58"/>
      <c r="DT279" s="58"/>
      <c r="DU279" s="262">
        <f t="shared" si="688"/>
        <v>0</v>
      </c>
      <c r="DV279" s="25"/>
      <c r="DW279" s="262"/>
      <c r="DX279" s="262"/>
      <c r="DY279" s="57"/>
      <c r="DZ279" s="262">
        <f t="shared" si="686"/>
        <v>0</v>
      </c>
      <c r="EA279" s="262"/>
      <c r="EB279" s="9"/>
      <c r="EC279" s="8"/>
      <c r="ED279" s="7"/>
      <c r="EE279" s="454"/>
      <c r="EF279" s="454"/>
      <c r="EG279" s="471"/>
      <c r="EH279" s="469"/>
      <c r="EI279" s="469"/>
      <c r="EJ279" s="454"/>
      <c r="EK279" s="454"/>
      <c r="EL279" s="471"/>
      <c r="EM279" s="469"/>
      <c r="EN279" s="469"/>
      <c r="EO279" s="469"/>
      <c r="EP279" s="469"/>
      <c r="EQ279" s="469"/>
      <c r="ER279" s="8"/>
      <c r="ES279" s="504"/>
      <c r="ET279" s="504"/>
      <c r="EU279" s="514"/>
      <c r="EV279" s="512"/>
      <c r="EW279" s="512"/>
      <c r="EX279" s="504"/>
      <c r="EY279" s="504"/>
      <c r="EZ279" s="514"/>
      <c r="FA279" s="512"/>
      <c r="FB279" s="512"/>
      <c r="FC279" s="512"/>
      <c r="FD279" s="512"/>
      <c r="FE279" s="512"/>
      <c r="FF279" s="454"/>
      <c r="FG279" s="454"/>
      <c r="FH279" s="471"/>
      <c r="FI279" s="469"/>
      <c r="FJ279" s="469"/>
      <c r="FK279" s="454"/>
      <c r="FL279" s="454"/>
      <c r="FM279" s="471"/>
      <c r="FN279" s="469"/>
      <c r="FO279" s="469"/>
      <c r="FP279" s="469"/>
      <c r="FQ279" s="469"/>
      <c r="FR279" s="469"/>
    </row>
    <row r="280" spans="2:174" s="48" customFormat="1" ht="84" customHeight="1" x14ac:dyDescent="0.25">
      <c r="B280" s="43"/>
      <c r="C280" s="44"/>
      <c r="D280" s="43"/>
      <c r="E280" s="51"/>
      <c r="F280" s="43"/>
      <c r="G280" s="44"/>
      <c r="H280" s="43"/>
      <c r="I280" s="43"/>
      <c r="J280" s="43"/>
      <c r="K280" s="43"/>
      <c r="L280" s="43"/>
      <c r="M280" s="608">
        <v>2</v>
      </c>
      <c r="N280" s="278" t="s">
        <v>374</v>
      </c>
      <c r="O280" s="405"/>
      <c r="P280" s="226">
        <v>1</v>
      </c>
      <c r="Q280" s="226">
        <v>2</v>
      </c>
      <c r="R280" s="3">
        <f>R281+R282</f>
        <v>68317.612040000007</v>
      </c>
      <c r="S280" s="3">
        <f>S281+S282</f>
        <v>68317.612040000007</v>
      </c>
      <c r="T280" s="197"/>
      <c r="U280" s="197"/>
      <c r="V280" s="3">
        <f>V281+V282</f>
        <v>68317.612040000007</v>
      </c>
      <c r="W280" s="3">
        <f>W281+W282</f>
        <v>68317.612040000007</v>
      </c>
      <c r="X280" s="197"/>
      <c r="Y280" s="197"/>
      <c r="Z280" s="197"/>
      <c r="AA280" s="197">
        <f>AA281+AA282</f>
        <v>36328.699999999997</v>
      </c>
      <c r="AB280" s="197">
        <f>AB281+AB282</f>
        <v>36328.699999999997</v>
      </c>
      <c r="AC280" s="197"/>
      <c r="AD280" s="197"/>
      <c r="AE280" s="197"/>
      <c r="AF280" s="197">
        <f>AF281+AF282</f>
        <v>0</v>
      </c>
      <c r="AG280" s="197">
        <f>AG281+AG282</f>
        <v>0</v>
      </c>
      <c r="AH280" s="197"/>
      <c r="AI280" s="197"/>
      <c r="AJ280" s="197"/>
      <c r="AK280" s="189">
        <f>AK281+AK282</f>
        <v>0</v>
      </c>
      <c r="AL280" s="197">
        <f>AL281+AL282</f>
        <v>0</v>
      </c>
      <c r="AM280" s="197"/>
      <c r="AN280" s="197"/>
      <c r="AO280" s="197"/>
      <c r="AP280" s="642" t="s">
        <v>570</v>
      </c>
      <c r="AQ280" s="3">
        <f>AQ281+AQ282</f>
        <v>68317.612040000007</v>
      </c>
      <c r="AR280" s="3">
        <f>AR281+AR282</f>
        <v>68317.612040000007</v>
      </c>
      <c r="AS280" s="8"/>
      <c r="AT280" s="8"/>
      <c r="AU280" s="8"/>
      <c r="AV280" s="3" t="e">
        <f>AV281+AV282</f>
        <v>#REF!</v>
      </c>
      <c r="AW280" s="3" t="e">
        <f>AW281+AW282</f>
        <v>#REF!</v>
      </c>
      <c r="AX280" s="8"/>
      <c r="AY280" s="8"/>
      <c r="AZ280" s="8"/>
      <c r="BA280" s="3">
        <f>BA281+BA282</f>
        <v>5720.1060600000001</v>
      </c>
      <c r="BB280" s="3"/>
      <c r="BC280" s="8"/>
      <c r="BD280" s="8"/>
      <c r="BE280" s="8"/>
      <c r="BF280" s="3">
        <f>BF281+BF282</f>
        <v>0</v>
      </c>
      <c r="BG280" s="3">
        <f>BG281+BG282</f>
        <v>0</v>
      </c>
      <c r="BH280" s="8"/>
      <c r="BI280" s="8"/>
      <c r="BJ280" s="8"/>
      <c r="BK280" s="686">
        <f>BK281+BK282</f>
        <v>68317.612039999993</v>
      </c>
      <c r="BL280" s="686">
        <f>BL281+BL282</f>
        <v>68317.612039999993</v>
      </c>
      <c r="BM280" s="687"/>
      <c r="BN280" s="687"/>
      <c r="BO280" s="8"/>
      <c r="BP280" s="8"/>
      <c r="BQ280" s="8"/>
      <c r="BR280" s="8"/>
      <c r="BS280" s="8"/>
      <c r="BT280" s="3">
        <f>BT281+BT282</f>
        <v>68317.612039999993</v>
      </c>
      <c r="BU280" s="3">
        <f>BU281+BU282</f>
        <v>68317.612039999993</v>
      </c>
      <c r="BV280" s="8"/>
      <c r="BW280" s="8"/>
      <c r="BX280" s="196"/>
      <c r="BY280" s="353">
        <f>BY281+BY282</f>
        <v>0</v>
      </c>
      <c r="BZ280" s="389">
        <f>BZ281+BZ282</f>
        <v>0</v>
      </c>
      <c r="CA280" s="389"/>
      <c r="CB280" s="389"/>
      <c r="CC280" s="389"/>
      <c r="CD280" s="3">
        <f t="shared" si="683"/>
        <v>68317.612039999993</v>
      </c>
      <c r="CE280" s="389">
        <f>CE281+CE282</f>
        <v>68317.612039999993</v>
      </c>
      <c r="CF280" s="389">
        <f t="shared" si="689"/>
        <v>68317.612039999993</v>
      </c>
      <c r="CG280" s="389"/>
      <c r="CH280" s="389"/>
      <c r="CI280" s="389"/>
      <c r="CJ280" s="315">
        <f>CJ281+CJ282</f>
        <v>0</v>
      </c>
      <c r="CK280" s="315">
        <f t="shared" si="687"/>
        <v>0</v>
      </c>
      <c r="CL280" s="315"/>
      <c r="CM280" s="315"/>
      <c r="CN280" s="315"/>
      <c r="CO280" s="399"/>
      <c r="CP280" s="400"/>
      <c r="CQ280" s="400"/>
      <c r="CR280" s="3">
        <f>CR281+CR282</f>
        <v>0</v>
      </c>
      <c r="CS280" s="3">
        <f>CS281+CS282</f>
        <v>0</v>
      </c>
      <c r="CT280" s="389"/>
      <c r="CU280" s="389"/>
      <c r="CV280" s="389"/>
      <c r="CW280" s="3">
        <f>CW281+CW282</f>
        <v>0</v>
      </c>
      <c r="CX280" s="3">
        <f>CX281+CX282</f>
        <v>0</v>
      </c>
      <c r="CY280" s="389"/>
      <c r="CZ280" s="389"/>
      <c r="DA280" s="389"/>
      <c r="DB280" s="400"/>
      <c r="DC280" s="400"/>
      <c r="DD280" s="400"/>
      <c r="DE280" s="400"/>
      <c r="DF280" s="400"/>
      <c r="DG280" s="400"/>
      <c r="DH280" s="400"/>
      <c r="DI280" s="400"/>
      <c r="DJ280" s="402"/>
      <c r="DK280" s="399"/>
      <c r="DL280" s="399"/>
      <c r="DM280" s="403"/>
      <c r="DN280" s="400"/>
      <c r="DO280" s="400"/>
      <c r="DP280" s="400"/>
      <c r="DQ280" s="400"/>
      <c r="DR280" s="400"/>
      <c r="DS280" s="400"/>
      <c r="DT280" s="400"/>
      <c r="DU280" s="389">
        <f t="shared" si="688"/>
        <v>0</v>
      </c>
      <c r="DV280" s="3">
        <f>DV281+DV282</f>
        <v>0</v>
      </c>
      <c r="DW280" s="262"/>
      <c r="DX280" s="262"/>
      <c r="DY280" s="57"/>
      <c r="DZ280" s="389">
        <f t="shared" si="686"/>
        <v>0</v>
      </c>
      <c r="EA280" s="389">
        <f>EA281+EA282</f>
        <v>0</v>
      </c>
      <c r="EB280" s="419"/>
      <c r="EC280" s="389"/>
      <c r="ED280" s="7"/>
      <c r="EE280" s="472">
        <f>EF280+EG280</f>
        <v>68317.612040000007</v>
      </c>
      <c r="EF280" s="472">
        <f>AR281+AR282</f>
        <v>68317.612040000007</v>
      </c>
      <c r="EG280" s="473"/>
      <c r="EH280" s="564">
        <f>EF280/EE280</f>
        <v>1</v>
      </c>
      <c r="EI280" s="564">
        <f>EG280/EE280</f>
        <v>0</v>
      </c>
      <c r="EJ280" s="472">
        <f>EK280+EL280</f>
        <v>0</v>
      </c>
      <c r="EK280" s="472">
        <f>DV280</f>
        <v>0</v>
      </c>
      <c r="EL280" s="473">
        <f>EA280</f>
        <v>0</v>
      </c>
      <c r="EM280" s="564" t="e">
        <f>EK280/EJ280</f>
        <v>#DIV/0!</v>
      </c>
      <c r="EN280" s="564" t="e">
        <f>EL280/EJ280</f>
        <v>#DIV/0!</v>
      </c>
      <c r="EO280" s="564"/>
      <c r="EP280" s="472">
        <f>EJ280*EH280</f>
        <v>0</v>
      </c>
      <c r="EQ280" s="472">
        <f>EK280-EP280</f>
        <v>0</v>
      </c>
      <c r="ER280" s="389"/>
      <c r="ES280" s="515"/>
      <c r="ET280" s="515"/>
      <c r="EU280" s="516"/>
      <c r="EV280" s="515"/>
      <c r="EW280" s="515"/>
      <c r="EX280" s="515"/>
      <c r="EY280" s="515"/>
      <c r="EZ280" s="516"/>
      <c r="FA280" s="515"/>
      <c r="FB280" s="515"/>
      <c r="FC280" s="515"/>
      <c r="FD280" s="515"/>
      <c r="FE280" s="515"/>
      <c r="FF280" s="472"/>
      <c r="FG280" s="472"/>
      <c r="FH280" s="473"/>
      <c r="FI280" s="472"/>
      <c r="FJ280" s="472"/>
      <c r="FK280" s="472"/>
      <c r="FL280" s="472"/>
      <c r="FM280" s="473"/>
      <c r="FN280" s="472"/>
      <c r="FO280" s="472"/>
      <c r="FP280" s="472"/>
      <c r="FQ280" s="472"/>
      <c r="FR280" s="472"/>
    </row>
    <row r="281" spans="2:174" s="48" customFormat="1" ht="19.5" customHeight="1" x14ac:dyDescent="0.25">
      <c r="B281" s="43"/>
      <c r="C281" s="44"/>
      <c r="D281" s="43"/>
      <c r="E281" s="51"/>
      <c r="F281" s="43"/>
      <c r="G281" s="44"/>
      <c r="H281" s="43"/>
      <c r="I281" s="43"/>
      <c r="J281" s="43"/>
      <c r="K281" s="43"/>
      <c r="L281" s="43"/>
      <c r="M281" s="614"/>
      <c r="N281" s="79" t="s">
        <v>289</v>
      </c>
      <c r="O281" s="406"/>
      <c r="P281" s="609"/>
      <c r="Q281" s="610"/>
      <c r="R281" s="2">
        <f>S281</f>
        <v>22544.812040000001</v>
      </c>
      <c r="S281" s="25">
        <v>22544.812040000001</v>
      </c>
      <c r="T281" s="175"/>
      <c r="U281" s="197"/>
      <c r="V281" s="2">
        <f>W281+X281+Y281+Z281</f>
        <v>22544.812040000001</v>
      </c>
      <c r="W281" s="25">
        <v>22544.812040000001</v>
      </c>
      <c r="X281" s="175"/>
      <c r="Y281" s="197"/>
      <c r="Z281" s="197"/>
      <c r="AA281" s="172">
        <f>AB281+AC281+AD281+AE281</f>
        <v>36328.699999999997</v>
      </c>
      <c r="AB281" s="175">
        <v>36328.699999999997</v>
      </c>
      <c r="AC281" s="175"/>
      <c r="AD281" s="197"/>
      <c r="AE281" s="197"/>
      <c r="AF281" s="172">
        <f>AG281+AH281+AI281+AJ281</f>
        <v>0</v>
      </c>
      <c r="AG281" s="175"/>
      <c r="AH281" s="175"/>
      <c r="AI281" s="197"/>
      <c r="AJ281" s="197"/>
      <c r="AK281" s="172">
        <f>AL281+AM281+AN281+AO281</f>
        <v>0</v>
      </c>
      <c r="AL281" s="175"/>
      <c r="AM281" s="175"/>
      <c r="AN281" s="197"/>
      <c r="AO281" s="197"/>
      <c r="AP281" s="612"/>
      <c r="AQ281" s="2">
        <f>AR281+AS281+AT281+AU281</f>
        <v>22544.812040000001</v>
      </c>
      <c r="AR281" s="25">
        <v>22544.812040000001</v>
      </c>
      <c r="AS281" s="8"/>
      <c r="AT281" s="8"/>
      <c r="AU281" s="8"/>
      <c r="AV281" s="2" t="e">
        <f>AW281+AX281+AY281+AZ281</f>
        <v>#REF!</v>
      </c>
      <c r="AW281" s="2" t="e">
        <f>#REF!-AR281</f>
        <v>#REF!</v>
      </c>
      <c r="AX281" s="8"/>
      <c r="AY281" s="8"/>
      <c r="AZ281" s="8"/>
      <c r="BA281" s="2">
        <f>BB281+BC281+BD281+BE281</f>
        <v>4445.9042099999997</v>
      </c>
      <c r="BB281" s="25">
        <f>2548.47552+1897.42869</f>
        <v>4445.9042099999997</v>
      </c>
      <c r="BC281" s="8"/>
      <c r="BD281" s="8"/>
      <c r="BE281" s="8"/>
      <c r="BF281" s="2">
        <f>BG281+BH281+BI281+BJ281</f>
        <v>0</v>
      </c>
      <c r="BG281" s="25"/>
      <c r="BH281" s="8"/>
      <c r="BI281" s="8"/>
      <c r="BJ281" s="8"/>
      <c r="BK281" s="619">
        <f>BL281+BM281+BN281+BO281</f>
        <v>22544.812040000001</v>
      </c>
      <c r="BL281" s="659">
        <f>SUM(4336.80891,2452.51895,3323.10219,5524.75364,5197.41902,1710.20933)</f>
        <v>22544.812040000001</v>
      </c>
      <c r="BM281" s="687"/>
      <c r="BN281" s="687"/>
      <c r="BO281" s="8"/>
      <c r="BP281" s="7"/>
      <c r="BQ281" s="7"/>
      <c r="BR281" s="7"/>
      <c r="BS281" s="7"/>
      <c r="BT281" s="2">
        <f>BU281+BV281+BW281+BX281</f>
        <v>22544.812040000001</v>
      </c>
      <c r="BU281" s="25">
        <f>SUM(1620.89394,349.25532,981.53225,1385.1274,2452.51895,3323.10219,5524.75364,5197.41902,1710.20933)</f>
        <v>22544.812040000001</v>
      </c>
      <c r="BV281" s="8"/>
      <c r="BW281" s="8"/>
      <c r="BX281" s="196"/>
      <c r="BY281" s="54">
        <f>BZ281+CA281+CB281+CC281</f>
        <v>0</v>
      </c>
      <c r="BZ281" s="262"/>
      <c r="CA281" s="8"/>
      <c r="CB281" s="8"/>
      <c r="CC281" s="8"/>
      <c r="CD281" s="25">
        <f t="shared" si="683"/>
        <v>22544.812040000001</v>
      </c>
      <c r="CE281" s="262">
        <f>CF281</f>
        <v>22544.812040000001</v>
      </c>
      <c r="CF281" s="262">
        <f t="shared" si="689"/>
        <v>22544.812040000001</v>
      </c>
      <c r="CG281" s="8"/>
      <c r="CH281" s="8"/>
      <c r="CI281" s="8"/>
      <c r="CJ281" s="2">
        <f>CK281+CL281+CM281+CN281</f>
        <v>0</v>
      </c>
      <c r="CK281" s="2">
        <f t="shared" si="687"/>
        <v>0</v>
      </c>
      <c r="CL281" s="2"/>
      <c r="CM281" s="2"/>
      <c r="CN281" s="2"/>
      <c r="CO281" s="92"/>
      <c r="CP281" s="58"/>
      <c r="CQ281" s="58"/>
      <c r="CR281" s="2">
        <f>CS281+CT281+CU281+CV281</f>
        <v>0</v>
      </c>
      <c r="CS281" s="25"/>
      <c r="CT281" s="8"/>
      <c r="CU281" s="8"/>
      <c r="CV281" s="8"/>
      <c r="CW281" s="2">
        <f>CX281+CY281+CZ281+DA281</f>
        <v>0</v>
      </c>
      <c r="CX281" s="25"/>
      <c r="CY281" s="8"/>
      <c r="CZ281" s="8"/>
      <c r="DA281" s="8"/>
      <c r="DB281" s="58"/>
      <c r="DC281" s="58"/>
      <c r="DD281" s="58"/>
      <c r="DE281" s="58"/>
      <c r="DF281" s="58"/>
      <c r="DG281" s="58"/>
      <c r="DH281" s="58"/>
      <c r="DI281" s="58"/>
      <c r="DJ281" s="335"/>
      <c r="DK281" s="92"/>
      <c r="DL281" s="92"/>
      <c r="DM281" s="336"/>
      <c r="DN281" s="58"/>
      <c r="DO281" s="58"/>
      <c r="DP281" s="58"/>
      <c r="DQ281" s="58"/>
      <c r="DR281" s="58"/>
      <c r="DS281" s="58"/>
      <c r="DT281" s="58"/>
      <c r="DU281" s="262">
        <f t="shared" si="688"/>
        <v>0</v>
      </c>
      <c r="DV281" s="25"/>
      <c r="DW281" s="262"/>
      <c r="DX281" s="262"/>
      <c r="DY281" s="57"/>
      <c r="DZ281" s="262">
        <f t="shared" si="686"/>
        <v>0</v>
      </c>
      <c r="EA281" s="262"/>
      <c r="EB281" s="9"/>
      <c r="EC281" s="8"/>
      <c r="ED281" s="7"/>
      <c r="EE281" s="454"/>
      <c r="EF281" s="454"/>
      <c r="EG281" s="471"/>
      <c r="EH281" s="469"/>
      <c r="EI281" s="469"/>
      <c r="EJ281" s="454"/>
      <c r="EK281" s="454"/>
      <c r="EL281" s="471"/>
      <c r="EM281" s="469"/>
      <c r="EN281" s="469"/>
      <c r="EO281" s="469"/>
      <c r="EP281" s="469"/>
      <c r="EQ281" s="469"/>
      <c r="ER281" s="8"/>
      <c r="ES281" s="504"/>
      <c r="ET281" s="504"/>
      <c r="EU281" s="514"/>
      <c r="EV281" s="512"/>
      <c r="EW281" s="512"/>
      <c r="EX281" s="504"/>
      <c r="EY281" s="504"/>
      <c r="EZ281" s="514"/>
      <c r="FA281" s="512"/>
      <c r="FB281" s="512"/>
      <c r="FC281" s="512"/>
      <c r="FD281" s="512"/>
      <c r="FE281" s="512"/>
      <c r="FF281" s="454"/>
      <c r="FG281" s="454"/>
      <c r="FH281" s="471"/>
      <c r="FI281" s="469"/>
      <c r="FJ281" s="469"/>
      <c r="FK281" s="454"/>
      <c r="FL281" s="454"/>
      <c r="FM281" s="471"/>
      <c r="FN281" s="469"/>
      <c r="FO281" s="469"/>
      <c r="FP281" s="469"/>
      <c r="FQ281" s="469"/>
      <c r="FR281" s="469"/>
    </row>
    <row r="282" spans="2:174" s="48" customFormat="1" ht="19.5" customHeight="1" x14ac:dyDescent="0.25">
      <c r="B282" s="43"/>
      <c r="C282" s="44"/>
      <c r="D282" s="43"/>
      <c r="E282" s="51"/>
      <c r="F282" s="43"/>
      <c r="G282" s="44"/>
      <c r="H282" s="43"/>
      <c r="I282" s="43"/>
      <c r="J282" s="43"/>
      <c r="K282" s="43"/>
      <c r="L282" s="43"/>
      <c r="M282" s="614"/>
      <c r="N282" s="79" t="s">
        <v>288</v>
      </c>
      <c r="O282" s="406"/>
      <c r="P282" s="609"/>
      <c r="Q282" s="610"/>
      <c r="R282" s="2">
        <f>S282</f>
        <v>45772.800000000003</v>
      </c>
      <c r="S282" s="25">
        <v>45772.800000000003</v>
      </c>
      <c r="T282" s="175"/>
      <c r="U282" s="197"/>
      <c r="V282" s="2">
        <f>W282+X282+Y282+Z282</f>
        <v>45772.800000000003</v>
      </c>
      <c r="W282" s="25">
        <v>45772.800000000003</v>
      </c>
      <c r="X282" s="175"/>
      <c r="Y282" s="197"/>
      <c r="Z282" s="197"/>
      <c r="AA282" s="172">
        <f>AB282+AC282+AD282+AE282</f>
        <v>0</v>
      </c>
      <c r="AB282" s="175"/>
      <c r="AC282" s="175"/>
      <c r="AD282" s="197"/>
      <c r="AE282" s="197"/>
      <c r="AF282" s="172">
        <f>AG282+AH282+AI282+AJ282</f>
        <v>0</v>
      </c>
      <c r="AG282" s="175"/>
      <c r="AH282" s="175"/>
      <c r="AI282" s="197"/>
      <c r="AJ282" s="197"/>
      <c r="AK282" s="172">
        <f>AL282+AM282+AN282+AO282</f>
        <v>0</v>
      </c>
      <c r="AL282" s="175"/>
      <c r="AM282" s="175"/>
      <c r="AN282" s="197"/>
      <c r="AO282" s="197"/>
      <c r="AP282" s="611"/>
      <c r="AQ282" s="2">
        <f>AR282+AS282+AT282+AU282</f>
        <v>45772.800000000003</v>
      </c>
      <c r="AR282" s="25">
        <v>45772.800000000003</v>
      </c>
      <c r="AS282" s="8"/>
      <c r="AT282" s="8"/>
      <c r="AU282" s="8"/>
      <c r="AV282" s="2" t="e">
        <f>AW282+AX282+AY282+AZ282</f>
        <v>#REF!</v>
      </c>
      <c r="AW282" s="2" t="e">
        <f>#REF!-AR282</f>
        <v>#REF!</v>
      </c>
      <c r="AX282" s="8"/>
      <c r="AY282" s="8"/>
      <c r="AZ282" s="8"/>
      <c r="BA282" s="2">
        <f>BB282+BC282+BD282+BE282</f>
        <v>1274.2018499999999</v>
      </c>
      <c r="BB282" s="25">
        <f>730.39635+543.8055</f>
        <v>1274.2018499999999</v>
      </c>
      <c r="BC282" s="8"/>
      <c r="BD282" s="8"/>
      <c r="BE282" s="8"/>
      <c r="BF282" s="2">
        <f>BG282+BH282+BI282+BJ282</f>
        <v>0</v>
      </c>
      <c r="BG282" s="25"/>
      <c r="BH282" s="8"/>
      <c r="BI282" s="8"/>
      <c r="BJ282" s="8"/>
      <c r="BK282" s="619">
        <f>BL282+BM282+BN282+BO282</f>
        <v>45772.799999999996</v>
      </c>
      <c r="BL282" s="659">
        <f>SUM(8805.03623,4979.35663,6746.90442,11216.924,10552.33554,3472.24318)</f>
        <v>45772.799999999996</v>
      </c>
      <c r="BM282" s="687"/>
      <c r="BN282" s="687"/>
      <c r="BO282" s="8"/>
      <c r="BP282" s="7"/>
      <c r="BQ282" s="7"/>
      <c r="BR282" s="7"/>
      <c r="BS282" s="7"/>
      <c r="BT282" s="2">
        <f>BU282+BV282+BW282+BX282</f>
        <v>45772.799999999996</v>
      </c>
      <c r="BU282" s="25">
        <f>SUM(3290.90587,709.09413,1992.80789,2812.22834,4979.35663,6746.90442,11216.924,10552.33554,3472.24318)</f>
        <v>45772.799999999996</v>
      </c>
      <c r="BV282" s="8"/>
      <c r="BW282" s="8"/>
      <c r="BX282" s="196"/>
      <c r="BY282" s="54">
        <f>BZ282+CA282+CB282+CC282</f>
        <v>0</v>
      </c>
      <c r="BZ282" s="262"/>
      <c r="CA282" s="8"/>
      <c r="CB282" s="8"/>
      <c r="CC282" s="8"/>
      <c r="CD282" s="25">
        <f t="shared" si="683"/>
        <v>45772.799999999996</v>
      </c>
      <c r="CE282" s="262">
        <f>CF282</f>
        <v>45772.799999999996</v>
      </c>
      <c r="CF282" s="262">
        <f t="shared" si="689"/>
        <v>45772.799999999996</v>
      </c>
      <c r="CG282" s="8"/>
      <c r="CH282" s="8"/>
      <c r="CI282" s="8"/>
      <c r="CJ282" s="2">
        <f>CK282+CL282+CM282+CN282</f>
        <v>0</v>
      </c>
      <c r="CK282" s="2">
        <f t="shared" si="687"/>
        <v>0</v>
      </c>
      <c r="CL282" s="2"/>
      <c r="CM282" s="2"/>
      <c r="CN282" s="2"/>
      <c r="CO282" s="92"/>
      <c r="CP282" s="58"/>
      <c r="CQ282" s="58"/>
      <c r="CR282" s="2">
        <f>CS282+CT282+CU282+CV282</f>
        <v>0</v>
      </c>
      <c r="CS282" s="25"/>
      <c r="CT282" s="8"/>
      <c r="CU282" s="8"/>
      <c r="CV282" s="8"/>
      <c r="CW282" s="2">
        <f>CX282+CY282+CZ282+DA282</f>
        <v>0</v>
      </c>
      <c r="CX282" s="25"/>
      <c r="CY282" s="8"/>
      <c r="CZ282" s="8"/>
      <c r="DA282" s="8"/>
      <c r="DB282" s="58"/>
      <c r="DC282" s="58"/>
      <c r="DD282" s="58"/>
      <c r="DE282" s="58"/>
      <c r="DF282" s="58"/>
      <c r="DG282" s="58"/>
      <c r="DH282" s="58"/>
      <c r="DI282" s="58"/>
      <c r="DJ282" s="335"/>
      <c r="DK282" s="92"/>
      <c r="DL282" s="92"/>
      <c r="DM282" s="336"/>
      <c r="DN282" s="58"/>
      <c r="DO282" s="58"/>
      <c r="DP282" s="58"/>
      <c r="DQ282" s="58"/>
      <c r="DR282" s="58"/>
      <c r="DS282" s="58"/>
      <c r="DT282" s="58"/>
      <c r="DU282" s="262">
        <f t="shared" si="688"/>
        <v>0</v>
      </c>
      <c r="DV282" s="25"/>
      <c r="DW282" s="262"/>
      <c r="DX282" s="262"/>
      <c r="DY282" s="57"/>
      <c r="DZ282" s="262">
        <f t="shared" si="686"/>
        <v>0</v>
      </c>
      <c r="EA282" s="262"/>
      <c r="EB282" s="9"/>
      <c r="EC282" s="8"/>
      <c r="ED282" s="7"/>
      <c r="EE282" s="454"/>
      <c r="EF282" s="454"/>
      <c r="EG282" s="471"/>
      <c r="EH282" s="469"/>
      <c r="EI282" s="469"/>
      <c r="EJ282" s="454"/>
      <c r="EK282" s="454"/>
      <c r="EL282" s="471"/>
      <c r="EM282" s="469"/>
      <c r="EN282" s="469"/>
      <c r="EO282" s="469"/>
      <c r="EP282" s="469"/>
      <c r="EQ282" s="469"/>
      <c r="ER282" s="8"/>
      <c r="ES282" s="504"/>
      <c r="ET282" s="504"/>
      <c r="EU282" s="514"/>
      <c r="EV282" s="512"/>
      <c r="EW282" s="512"/>
      <c r="EX282" s="504"/>
      <c r="EY282" s="504"/>
      <c r="EZ282" s="514"/>
      <c r="FA282" s="512"/>
      <c r="FB282" s="512"/>
      <c r="FC282" s="512"/>
      <c r="FD282" s="512"/>
      <c r="FE282" s="512"/>
      <c r="FF282" s="454"/>
      <c r="FG282" s="454"/>
      <c r="FH282" s="471"/>
      <c r="FI282" s="469"/>
      <c r="FJ282" s="469"/>
      <c r="FK282" s="454"/>
      <c r="FL282" s="454"/>
      <c r="FM282" s="471"/>
      <c r="FN282" s="469"/>
      <c r="FO282" s="469"/>
      <c r="FP282" s="469"/>
      <c r="FQ282" s="469"/>
      <c r="FR282" s="469"/>
    </row>
    <row r="283" spans="2:174" s="48" customFormat="1" ht="51.6" hidden="1" customHeight="1" x14ac:dyDescent="0.25">
      <c r="B283" s="43"/>
      <c r="C283" s="44"/>
      <c r="D283" s="43"/>
      <c r="E283" s="51"/>
      <c r="F283" s="43"/>
      <c r="G283" s="44"/>
      <c r="H283" s="43"/>
      <c r="I283" s="43"/>
      <c r="J283" s="43"/>
      <c r="K283" s="43"/>
      <c r="L283" s="43"/>
      <c r="M283" s="608">
        <v>6</v>
      </c>
      <c r="N283" s="278" t="s">
        <v>330</v>
      </c>
      <c r="O283" s="407"/>
      <c r="P283" s="609"/>
      <c r="Q283" s="610"/>
      <c r="R283" s="3">
        <f>R284+R285</f>
        <v>0</v>
      </c>
      <c r="S283" s="3">
        <f>S284+S285</f>
        <v>0</v>
      </c>
      <c r="T283" s="197"/>
      <c r="U283" s="197"/>
      <c r="V283" s="3">
        <f>V284+V285</f>
        <v>0</v>
      </c>
      <c r="W283" s="3">
        <f>W284+W285</f>
        <v>0</v>
      </c>
      <c r="X283" s="197"/>
      <c r="Y283" s="197"/>
      <c r="Z283" s="197"/>
      <c r="AA283" s="197">
        <f>AA284+AA285</f>
        <v>10200.799999999999</v>
      </c>
      <c r="AB283" s="197">
        <f>AB284+AB285</f>
        <v>10200.799999999999</v>
      </c>
      <c r="AC283" s="197"/>
      <c r="AD283" s="197"/>
      <c r="AE283" s="197"/>
      <c r="AF283" s="197">
        <f>AF284+AF285</f>
        <v>0</v>
      </c>
      <c r="AG283" s="197">
        <f>AG284+AG285</f>
        <v>0</v>
      </c>
      <c r="AH283" s="197"/>
      <c r="AI283" s="197"/>
      <c r="AJ283" s="197"/>
      <c r="AK283" s="189">
        <f>AK284+AK285</f>
        <v>0</v>
      </c>
      <c r="AL283" s="197">
        <f>AL284+AL285</f>
        <v>0</v>
      </c>
      <c r="AM283" s="197"/>
      <c r="AN283" s="197"/>
      <c r="AO283" s="197"/>
      <c r="AP283" s="611"/>
      <c r="AQ283" s="3">
        <f>AQ284+AQ285</f>
        <v>0</v>
      </c>
      <c r="AR283" s="3">
        <f>AR284+AR285</f>
        <v>0</v>
      </c>
      <c r="AS283" s="8"/>
      <c r="AT283" s="8"/>
      <c r="AU283" s="8"/>
      <c r="AV283" s="3" t="e">
        <f>AV284+AV285</f>
        <v>#REF!</v>
      </c>
      <c r="AW283" s="3" t="e">
        <f>AW284+AW285</f>
        <v>#REF!</v>
      </c>
      <c r="AX283" s="8"/>
      <c r="AY283" s="8"/>
      <c r="AZ283" s="8"/>
      <c r="BA283" s="3">
        <f>BA284+BA285</f>
        <v>12297.111370000001</v>
      </c>
      <c r="BB283" s="3"/>
      <c r="BC283" s="8"/>
      <c r="BD283" s="8"/>
      <c r="BE283" s="8"/>
      <c r="BF283" s="3">
        <f>BF284+BF285</f>
        <v>0</v>
      </c>
      <c r="BG283" s="3">
        <f>BG284+BG285</f>
        <v>0</v>
      </c>
      <c r="BH283" s="8"/>
      <c r="BI283" s="8"/>
      <c r="BJ283" s="8"/>
      <c r="BK283" s="3">
        <f>BK284+BK285</f>
        <v>0</v>
      </c>
      <c r="BL283" s="3">
        <f>BL284+BL285</f>
        <v>0</v>
      </c>
      <c r="BM283" s="8"/>
      <c r="BN283" s="8"/>
      <c r="BO283" s="8"/>
      <c r="BP283" s="8"/>
      <c r="BQ283" s="8"/>
      <c r="BR283" s="8"/>
      <c r="BS283" s="8"/>
      <c r="BT283" s="3">
        <f>BT284+BT285</f>
        <v>0</v>
      </c>
      <c r="BU283" s="3">
        <f>BU284+BU285</f>
        <v>0</v>
      </c>
      <c r="BV283" s="8"/>
      <c r="BW283" s="8"/>
      <c r="BX283" s="196"/>
      <c r="BY283" s="353">
        <f>BY284+BY285</f>
        <v>0</v>
      </c>
      <c r="BZ283" s="389">
        <f>BZ284+BZ285</f>
        <v>0</v>
      </c>
      <c r="CA283" s="389"/>
      <c r="CB283" s="389"/>
      <c r="CC283" s="389"/>
      <c r="CD283" s="3">
        <f t="shared" si="683"/>
        <v>0</v>
      </c>
      <c r="CE283" s="389">
        <f>CE284+CE285</f>
        <v>0</v>
      </c>
      <c r="CF283" s="389">
        <f t="shared" si="689"/>
        <v>0</v>
      </c>
      <c r="CG283" s="389"/>
      <c r="CH283" s="389"/>
      <c r="CI283" s="389"/>
      <c r="CJ283" s="315">
        <f>CJ284+CJ285</f>
        <v>0</v>
      </c>
      <c r="CK283" s="315">
        <f t="shared" si="687"/>
        <v>0</v>
      </c>
      <c r="CL283" s="315"/>
      <c r="CM283" s="315"/>
      <c r="CN283" s="315"/>
      <c r="CO283" s="399"/>
      <c r="CP283" s="400"/>
      <c r="CQ283" s="400"/>
      <c r="CR283" s="3">
        <f>CR284+CR285</f>
        <v>0</v>
      </c>
      <c r="CS283" s="3">
        <f>CS284+CS285</f>
        <v>0</v>
      </c>
      <c r="CT283" s="389"/>
      <c r="CU283" s="389"/>
      <c r="CV283" s="389"/>
      <c r="CW283" s="3">
        <f>CW284+CW285</f>
        <v>0</v>
      </c>
      <c r="CX283" s="3">
        <f>CX284+CX285</f>
        <v>0</v>
      </c>
      <c r="CY283" s="389"/>
      <c r="CZ283" s="389"/>
      <c r="DA283" s="389"/>
      <c r="DB283" s="400"/>
      <c r="DC283" s="400"/>
      <c r="DD283" s="400"/>
      <c r="DE283" s="400"/>
      <c r="DF283" s="400"/>
      <c r="DG283" s="400"/>
      <c r="DH283" s="400"/>
      <c r="DI283" s="400"/>
      <c r="DJ283" s="402"/>
      <c r="DK283" s="399"/>
      <c r="DL283" s="399"/>
      <c r="DM283" s="403"/>
      <c r="DN283" s="400"/>
      <c r="DO283" s="400"/>
      <c r="DP283" s="400"/>
      <c r="DQ283" s="400"/>
      <c r="DR283" s="400"/>
      <c r="DS283" s="400"/>
      <c r="DT283" s="400"/>
      <c r="DU283" s="389">
        <f t="shared" si="688"/>
        <v>0</v>
      </c>
      <c r="DV283" s="3">
        <f>DV284+DV285</f>
        <v>0</v>
      </c>
      <c r="DW283" s="389"/>
      <c r="DX283" s="389"/>
      <c r="DY283" s="419"/>
      <c r="DZ283" s="389">
        <f t="shared" si="686"/>
        <v>0</v>
      </c>
      <c r="EA283" s="389">
        <f>EA284+EA285</f>
        <v>0</v>
      </c>
      <c r="EB283" s="419"/>
      <c r="EC283" s="389"/>
      <c r="ED283" s="7"/>
      <c r="EE283" s="472">
        <f>EF283+EG283</f>
        <v>0</v>
      </c>
      <c r="EF283" s="472">
        <f>AR284+AR285</f>
        <v>0</v>
      </c>
      <c r="EG283" s="473"/>
      <c r="EH283" s="564" t="e">
        <f>EF283/EE283</f>
        <v>#DIV/0!</v>
      </c>
      <c r="EI283" s="564" t="e">
        <f>EG283/EE283</f>
        <v>#DIV/0!</v>
      </c>
      <c r="EJ283" s="472">
        <f>EK283+EL283</f>
        <v>0</v>
      </c>
      <c r="EK283" s="472">
        <f>DV283</f>
        <v>0</v>
      </c>
      <c r="EL283" s="473">
        <f>EA283</f>
        <v>0</v>
      </c>
      <c r="EM283" s="564" t="e">
        <f>EK283/EJ283</f>
        <v>#DIV/0!</v>
      </c>
      <c r="EN283" s="564" t="e">
        <f>EL283/EJ283</f>
        <v>#DIV/0!</v>
      </c>
      <c r="EO283" s="564"/>
      <c r="EP283" s="472" t="e">
        <f>EJ283*EH283</f>
        <v>#DIV/0!</v>
      </c>
      <c r="EQ283" s="472" t="e">
        <f>EK283-EP283</f>
        <v>#DIV/0!</v>
      </c>
      <c r="ER283" s="389"/>
      <c r="ES283" s="515"/>
      <c r="ET283" s="515"/>
      <c r="EU283" s="516"/>
      <c r="EV283" s="515"/>
      <c r="EW283" s="515"/>
      <c r="EX283" s="515"/>
      <c r="EY283" s="515"/>
      <c r="EZ283" s="516"/>
      <c r="FA283" s="515"/>
      <c r="FB283" s="515"/>
      <c r="FC283" s="515"/>
      <c r="FD283" s="515"/>
      <c r="FE283" s="515"/>
      <c r="FF283" s="472"/>
      <c r="FG283" s="472"/>
      <c r="FH283" s="473"/>
      <c r="FI283" s="472"/>
      <c r="FJ283" s="472"/>
      <c r="FK283" s="472"/>
      <c r="FL283" s="472"/>
      <c r="FM283" s="473"/>
      <c r="FN283" s="472"/>
      <c r="FO283" s="472"/>
      <c r="FP283" s="472"/>
      <c r="FQ283" s="472"/>
      <c r="FR283" s="472"/>
    </row>
    <row r="284" spans="2:174" s="48" customFormat="1" ht="19.5" hidden="1" customHeight="1" x14ac:dyDescent="0.25">
      <c r="B284" s="43"/>
      <c r="C284" s="44"/>
      <c r="D284" s="43"/>
      <c r="E284" s="51"/>
      <c r="F284" s="43"/>
      <c r="G284" s="44"/>
      <c r="H284" s="43"/>
      <c r="I284" s="43"/>
      <c r="J284" s="43"/>
      <c r="K284" s="43"/>
      <c r="L284" s="43"/>
      <c r="M284" s="614"/>
      <c r="N284" s="79" t="s">
        <v>289</v>
      </c>
      <c r="O284" s="406"/>
      <c r="P284" s="609"/>
      <c r="Q284" s="610"/>
      <c r="R284" s="2">
        <f>S284+T284+U284+V284</f>
        <v>0</v>
      </c>
      <c r="S284" s="25"/>
      <c r="T284" s="175"/>
      <c r="U284" s="197"/>
      <c r="V284" s="2">
        <f>W284+X284+Y284+Z284</f>
        <v>0</v>
      </c>
      <c r="W284" s="25"/>
      <c r="X284" s="175"/>
      <c r="Y284" s="197"/>
      <c r="Z284" s="197"/>
      <c r="AA284" s="172">
        <f>AB284+AC284+AD284+AE284</f>
        <v>10200.799999999999</v>
      </c>
      <c r="AB284" s="175">
        <v>10200.799999999999</v>
      </c>
      <c r="AC284" s="175"/>
      <c r="AD284" s="197"/>
      <c r="AE284" s="197"/>
      <c r="AF284" s="172">
        <f>AG284+AH284+AI284+AJ284</f>
        <v>0</v>
      </c>
      <c r="AG284" s="175"/>
      <c r="AH284" s="175"/>
      <c r="AI284" s="197"/>
      <c r="AJ284" s="197"/>
      <c r="AK284" s="172">
        <f>AL284+AM284+AN284+AO284</f>
        <v>0</v>
      </c>
      <c r="AL284" s="175"/>
      <c r="AM284" s="175"/>
      <c r="AN284" s="197"/>
      <c r="AO284" s="197"/>
      <c r="AP284" s="611"/>
      <c r="AQ284" s="2">
        <f>AR284+AS284+AT284+AU284</f>
        <v>0</v>
      </c>
      <c r="AR284" s="25"/>
      <c r="AS284" s="8"/>
      <c r="AT284" s="8"/>
      <c r="AU284" s="8"/>
      <c r="AV284" s="2" t="e">
        <f>AW284+AX284+AY284+AZ284</f>
        <v>#REF!</v>
      </c>
      <c r="AW284" s="2" t="e">
        <f>#REF!-AR284</f>
        <v>#REF!</v>
      </c>
      <c r="AX284" s="8"/>
      <c r="AY284" s="8"/>
      <c r="AZ284" s="8"/>
      <c r="BA284" s="2">
        <f>BB284+BC284+BD284+BE284</f>
        <v>8907.6532800000004</v>
      </c>
      <c r="BB284" s="25">
        <v>8907.6532800000004</v>
      </c>
      <c r="BC284" s="8"/>
      <c r="BD284" s="8"/>
      <c r="BE284" s="8"/>
      <c r="BF284" s="2">
        <f>BG284+BH284+BI284+BJ284</f>
        <v>0</v>
      </c>
      <c r="BG284" s="25"/>
      <c r="BH284" s="8"/>
      <c r="BI284" s="8"/>
      <c r="BJ284" s="8"/>
      <c r="BK284" s="2">
        <f>BL284+BM284+BN284+BO284</f>
        <v>0</v>
      </c>
      <c r="BL284" s="25"/>
      <c r="BM284" s="25"/>
      <c r="BN284" s="8"/>
      <c r="BO284" s="8"/>
      <c r="BP284" s="7"/>
      <c r="BQ284" s="7"/>
      <c r="BR284" s="7"/>
      <c r="BS284" s="7"/>
      <c r="BT284" s="2">
        <f>BU284+BV284+BW284+BX284</f>
        <v>0</v>
      </c>
      <c r="BU284" s="25"/>
      <c r="BV284" s="8"/>
      <c r="BW284" s="8"/>
      <c r="BX284" s="196"/>
      <c r="BY284" s="54">
        <f>BZ284+CA284+CB284+CC284</f>
        <v>0</v>
      </c>
      <c r="BZ284" s="25"/>
      <c r="CA284" s="8"/>
      <c r="CB284" s="8"/>
      <c r="CC284" s="8"/>
      <c r="CD284" s="25">
        <f t="shared" si="683"/>
        <v>0</v>
      </c>
      <c r="CE284" s="262">
        <f>CF284</f>
        <v>0</v>
      </c>
      <c r="CF284" s="262">
        <f t="shared" si="689"/>
        <v>0</v>
      </c>
      <c r="CG284" s="8"/>
      <c r="CH284" s="8"/>
      <c r="CI284" s="8"/>
      <c r="CJ284" s="2">
        <f>CK284+CL284+CM284+CN284</f>
        <v>0</v>
      </c>
      <c r="CK284" s="2">
        <f t="shared" si="687"/>
        <v>0</v>
      </c>
      <c r="CL284" s="2"/>
      <c r="CM284" s="2"/>
      <c r="CN284" s="2"/>
      <c r="CO284" s="92"/>
      <c r="CP284" s="58"/>
      <c r="CQ284" s="58"/>
      <c r="CR284" s="2">
        <f>CS284+CT284+CU284+CV284</f>
        <v>0</v>
      </c>
      <c r="CS284" s="25"/>
      <c r="CT284" s="8"/>
      <c r="CU284" s="8"/>
      <c r="CV284" s="8"/>
      <c r="CW284" s="2">
        <f>CX284+CY284+CZ284+DA284</f>
        <v>0</v>
      </c>
      <c r="CX284" s="25"/>
      <c r="CY284" s="8"/>
      <c r="CZ284" s="8"/>
      <c r="DA284" s="8"/>
      <c r="DB284" s="58"/>
      <c r="DC284" s="58"/>
      <c r="DD284" s="58"/>
      <c r="DE284" s="58"/>
      <c r="DF284" s="58"/>
      <c r="DG284" s="58"/>
      <c r="DH284" s="58"/>
      <c r="DI284" s="58"/>
      <c r="DJ284" s="335"/>
      <c r="DK284" s="92"/>
      <c r="DL284" s="92"/>
      <c r="DM284" s="336"/>
      <c r="DN284" s="58"/>
      <c r="DO284" s="58"/>
      <c r="DP284" s="58"/>
      <c r="DQ284" s="58"/>
      <c r="DR284" s="58"/>
      <c r="DS284" s="58"/>
      <c r="DT284" s="58"/>
      <c r="DU284" s="262">
        <f t="shared" si="688"/>
        <v>0</v>
      </c>
      <c r="DV284" s="25"/>
      <c r="DW284" s="262"/>
      <c r="DX284" s="262"/>
      <c r="DY284" s="57"/>
      <c r="DZ284" s="262">
        <f t="shared" si="686"/>
        <v>0</v>
      </c>
      <c r="EA284" s="25"/>
      <c r="EB284" s="9"/>
      <c r="EC284" s="8"/>
      <c r="ED284" s="7"/>
      <c r="EE284" s="454"/>
      <c r="EF284" s="462"/>
      <c r="EG284" s="471"/>
      <c r="EH284" s="469"/>
      <c r="EI284" s="469"/>
      <c r="EJ284" s="454"/>
      <c r="EK284" s="462"/>
      <c r="EL284" s="471"/>
      <c r="EM284" s="469"/>
      <c r="EN284" s="469"/>
      <c r="EO284" s="469"/>
      <c r="EP284" s="469"/>
      <c r="EQ284" s="469"/>
      <c r="ER284" s="8"/>
      <c r="ES284" s="504"/>
      <c r="ET284" s="509"/>
      <c r="EU284" s="514"/>
      <c r="EV284" s="512"/>
      <c r="EW284" s="512"/>
      <c r="EX284" s="504"/>
      <c r="EY284" s="509"/>
      <c r="EZ284" s="514"/>
      <c r="FA284" s="512"/>
      <c r="FB284" s="512"/>
      <c r="FC284" s="512"/>
      <c r="FD284" s="512"/>
      <c r="FE284" s="512"/>
      <c r="FF284" s="454"/>
      <c r="FG284" s="462"/>
      <c r="FH284" s="471"/>
      <c r="FI284" s="469"/>
      <c r="FJ284" s="469"/>
      <c r="FK284" s="454"/>
      <c r="FL284" s="462"/>
      <c r="FM284" s="471"/>
      <c r="FN284" s="469"/>
      <c r="FO284" s="469"/>
      <c r="FP284" s="469"/>
      <c r="FQ284" s="469"/>
      <c r="FR284" s="469"/>
    </row>
    <row r="285" spans="2:174" s="48" customFormat="1" ht="19.5" hidden="1" customHeight="1" x14ac:dyDescent="0.25">
      <c r="B285" s="43"/>
      <c r="C285" s="44"/>
      <c r="D285" s="43"/>
      <c r="E285" s="51"/>
      <c r="F285" s="43"/>
      <c r="G285" s="44"/>
      <c r="H285" s="43"/>
      <c r="I285" s="43"/>
      <c r="J285" s="43"/>
      <c r="K285" s="43"/>
      <c r="L285" s="43"/>
      <c r="M285" s="614"/>
      <c r="N285" s="79" t="s">
        <v>288</v>
      </c>
      <c r="O285" s="239"/>
      <c r="P285" s="609"/>
      <c r="Q285" s="610"/>
      <c r="R285" s="2">
        <f>S285+T285+U285+V285</f>
        <v>0</v>
      </c>
      <c r="S285" s="25"/>
      <c r="T285" s="175"/>
      <c r="U285" s="197"/>
      <c r="V285" s="2">
        <f>W285+X285+Y285+Z285</f>
        <v>0</v>
      </c>
      <c r="W285" s="25"/>
      <c r="X285" s="175"/>
      <c r="Y285" s="197"/>
      <c r="Z285" s="197"/>
      <c r="AA285" s="172">
        <f>AB285+AC285+AD285+AE285</f>
        <v>0</v>
      </c>
      <c r="AB285" s="175"/>
      <c r="AC285" s="175"/>
      <c r="AD285" s="197"/>
      <c r="AE285" s="197"/>
      <c r="AF285" s="172">
        <f>AG285+AH285+AI285+AJ285</f>
        <v>0</v>
      </c>
      <c r="AG285" s="175"/>
      <c r="AH285" s="175"/>
      <c r="AI285" s="197"/>
      <c r="AJ285" s="197"/>
      <c r="AK285" s="172">
        <f>AL285+AM285+AN285+AO285</f>
        <v>0</v>
      </c>
      <c r="AL285" s="175"/>
      <c r="AM285" s="175"/>
      <c r="AN285" s="197"/>
      <c r="AO285" s="197"/>
      <c r="AP285" s="611"/>
      <c r="AQ285" s="2">
        <f>AR285+AS285+AT285+AU285</f>
        <v>0</v>
      </c>
      <c r="AR285" s="25"/>
      <c r="AS285" s="8"/>
      <c r="AT285" s="8"/>
      <c r="AU285" s="8"/>
      <c r="AV285" s="2" t="e">
        <f>AW285+AX285+AY285+AZ285</f>
        <v>#REF!</v>
      </c>
      <c r="AW285" s="2" t="e">
        <f>#REF!-AR285</f>
        <v>#REF!</v>
      </c>
      <c r="AX285" s="8"/>
      <c r="AY285" s="8"/>
      <c r="AZ285" s="8"/>
      <c r="BA285" s="2">
        <f>BB285+BC285+BD285+BE285</f>
        <v>3389.4580900000001</v>
      </c>
      <c r="BB285" s="25">
        <v>3389.4580900000001</v>
      </c>
      <c r="BC285" s="8"/>
      <c r="BD285" s="8"/>
      <c r="BE285" s="8"/>
      <c r="BF285" s="2">
        <f>BG285+BH285+BI285+BJ285</f>
        <v>0</v>
      </c>
      <c r="BG285" s="25"/>
      <c r="BH285" s="8"/>
      <c r="BI285" s="8"/>
      <c r="BJ285" s="8"/>
      <c r="BK285" s="2">
        <f>BL285+BM285+BN285+BO285</f>
        <v>0</v>
      </c>
      <c r="BL285" s="25"/>
      <c r="BM285" s="25"/>
      <c r="BN285" s="8"/>
      <c r="BO285" s="8"/>
      <c r="BP285" s="7"/>
      <c r="BQ285" s="7"/>
      <c r="BR285" s="7"/>
      <c r="BS285" s="7"/>
      <c r="BT285" s="2">
        <f>BU285+BV285+BW285+BX285</f>
        <v>0</v>
      </c>
      <c r="BU285" s="25"/>
      <c r="BV285" s="8"/>
      <c r="BW285" s="8"/>
      <c r="BX285" s="196"/>
      <c r="BY285" s="54">
        <f>BZ285+CA285+CB285+CC285</f>
        <v>0</v>
      </c>
      <c r="BZ285" s="262"/>
      <c r="CA285" s="8"/>
      <c r="CB285" s="8"/>
      <c r="CC285" s="8"/>
      <c r="CD285" s="25">
        <f t="shared" si="683"/>
        <v>0</v>
      </c>
      <c r="CE285" s="262">
        <f>CF285</f>
        <v>0</v>
      </c>
      <c r="CF285" s="262">
        <f t="shared" si="689"/>
        <v>0</v>
      </c>
      <c r="CG285" s="8"/>
      <c r="CH285" s="8"/>
      <c r="CI285" s="8"/>
      <c r="CJ285" s="2">
        <f>CK285+CL285+CM285+CN285</f>
        <v>0</v>
      </c>
      <c r="CK285" s="2">
        <f t="shared" si="687"/>
        <v>0</v>
      </c>
      <c r="CL285" s="2"/>
      <c r="CM285" s="2"/>
      <c r="CN285" s="2"/>
      <c r="CO285" s="92"/>
      <c r="CP285" s="58"/>
      <c r="CQ285" s="58"/>
      <c r="CR285" s="2">
        <f>CS285+CT285+CU285+CV285</f>
        <v>0</v>
      </c>
      <c r="CS285" s="25"/>
      <c r="CT285" s="8"/>
      <c r="CU285" s="8"/>
      <c r="CV285" s="8"/>
      <c r="CW285" s="2">
        <f>CX285+CY285+CZ285+DA285</f>
        <v>0</v>
      </c>
      <c r="CX285" s="25"/>
      <c r="CY285" s="8"/>
      <c r="CZ285" s="8"/>
      <c r="DA285" s="8"/>
      <c r="DB285" s="58"/>
      <c r="DC285" s="58"/>
      <c r="DD285" s="58"/>
      <c r="DE285" s="58"/>
      <c r="DF285" s="58"/>
      <c r="DG285" s="58"/>
      <c r="DH285" s="58"/>
      <c r="DI285" s="58"/>
      <c r="DJ285" s="335"/>
      <c r="DK285" s="92"/>
      <c r="DL285" s="92"/>
      <c r="DM285" s="336"/>
      <c r="DN285" s="58"/>
      <c r="DO285" s="58"/>
      <c r="DP285" s="58"/>
      <c r="DQ285" s="58"/>
      <c r="DR285" s="58"/>
      <c r="DS285" s="58"/>
      <c r="DT285" s="58"/>
      <c r="DU285" s="262">
        <f t="shared" si="688"/>
        <v>0</v>
      </c>
      <c r="DV285" s="25"/>
      <c r="DW285" s="262"/>
      <c r="DX285" s="262"/>
      <c r="DY285" s="57"/>
      <c r="DZ285" s="262">
        <f t="shared" si="686"/>
        <v>0</v>
      </c>
      <c r="EA285" s="262"/>
      <c r="EB285" s="9"/>
      <c r="EC285" s="8"/>
      <c r="ED285" s="7"/>
      <c r="EE285" s="454"/>
      <c r="EF285" s="454"/>
      <c r="EG285" s="471"/>
      <c r="EH285" s="469"/>
      <c r="EI285" s="469"/>
      <c r="EJ285" s="454"/>
      <c r="EK285" s="454"/>
      <c r="EL285" s="471"/>
      <c r="EM285" s="469"/>
      <c r="EN285" s="469"/>
      <c r="EO285" s="469"/>
      <c r="EP285" s="469"/>
      <c r="EQ285" s="469"/>
      <c r="ER285" s="8"/>
      <c r="ES285" s="504"/>
      <c r="ET285" s="504"/>
      <c r="EU285" s="514"/>
      <c r="EV285" s="512"/>
      <c r="EW285" s="512"/>
      <c r="EX285" s="504"/>
      <c r="EY285" s="504"/>
      <c r="EZ285" s="514"/>
      <c r="FA285" s="512"/>
      <c r="FB285" s="512"/>
      <c r="FC285" s="512"/>
      <c r="FD285" s="512"/>
      <c r="FE285" s="512"/>
      <c r="FF285" s="454"/>
      <c r="FG285" s="454"/>
      <c r="FH285" s="471"/>
      <c r="FI285" s="469"/>
      <c r="FJ285" s="469"/>
      <c r="FK285" s="454"/>
      <c r="FL285" s="454"/>
      <c r="FM285" s="471"/>
      <c r="FN285" s="469"/>
      <c r="FO285" s="469"/>
      <c r="FP285" s="469"/>
      <c r="FQ285" s="469"/>
      <c r="FR285" s="469"/>
    </row>
    <row r="286" spans="2:174" s="48" customFormat="1" ht="51.6" hidden="1" customHeight="1" x14ac:dyDescent="0.25">
      <c r="B286" s="43"/>
      <c r="C286" s="44"/>
      <c r="D286" s="43"/>
      <c r="E286" s="51"/>
      <c r="F286" s="43"/>
      <c r="G286" s="44"/>
      <c r="H286" s="43"/>
      <c r="I286" s="43"/>
      <c r="J286" s="43"/>
      <c r="K286" s="43"/>
      <c r="L286" s="43"/>
      <c r="M286" s="608">
        <v>7</v>
      </c>
      <c r="N286" s="278" t="s">
        <v>331</v>
      </c>
      <c r="O286" s="278"/>
      <c r="P286" s="225"/>
      <c r="Q286" s="226"/>
      <c r="R286" s="3">
        <f>R287+R288</f>
        <v>0</v>
      </c>
      <c r="S286" s="3">
        <f>S287+S288</f>
        <v>0</v>
      </c>
      <c r="T286" s="197"/>
      <c r="U286" s="197"/>
      <c r="V286" s="3">
        <f>V287+V288</f>
        <v>0</v>
      </c>
      <c r="W286" s="3">
        <f>W287+W288</f>
        <v>0</v>
      </c>
      <c r="X286" s="197"/>
      <c r="Y286" s="197"/>
      <c r="Z286" s="197"/>
      <c r="AA286" s="197">
        <f>AA287+AA288</f>
        <v>12821.901</v>
      </c>
      <c r="AB286" s="197">
        <f>AB287+AB288</f>
        <v>12821.901</v>
      </c>
      <c r="AC286" s="197"/>
      <c r="AD286" s="197"/>
      <c r="AE286" s="197"/>
      <c r="AF286" s="197">
        <f>AF287+AF288</f>
        <v>0</v>
      </c>
      <c r="AG286" s="197">
        <f>AG287+AG288</f>
        <v>0</v>
      </c>
      <c r="AH286" s="197"/>
      <c r="AI286" s="197"/>
      <c r="AJ286" s="197"/>
      <c r="AK286" s="189">
        <f>AK287+AK288</f>
        <v>0</v>
      </c>
      <c r="AL286" s="197">
        <f>AL287+AL288</f>
        <v>0</v>
      </c>
      <c r="AM286" s="197"/>
      <c r="AN286" s="197"/>
      <c r="AO286" s="197"/>
      <c r="AP286" s="585"/>
      <c r="AQ286" s="3">
        <f>AQ287+AQ288</f>
        <v>0</v>
      </c>
      <c r="AR286" s="3">
        <f>AR287+AR288</f>
        <v>0</v>
      </c>
      <c r="AS286" s="8"/>
      <c r="AT286" s="8"/>
      <c r="AU286" s="8"/>
      <c r="AV286" s="3" t="e">
        <f>AV287+AV288</f>
        <v>#REF!</v>
      </c>
      <c r="AW286" s="3" t="e">
        <f>AW287+AW288</f>
        <v>#REF!</v>
      </c>
      <c r="AX286" s="8"/>
      <c r="AY286" s="8"/>
      <c r="AZ286" s="8"/>
      <c r="BA286" s="3">
        <f>BA287+BA288</f>
        <v>11912.71645</v>
      </c>
      <c r="BB286" s="3"/>
      <c r="BC286" s="8"/>
      <c r="BD286" s="8"/>
      <c r="BE286" s="8"/>
      <c r="BF286" s="3">
        <f>BF287+BF288</f>
        <v>0</v>
      </c>
      <c r="BG286" s="3">
        <f>BG287+BG288</f>
        <v>0</v>
      </c>
      <c r="BH286" s="8"/>
      <c r="BI286" s="8"/>
      <c r="BJ286" s="8"/>
      <c r="BK286" s="3">
        <f>BK287+BK288</f>
        <v>0</v>
      </c>
      <c r="BL286" s="3">
        <f>BL287+BL288</f>
        <v>0</v>
      </c>
      <c r="BM286" s="8"/>
      <c r="BN286" s="8"/>
      <c r="BO286" s="8"/>
      <c r="BP286" s="8"/>
      <c r="BQ286" s="8"/>
      <c r="BR286" s="8"/>
      <c r="BS286" s="8"/>
      <c r="BT286" s="3">
        <f>BT287+BT288</f>
        <v>0</v>
      </c>
      <c r="BU286" s="3">
        <f>BU287+BU288</f>
        <v>0</v>
      </c>
      <c r="BV286" s="8"/>
      <c r="BW286" s="8"/>
      <c r="BX286" s="196"/>
      <c r="BY286" s="353">
        <f>BY287+BY288</f>
        <v>0</v>
      </c>
      <c r="BZ286" s="389">
        <f>BZ287+BZ288</f>
        <v>0</v>
      </c>
      <c r="CA286" s="389"/>
      <c r="CB286" s="389"/>
      <c r="CC286" s="389"/>
      <c r="CD286" s="3">
        <f t="shared" si="683"/>
        <v>0</v>
      </c>
      <c r="CE286" s="389">
        <f>CE287+CE288</f>
        <v>0</v>
      </c>
      <c r="CF286" s="389">
        <f t="shared" si="689"/>
        <v>0</v>
      </c>
      <c r="CG286" s="389"/>
      <c r="CH286" s="389"/>
      <c r="CI286" s="389"/>
      <c r="CJ286" s="315">
        <f>CJ287+CJ288</f>
        <v>0</v>
      </c>
      <c r="CK286" s="315">
        <f t="shared" si="687"/>
        <v>0</v>
      </c>
      <c r="CL286" s="315"/>
      <c r="CM286" s="315"/>
      <c r="CN286" s="315"/>
      <c r="CO286" s="399"/>
      <c r="CP286" s="400"/>
      <c r="CQ286" s="400"/>
      <c r="CR286" s="3">
        <f>CR287+CR288</f>
        <v>0</v>
      </c>
      <c r="CS286" s="3">
        <f>CS287+CS288</f>
        <v>0</v>
      </c>
      <c r="CT286" s="389"/>
      <c r="CU286" s="389"/>
      <c r="CV286" s="389"/>
      <c r="CW286" s="3">
        <f>CW287+CW288</f>
        <v>0</v>
      </c>
      <c r="CX286" s="3">
        <f>CX287+CX288</f>
        <v>0</v>
      </c>
      <c r="CY286" s="389"/>
      <c r="CZ286" s="389"/>
      <c r="DA286" s="389"/>
      <c r="DB286" s="400"/>
      <c r="DC286" s="400"/>
      <c r="DD286" s="400"/>
      <c r="DE286" s="400"/>
      <c r="DF286" s="400"/>
      <c r="DG286" s="400"/>
      <c r="DH286" s="400"/>
      <c r="DI286" s="400"/>
      <c r="DJ286" s="402"/>
      <c r="DK286" s="399"/>
      <c r="DL286" s="399"/>
      <c r="DM286" s="403"/>
      <c r="DN286" s="400"/>
      <c r="DO286" s="400"/>
      <c r="DP286" s="400"/>
      <c r="DQ286" s="400"/>
      <c r="DR286" s="400"/>
      <c r="DS286" s="400"/>
      <c r="DT286" s="400"/>
      <c r="DU286" s="389">
        <f t="shared" si="688"/>
        <v>0</v>
      </c>
      <c r="DV286" s="3">
        <f>DV287+DV288</f>
        <v>0</v>
      </c>
      <c r="DW286" s="389"/>
      <c r="DX286" s="389"/>
      <c r="DY286" s="419"/>
      <c r="DZ286" s="389">
        <f t="shared" si="686"/>
        <v>0</v>
      </c>
      <c r="EA286" s="389">
        <f>EA287+EA288</f>
        <v>0</v>
      </c>
      <c r="EB286" s="419"/>
      <c r="EC286" s="389"/>
      <c r="ED286" s="7"/>
      <c r="EE286" s="472">
        <f>EF286+EG286</f>
        <v>0</v>
      </c>
      <c r="EF286" s="472">
        <f>AR287+AR288</f>
        <v>0</v>
      </c>
      <c r="EG286" s="473">
        <v>0</v>
      </c>
      <c r="EH286" s="564" t="e">
        <f>EF286/EE286</f>
        <v>#DIV/0!</v>
      </c>
      <c r="EI286" s="564" t="e">
        <f>EG286/EE286</f>
        <v>#DIV/0!</v>
      </c>
      <c r="EJ286" s="472">
        <f>EK286+EL286</f>
        <v>0</v>
      </c>
      <c r="EK286" s="472">
        <f>DV286</f>
        <v>0</v>
      </c>
      <c r="EL286" s="473">
        <f>EA286</f>
        <v>0</v>
      </c>
      <c r="EM286" s="564" t="e">
        <f>EK286/EJ286</f>
        <v>#DIV/0!</v>
      </c>
      <c r="EN286" s="564" t="e">
        <f>EL286/EJ286</f>
        <v>#DIV/0!</v>
      </c>
      <c r="EO286" s="564"/>
      <c r="EP286" s="472" t="e">
        <f>EJ286*EH286</f>
        <v>#DIV/0!</v>
      </c>
      <c r="EQ286" s="472" t="e">
        <f>EK286-EP286</f>
        <v>#DIV/0!</v>
      </c>
      <c r="ER286" s="389"/>
      <c r="ES286" s="515"/>
      <c r="ET286" s="515"/>
      <c r="EU286" s="516"/>
      <c r="EV286" s="515"/>
      <c r="EW286" s="515"/>
      <c r="EX286" s="515"/>
      <c r="EY286" s="515"/>
      <c r="EZ286" s="516"/>
      <c r="FA286" s="515"/>
      <c r="FB286" s="515"/>
      <c r="FC286" s="515"/>
      <c r="FD286" s="515"/>
      <c r="FE286" s="515"/>
      <c r="FF286" s="472"/>
      <c r="FG286" s="472"/>
      <c r="FH286" s="473"/>
      <c r="FI286" s="472"/>
      <c r="FJ286" s="472"/>
      <c r="FK286" s="472"/>
      <c r="FL286" s="472"/>
      <c r="FM286" s="473"/>
      <c r="FN286" s="472"/>
      <c r="FO286" s="472"/>
      <c r="FP286" s="472"/>
      <c r="FQ286" s="472"/>
      <c r="FR286" s="472"/>
    </row>
    <row r="287" spans="2:174" s="48" customFormat="1" ht="19.5" hidden="1" customHeight="1" x14ac:dyDescent="0.25">
      <c r="B287" s="43"/>
      <c r="C287" s="44"/>
      <c r="D287" s="43"/>
      <c r="E287" s="51"/>
      <c r="F287" s="43"/>
      <c r="G287" s="44"/>
      <c r="H287" s="43"/>
      <c r="I287" s="43"/>
      <c r="J287" s="43"/>
      <c r="K287" s="43"/>
      <c r="L287" s="43"/>
      <c r="M287" s="614"/>
      <c r="N287" s="79" t="s">
        <v>289</v>
      </c>
      <c r="O287" s="79"/>
      <c r="P287" s="222"/>
      <c r="Q287" s="222"/>
      <c r="R287" s="2">
        <f>S287+T287+U287+V287</f>
        <v>0</v>
      </c>
      <c r="S287" s="25">
        <v>0</v>
      </c>
      <c r="T287" s="175"/>
      <c r="U287" s="197"/>
      <c r="V287" s="2">
        <f>W287+X287+Y287+Z287</f>
        <v>0</v>
      </c>
      <c r="W287" s="25">
        <v>0</v>
      </c>
      <c r="X287" s="175"/>
      <c r="Y287" s="197"/>
      <c r="Z287" s="197"/>
      <c r="AA287" s="172">
        <f>AB287+AC287+AD287+AE287</f>
        <v>12821.901</v>
      </c>
      <c r="AB287" s="175">
        <v>12821.901</v>
      </c>
      <c r="AC287" s="175"/>
      <c r="AD287" s="197"/>
      <c r="AE287" s="197"/>
      <c r="AF287" s="172">
        <f>AG287+AH287+AI287+AJ287</f>
        <v>0</v>
      </c>
      <c r="AG287" s="175"/>
      <c r="AH287" s="175"/>
      <c r="AI287" s="197"/>
      <c r="AJ287" s="197"/>
      <c r="AK287" s="172">
        <f>AL287+AM287+AN287+AO287</f>
        <v>0</v>
      </c>
      <c r="AL287" s="175"/>
      <c r="AM287" s="175"/>
      <c r="AN287" s="197"/>
      <c r="AO287" s="197"/>
      <c r="AP287" s="591"/>
      <c r="AQ287" s="2">
        <f>AR287+AS287+AT287+AU287</f>
        <v>0</v>
      </c>
      <c r="AR287" s="25">
        <v>0</v>
      </c>
      <c r="AS287" s="8"/>
      <c r="AT287" s="8"/>
      <c r="AU287" s="8"/>
      <c r="AV287" s="2" t="e">
        <f>AW287+AX287+AY287+AZ287</f>
        <v>#REF!</v>
      </c>
      <c r="AW287" s="2" t="e">
        <f>#REF!-AR287</f>
        <v>#REF!</v>
      </c>
      <c r="AX287" s="8"/>
      <c r="AY287" s="8"/>
      <c r="AZ287" s="8"/>
      <c r="BA287" s="2">
        <f>BB287+BC287+BD287+BE287</f>
        <v>11912.71645</v>
      </c>
      <c r="BB287" s="25">
        <f>9955.9739+719.01923+1237.72332</f>
        <v>11912.71645</v>
      </c>
      <c r="BC287" s="8"/>
      <c r="BD287" s="8"/>
      <c r="BE287" s="8"/>
      <c r="BF287" s="2">
        <f>BG287+BH287+BI287+BJ287</f>
        <v>0</v>
      </c>
      <c r="BG287" s="25"/>
      <c r="BH287" s="8"/>
      <c r="BI287" s="8"/>
      <c r="BJ287" s="8"/>
      <c r="BK287" s="2">
        <f>BL287+BM287+BN287+BO287</f>
        <v>0</v>
      </c>
      <c r="BL287" s="25">
        <v>0</v>
      </c>
      <c r="BM287" s="8"/>
      <c r="BN287" s="8"/>
      <c r="BO287" s="8"/>
      <c r="BP287" s="7"/>
      <c r="BQ287" s="7"/>
      <c r="BR287" s="7"/>
      <c r="BS287" s="7"/>
      <c r="BT287" s="2">
        <f>BU287+BV287+BW287+BX287</f>
        <v>0</v>
      </c>
      <c r="BU287" s="25"/>
      <c r="BV287" s="8"/>
      <c r="BW287" s="8"/>
      <c r="BX287" s="196"/>
      <c r="BY287" s="54">
        <f>BZ287+CA287+CB287+CC287</f>
        <v>0</v>
      </c>
      <c r="BZ287" s="262"/>
      <c r="CA287" s="8"/>
      <c r="CB287" s="8"/>
      <c r="CC287" s="8"/>
      <c r="CD287" s="25">
        <f t="shared" si="683"/>
        <v>0</v>
      </c>
      <c r="CE287" s="262">
        <f>CF287</f>
        <v>0</v>
      </c>
      <c r="CF287" s="262">
        <f t="shared" si="689"/>
        <v>0</v>
      </c>
      <c r="CG287" s="8"/>
      <c r="CH287" s="8"/>
      <c r="CI287" s="8"/>
      <c r="CJ287" s="2">
        <f>CK287+CL287+CM287+CN287</f>
        <v>0</v>
      </c>
      <c r="CK287" s="2">
        <f t="shared" si="687"/>
        <v>0</v>
      </c>
      <c r="CL287" s="2"/>
      <c r="CM287" s="2"/>
      <c r="CN287" s="2"/>
      <c r="CO287" s="92"/>
      <c r="CP287" s="58"/>
      <c r="CQ287" s="58"/>
      <c r="CR287" s="2">
        <f>CS287+CT287+CU287+CV287</f>
        <v>0</v>
      </c>
      <c r="CS287" s="25"/>
      <c r="CT287" s="8"/>
      <c r="CU287" s="8"/>
      <c r="CV287" s="8"/>
      <c r="CW287" s="2">
        <f>CX287+CY287+CZ287+DA287</f>
        <v>0</v>
      </c>
      <c r="CX287" s="25"/>
      <c r="CY287" s="8"/>
      <c r="CZ287" s="8"/>
      <c r="DA287" s="8"/>
      <c r="DB287" s="58"/>
      <c r="DC287" s="58"/>
      <c r="DD287" s="58"/>
      <c r="DE287" s="58"/>
      <c r="DF287" s="58"/>
      <c r="DG287" s="58"/>
      <c r="DH287" s="58"/>
      <c r="DI287" s="58"/>
      <c r="DJ287" s="335"/>
      <c r="DK287" s="92"/>
      <c r="DL287" s="92"/>
      <c r="DM287" s="336"/>
      <c r="DN287" s="58"/>
      <c r="DO287" s="58"/>
      <c r="DP287" s="58"/>
      <c r="DQ287" s="58"/>
      <c r="DR287" s="58"/>
      <c r="DS287" s="58"/>
      <c r="DT287" s="58"/>
      <c r="DU287" s="262">
        <f t="shared" si="688"/>
        <v>0</v>
      </c>
      <c r="DV287" s="25"/>
      <c r="DW287" s="262"/>
      <c r="DX287" s="262"/>
      <c r="DY287" s="57"/>
      <c r="DZ287" s="262">
        <f t="shared" si="686"/>
        <v>0</v>
      </c>
      <c r="EA287" s="262"/>
      <c r="EB287" s="9"/>
      <c r="EC287" s="8"/>
      <c r="ED287" s="7"/>
      <c r="EE287" s="454"/>
      <c r="EF287" s="454"/>
      <c r="EG287" s="471"/>
      <c r="EH287" s="469"/>
      <c r="EI287" s="469"/>
      <c r="EJ287" s="454"/>
      <c r="EK287" s="454"/>
      <c r="EL287" s="471"/>
      <c r="EM287" s="469"/>
      <c r="EN287" s="469"/>
      <c r="EO287" s="469"/>
      <c r="EP287" s="469"/>
      <c r="EQ287" s="469"/>
      <c r="ER287" s="8"/>
      <c r="ES287" s="504"/>
      <c r="ET287" s="504"/>
      <c r="EU287" s="514"/>
      <c r="EV287" s="512"/>
      <c r="EW287" s="512"/>
      <c r="EX287" s="504"/>
      <c r="EY287" s="504"/>
      <c r="EZ287" s="514"/>
      <c r="FA287" s="512"/>
      <c r="FB287" s="512"/>
      <c r="FC287" s="512"/>
      <c r="FD287" s="512"/>
      <c r="FE287" s="512"/>
      <c r="FF287" s="454"/>
      <c r="FG287" s="454"/>
      <c r="FH287" s="471"/>
      <c r="FI287" s="469"/>
      <c r="FJ287" s="469"/>
      <c r="FK287" s="454"/>
      <c r="FL287" s="454"/>
      <c r="FM287" s="471"/>
      <c r="FN287" s="469"/>
      <c r="FO287" s="469"/>
      <c r="FP287" s="469"/>
      <c r="FQ287" s="469"/>
      <c r="FR287" s="469"/>
    </row>
    <row r="288" spans="2:174" s="48" customFormat="1" ht="19.5" hidden="1" customHeight="1" x14ac:dyDescent="0.25">
      <c r="B288" s="43"/>
      <c r="C288" s="44"/>
      <c r="D288" s="43"/>
      <c r="E288" s="51"/>
      <c r="F288" s="43"/>
      <c r="G288" s="44"/>
      <c r="H288" s="43"/>
      <c r="I288" s="43"/>
      <c r="J288" s="43"/>
      <c r="K288" s="43"/>
      <c r="L288" s="43"/>
      <c r="M288" s="614"/>
      <c r="N288" s="79" t="s">
        <v>288</v>
      </c>
      <c r="O288" s="79"/>
      <c r="P288" s="222"/>
      <c r="Q288" s="222"/>
      <c r="R288" s="2">
        <f>S288+T288+U288+V288</f>
        <v>0</v>
      </c>
      <c r="S288" s="25">
        <v>0</v>
      </c>
      <c r="T288" s="175"/>
      <c r="U288" s="197"/>
      <c r="V288" s="2">
        <f>W288+X288+Y288+Z288</f>
        <v>0</v>
      </c>
      <c r="W288" s="25">
        <v>0</v>
      </c>
      <c r="X288" s="175"/>
      <c r="Y288" s="197"/>
      <c r="Z288" s="197"/>
      <c r="AA288" s="172">
        <f>AB288+AC288+AD288+AE288</f>
        <v>0</v>
      </c>
      <c r="AB288" s="175"/>
      <c r="AC288" s="175"/>
      <c r="AD288" s="197"/>
      <c r="AE288" s="197"/>
      <c r="AF288" s="172">
        <f>AG288+AH288+AI288+AJ288</f>
        <v>0</v>
      </c>
      <c r="AG288" s="175"/>
      <c r="AH288" s="175"/>
      <c r="AI288" s="197"/>
      <c r="AJ288" s="197"/>
      <c r="AK288" s="172">
        <f>AL288+AM288+AN288+AO288</f>
        <v>0</v>
      </c>
      <c r="AL288" s="175"/>
      <c r="AM288" s="175"/>
      <c r="AN288" s="197"/>
      <c r="AO288" s="197"/>
      <c r="AP288" s="591"/>
      <c r="AQ288" s="2">
        <f>AR288+AS288+AT288+AU288</f>
        <v>0</v>
      </c>
      <c r="AR288" s="25">
        <v>0</v>
      </c>
      <c r="AS288" s="8"/>
      <c r="AT288" s="8"/>
      <c r="AU288" s="8"/>
      <c r="AV288" s="2" t="e">
        <f>AW288+AX288+AY288+AZ288</f>
        <v>#REF!</v>
      </c>
      <c r="AW288" s="2" t="e">
        <f>#REF!-AR288</f>
        <v>#REF!</v>
      </c>
      <c r="AX288" s="8"/>
      <c r="AY288" s="8"/>
      <c r="AZ288" s="8"/>
      <c r="BA288" s="2">
        <f>BB288+BC288+BD288+BE288</f>
        <v>0</v>
      </c>
      <c r="BB288" s="25"/>
      <c r="BC288" s="8"/>
      <c r="BD288" s="8"/>
      <c r="BE288" s="8"/>
      <c r="BF288" s="2">
        <f>BG288+BH288+BI288+BJ288</f>
        <v>0</v>
      </c>
      <c r="BG288" s="25"/>
      <c r="BH288" s="8"/>
      <c r="BI288" s="8"/>
      <c r="BJ288" s="8"/>
      <c r="BK288" s="2">
        <f>BL288+BM288+BN288+BO288</f>
        <v>0</v>
      </c>
      <c r="BL288" s="25">
        <v>0</v>
      </c>
      <c r="BM288" s="8"/>
      <c r="BN288" s="8"/>
      <c r="BO288" s="8"/>
      <c r="BP288" s="7"/>
      <c r="BQ288" s="7"/>
      <c r="BR288" s="7"/>
      <c r="BS288" s="7"/>
      <c r="BT288" s="2">
        <f>BU288+BV288+BW288+BX288</f>
        <v>0</v>
      </c>
      <c r="BU288" s="25"/>
      <c r="BV288" s="8"/>
      <c r="BW288" s="8"/>
      <c r="BX288" s="196"/>
      <c r="BY288" s="54">
        <f>BZ288+CA288+CB288+CC288</f>
        <v>0</v>
      </c>
      <c r="BZ288" s="262"/>
      <c r="CA288" s="8"/>
      <c r="CB288" s="8"/>
      <c r="CC288" s="8"/>
      <c r="CD288" s="25">
        <f t="shared" si="683"/>
        <v>0</v>
      </c>
      <c r="CE288" s="262">
        <f>CF288</f>
        <v>0</v>
      </c>
      <c r="CF288" s="262">
        <f t="shared" si="689"/>
        <v>0</v>
      </c>
      <c r="CG288" s="8"/>
      <c r="CH288" s="8"/>
      <c r="CI288" s="8"/>
      <c r="CJ288" s="2">
        <f>CK288+CL288+CM288+CN288</f>
        <v>0</v>
      </c>
      <c r="CK288" s="2">
        <f t="shared" si="687"/>
        <v>0</v>
      </c>
      <c r="CL288" s="2"/>
      <c r="CM288" s="2"/>
      <c r="CN288" s="2"/>
      <c r="CO288" s="92"/>
      <c r="CP288" s="58"/>
      <c r="CQ288" s="58"/>
      <c r="CR288" s="2">
        <f>CS288+CT288+CU288+CV288</f>
        <v>0</v>
      </c>
      <c r="CS288" s="25"/>
      <c r="CT288" s="8"/>
      <c r="CU288" s="8"/>
      <c r="CV288" s="8"/>
      <c r="CW288" s="2">
        <f>CX288+CY288+CZ288+DA288</f>
        <v>0</v>
      </c>
      <c r="CX288" s="25"/>
      <c r="CY288" s="8"/>
      <c r="CZ288" s="8"/>
      <c r="DA288" s="8"/>
      <c r="DB288" s="58"/>
      <c r="DC288" s="58"/>
      <c r="DD288" s="58"/>
      <c r="DE288" s="58"/>
      <c r="DF288" s="58"/>
      <c r="DG288" s="58"/>
      <c r="DH288" s="58"/>
      <c r="DI288" s="58"/>
      <c r="DJ288" s="335"/>
      <c r="DK288" s="92"/>
      <c r="DL288" s="92"/>
      <c r="DM288" s="336"/>
      <c r="DN288" s="58"/>
      <c r="DO288" s="58"/>
      <c r="DP288" s="58"/>
      <c r="DQ288" s="58"/>
      <c r="DR288" s="58"/>
      <c r="DS288" s="58"/>
      <c r="DT288" s="58"/>
      <c r="DU288" s="262">
        <f t="shared" si="688"/>
        <v>0</v>
      </c>
      <c r="DV288" s="25"/>
      <c r="DW288" s="262"/>
      <c r="DX288" s="262"/>
      <c r="DY288" s="57"/>
      <c r="DZ288" s="262">
        <f t="shared" si="686"/>
        <v>0</v>
      </c>
      <c r="EA288" s="262"/>
      <c r="EB288" s="9"/>
      <c r="EC288" s="8"/>
      <c r="ED288" s="7"/>
      <c r="EE288" s="454"/>
      <c r="EF288" s="454"/>
      <c r="EG288" s="471"/>
      <c r="EH288" s="469"/>
      <c r="EI288" s="469"/>
      <c r="EJ288" s="454"/>
      <c r="EK288" s="454"/>
      <c r="EL288" s="471"/>
      <c r="EM288" s="469"/>
      <c r="EN288" s="469"/>
      <c r="EO288" s="469"/>
      <c r="EP288" s="469"/>
      <c r="EQ288" s="469"/>
      <c r="ER288" s="8"/>
      <c r="ES288" s="504"/>
      <c r="ET288" s="504"/>
      <c r="EU288" s="514"/>
      <c r="EV288" s="512"/>
      <c r="EW288" s="512"/>
      <c r="EX288" s="504"/>
      <c r="EY288" s="504"/>
      <c r="EZ288" s="514"/>
      <c r="FA288" s="512"/>
      <c r="FB288" s="512"/>
      <c r="FC288" s="512"/>
      <c r="FD288" s="512"/>
      <c r="FE288" s="512"/>
      <c r="FF288" s="454"/>
      <c r="FG288" s="454"/>
      <c r="FH288" s="471"/>
      <c r="FI288" s="469"/>
      <c r="FJ288" s="469"/>
      <c r="FK288" s="454"/>
      <c r="FL288" s="454"/>
      <c r="FM288" s="471"/>
      <c r="FN288" s="469"/>
      <c r="FO288" s="469"/>
      <c r="FP288" s="469"/>
      <c r="FQ288" s="469"/>
      <c r="FR288" s="469"/>
    </row>
    <row r="289" spans="2:174" s="48" customFormat="1" ht="51.6" hidden="1" customHeight="1" x14ac:dyDescent="0.25">
      <c r="B289" s="43"/>
      <c r="C289" s="44"/>
      <c r="D289" s="43"/>
      <c r="E289" s="51"/>
      <c r="F289" s="43"/>
      <c r="G289" s="44"/>
      <c r="H289" s="43"/>
      <c r="I289" s="43"/>
      <c r="J289" s="43"/>
      <c r="K289" s="43"/>
      <c r="L289" s="43"/>
      <c r="M289" s="608">
        <v>8</v>
      </c>
      <c r="N289" s="278" t="s">
        <v>332</v>
      </c>
      <c r="O289" s="278"/>
      <c r="P289" s="226"/>
      <c r="Q289" s="226"/>
      <c r="R289" s="3">
        <f>R290+R291</f>
        <v>0</v>
      </c>
      <c r="S289" s="3">
        <f>S290+S291</f>
        <v>0</v>
      </c>
      <c r="T289" s="197"/>
      <c r="U289" s="197"/>
      <c r="V289" s="3">
        <f>V290+V291</f>
        <v>0</v>
      </c>
      <c r="W289" s="3">
        <f>W290+W291</f>
        <v>0</v>
      </c>
      <c r="X289" s="197"/>
      <c r="Y289" s="197"/>
      <c r="Z289" s="197"/>
      <c r="AA289" s="197">
        <f>AA290+AA291</f>
        <v>29855.4</v>
      </c>
      <c r="AB289" s="197">
        <f>AB290+AB291</f>
        <v>29855.4</v>
      </c>
      <c r="AC289" s="197"/>
      <c r="AD289" s="197"/>
      <c r="AE289" s="197"/>
      <c r="AF289" s="197">
        <f>AF290+AF291</f>
        <v>0</v>
      </c>
      <c r="AG289" s="197">
        <f>AG290+AG291</f>
        <v>0</v>
      </c>
      <c r="AH289" s="197"/>
      <c r="AI289" s="197"/>
      <c r="AJ289" s="197"/>
      <c r="AK289" s="189">
        <f>AK290+AK291</f>
        <v>0</v>
      </c>
      <c r="AL289" s="197">
        <f>AL290+AL291</f>
        <v>0</v>
      </c>
      <c r="AM289" s="197"/>
      <c r="AN289" s="197"/>
      <c r="AO289" s="197"/>
      <c r="AP289" s="585"/>
      <c r="AQ289" s="3">
        <f>AQ290+AQ291</f>
        <v>0</v>
      </c>
      <c r="AR289" s="3">
        <f>AR290+AR291</f>
        <v>0</v>
      </c>
      <c r="AS289" s="8"/>
      <c r="AT289" s="8"/>
      <c r="AU289" s="8"/>
      <c r="AV289" s="3" t="e">
        <f>AV290+AV291</f>
        <v>#REF!</v>
      </c>
      <c r="AW289" s="3" t="e">
        <f>AW290+AW291</f>
        <v>#REF!</v>
      </c>
      <c r="AX289" s="8"/>
      <c r="AY289" s="8"/>
      <c r="AZ289" s="8"/>
      <c r="BA289" s="3">
        <f>BA290+BA291</f>
        <v>24778.6</v>
      </c>
      <c r="BB289" s="3"/>
      <c r="BC289" s="8"/>
      <c r="BD289" s="8"/>
      <c r="BE289" s="8"/>
      <c r="BF289" s="3">
        <f>BF290+BF291</f>
        <v>0</v>
      </c>
      <c r="BG289" s="3">
        <f>BG290+BG291</f>
        <v>0</v>
      </c>
      <c r="BH289" s="8"/>
      <c r="BI289" s="8"/>
      <c r="BJ289" s="8"/>
      <c r="BK289" s="3">
        <f>BK290+BK291</f>
        <v>0</v>
      </c>
      <c r="BL289" s="3">
        <f>BL290+BL291</f>
        <v>0</v>
      </c>
      <c r="BM289" s="8"/>
      <c r="BN289" s="8"/>
      <c r="BO289" s="8"/>
      <c r="BP289" s="8"/>
      <c r="BQ289" s="8"/>
      <c r="BR289" s="8"/>
      <c r="BS289" s="8"/>
      <c r="BT289" s="3">
        <f>BT290+BT291</f>
        <v>0</v>
      </c>
      <c r="BU289" s="3">
        <f>BU290+BU291</f>
        <v>0</v>
      </c>
      <c r="BV289" s="8"/>
      <c r="BW289" s="8"/>
      <c r="BX289" s="196"/>
      <c r="BY289" s="353">
        <f>BY290+BY291</f>
        <v>0</v>
      </c>
      <c r="BZ289" s="389">
        <f>BZ290+BZ291</f>
        <v>0</v>
      </c>
      <c r="CA289" s="389"/>
      <c r="CB289" s="389"/>
      <c r="CC289" s="389"/>
      <c r="CD289" s="3">
        <f t="shared" si="683"/>
        <v>0</v>
      </c>
      <c r="CE289" s="389">
        <f>CE290+CE291</f>
        <v>0</v>
      </c>
      <c r="CF289" s="389">
        <f t="shared" si="689"/>
        <v>0</v>
      </c>
      <c r="CG289" s="389"/>
      <c r="CH289" s="389"/>
      <c r="CI289" s="389"/>
      <c r="CJ289" s="315">
        <f>CJ290+CJ291</f>
        <v>0</v>
      </c>
      <c r="CK289" s="315">
        <f t="shared" si="687"/>
        <v>0</v>
      </c>
      <c r="CL289" s="315"/>
      <c r="CM289" s="315"/>
      <c r="CN289" s="315"/>
      <c r="CO289" s="399"/>
      <c r="CP289" s="400"/>
      <c r="CQ289" s="400"/>
      <c r="CR289" s="3">
        <f>CR290+CR291</f>
        <v>0</v>
      </c>
      <c r="CS289" s="3">
        <f>CS290+CS291</f>
        <v>0</v>
      </c>
      <c r="CT289" s="389"/>
      <c r="CU289" s="389"/>
      <c r="CV289" s="389"/>
      <c r="CW289" s="3">
        <f>CW290+CW291</f>
        <v>0</v>
      </c>
      <c r="CX289" s="3">
        <f>CX290+CX291</f>
        <v>0</v>
      </c>
      <c r="CY289" s="389"/>
      <c r="CZ289" s="389"/>
      <c r="DA289" s="389"/>
      <c r="DB289" s="400"/>
      <c r="DC289" s="400"/>
      <c r="DD289" s="400"/>
      <c r="DE289" s="400"/>
      <c r="DF289" s="400"/>
      <c r="DG289" s="400"/>
      <c r="DH289" s="400"/>
      <c r="DI289" s="400"/>
      <c r="DJ289" s="402"/>
      <c r="DK289" s="399"/>
      <c r="DL289" s="399"/>
      <c r="DM289" s="403"/>
      <c r="DN289" s="400"/>
      <c r="DO289" s="400"/>
      <c r="DP289" s="400"/>
      <c r="DQ289" s="400"/>
      <c r="DR289" s="400"/>
      <c r="DS289" s="400"/>
      <c r="DT289" s="400"/>
      <c r="DU289" s="389">
        <f t="shared" si="688"/>
        <v>0</v>
      </c>
      <c r="DV289" s="3">
        <f>DV290+DV291</f>
        <v>0</v>
      </c>
      <c r="DW289" s="262"/>
      <c r="DX289" s="262"/>
      <c r="DY289" s="57"/>
      <c r="DZ289" s="389">
        <f t="shared" si="686"/>
        <v>0</v>
      </c>
      <c r="EA289" s="389">
        <f>EA290+EA291</f>
        <v>0</v>
      </c>
      <c r="EB289" s="9"/>
      <c r="EC289" s="8"/>
      <c r="ED289" s="7"/>
      <c r="EE289" s="472">
        <f>EF289+EG289</f>
        <v>0</v>
      </c>
      <c r="EF289" s="472">
        <f>AR290+AR291</f>
        <v>0</v>
      </c>
      <c r="EG289" s="473"/>
      <c r="EH289" s="564" t="e">
        <f>EF289/EE289</f>
        <v>#DIV/0!</v>
      </c>
      <c r="EI289" s="564" t="e">
        <f>EG289/EE289</f>
        <v>#DIV/0!</v>
      </c>
      <c r="EJ289" s="472">
        <f>EK289+EL289</f>
        <v>0</v>
      </c>
      <c r="EK289" s="472">
        <f>DV289</f>
        <v>0</v>
      </c>
      <c r="EL289" s="473">
        <f>EA289</f>
        <v>0</v>
      </c>
      <c r="EM289" s="564" t="e">
        <f>EK289/EJ289</f>
        <v>#DIV/0!</v>
      </c>
      <c r="EN289" s="564" t="e">
        <f>EL289/EJ289</f>
        <v>#DIV/0!</v>
      </c>
      <c r="EO289" s="564"/>
      <c r="EP289" s="472" t="e">
        <f>EJ289*EH289</f>
        <v>#DIV/0!</v>
      </c>
      <c r="EQ289" s="472" t="e">
        <f>EK289-EP289</f>
        <v>#DIV/0!</v>
      </c>
      <c r="ER289" s="8"/>
      <c r="ES289" s="515"/>
      <c r="ET289" s="515"/>
      <c r="EU289" s="514"/>
      <c r="EV289" s="512"/>
      <c r="EW289" s="512"/>
      <c r="EX289" s="515"/>
      <c r="EY289" s="515"/>
      <c r="EZ289" s="514"/>
      <c r="FA289" s="512"/>
      <c r="FB289" s="512"/>
      <c r="FC289" s="512"/>
      <c r="FD289" s="512"/>
      <c r="FE289" s="512"/>
      <c r="FF289" s="472"/>
      <c r="FG289" s="472"/>
      <c r="FH289" s="471"/>
      <c r="FI289" s="469"/>
      <c r="FJ289" s="469"/>
      <c r="FK289" s="472"/>
      <c r="FL289" s="472"/>
      <c r="FM289" s="471"/>
      <c r="FN289" s="469"/>
      <c r="FO289" s="469"/>
      <c r="FP289" s="469"/>
      <c r="FQ289" s="469"/>
      <c r="FR289" s="469"/>
    </row>
    <row r="290" spans="2:174" s="48" customFormat="1" ht="19.5" hidden="1" customHeight="1" x14ac:dyDescent="0.25">
      <c r="B290" s="43"/>
      <c r="C290" s="44"/>
      <c r="D290" s="43"/>
      <c r="E290" s="51"/>
      <c r="F290" s="43"/>
      <c r="G290" s="44"/>
      <c r="H290" s="43"/>
      <c r="I290" s="43"/>
      <c r="J290" s="43"/>
      <c r="K290" s="43"/>
      <c r="L290" s="43"/>
      <c r="M290" s="78"/>
      <c r="N290" s="79" t="s">
        <v>289</v>
      </c>
      <c r="O290" s="79"/>
      <c r="P290" s="222"/>
      <c r="Q290" s="222"/>
      <c r="R290" s="2">
        <f>S290+T290+U290+V290</f>
        <v>0</v>
      </c>
      <c r="S290" s="25"/>
      <c r="T290" s="175"/>
      <c r="U290" s="197"/>
      <c r="V290" s="2">
        <f>W290+X290+Y290+Z290</f>
        <v>0</v>
      </c>
      <c r="W290" s="25"/>
      <c r="X290" s="175"/>
      <c r="Y290" s="197"/>
      <c r="Z290" s="197"/>
      <c r="AA290" s="172">
        <f>AB290+AC290+AD290+AE290</f>
        <v>29855.4</v>
      </c>
      <c r="AB290" s="175">
        <v>29855.4</v>
      </c>
      <c r="AC290" s="175"/>
      <c r="AD290" s="197"/>
      <c r="AE290" s="197"/>
      <c r="AF290" s="172">
        <f>AG290+AH290+AI290+AJ290</f>
        <v>0</v>
      </c>
      <c r="AG290" s="175"/>
      <c r="AH290" s="175"/>
      <c r="AI290" s="197"/>
      <c r="AJ290" s="197"/>
      <c r="AK290" s="172">
        <f>AL290+AM290+AN290+AO290</f>
        <v>0</v>
      </c>
      <c r="AL290" s="175"/>
      <c r="AM290" s="175"/>
      <c r="AN290" s="197"/>
      <c r="AO290" s="197"/>
      <c r="AP290" s="591"/>
      <c r="AQ290" s="2">
        <f>AR290+AS290+AT290+AU290</f>
        <v>0</v>
      </c>
      <c r="AR290" s="25"/>
      <c r="AS290" s="8"/>
      <c r="AT290" s="8"/>
      <c r="AU290" s="8"/>
      <c r="AV290" s="2" t="e">
        <f>AW290+AX290+AY290+AZ290</f>
        <v>#REF!</v>
      </c>
      <c r="AW290" s="2" t="e">
        <f>#REF!-AR290</f>
        <v>#REF!</v>
      </c>
      <c r="AX290" s="8"/>
      <c r="AY290" s="8"/>
      <c r="AZ290" s="8"/>
      <c r="BA290" s="2">
        <f>BB290+BC290+BD290+BE290</f>
        <v>24778.6</v>
      </c>
      <c r="BB290" s="25">
        <f>11220.3+585+616.311+12356.989</f>
        <v>24778.6</v>
      </c>
      <c r="BC290" s="8"/>
      <c r="BD290" s="8"/>
      <c r="BE290" s="8"/>
      <c r="BF290" s="2">
        <f>BG290+BH290+BI290+BJ290</f>
        <v>0</v>
      </c>
      <c r="BG290" s="25"/>
      <c r="BH290" s="8"/>
      <c r="BI290" s="8"/>
      <c r="BJ290" s="8"/>
      <c r="BK290" s="2">
        <f>BL290+BM290+BN290+BO290</f>
        <v>0</v>
      </c>
      <c r="BL290" s="262"/>
      <c r="BM290" s="8"/>
      <c r="BN290" s="8"/>
      <c r="BO290" s="8"/>
      <c r="BP290" s="7"/>
      <c r="BQ290" s="7"/>
      <c r="BR290" s="7"/>
      <c r="BS290" s="7"/>
      <c r="BT290" s="2">
        <f>BU290+BV290+BW290+BX290</f>
        <v>0</v>
      </c>
      <c r="BU290" s="25"/>
      <c r="BV290" s="8"/>
      <c r="BW290" s="8"/>
      <c r="BX290" s="196"/>
      <c r="BY290" s="54">
        <f>BZ290+CA290+CB290+CC290</f>
        <v>0</v>
      </c>
      <c r="BZ290" s="262"/>
      <c r="CA290" s="8"/>
      <c r="CB290" s="8"/>
      <c r="CC290" s="8"/>
      <c r="CD290" s="25">
        <f t="shared" si="683"/>
        <v>0</v>
      </c>
      <c r="CE290" s="262">
        <f>CF290</f>
        <v>0</v>
      </c>
      <c r="CF290" s="262">
        <f t="shared" si="689"/>
        <v>0</v>
      </c>
      <c r="CG290" s="8"/>
      <c r="CH290" s="8"/>
      <c r="CI290" s="8"/>
      <c r="CJ290" s="2">
        <f>CK290+CL290+CM290+CN290</f>
        <v>0</v>
      </c>
      <c r="CK290" s="2">
        <f t="shared" si="687"/>
        <v>0</v>
      </c>
      <c r="CL290" s="2"/>
      <c r="CM290" s="2"/>
      <c r="CN290" s="2"/>
      <c r="CO290" s="92"/>
      <c r="CP290" s="58"/>
      <c r="CQ290" s="58"/>
      <c r="CR290" s="2">
        <f>CS290+CT290+CU290+CV290</f>
        <v>0</v>
      </c>
      <c r="CS290" s="25"/>
      <c r="CT290" s="8"/>
      <c r="CU290" s="8"/>
      <c r="CV290" s="8"/>
      <c r="CW290" s="2">
        <f>CX290+CY290+CZ290+DA290</f>
        <v>0</v>
      </c>
      <c r="CX290" s="25"/>
      <c r="CY290" s="8"/>
      <c r="CZ290" s="8"/>
      <c r="DA290" s="8"/>
      <c r="DB290" s="58"/>
      <c r="DC290" s="58"/>
      <c r="DD290" s="58"/>
      <c r="DE290" s="58"/>
      <c r="DF290" s="58"/>
      <c r="DG290" s="58"/>
      <c r="DH290" s="58"/>
      <c r="DI290" s="58"/>
      <c r="DJ290" s="335"/>
      <c r="DK290" s="92"/>
      <c r="DL290" s="92"/>
      <c r="DM290" s="336"/>
      <c r="DN290" s="58"/>
      <c r="DO290" s="58"/>
      <c r="DP290" s="58"/>
      <c r="DQ290" s="58"/>
      <c r="DR290" s="58"/>
      <c r="DS290" s="58"/>
      <c r="DT290" s="58"/>
      <c r="DU290" s="262">
        <f t="shared" si="688"/>
        <v>0</v>
      </c>
      <c r="DV290" s="262"/>
      <c r="DW290" s="262"/>
      <c r="DX290" s="262"/>
      <c r="DY290" s="57"/>
      <c r="DZ290" s="262">
        <f t="shared" si="686"/>
        <v>0</v>
      </c>
      <c r="EA290" s="262"/>
      <c r="EB290" s="9"/>
      <c r="EC290" s="8"/>
      <c r="ED290" s="7"/>
      <c r="EE290" s="454"/>
      <c r="EF290" s="454"/>
      <c r="EG290" s="471"/>
      <c r="EH290" s="469"/>
      <c r="EI290" s="469"/>
      <c r="EJ290" s="454"/>
      <c r="EK290" s="454"/>
      <c r="EL290" s="471"/>
      <c r="EM290" s="469"/>
      <c r="EN290" s="469"/>
      <c r="EO290" s="469"/>
      <c r="EP290" s="469"/>
      <c r="EQ290" s="469"/>
      <c r="ER290" s="8"/>
      <c r="ES290" s="504"/>
      <c r="ET290" s="504"/>
      <c r="EU290" s="514"/>
      <c r="EV290" s="512"/>
      <c r="EW290" s="512"/>
      <c r="EX290" s="504"/>
      <c r="EY290" s="504"/>
      <c r="EZ290" s="514"/>
      <c r="FA290" s="512"/>
      <c r="FB290" s="512"/>
      <c r="FC290" s="512"/>
      <c r="FD290" s="512"/>
      <c r="FE290" s="512"/>
      <c r="FF290" s="454"/>
      <c r="FG290" s="454"/>
      <c r="FH290" s="471"/>
      <c r="FI290" s="469"/>
      <c r="FJ290" s="469"/>
      <c r="FK290" s="454"/>
      <c r="FL290" s="454"/>
      <c r="FM290" s="471"/>
      <c r="FN290" s="469"/>
      <c r="FO290" s="469"/>
      <c r="FP290" s="469"/>
      <c r="FQ290" s="469"/>
      <c r="FR290" s="469"/>
    </row>
    <row r="291" spans="2:174" s="48" customFormat="1" ht="19.5" hidden="1" customHeight="1" x14ac:dyDescent="0.25">
      <c r="B291" s="43"/>
      <c r="C291" s="44"/>
      <c r="D291" s="43"/>
      <c r="E291" s="51"/>
      <c r="F291" s="43"/>
      <c r="G291" s="44"/>
      <c r="H291" s="43"/>
      <c r="I291" s="43"/>
      <c r="J291" s="43"/>
      <c r="K291" s="43"/>
      <c r="L291" s="43"/>
      <c r="M291" s="78"/>
      <c r="N291" s="79" t="s">
        <v>288</v>
      </c>
      <c r="O291" s="79"/>
      <c r="P291" s="222"/>
      <c r="Q291" s="222"/>
      <c r="R291" s="2">
        <f>S291+T291+U291+V291</f>
        <v>0</v>
      </c>
      <c r="S291" s="25">
        <v>0</v>
      </c>
      <c r="T291" s="175"/>
      <c r="U291" s="197"/>
      <c r="V291" s="2">
        <f>W291+X291+Y291+Z291</f>
        <v>0</v>
      </c>
      <c r="W291" s="25">
        <v>0</v>
      </c>
      <c r="X291" s="175"/>
      <c r="Y291" s="197"/>
      <c r="Z291" s="197"/>
      <c r="AA291" s="172">
        <f>AB291+AC291+AD291+AE291</f>
        <v>0</v>
      </c>
      <c r="AB291" s="175"/>
      <c r="AC291" s="175"/>
      <c r="AD291" s="197"/>
      <c r="AE291" s="197"/>
      <c r="AF291" s="172">
        <f>AG291+AH291+AI291+AJ291</f>
        <v>0</v>
      </c>
      <c r="AG291" s="175"/>
      <c r="AH291" s="175"/>
      <c r="AI291" s="197"/>
      <c r="AJ291" s="197"/>
      <c r="AK291" s="172">
        <f>AL291+AM291+AN291+AO291</f>
        <v>0</v>
      </c>
      <c r="AL291" s="175"/>
      <c r="AM291" s="175"/>
      <c r="AN291" s="197"/>
      <c r="AO291" s="197"/>
      <c r="AP291" s="591"/>
      <c r="AQ291" s="2">
        <f>AR291+AS291+AT291+AU291</f>
        <v>0</v>
      </c>
      <c r="AR291" s="25">
        <v>0</v>
      </c>
      <c r="AS291" s="8"/>
      <c r="AT291" s="8"/>
      <c r="AU291" s="8"/>
      <c r="AV291" s="2" t="e">
        <f>AW291+AX291+AY291+AZ291</f>
        <v>#REF!</v>
      </c>
      <c r="AW291" s="2" t="e">
        <f>#REF!-AR291</f>
        <v>#REF!</v>
      </c>
      <c r="AX291" s="8"/>
      <c r="AY291" s="8"/>
      <c r="AZ291" s="8"/>
      <c r="BA291" s="2">
        <f>BB291+BC291+BD291+BE291</f>
        <v>0</v>
      </c>
      <c r="BB291" s="25"/>
      <c r="BC291" s="8"/>
      <c r="BD291" s="8"/>
      <c r="BE291" s="8"/>
      <c r="BF291" s="2">
        <f>BG291+BH291+BI291+BJ291</f>
        <v>0</v>
      </c>
      <c r="BG291" s="25"/>
      <c r="BH291" s="8"/>
      <c r="BI291" s="8"/>
      <c r="BJ291" s="8"/>
      <c r="BK291" s="2">
        <f>BL291+BM291+BN291+BO291</f>
        <v>0</v>
      </c>
      <c r="BL291" s="25">
        <v>0</v>
      </c>
      <c r="BM291" s="8"/>
      <c r="BN291" s="8"/>
      <c r="BO291" s="8"/>
      <c r="BP291" s="7"/>
      <c r="BQ291" s="7"/>
      <c r="BR291" s="7"/>
      <c r="BS291" s="7"/>
      <c r="BT291" s="2">
        <f>BU291+BV291+BW291+BX291</f>
        <v>0</v>
      </c>
      <c r="BU291" s="25"/>
      <c r="BV291" s="8"/>
      <c r="BW291" s="8"/>
      <c r="BX291" s="196"/>
      <c r="BY291" s="54">
        <f>BZ291+CA291+CB291+CC291</f>
        <v>0</v>
      </c>
      <c r="BZ291" s="262"/>
      <c r="CA291" s="8"/>
      <c r="CB291" s="8"/>
      <c r="CC291" s="8"/>
      <c r="CD291" s="25">
        <f t="shared" si="683"/>
        <v>0</v>
      </c>
      <c r="CE291" s="262">
        <f>CF291</f>
        <v>0</v>
      </c>
      <c r="CF291" s="262">
        <f t="shared" si="689"/>
        <v>0</v>
      </c>
      <c r="CG291" s="8"/>
      <c r="CH291" s="8"/>
      <c r="CI291" s="8"/>
      <c r="CJ291" s="2">
        <f>CK291+CL291+CM291+CN291</f>
        <v>0</v>
      </c>
      <c r="CK291" s="2">
        <f t="shared" si="687"/>
        <v>0</v>
      </c>
      <c r="CL291" s="2"/>
      <c r="CM291" s="2"/>
      <c r="CN291" s="2"/>
      <c r="CO291" s="92"/>
      <c r="CP291" s="58"/>
      <c r="CQ291" s="58"/>
      <c r="CR291" s="2">
        <f>CS291+CT291+CU291+CV291</f>
        <v>0</v>
      </c>
      <c r="CS291" s="25"/>
      <c r="CT291" s="8"/>
      <c r="CU291" s="8"/>
      <c r="CV291" s="8"/>
      <c r="CW291" s="2">
        <f>CX291+CY291+CZ291+DA291</f>
        <v>0</v>
      </c>
      <c r="CX291" s="25"/>
      <c r="CY291" s="8"/>
      <c r="CZ291" s="8"/>
      <c r="DA291" s="8"/>
      <c r="DB291" s="58"/>
      <c r="DC291" s="58"/>
      <c r="DD291" s="58"/>
      <c r="DE291" s="58"/>
      <c r="DF291" s="58"/>
      <c r="DG291" s="58"/>
      <c r="DH291" s="58"/>
      <c r="DI291" s="58"/>
      <c r="DJ291" s="335"/>
      <c r="DK291" s="92"/>
      <c r="DL291" s="92"/>
      <c r="DM291" s="336"/>
      <c r="DN291" s="58"/>
      <c r="DO291" s="58"/>
      <c r="DP291" s="58"/>
      <c r="DQ291" s="58"/>
      <c r="DR291" s="58"/>
      <c r="DS291" s="58"/>
      <c r="DT291" s="58"/>
      <c r="DU291" s="262">
        <f t="shared" si="688"/>
        <v>0</v>
      </c>
      <c r="DV291" s="25"/>
      <c r="DW291" s="262"/>
      <c r="DX291" s="262"/>
      <c r="DY291" s="57"/>
      <c r="DZ291" s="262">
        <f t="shared" si="686"/>
        <v>0</v>
      </c>
      <c r="EA291" s="262"/>
      <c r="EB291" s="9"/>
      <c r="EC291" s="8"/>
      <c r="ED291" s="7"/>
      <c r="EE291" s="454"/>
      <c r="EF291" s="454"/>
      <c r="EG291" s="471"/>
      <c r="EH291" s="469"/>
      <c r="EI291" s="469"/>
      <c r="EJ291" s="454"/>
      <c r="EK291" s="454"/>
      <c r="EL291" s="471"/>
      <c r="EM291" s="469"/>
      <c r="EN291" s="469"/>
      <c r="EO291" s="469"/>
      <c r="EP291" s="469"/>
      <c r="EQ291" s="469"/>
      <c r="ER291" s="8"/>
      <c r="ES291" s="504"/>
      <c r="ET291" s="504"/>
      <c r="EU291" s="514"/>
      <c r="EV291" s="512"/>
      <c r="EW291" s="512"/>
      <c r="EX291" s="504"/>
      <c r="EY291" s="504"/>
      <c r="EZ291" s="514"/>
      <c r="FA291" s="512"/>
      <c r="FB291" s="512"/>
      <c r="FC291" s="512"/>
      <c r="FD291" s="512"/>
      <c r="FE291" s="512"/>
      <c r="FF291" s="454"/>
      <c r="FG291" s="454"/>
      <c r="FH291" s="471"/>
      <c r="FI291" s="469"/>
      <c r="FJ291" s="469"/>
      <c r="FK291" s="454"/>
      <c r="FL291" s="454"/>
      <c r="FM291" s="471"/>
      <c r="FN291" s="469"/>
      <c r="FO291" s="469"/>
      <c r="FP291" s="469"/>
      <c r="FQ291" s="469"/>
      <c r="FR291" s="469"/>
    </row>
    <row r="292" spans="2:174" s="142" customFormat="1" ht="47.25" customHeight="1" x14ac:dyDescent="0.2">
      <c r="B292" s="151"/>
      <c r="C292" s="152"/>
      <c r="D292" s="151"/>
      <c r="E292" s="148"/>
      <c r="F292" s="151"/>
      <c r="G292" s="152"/>
      <c r="H292" s="151"/>
      <c r="I292" s="151"/>
      <c r="J292" s="151"/>
      <c r="K292" s="151"/>
      <c r="L292" s="151"/>
      <c r="M292" s="951" t="s">
        <v>291</v>
      </c>
      <c r="N292" s="952"/>
      <c r="O292" s="424"/>
      <c r="P292" s="424"/>
      <c r="Q292" s="424"/>
      <c r="R292" s="70">
        <f>S292+T292+U292</f>
        <v>1437883.9901100001</v>
      </c>
      <c r="S292" s="70">
        <f>S264+S265</f>
        <v>230798.96484</v>
      </c>
      <c r="T292" s="70">
        <f>T264+T265</f>
        <v>394658.40447000007</v>
      </c>
      <c r="U292" s="70">
        <f>U264+U265</f>
        <v>812426.62079999992</v>
      </c>
      <c r="V292" s="70">
        <f>W292+X292+Y292+Z292</f>
        <v>1184760.12206</v>
      </c>
      <c r="W292" s="70">
        <f>W264+W265</f>
        <v>332025.52205999999</v>
      </c>
      <c r="X292" s="70">
        <f>X264+X265</f>
        <v>400000</v>
      </c>
      <c r="Y292" s="70">
        <f>Y264+Y265</f>
        <v>452734.6</v>
      </c>
      <c r="Z292" s="70">
        <f>Z264+Z265</f>
        <v>0</v>
      </c>
      <c r="AA292" s="70">
        <f>AB292+AC292+AD292+AE292</f>
        <v>713429.13100000005</v>
      </c>
      <c r="AB292" s="70">
        <f>AB264+AB265</f>
        <v>434727.951</v>
      </c>
      <c r="AC292" s="70">
        <f>AC264+AC265</f>
        <v>102879</v>
      </c>
      <c r="AD292" s="70">
        <f>AD264+AD265</f>
        <v>175822.18</v>
      </c>
      <c r="AE292" s="70">
        <f>AE264+AE265</f>
        <v>0</v>
      </c>
      <c r="AF292" s="70">
        <f>AG292+AH292+AI292+AJ292</f>
        <v>817193.18799999985</v>
      </c>
      <c r="AG292" s="70">
        <f>AG264+AG265</f>
        <v>510805.45099999994</v>
      </c>
      <c r="AH292" s="70">
        <f>AH264+AH265</f>
        <v>102879</v>
      </c>
      <c r="AI292" s="70">
        <f>AI264+AI265</f>
        <v>203508.73699999999</v>
      </c>
      <c r="AJ292" s="70">
        <f>AJ264+AJ265</f>
        <v>0</v>
      </c>
      <c r="AK292" s="310">
        <f>AL292+AM292+AN292+AO292</f>
        <v>500208.04399999994</v>
      </c>
      <c r="AL292" s="70">
        <f>AL264+AL265</f>
        <v>345126.65799999994</v>
      </c>
      <c r="AM292" s="70">
        <f>AM264+AM265</f>
        <v>44730</v>
      </c>
      <c r="AN292" s="70">
        <f>AN264+AN265</f>
        <v>110351.386</v>
      </c>
      <c r="AO292" s="70">
        <f>AO264+AO265</f>
        <v>0</v>
      </c>
      <c r="AP292" s="141"/>
      <c r="AQ292" s="70">
        <f>AR292+AS292+AT292+AU292</f>
        <v>1423170.8061700002</v>
      </c>
      <c r="AR292" s="70">
        <f>AR264+AR265</f>
        <v>230798.96484</v>
      </c>
      <c r="AS292" s="70">
        <f>AS264+AS265</f>
        <v>394587.80547000008</v>
      </c>
      <c r="AT292" s="70">
        <f>AT264+AT265</f>
        <v>797784.03586000006</v>
      </c>
      <c r="AU292" s="70">
        <f>AU264+AU265</f>
        <v>0</v>
      </c>
      <c r="AV292" s="70" t="e">
        <f>AW292+AX292+AY292+AZ292</f>
        <v>#REF!</v>
      </c>
      <c r="AW292" s="70" t="e">
        <f>AW264+AW265</f>
        <v>#REF!</v>
      </c>
      <c r="AX292" s="70" t="e">
        <f>AX264+AX265</f>
        <v>#REF!</v>
      </c>
      <c r="AY292" s="70" t="e">
        <f>AY264+AY265</f>
        <v>#REF!</v>
      </c>
      <c r="AZ292" s="70" t="e">
        <f>AZ264+AZ265</f>
        <v>#REF!</v>
      </c>
      <c r="BA292" s="70">
        <f>BB292+BC292+BD292+BE292</f>
        <v>793737.85177999991</v>
      </c>
      <c r="BB292" s="70">
        <f>BB264+BB265</f>
        <v>315089.22378</v>
      </c>
      <c r="BC292" s="70">
        <f>BC264+BC265</f>
        <v>223922.57699999999</v>
      </c>
      <c r="BD292" s="70">
        <f>BD264+BD265</f>
        <v>254726.05100000004</v>
      </c>
      <c r="BE292" s="70">
        <f>BE264+BE265</f>
        <v>0</v>
      </c>
      <c r="BF292" s="70">
        <f>BG292+BH292+BI292+BJ292</f>
        <v>0</v>
      </c>
      <c r="BG292" s="70">
        <f>BG264+BG265</f>
        <v>0</v>
      </c>
      <c r="BH292" s="70">
        <f>BH264+BH265</f>
        <v>0</v>
      </c>
      <c r="BI292" s="70">
        <f>BI264+BI265</f>
        <v>0</v>
      </c>
      <c r="BJ292" s="70">
        <f>BJ264+BJ265</f>
        <v>0</v>
      </c>
      <c r="BK292" s="70">
        <f>BL292+BM292+BN292+BO292</f>
        <v>1267685.7391900001</v>
      </c>
      <c r="BL292" s="70">
        <f>BL264+BL265</f>
        <v>164711.14168</v>
      </c>
      <c r="BM292" s="70">
        <f>BM264+BM265</f>
        <v>373645.78801999998</v>
      </c>
      <c r="BN292" s="70">
        <f>BN264+BN265</f>
        <v>729328.80949000013</v>
      </c>
      <c r="BO292" s="70">
        <f>BO264+BO265</f>
        <v>0</v>
      </c>
      <c r="BP292" s="70"/>
      <c r="BQ292" s="70"/>
      <c r="BR292" s="70"/>
      <c r="BS292" s="70"/>
      <c r="BT292" s="70">
        <f>BU292+BV292+BW292+BX292</f>
        <v>1267685.7391940001</v>
      </c>
      <c r="BU292" s="70">
        <f>BU264+BU265</f>
        <v>164711.14168</v>
      </c>
      <c r="BV292" s="70">
        <f>BV264+BV265</f>
        <v>373645.78802400001</v>
      </c>
      <c r="BW292" s="70">
        <f>BW264+BW265</f>
        <v>729328.80949000013</v>
      </c>
      <c r="BX292" s="70">
        <f>BX264+BX265</f>
        <v>0</v>
      </c>
      <c r="BY292" s="70">
        <f>BZ292+CA292+CB292+CC292</f>
        <v>216335.47907999999</v>
      </c>
      <c r="BZ292" s="70">
        <f>BZ264+BZ265</f>
        <v>6809.1255500000007</v>
      </c>
      <c r="CA292" s="70">
        <f>CA264+CA265</f>
        <v>108439.87493999999</v>
      </c>
      <c r="CB292" s="70">
        <f>CB264+CB265</f>
        <v>101086.47859</v>
      </c>
      <c r="CC292" s="70">
        <f>CC264+CC265</f>
        <v>0</v>
      </c>
      <c r="CD292" s="70">
        <f t="shared" si="683"/>
        <v>1484021.2182740001</v>
      </c>
      <c r="CE292" s="70">
        <f>CF292+CG292+CH292+CI292</f>
        <v>1484021.2182740001</v>
      </c>
      <c r="CF292" s="70">
        <f t="shared" si="689"/>
        <v>171520.26723</v>
      </c>
      <c r="CG292" s="70">
        <f>CG264+CG265</f>
        <v>482085.66296399996</v>
      </c>
      <c r="CH292" s="70">
        <f>CH264+CH265</f>
        <v>830415.28808000009</v>
      </c>
      <c r="CI292" s="70">
        <f>CI264+CI265</f>
        <v>0</v>
      </c>
      <c r="CJ292" s="70">
        <f>CK292+CL292+CM292+CN292</f>
        <v>-4.0000004446483217E-6</v>
      </c>
      <c r="CK292" s="70">
        <f t="shared" si="687"/>
        <v>0</v>
      </c>
      <c r="CL292" s="70">
        <f>CL264+CL265</f>
        <v>-4.0000004446483217E-6</v>
      </c>
      <c r="CM292" s="70">
        <f>CM264+CM265</f>
        <v>0</v>
      </c>
      <c r="CN292" s="70">
        <f>CN264+CN265</f>
        <v>0</v>
      </c>
      <c r="CO292" s="312"/>
      <c r="CP292" s="154"/>
      <c r="CQ292" s="154"/>
      <c r="CR292" s="70">
        <f>CS292+CT292+CU292+CV292</f>
        <v>0</v>
      </c>
      <c r="CS292" s="70">
        <f>CS264+CS265</f>
        <v>0</v>
      </c>
      <c r="CT292" s="70">
        <f>CT264+CT265</f>
        <v>0</v>
      </c>
      <c r="CU292" s="70">
        <f>CU264+CU265</f>
        <v>0</v>
      </c>
      <c r="CV292" s="70">
        <f>CV264+CV265</f>
        <v>0</v>
      </c>
      <c r="CW292" s="70">
        <f>CX292+CY292+CZ292+DA292</f>
        <v>0</v>
      </c>
      <c r="CX292" s="70">
        <f>CX264+CX265</f>
        <v>0</v>
      </c>
      <c r="CY292" s="70">
        <f>CY264+CY265</f>
        <v>0</v>
      </c>
      <c r="CZ292" s="70">
        <f>CZ264+CZ265</f>
        <v>0</v>
      </c>
      <c r="DA292" s="70">
        <f>DA264+DA265</f>
        <v>0</v>
      </c>
      <c r="DB292" s="70">
        <f>DC292+DD292+DE292+DF292</f>
        <v>0</v>
      </c>
      <c r="DC292" s="70">
        <f>DC264+DC265</f>
        <v>0</v>
      </c>
      <c r="DD292" s="70">
        <f>DD264+DD265</f>
        <v>0</v>
      </c>
      <c r="DE292" s="70">
        <f>DE264+DE265</f>
        <v>0</v>
      </c>
      <c r="DF292" s="70">
        <f>DF264+DF265</f>
        <v>0</v>
      </c>
      <c r="DG292" s="154"/>
      <c r="DH292" s="154"/>
      <c r="DI292" s="154"/>
      <c r="DJ292" s="333"/>
      <c r="DK292" s="312"/>
      <c r="DL292" s="312"/>
      <c r="DM292" s="334"/>
      <c r="DN292" s="154"/>
      <c r="DO292" s="154"/>
      <c r="DP292" s="154"/>
      <c r="DQ292" s="154"/>
      <c r="DR292" s="154"/>
      <c r="DS292" s="154"/>
      <c r="DT292" s="154"/>
      <c r="DU292" s="70">
        <f>DV292+DW292+DX292+DY292</f>
        <v>19944.0236</v>
      </c>
      <c r="DV292" s="70">
        <f>DV264+DV265</f>
        <v>15706.656500000001</v>
      </c>
      <c r="DW292" s="70">
        <f>DW264+DW265</f>
        <v>4237.3671000000004</v>
      </c>
      <c r="DX292" s="70">
        <f>DX264+DX265</f>
        <v>0</v>
      </c>
      <c r="DY292" s="70">
        <f>DY264+DY265</f>
        <v>0</v>
      </c>
      <c r="DZ292" s="70">
        <f>EA292+EB292+EC292+ED292</f>
        <v>2035.1443399999998</v>
      </c>
      <c r="EA292" s="70">
        <f>EA264+EA265</f>
        <v>1092.37796</v>
      </c>
      <c r="EB292" s="94">
        <f>EB264+EB265</f>
        <v>942.76637999999991</v>
      </c>
      <c r="EC292" s="70">
        <f>EC264+EC265</f>
        <v>0</v>
      </c>
      <c r="ED292" s="310">
        <f>ED264+ED265</f>
        <v>0</v>
      </c>
      <c r="EE292" s="70">
        <f>EF292+EG292+EH292+EI292</f>
        <v>68317.612040000007</v>
      </c>
      <c r="EF292" s="70">
        <f>EF264+EF265</f>
        <v>68317.612040000007</v>
      </c>
      <c r="EG292" s="94">
        <f>EG264+EG265</f>
        <v>0</v>
      </c>
      <c r="EH292" s="70">
        <f>EH264+EH265</f>
        <v>0</v>
      </c>
      <c r="EI292" s="70">
        <f>EI264+EI265</f>
        <v>0</v>
      </c>
      <c r="EJ292" s="70">
        <f>EK292+EL292+EM292+EN292</f>
        <v>0</v>
      </c>
      <c r="EK292" s="70">
        <f t="shared" ref="EK292:ER292" si="690">EK264+EK265</f>
        <v>0</v>
      </c>
      <c r="EL292" s="94">
        <f t="shared" si="690"/>
        <v>0</v>
      </c>
      <c r="EM292" s="70">
        <f t="shared" si="690"/>
        <v>0</v>
      </c>
      <c r="EN292" s="70">
        <f t="shared" si="690"/>
        <v>0</v>
      </c>
      <c r="EO292" s="70"/>
      <c r="EP292" s="70">
        <f t="shared" si="690"/>
        <v>0</v>
      </c>
      <c r="EQ292" s="70">
        <f t="shared" si="690"/>
        <v>0</v>
      </c>
      <c r="ER292" s="70">
        <f t="shared" si="690"/>
        <v>0</v>
      </c>
      <c r="ES292" s="70"/>
      <c r="ET292" s="70"/>
      <c r="EU292" s="94"/>
      <c r="EV292" s="70"/>
      <c r="EW292" s="70"/>
      <c r="EX292" s="70"/>
      <c r="EY292" s="70"/>
      <c r="EZ292" s="94"/>
      <c r="FA292" s="70"/>
      <c r="FB292" s="70"/>
      <c r="FC292" s="70"/>
      <c r="FD292" s="70"/>
      <c r="FE292" s="70"/>
      <c r="FF292" s="70"/>
      <c r="FG292" s="70"/>
      <c r="FH292" s="94"/>
      <c r="FI292" s="70"/>
      <c r="FJ292" s="70"/>
      <c r="FK292" s="70"/>
      <c r="FL292" s="70"/>
      <c r="FM292" s="94"/>
      <c r="FN292" s="70"/>
      <c r="FO292" s="70"/>
      <c r="FP292" s="70"/>
      <c r="FQ292" s="70"/>
      <c r="FR292" s="70"/>
    </row>
    <row r="293" spans="2:174" s="48" customFormat="1" ht="19.5" customHeight="1" x14ac:dyDescent="0.2">
      <c r="B293" s="229"/>
      <c r="C293" s="230"/>
      <c r="D293" s="229"/>
      <c r="E293" s="231"/>
      <c r="F293" s="229"/>
      <c r="G293" s="230"/>
      <c r="H293" s="229"/>
      <c r="I293" s="229"/>
      <c r="J293" s="229"/>
      <c r="K293" s="229"/>
      <c r="L293" s="229"/>
      <c r="M293" s="232"/>
      <c r="N293" s="233" t="s">
        <v>288</v>
      </c>
      <c r="O293" s="233"/>
      <c r="P293" s="233"/>
      <c r="Q293" s="233"/>
      <c r="R293" s="236">
        <f>S293</f>
        <v>45772.800000000003</v>
      </c>
      <c r="S293" s="237">
        <f>S263+S267</f>
        <v>45772.800000000003</v>
      </c>
      <c r="T293" s="237"/>
      <c r="U293" s="237"/>
      <c r="V293" s="236">
        <f>W293+X293+Y293+Z293</f>
        <v>45772.800000000003</v>
      </c>
      <c r="W293" s="237">
        <f>W263+W267</f>
        <v>45772.800000000003</v>
      </c>
      <c r="X293" s="237"/>
      <c r="Y293" s="237"/>
      <c r="Z293" s="25"/>
      <c r="AA293" s="236">
        <f>AB293+AC293+AD293+AE293</f>
        <v>33741.300000000003</v>
      </c>
      <c r="AB293" s="237">
        <f>AB263+AB267</f>
        <v>33741.300000000003</v>
      </c>
      <c r="AC293" s="237"/>
      <c r="AD293" s="237"/>
      <c r="AE293" s="25"/>
      <c r="AF293" s="236">
        <f>AG293+AH293+AI293+AJ293</f>
        <v>97565.494999999995</v>
      </c>
      <c r="AG293" s="237">
        <f>AG263+AG267</f>
        <v>97565.494999999995</v>
      </c>
      <c r="AH293" s="237"/>
      <c r="AI293" s="237"/>
      <c r="AJ293" s="25"/>
      <c r="AK293" s="236">
        <f>AL293+AM293+AN293+AO293</f>
        <v>0</v>
      </c>
      <c r="AL293" s="237">
        <f>AL263+AL267</f>
        <v>0</v>
      </c>
      <c r="AM293" s="237"/>
      <c r="AN293" s="237"/>
      <c r="AO293" s="237"/>
      <c r="AP293" s="593"/>
      <c r="AQ293" s="236">
        <f>AR293+AS293+AT293+AU293</f>
        <v>45772.800000000003</v>
      </c>
      <c r="AR293" s="237">
        <f>AR263+AR267</f>
        <v>45772.800000000003</v>
      </c>
      <c r="AS293" s="237"/>
      <c r="AT293" s="237"/>
      <c r="AU293" s="237"/>
      <c r="AV293" s="236" t="e">
        <f>AW293+AX293+AY293+AZ293</f>
        <v>#REF!</v>
      </c>
      <c r="AW293" s="237" t="e">
        <f>AW263+AW267</f>
        <v>#REF!</v>
      </c>
      <c r="AX293" s="237"/>
      <c r="AY293" s="237"/>
      <c r="AZ293" s="237"/>
      <c r="BA293" s="236">
        <f>BB293+BC293+BD293+BE293</f>
        <v>22388.043260000002</v>
      </c>
      <c r="BB293" s="237">
        <f>BB263+BB267</f>
        <v>22388.043260000002</v>
      </c>
      <c r="BC293" s="237"/>
      <c r="BD293" s="237"/>
      <c r="BE293" s="237"/>
      <c r="BF293" s="236">
        <f>BG293+BH293+BI293+BJ293</f>
        <v>0</v>
      </c>
      <c r="BG293" s="237">
        <f>BG263+BG267</f>
        <v>0</v>
      </c>
      <c r="BH293" s="237"/>
      <c r="BI293" s="237"/>
      <c r="BJ293" s="237"/>
      <c r="BK293" s="236">
        <f>BL293+BM293+BN293+BO293</f>
        <v>45772.799999999996</v>
      </c>
      <c r="BL293" s="237">
        <f>BL263+BL267</f>
        <v>45772.799999999996</v>
      </c>
      <c r="BM293" s="237">
        <f>BM263+BM267</f>
        <v>0</v>
      </c>
      <c r="BN293" s="237">
        <f>BN263+BN267</f>
        <v>0</v>
      </c>
      <c r="BO293" s="237">
        <f>BO263+BO267</f>
        <v>0</v>
      </c>
      <c r="BP293" s="236"/>
      <c r="BQ293" s="236"/>
      <c r="BR293" s="236"/>
      <c r="BS293" s="236"/>
      <c r="BT293" s="236">
        <f>BU293+BV293+BW293+BX293</f>
        <v>45772.799999999996</v>
      </c>
      <c r="BU293" s="237">
        <f>BU263+BU267</f>
        <v>45772.799999999996</v>
      </c>
      <c r="BV293" s="237">
        <f>BV263+BV267</f>
        <v>0</v>
      </c>
      <c r="BW293" s="237">
        <f>BW263+BW267</f>
        <v>0</v>
      </c>
      <c r="BX293" s="237">
        <f>BX263+BX267</f>
        <v>0</v>
      </c>
      <c r="BY293" s="236">
        <f>BZ293+CA293+CB293+CC293</f>
        <v>0</v>
      </c>
      <c r="BZ293" s="237">
        <f>BZ263+BZ267</f>
        <v>0</v>
      </c>
      <c r="CA293" s="237">
        <f>CA263+CA267</f>
        <v>0</v>
      </c>
      <c r="CB293" s="237">
        <f>CB263+CB267</f>
        <v>0</v>
      </c>
      <c r="CC293" s="237">
        <f>CC263+CC267</f>
        <v>0</v>
      </c>
      <c r="CD293" s="237">
        <f t="shared" si="683"/>
        <v>45772.799999999996</v>
      </c>
      <c r="CE293" s="236">
        <f>CF293+CG293+CH293+CI293</f>
        <v>45772.799999999996</v>
      </c>
      <c r="CF293" s="237">
        <f t="shared" si="689"/>
        <v>45772.799999999996</v>
      </c>
      <c r="CG293" s="237">
        <f>CG263+CG267</f>
        <v>0</v>
      </c>
      <c r="CH293" s="237">
        <f>CH263+CH267</f>
        <v>0</v>
      </c>
      <c r="CI293" s="237">
        <f>CI263+CI267</f>
        <v>0</v>
      </c>
      <c r="CJ293" s="236">
        <f>CK293+CL293+CM293+CN293</f>
        <v>0</v>
      </c>
      <c r="CK293" s="237">
        <f t="shared" si="687"/>
        <v>0</v>
      </c>
      <c r="CL293" s="237">
        <f>CL263+CL267</f>
        <v>0</v>
      </c>
      <c r="CM293" s="237">
        <f>CM263+CM267</f>
        <v>0</v>
      </c>
      <c r="CN293" s="237">
        <f>CN263+CN267</f>
        <v>0</v>
      </c>
      <c r="CO293" s="92"/>
      <c r="CP293" s="58"/>
      <c r="CQ293" s="58"/>
      <c r="CR293" s="236">
        <f>CS293+CT293+CU293+CV293</f>
        <v>0</v>
      </c>
      <c r="CS293" s="237">
        <f>CS263+CS267</f>
        <v>0</v>
      </c>
      <c r="CT293" s="237"/>
      <c r="CU293" s="237"/>
      <c r="CV293" s="237"/>
      <c r="CW293" s="236">
        <f>CX293+CY293+CZ293+DA293</f>
        <v>0</v>
      </c>
      <c r="CX293" s="237">
        <f>CX263+CX267</f>
        <v>0</v>
      </c>
      <c r="CY293" s="237"/>
      <c r="CZ293" s="237"/>
      <c r="DA293" s="237"/>
      <c r="DB293" s="236">
        <f>DC293+DD293+DE293+DF293</f>
        <v>0</v>
      </c>
      <c r="DC293" s="237">
        <f>DC263+DC267</f>
        <v>0</v>
      </c>
      <c r="DD293" s="237">
        <f>DD292</f>
        <v>0</v>
      </c>
      <c r="DE293" s="237">
        <f>DE292</f>
        <v>0</v>
      </c>
      <c r="DF293" s="237">
        <f>DF292</f>
        <v>0</v>
      </c>
      <c r="DG293" s="58"/>
      <c r="DH293" s="58"/>
      <c r="DI293" s="58"/>
      <c r="DJ293" s="335"/>
      <c r="DK293" s="92"/>
      <c r="DL293" s="92"/>
      <c r="DM293" s="336"/>
      <c r="DN293" s="58"/>
      <c r="DO293" s="58"/>
      <c r="DP293" s="58"/>
      <c r="DQ293" s="58"/>
      <c r="DR293" s="58"/>
      <c r="DS293" s="58"/>
      <c r="DT293" s="58"/>
      <c r="DU293" s="236">
        <f>DV293+DW293+DX293+DY293</f>
        <v>0</v>
      </c>
      <c r="DV293" s="237">
        <f>DV263+DV267</f>
        <v>0</v>
      </c>
      <c r="DW293" s="237"/>
      <c r="DX293" s="237"/>
      <c r="DY293" s="237"/>
      <c r="DZ293" s="236">
        <f>EA293+EB293+EC293+ED293</f>
        <v>942.76637999999991</v>
      </c>
      <c r="EA293" s="237">
        <f>EA263+EA267</f>
        <v>0</v>
      </c>
      <c r="EB293" s="257">
        <f>EB292</f>
        <v>942.76637999999991</v>
      </c>
      <c r="EC293" s="25">
        <f>EC292</f>
        <v>0</v>
      </c>
      <c r="ED293" s="2">
        <f>ED292</f>
        <v>0</v>
      </c>
      <c r="EE293" s="475"/>
      <c r="EF293" s="476"/>
      <c r="EG293" s="477"/>
      <c r="EH293" s="462"/>
      <c r="EI293" s="462"/>
      <c r="EJ293" s="475"/>
      <c r="EK293" s="476"/>
      <c r="EL293" s="477"/>
      <c r="EM293" s="462"/>
      <c r="EN293" s="462"/>
      <c r="EO293" s="462"/>
      <c r="EP293" s="462"/>
      <c r="EQ293" s="462"/>
      <c r="ER293" s="25">
        <f>ER292</f>
        <v>0</v>
      </c>
      <c r="ES293" s="518"/>
      <c r="ET293" s="519"/>
      <c r="EU293" s="520"/>
      <c r="EV293" s="509"/>
      <c r="EW293" s="509"/>
      <c r="EX293" s="518"/>
      <c r="EY293" s="519"/>
      <c r="EZ293" s="520"/>
      <c r="FA293" s="509"/>
      <c r="FB293" s="509"/>
      <c r="FC293" s="509"/>
      <c r="FD293" s="509"/>
      <c r="FE293" s="509"/>
      <c r="FF293" s="475"/>
      <c r="FG293" s="476"/>
      <c r="FH293" s="477"/>
      <c r="FI293" s="462"/>
      <c r="FJ293" s="462"/>
      <c r="FK293" s="475"/>
      <c r="FL293" s="476"/>
      <c r="FM293" s="477"/>
      <c r="FN293" s="462"/>
      <c r="FO293" s="462"/>
      <c r="FP293" s="462"/>
      <c r="FQ293" s="462"/>
      <c r="FR293" s="462"/>
    </row>
    <row r="294" spans="2:174" s="251" customFormat="1" ht="19.5" customHeight="1" x14ac:dyDescent="0.2">
      <c r="B294" s="252"/>
      <c r="C294" s="252"/>
      <c r="D294" s="252"/>
      <c r="E294" s="51"/>
      <c r="F294" s="252"/>
      <c r="G294" s="252"/>
      <c r="H294" s="252"/>
      <c r="I294" s="252"/>
      <c r="J294" s="252"/>
      <c r="K294" s="252"/>
      <c r="L294" s="254"/>
      <c r="M294" s="78"/>
      <c r="N294" s="79" t="s">
        <v>289</v>
      </c>
      <c r="O294" s="79"/>
      <c r="P294" s="253"/>
      <c r="Q294" s="253"/>
      <c r="R294" s="25">
        <f>S294+T294+U294</f>
        <v>1392111.1901099999</v>
      </c>
      <c r="S294" s="25">
        <f>S260+S266</f>
        <v>185026.16483999998</v>
      </c>
      <c r="T294" s="25">
        <f>T260+T266</f>
        <v>394658.40447000007</v>
      </c>
      <c r="U294" s="25">
        <f>U260+U266</f>
        <v>812426.62079999992</v>
      </c>
      <c r="V294" s="25">
        <f>W294+X294+Y294+Z294</f>
        <v>1138987.3220600002</v>
      </c>
      <c r="W294" s="25">
        <f>W260+W266</f>
        <v>286252.72206</v>
      </c>
      <c r="X294" s="25">
        <f>X260+X266</f>
        <v>400000</v>
      </c>
      <c r="Y294" s="25">
        <f>Y260+Y266</f>
        <v>452734.6</v>
      </c>
      <c r="Z294" s="25">
        <f>Z260+Z266</f>
        <v>0</v>
      </c>
      <c r="AA294" s="25">
        <f>AB294+AC294+AD294+AE294</f>
        <v>679687.83100000001</v>
      </c>
      <c r="AB294" s="25">
        <f>AB260+AB266</f>
        <v>400986.65100000007</v>
      </c>
      <c r="AC294" s="25">
        <f>AC260+AC266</f>
        <v>102879</v>
      </c>
      <c r="AD294" s="25">
        <f>AD260+AD266</f>
        <v>175822.18</v>
      </c>
      <c r="AE294" s="25">
        <f>AE260+AE266</f>
        <v>0</v>
      </c>
      <c r="AF294" s="25">
        <f>AG294+AH294+AI294+AJ294</f>
        <v>719627.69299999997</v>
      </c>
      <c r="AG294" s="25">
        <f>AG260+AG266</f>
        <v>413239.95599999995</v>
      </c>
      <c r="AH294" s="25">
        <f>AH260+AH266</f>
        <v>102879</v>
      </c>
      <c r="AI294" s="25">
        <f>AI260+AI266</f>
        <v>203508.73699999999</v>
      </c>
      <c r="AJ294" s="25">
        <f>AJ260+AJ266</f>
        <v>0</v>
      </c>
      <c r="AK294" s="25">
        <f>AL294+AM294+AN294+AO294</f>
        <v>500208.04399999994</v>
      </c>
      <c r="AL294" s="25">
        <f>AL260+AL266</f>
        <v>345126.65799999994</v>
      </c>
      <c r="AM294" s="25">
        <f>AM260+AM266</f>
        <v>44730</v>
      </c>
      <c r="AN294" s="25">
        <f>AN260+AN266</f>
        <v>110351.386</v>
      </c>
      <c r="AO294" s="25">
        <f>AO260+AO266</f>
        <v>0</v>
      </c>
      <c r="AP294" s="594"/>
      <c r="AQ294" s="25">
        <f>AR294+AS294+AT294+AU294</f>
        <v>1377398.0061699999</v>
      </c>
      <c r="AR294" s="25">
        <f>AR260+AR266</f>
        <v>185026.16483999998</v>
      </c>
      <c r="AS294" s="25">
        <f>AS292</f>
        <v>394587.80547000008</v>
      </c>
      <c r="AT294" s="25">
        <f>AT292</f>
        <v>797784.03586000006</v>
      </c>
      <c r="AU294" s="25">
        <f>AU292</f>
        <v>0</v>
      </c>
      <c r="AV294" s="25" t="e">
        <f>AW294+AX294+AY294+AZ294</f>
        <v>#REF!</v>
      </c>
      <c r="AW294" s="25" t="e">
        <f>AW260+AW266</f>
        <v>#REF!</v>
      </c>
      <c r="AX294" s="25" t="e">
        <f>AX260+AX266</f>
        <v>#REF!</v>
      </c>
      <c r="AY294" s="25" t="e">
        <f>AY260+AY266</f>
        <v>#REF!</v>
      </c>
      <c r="AZ294" s="25" t="e">
        <f>AZ260+AZ266</f>
        <v>#REF!</v>
      </c>
      <c r="BA294" s="25">
        <f>BB294+BC294+BD294+BE294</f>
        <v>771349.80851999996</v>
      </c>
      <c r="BB294" s="25">
        <f>BB260+BB266</f>
        <v>292701.18051999999</v>
      </c>
      <c r="BC294" s="25">
        <f>BC292</f>
        <v>223922.57699999999</v>
      </c>
      <c r="BD294" s="25">
        <f>BD292</f>
        <v>254726.05100000004</v>
      </c>
      <c r="BE294" s="25">
        <f>BE292</f>
        <v>0</v>
      </c>
      <c r="BF294" s="25">
        <f>BG294+BH294+BI294+BJ294</f>
        <v>0</v>
      </c>
      <c r="BG294" s="25">
        <f>BG260+BG266</f>
        <v>0</v>
      </c>
      <c r="BH294" s="25">
        <f>BH292</f>
        <v>0</v>
      </c>
      <c r="BI294" s="25">
        <f>BI292</f>
        <v>0</v>
      </c>
      <c r="BJ294" s="25">
        <f>BJ292</f>
        <v>0</v>
      </c>
      <c r="BK294" s="25">
        <f>BL294+BM294+BN294+BO294</f>
        <v>1221912.9391900001</v>
      </c>
      <c r="BL294" s="25">
        <f>BL260+BL266</f>
        <v>118938.34168</v>
      </c>
      <c r="BM294" s="25">
        <f>BM292</f>
        <v>373645.78801999998</v>
      </c>
      <c r="BN294" s="25">
        <f>BN292</f>
        <v>729328.80949000013</v>
      </c>
      <c r="BO294" s="25">
        <f>BO292</f>
        <v>0</v>
      </c>
      <c r="BP294" s="25"/>
      <c r="BQ294" s="25"/>
      <c r="BR294" s="25"/>
      <c r="BS294" s="25"/>
      <c r="BT294" s="25">
        <f>BU294+BV294+BW294+BX294</f>
        <v>1221912.9391940001</v>
      </c>
      <c r="BU294" s="25">
        <f>BU264+BU266</f>
        <v>118938.34168</v>
      </c>
      <c r="BV294" s="25">
        <f>BV292</f>
        <v>373645.78802400001</v>
      </c>
      <c r="BW294" s="25">
        <f>BW292</f>
        <v>729328.80949000013</v>
      </c>
      <c r="BX294" s="25">
        <f>BX292</f>
        <v>0</v>
      </c>
      <c r="BY294" s="25">
        <f>BZ294+CA294+CB294+CC294</f>
        <v>216335.47907999999</v>
      </c>
      <c r="BZ294" s="25">
        <f>BZ260+BZ266</f>
        <v>6809.1255500000007</v>
      </c>
      <c r="CA294" s="25">
        <f>CA292</f>
        <v>108439.87493999999</v>
      </c>
      <c r="CB294" s="25">
        <f>CB292</f>
        <v>101086.47859</v>
      </c>
      <c r="CC294" s="25">
        <f>CC292</f>
        <v>0</v>
      </c>
      <c r="CD294" s="25">
        <f t="shared" si="683"/>
        <v>1438248.4182740001</v>
      </c>
      <c r="CE294" s="25">
        <f>CF294+CG294+CH294+CI294</f>
        <v>1438248.4182740001</v>
      </c>
      <c r="CF294" s="25">
        <f t="shared" si="689"/>
        <v>125747.46722999999</v>
      </c>
      <c r="CG294" s="25">
        <f>CG292</f>
        <v>482085.66296399996</v>
      </c>
      <c r="CH294" s="25">
        <f>CH292</f>
        <v>830415.28808000009</v>
      </c>
      <c r="CI294" s="25">
        <f>CI292</f>
        <v>0</v>
      </c>
      <c r="CJ294" s="25">
        <f>CK294+CL294+CM294+CN294</f>
        <v>-4.0000004446483217E-6</v>
      </c>
      <c r="CK294" s="25">
        <f t="shared" si="687"/>
        <v>0</v>
      </c>
      <c r="CL294" s="25">
        <f>CL292</f>
        <v>-4.0000004446483217E-6</v>
      </c>
      <c r="CM294" s="25">
        <f>CM292</f>
        <v>0</v>
      </c>
      <c r="CN294" s="25">
        <f>CN292</f>
        <v>0</v>
      </c>
      <c r="CO294" s="261"/>
      <c r="CP294" s="261"/>
      <c r="CQ294" s="261"/>
      <c r="CR294" s="25">
        <f>CS294+CT294+CU294+CV294</f>
        <v>0</v>
      </c>
      <c r="CS294" s="25">
        <f>CS260+CS266</f>
        <v>0</v>
      </c>
      <c r="CT294" s="25">
        <f>CT292</f>
        <v>0</v>
      </c>
      <c r="CU294" s="25">
        <f>CU292</f>
        <v>0</v>
      </c>
      <c r="CV294" s="25">
        <f>CV292</f>
        <v>0</v>
      </c>
      <c r="CW294" s="25">
        <f>CX294+CY294+CZ294+DA294</f>
        <v>0</v>
      </c>
      <c r="CX294" s="25">
        <f>CX260+CX266</f>
        <v>0</v>
      </c>
      <c r="CY294" s="25">
        <f>CY292</f>
        <v>0</v>
      </c>
      <c r="CZ294" s="25">
        <f>CZ292</f>
        <v>0</v>
      </c>
      <c r="DA294" s="25">
        <f>DA292</f>
        <v>0</v>
      </c>
      <c r="DB294" s="25">
        <f>DC294+DD294+DE294+DF294</f>
        <v>0</v>
      </c>
      <c r="DC294" s="25">
        <f>DC260+DC266</f>
        <v>0</v>
      </c>
      <c r="DD294" s="3"/>
      <c r="DE294" s="3"/>
      <c r="DF294" s="3"/>
      <c r="DG294" s="261"/>
      <c r="DH294" s="261"/>
      <c r="DI294" s="261"/>
      <c r="DJ294" s="261"/>
      <c r="DK294" s="261"/>
      <c r="DL294" s="261"/>
      <c r="DM294" s="261"/>
      <c r="DN294" s="261"/>
      <c r="DO294" s="261"/>
      <c r="DP294" s="261"/>
      <c r="DQ294" s="261"/>
      <c r="DR294" s="261"/>
      <c r="DS294" s="261"/>
      <c r="DT294" s="261"/>
      <c r="DU294" s="25">
        <f>DV294+DW294+DX294+DY294</f>
        <v>19944.0236</v>
      </c>
      <c r="DV294" s="25">
        <f>DV260+DV266</f>
        <v>15706.656500000001</v>
      </c>
      <c r="DW294" s="3">
        <f>DW292</f>
        <v>4237.3671000000004</v>
      </c>
      <c r="DX294" s="3">
        <f>DX292</f>
        <v>0</v>
      </c>
      <c r="DY294" s="3">
        <f>DY292</f>
        <v>0</v>
      </c>
      <c r="DZ294" s="25">
        <f>EA294+EB294+EC294+ED294</f>
        <v>1092.37796</v>
      </c>
      <c r="EA294" s="25">
        <f>EA260+EA266</f>
        <v>1092.37796</v>
      </c>
      <c r="EB294" s="116"/>
      <c r="EC294" s="3"/>
      <c r="ED294" s="315"/>
      <c r="EE294" s="462"/>
      <c r="EF294" s="462"/>
      <c r="EG294" s="474"/>
      <c r="EH294" s="444"/>
      <c r="EI294" s="444"/>
      <c r="EJ294" s="462"/>
      <c r="EK294" s="462"/>
      <c r="EL294" s="474"/>
      <c r="EM294" s="444"/>
      <c r="EN294" s="444"/>
      <c r="EO294" s="444"/>
      <c r="EP294" s="444"/>
      <c r="EQ294" s="444"/>
      <c r="ER294" s="3"/>
      <c r="ES294" s="509"/>
      <c r="ET294" s="509"/>
      <c r="EU294" s="517"/>
      <c r="EV294" s="497"/>
      <c r="EW294" s="497"/>
      <c r="EX294" s="509"/>
      <c r="EY294" s="509"/>
      <c r="EZ294" s="517"/>
      <c r="FA294" s="497"/>
      <c r="FB294" s="497"/>
      <c r="FC294" s="497"/>
      <c r="FD294" s="497"/>
      <c r="FE294" s="497"/>
      <c r="FF294" s="462"/>
      <c r="FG294" s="462"/>
      <c r="FH294" s="474"/>
      <c r="FI294" s="444"/>
      <c r="FJ294" s="444"/>
      <c r="FK294" s="462"/>
      <c r="FL294" s="462"/>
      <c r="FM294" s="474"/>
      <c r="FN294" s="444"/>
      <c r="FO294" s="444"/>
      <c r="FP294" s="444"/>
      <c r="FQ294" s="444"/>
      <c r="FR294" s="444"/>
    </row>
    <row r="295" spans="2:174" s="120" customFormat="1" ht="18" customHeight="1" x14ac:dyDescent="0.25">
      <c r="B295" s="64"/>
      <c r="C295" s="64"/>
      <c r="D295" s="64"/>
      <c r="E295" s="80"/>
      <c r="F295" s="64"/>
      <c r="G295" s="64"/>
      <c r="H295" s="64"/>
      <c r="I295" s="64"/>
      <c r="J295" s="64"/>
      <c r="K295" s="64"/>
      <c r="L295" s="64"/>
      <c r="M295" s="249"/>
      <c r="N295" s="250"/>
      <c r="O295" s="250"/>
      <c r="P295" s="250"/>
      <c r="Q295" s="250"/>
      <c r="R295" s="95"/>
      <c r="S295" s="95"/>
      <c r="T295" s="95"/>
      <c r="U295" s="95"/>
      <c r="V295" s="95"/>
      <c r="W295" s="95"/>
      <c r="X295" s="95"/>
      <c r="Y295" s="95"/>
      <c r="Z295" s="95"/>
      <c r="AA295" s="95"/>
      <c r="AB295" s="95"/>
      <c r="AC295" s="95"/>
      <c r="AD295" s="95"/>
      <c r="AE295" s="95"/>
      <c r="AF295" s="95"/>
      <c r="AG295" s="95"/>
      <c r="AH295" s="95"/>
      <c r="AI295" s="95"/>
      <c r="AJ295" s="95"/>
      <c r="AK295" s="95"/>
      <c r="AL295" s="95"/>
      <c r="AM295" s="95"/>
      <c r="AN295" s="95"/>
      <c r="AO295" s="95"/>
      <c r="AP295" s="250"/>
      <c r="AQ295" s="95"/>
      <c r="AR295" s="95"/>
      <c r="AS295" s="95"/>
      <c r="AT295" s="95"/>
      <c r="AU295" s="95"/>
      <c r="AV295" s="95"/>
      <c r="AW295" s="95"/>
      <c r="AX295" s="95"/>
      <c r="AY295" s="95"/>
      <c r="AZ295" s="95"/>
      <c r="BA295" s="95"/>
      <c r="BB295" s="95"/>
      <c r="BC295" s="95"/>
      <c r="BD295" s="95"/>
      <c r="BE295" s="95"/>
      <c r="BF295" s="95"/>
      <c r="BG295" s="95"/>
      <c r="BH295" s="95"/>
      <c r="BI295" s="95"/>
      <c r="BJ295" s="95"/>
      <c r="BK295" s="95"/>
      <c r="BL295" s="95"/>
      <c r="BM295" s="95"/>
      <c r="BN295" s="95"/>
      <c r="BO295" s="95"/>
      <c r="BP295" s="95"/>
      <c r="BQ295" s="95"/>
      <c r="BR295" s="95"/>
      <c r="BS295" s="95"/>
      <c r="BT295" s="95"/>
      <c r="BU295" s="95"/>
      <c r="BV295" s="95"/>
      <c r="BW295" s="95"/>
      <c r="BX295" s="95"/>
      <c r="BY295" s="95"/>
      <c r="BZ295" s="95"/>
      <c r="CA295" s="95"/>
      <c r="CB295" s="95"/>
      <c r="CC295" s="95"/>
      <c r="CD295" s="100"/>
      <c r="CE295" s="95"/>
      <c r="CF295" s="95"/>
      <c r="CG295" s="95"/>
      <c r="CH295" s="95"/>
      <c r="CI295" s="95"/>
      <c r="CJ295" s="95"/>
      <c r="CK295" s="95"/>
      <c r="CL295" s="95"/>
      <c r="CM295" s="95"/>
      <c r="CN295" s="95"/>
      <c r="CO295" s="92"/>
      <c r="CP295" s="92"/>
      <c r="CQ295" s="92"/>
      <c r="CR295" s="95"/>
      <c r="CS295" s="95"/>
      <c r="CT295" s="95"/>
      <c r="CU295" s="95"/>
      <c r="CV295" s="95"/>
      <c r="CW295" s="95"/>
      <c r="CX295" s="95"/>
      <c r="CY295" s="95"/>
      <c r="CZ295" s="95"/>
      <c r="DA295" s="95"/>
      <c r="DB295" s="95"/>
      <c r="DC295" s="95"/>
      <c r="DD295" s="95"/>
      <c r="DE295" s="95"/>
      <c r="DF295" s="95"/>
      <c r="DG295" s="92"/>
      <c r="DH295" s="92"/>
      <c r="DI295" s="92"/>
      <c r="DJ295" s="92"/>
      <c r="DK295" s="92"/>
      <c r="DL295" s="92"/>
      <c r="DM295" s="92"/>
      <c r="DN295" s="92"/>
      <c r="DO295" s="92"/>
      <c r="DP295" s="92"/>
      <c r="DQ295" s="92"/>
      <c r="DR295" s="92"/>
      <c r="DS295" s="92"/>
      <c r="DT295" s="92"/>
      <c r="DU295" s="95"/>
      <c r="DV295" s="95"/>
      <c r="DW295" s="95"/>
      <c r="DX295" s="95"/>
      <c r="DY295" s="95"/>
      <c r="DZ295" s="95"/>
      <c r="EA295" s="95"/>
      <c r="EB295" s="95"/>
      <c r="EC295" s="3"/>
      <c r="ED295" s="315"/>
      <c r="EE295" s="478"/>
      <c r="EF295" s="478"/>
      <c r="EG295" s="478"/>
      <c r="EH295" s="444"/>
      <c r="EI295" s="444"/>
      <c r="EJ295" s="478"/>
      <c r="EK295" s="478"/>
      <c r="EL295" s="478"/>
      <c r="EM295" s="444"/>
      <c r="EN295" s="444"/>
      <c r="EO295" s="444"/>
      <c r="EP295" s="444"/>
      <c r="EQ295" s="444"/>
      <c r="ER295" s="3"/>
      <c r="ES295" s="521"/>
      <c r="ET295" s="521"/>
      <c r="EU295" s="521"/>
      <c r="EV295" s="497"/>
      <c r="EW295" s="497"/>
      <c r="EX295" s="521"/>
      <c r="EY295" s="521"/>
      <c r="EZ295" s="521"/>
      <c r="FA295" s="497"/>
      <c r="FB295" s="497"/>
      <c r="FC295" s="497"/>
      <c r="FD295" s="497"/>
      <c r="FE295" s="497"/>
      <c r="FF295" s="478"/>
      <c r="FG295" s="478"/>
      <c r="FH295" s="478"/>
      <c r="FI295" s="444"/>
      <c r="FJ295" s="444"/>
      <c r="FK295" s="478"/>
      <c r="FL295" s="478"/>
      <c r="FM295" s="478"/>
      <c r="FN295" s="444"/>
      <c r="FO295" s="444"/>
      <c r="FP295" s="444"/>
      <c r="FQ295" s="444"/>
      <c r="FR295" s="444"/>
    </row>
    <row r="296" spans="2:174" ht="24" hidden="1" customHeight="1" x14ac:dyDescent="0.3">
      <c r="M296" s="953" t="s">
        <v>290</v>
      </c>
      <c r="N296" s="954"/>
      <c r="O296" s="413"/>
      <c r="P296" s="243"/>
      <c r="Q296" s="243"/>
      <c r="R296" s="247">
        <f>R297+R298</f>
        <v>0</v>
      </c>
      <c r="S296" s="329"/>
      <c r="T296" s="247">
        <f>T297+T298</f>
        <v>0</v>
      </c>
      <c r="U296" s="330"/>
      <c r="V296" s="247">
        <f>V297+V298</f>
        <v>0</v>
      </c>
      <c r="W296" s="329"/>
      <c r="X296" s="247">
        <f>X297+X298</f>
        <v>0</v>
      </c>
      <c r="Y296" s="330"/>
      <c r="Z296" s="245"/>
      <c r="AA296" s="244">
        <f>AA297+AA298</f>
        <v>0</v>
      </c>
      <c r="AB296" s="199"/>
      <c r="AC296" s="244">
        <f>AC297+AC298</f>
        <v>0</v>
      </c>
      <c r="AD296" s="245"/>
      <c r="AE296" s="245"/>
      <c r="AF296" s="244">
        <f>AF297+AF298</f>
        <v>0</v>
      </c>
      <c r="AG296" s="199"/>
      <c r="AH296" s="244">
        <f>AH297+AH298</f>
        <v>0</v>
      </c>
      <c r="AI296" s="245"/>
      <c r="AJ296" s="245"/>
      <c r="AK296" s="244">
        <f>AK297+AK298</f>
        <v>0</v>
      </c>
      <c r="AL296" s="199"/>
      <c r="AM296" s="244">
        <f>AM297+AM298</f>
        <v>0</v>
      </c>
      <c r="AN296" s="245"/>
      <c r="AO296" s="245"/>
      <c r="AP296" s="595"/>
      <c r="AQ296" s="247">
        <f>AQ297+AQ298</f>
        <v>0</v>
      </c>
      <c r="AR296" s="248"/>
      <c r="AS296" s="247">
        <f>AS297+AS298</f>
        <v>0</v>
      </c>
      <c r="AT296" s="248"/>
      <c r="AU296" s="248"/>
      <c r="AV296" s="114" t="e">
        <f t="shared" ref="AV296:AV303" si="691">AW296+AX296+AY296+AZ296</f>
        <v>#REF!</v>
      </c>
      <c r="AW296" s="59" t="e">
        <f>#REF!-AR296</f>
        <v>#REF!</v>
      </c>
      <c r="AX296" s="59" t="e">
        <f>#REF!-AS296</f>
        <v>#REF!</v>
      </c>
      <c r="AY296" s="59" t="e">
        <f>#REF!-AT296</f>
        <v>#REF!</v>
      </c>
      <c r="AZ296" s="59" t="e">
        <f>#REF!-AU296</f>
        <v>#REF!</v>
      </c>
      <c r="BA296" s="247">
        <f>BA297+BA298</f>
        <v>0</v>
      </c>
      <c r="BB296" s="248"/>
      <c r="BC296" s="247">
        <f>BC297+BC298</f>
        <v>0</v>
      </c>
      <c r="BD296" s="248"/>
      <c r="BE296" s="248"/>
      <c r="BF296" s="247">
        <f>BF297+BF298</f>
        <v>0</v>
      </c>
      <c r="BG296" s="392"/>
      <c r="BH296" s="247">
        <f>BH297+BH298</f>
        <v>0</v>
      </c>
      <c r="BI296" s="392"/>
      <c r="BJ296" s="392"/>
      <c r="BK296" s="247">
        <f>BK297+BK298</f>
        <v>0</v>
      </c>
      <c r="BL296" s="248"/>
      <c r="BM296" s="247">
        <f>BM297+BM298</f>
        <v>0</v>
      </c>
      <c r="BN296" s="248"/>
      <c r="BO296" s="248"/>
      <c r="BP296" s="248"/>
      <c r="BQ296" s="248"/>
      <c r="BR296" s="248"/>
      <c r="BS296" s="248"/>
      <c r="BT296" s="247">
        <f>BT297+BT298</f>
        <v>0</v>
      </c>
      <c r="BU296" s="392"/>
      <c r="BV296" s="247">
        <f>BV297+BV298</f>
        <v>0</v>
      </c>
      <c r="BW296" s="392"/>
      <c r="BX296" s="246"/>
      <c r="BY296" s="247">
        <f>BY297+BY298</f>
        <v>0</v>
      </c>
      <c r="BZ296" s="392"/>
      <c r="CA296" s="392">
        <f>CA297+CA298</f>
        <v>0</v>
      </c>
      <c r="CB296" s="392"/>
      <c r="CC296" s="392"/>
      <c r="CD296" s="393">
        <f t="shared" si="683"/>
        <v>0</v>
      </c>
      <c r="CE296" s="247">
        <f>CE297+CE298</f>
        <v>0</v>
      </c>
      <c r="CF296" s="392"/>
      <c r="CG296" s="392">
        <f>CG297+CG298</f>
        <v>0</v>
      </c>
      <c r="CH296" s="392"/>
      <c r="CI296" s="392"/>
      <c r="CJ296" s="247">
        <f>CJ297+CJ298</f>
        <v>0</v>
      </c>
      <c r="CK296" s="392">
        <f t="shared" ref="CK296:CK308" si="692">BL296-BU296</f>
        <v>0</v>
      </c>
      <c r="CL296" s="247">
        <f>CL297+CL298</f>
        <v>0</v>
      </c>
      <c r="CM296" s="392"/>
      <c r="CN296" s="392"/>
      <c r="CR296" s="247">
        <f>CR297+CR298</f>
        <v>0</v>
      </c>
      <c r="CS296" s="392"/>
      <c r="CT296" s="247">
        <f>CT297+CT298</f>
        <v>0</v>
      </c>
      <c r="CU296" s="392"/>
      <c r="CV296" s="392"/>
      <c r="CW296" s="247">
        <f>CW297+CW298</f>
        <v>0</v>
      </c>
      <c r="CX296" s="392"/>
      <c r="CY296" s="247">
        <f>CY297+CY298</f>
        <v>0</v>
      </c>
      <c r="CZ296" s="392"/>
      <c r="DA296" s="392"/>
      <c r="DB296" s="247">
        <f>DB297+DB298</f>
        <v>0</v>
      </c>
      <c r="DC296" s="392"/>
      <c r="DD296" s="392"/>
      <c r="DE296" s="392"/>
      <c r="DF296" s="392"/>
      <c r="DG296" s="16"/>
      <c r="DH296" s="16"/>
      <c r="DI296" s="16"/>
      <c r="DJ296" s="335"/>
      <c r="DK296" s="92"/>
      <c r="DL296" s="92"/>
      <c r="DM296" s="336"/>
      <c r="DN296" s="16"/>
      <c r="DO296" s="58"/>
      <c r="DP296" s="58"/>
      <c r="DQ296" s="58"/>
      <c r="DR296" s="58"/>
      <c r="DS296" s="16"/>
      <c r="DT296" s="16"/>
      <c r="DU296" s="247">
        <f>DU297+DU298</f>
        <v>0</v>
      </c>
      <c r="DV296" s="248"/>
      <c r="DW296" s="247">
        <f>DW297+DW298</f>
        <v>0</v>
      </c>
      <c r="DX296" s="248"/>
      <c r="DY296" s="248"/>
      <c r="DZ296" s="247">
        <f>DZ297+DZ298</f>
        <v>0</v>
      </c>
      <c r="EA296" s="248"/>
      <c r="EB296" s="314">
        <f>EB297+EB298</f>
        <v>0</v>
      </c>
      <c r="EC296" s="111"/>
      <c r="ED296" s="316"/>
      <c r="EE296" s="480"/>
      <c r="EF296" s="481"/>
      <c r="EG296" s="482"/>
      <c r="EH296" s="479"/>
      <c r="EI296" s="479"/>
      <c r="EJ296" s="480"/>
      <c r="EK296" s="481"/>
      <c r="EL296" s="482"/>
      <c r="EM296" s="479"/>
      <c r="EN296" s="479"/>
      <c r="EO296" s="479"/>
      <c r="EP296" s="479"/>
      <c r="EQ296" s="479"/>
      <c r="ER296" s="111"/>
      <c r="ES296" s="522"/>
      <c r="ET296" s="523"/>
      <c r="EU296" s="524"/>
      <c r="EV296" s="525"/>
      <c r="EW296" s="525"/>
      <c r="EX296" s="522"/>
      <c r="EY296" s="523"/>
      <c r="EZ296" s="524"/>
      <c r="FA296" s="525"/>
      <c r="FB296" s="525"/>
      <c r="FC296" s="525"/>
      <c r="FD296" s="525"/>
      <c r="FE296" s="525"/>
      <c r="FF296" s="480"/>
      <c r="FG296" s="481"/>
      <c r="FH296" s="482"/>
      <c r="FI296" s="479"/>
      <c r="FJ296" s="479"/>
      <c r="FK296" s="480"/>
      <c r="FL296" s="481"/>
      <c r="FM296" s="482"/>
      <c r="FN296" s="479"/>
      <c r="FO296" s="479"/>
      <c r="FP296" s="479"/>
      <c r="FQ296" s="479"/>
      <c r="FR296" s="479"/>
    </row>
    <row r="297" spans="2:174" ht="14.25" hidden="1" customHeight="1" x14ac:dyDescent="0.3">
      <c r="M297" s="78"/>
      <c r="N297" s="79" t="s">
        <v>289</v>
      </c>
      <c r="O297" s="79"/>
      <c r="P297" s="79"/>
      <c r="Q297" s="79"/>
      <c r="R297" s="25">
        <f>R300+R303+R305</f>
        <v>0</v>
      </c>
      <c r="S297" s="261"/>
      <c r="T297" s="25">
        <f>T300+T303+T305</f>
        <v>0</v>
      </c>
      <c r="U297" s="331"/>
      <c r="V297" s="25">
        <f>V300+V303+V305</f>
        <v>0</v>
      </c>
      <c r="W297" s="261"/>
      <c r="X297" s="25">
        <f>X300+X303+X305</f>
        <v>0</v>
      </c>
      <c r="Y297" s="331"/>
      <c r="Z297" s="200"/>
      <c r="AA297" s="175">
        <f>AA300+AA303+AA305</f>
        <v>0</v>
      </c>
      <c r="AB297" s="185"/>
      <c r="AC297" s="175">
        <f>AC300+AC303+AC305</f>
        <v>0</v>
      </c>
      <c r="AD297" s="200"/>
      <c r="AE297" s="200"/>
      <c r="AF297" s="175">
        <f>AF300+AF303+AF305</f>
        <v>0</v>
      </c>
      <c r="AG297" s="185"/>
      <c r="AH297" s="175">
        <f>AH300+AH303+AH305</f>
        <v>0</v>
      </c>
      <c r="AI297" s="200"/>
      <c r="AJ297" s="200"/>
      <c r="AK297" s="175">
        <f>AK300+AK303+AK305</f>
        <v>0</v>
      </c>
      <c r="AL297" s="185"/>
      <c r="AM297" s="175">
        <f>AM300+AM303+AM305</f>
        <v>0</v>
      </c>
      <c r="AN297" s="200"/>
      <c r="AO297" s="200"/>
      <c r="AP297" s="596"/>
      <c r="AQ297" s="25">
        <f>AQ300+AQ303+AQ305</f>
        <v>0</v>
      </c>
      <c r="AR297" s="111"/>
      <c r="AS297" s="25">
        <f>AS300+AS303+AS305</f>
        <v>0</v>
      </c>
      <c r="AT297" s="111"/>
      <c r="AU297" s="111"/>
      <c r="AV297" s="25" t="e">
        <f t="shared" si="691"/>
        <v>#REF!</v>
      </c>
      <c r="AW297" s="2" t="e">
        <f>#REF!-AR297</f>
        <v>#REF!</v>
      </c>
      <c r="AX297" s="2" t="e">
        <f>#REF!-AS297</f>
        <v>#REF!</v>
      </c>
      <c r="AY297" s="2" t="e">
        <f>#REF!-AT297</f>
        <v>#REF!</v>
      </c>
      <c r="AZ297" s="2" t="e">
        <f>#REF!-AU297</f>
        <v>#REF!</v>
      </c>
      <c r="BA297" s="25">
        <f>BA300+BA303+BA305</f>
        <v>0</v>
      </c>
      <c r="BB297" s="111"/>
      <c r="BC297" s="25">
        <f>BC300+BC303+BC305</f>
        <v>0</v>
      </c>
      <c r="BD297" s="111"/>
      <c r="BE297" s="111"/>
      <c r="BF297" s="25">
        <f>BF300+BF303+BF305</f>
        <v>0</v>
      </c>
      <c r="BG297" s="394"/>
      <c r="BH297" s="25">
        <f>BH300+BH303+BH305</f>
        <v>0</v>
      </c>
      <c r="BI297" s="394"/>
      <c r="BJ297" s="394"/>
      <c r="BK297" s="25">
        <f>BK300+BK303+BK305</f>
        <v>0</v>
      </c>
      <c r="BL297" s="111"/>
      <c r="BM297" s="25">
        <f>BM300+BM303+BM305</f>
        <v>0</v>
      </c>
      <c r="BN297" s="111"/>
      <c r="BO297" s="111"/>
      <c r="BP297" s="111"/>
      <c r="BQ297" s="111"/>
      <c r="BR297" s="111"/>
      <c r="BS297" s="111"/>
      <c r="BT297" s="25">
        <f>BT300+BT303+BT305</f>
        <v>0</v>
      </c>
      <c r="BU297" s="394"/>
      <c r="BV297" s="25">
        <f>BV300+BV303+BV305</f>
        <v>0</v>
      </c>
      <c r="BW297" s="394"/>
      <c r="BX297" s="201"/>
      <c r="BY297" s="25">
        <f>BY300+BY303+BY305</f>
        <v>0</v>
      </c>
      <c r="BZ297" s="394"/>
      <c r="CA297" s="394">
        <f>CA300+CA303+CA305</f>
        <v>0</v>
      </c>
      <c r="CB297" s="394"/>
      <c r="CC297" s="394"/>
      <c r="CD297" s="395">
        <f t="shared" si="683"/>
        <v>0</v>
      </c>
      <c r="CE297" s="25">
        <f>CE300+CE303+CE305</f>
        <v>0</v>
      </c>
      <c r="CF297" s="394"/>
      <c r="CG297" s="394">
        <f>CG300+CG303+CG305</f>
        <v>0</v>
      </c>
      <c r="CH297" s="394"/>
      <c r="CI297" s="394"/>
      <c r="CJ297" s="2">
        <f>CJ300+CJ303+CJ305</f>
        <v>0</v>
      </c>
      <c r="CK297" s="2">
        <f t="shared" si="692"/>
        <v>0</v>
      </c>
      <c r="CL297" s="2">
        <f>CL300+CL303+CL305</f>
        <v>0</v>
      </c>
      <c r="CM297" s="2"/>
      <c r="CN297" s="2"/>
      <c r="CR297" s="25">
        <f>CR300+CR303+CR305</f>
        <v>0</v>
      </c>
      <c r="CS297" s="394"/>
      <c r="CT297" s="25">
        <f>CT300+CT303+CT305</f>
        <v>0</v>
      </c>
      <c r="CU297" s="394"/>
      <c r="CV297" s="394"/>
      <c r="CW297" s="25">
        <f>CW300+CW303+CW305</f>
        <v>0</v>
      </c>
      <c r="CX297" s="394"/>
      <c r="CY297" s="25">
        <f>CY300+CY303+CY305</f>
        <v>0</v>
      </c>
      <c r="CZ297" s="394"/>
      <c r="DA297" s="394"/>
      <c r="DB297" s="25">
        <f>DB300+DB303+DB305</f>
        <v>0</v>
      </c>
      <c r="DC297" s="394"/>
      <c r="DD297" s="394"/>
      <c r="DE297" s="394"/>
      <c r="DF297" s="394"/>
      <c r="DG297" s="16"/>
      <c r="DH297" s="16"/>
      <c r="DI297" s="16"/>
      <c r="DJ297" s="335"/>
      <c r="DK297" s="92"/>
      <c r="DL297" s="92"/>
      <c r="DM297" s="336"/>
      <c r="DN297" s="16"/>
      <c r="DO297" s="58"/>
      <c r="DP297" s="58"/>
      <c r="DQ297" s="58"/>
      <c r="DR297" s="58"/>
      <c r="DS297" s="16"/>
      <c r="DT297" s="16"/>
      <c r="DU297" s="25">
        <f>DU300+DU303+DU305</f>
        <v>0</v>
      </c>
      <c r="DV297" s="111"/>
      <c r="DW297" s="25">
        <f>DW300+DW303+DW305</f>
        <v>0</v>
      </c>
      <c r="DX297" s="111"/>
      <c r="DY297" s="111"/>
      <c r="DZ297" s="25">
        <f>DZ300+DZ303+DZ305</f>
        <v>0</v>
      </c>
      <c r="EA297" s="111"/>
      <c r="EB297" s="259">
        <f>EB300+EB303+EB305</f>
        <v>0</v>
      </c>
      <c r="EC297" s="111"/>
      <c r="ED297" s="316"/>
      <c r="EE297" s="462"/>
      <c r="EF297" s="479"/>
      <c r="EG297" s="483"/>
      <c r="EH297" s="479"/>
      <c r="EI297" s="479"/>
      <c r="EJ297" s="462"/>
      <c r="EK297" s="479"/>
      <c r="EL297" s="483"/>
      <c r="EM297" s="479"/>
      <c r="EN297" s="479"/>
      <c r="EO297" s="479"/>
      <c r="EP297" s="479"/>
      <c r="EQ297" s="479"/>
      <c r="ER297" s="111"/>
      <c r="ES297" s="509"/>
      <c r="ET297" s="525"/>
      <c r="EU297" s="526"/>
      <c r="EV297" s="525"/>
      <c r="EW297" s="525"/>
      <c r="EX297" s="509"/>
      <c r="EY297" s="525"/>
      <c r="EZ297" s="526"/>
      <c r="FA297" s="525"/>
      <c r="FB297" s="525"/>
      <c r="FC297" s="525"/>
      <c r="FD297" s="525"/>
      <c r="FE297" s="525"/>
      <c r="FF297" s="462"/>
      <c r="FG297" s="479"/>
      <c r="FH297" s="483"/>
      <c r="FI297" s="479"/>
      <c r="FJ297" s="479"/>
      <c r="FK297" s="462"/>
      <c r="FL297" s="479"/>
      <c r="FM297" s="483"/>
      <c r="FN297" s="479"/>
      <c r="FO297" s="479"/>
      <c r="FP297" s="479"/>
      <c r="FQ297" s="479"/>
      <c r="FR297" s="479"/>
    </row>
    <row r="298" spans="2:174" ht="14.25" hidden="1" customHeight="1" x14ac:dyDescent="0.3">
      <c r="M298" s="78"/>
      <c r="N298" s="79" t="s">
        <v>288</v>
      </c>
      <c r="O298" s="79"/>
      <c r="P298" s="79"/>
      <c r="Q298" s="79"/>
      <c r="R298" s="25">
        <f>R301+R304</f>
        <v>0</v>
      </c>
      <c r="S298" s="261"/>
      <c r="T298" s="25">
        <f>T301+T304</f>
        <v>0</v>
      </c>
      <c r="U298" s="331"/>
      <c r="V298" s="25">
        <f>V301+V304</f>
        <v>0</v>
      </c>
      <c r="W298" s="261"/>
      <c r="X298" s="25">
        <f>X301+X304</f>
        <v>0</v>
      </c>
      <c r="Y298" s="331"/>
      <c r="Z298" s="200"/>
      <c r="AA298" s="175">
        <f>AA301+AA304</f>
        <v>0</v>
      </c>
      <c r="AB298" s="185"/>
      <c r="AC298" s="175">
        <f>AC301+AC304</f>
        <v>0</v>
      </c>
      <c r="AD298" s="200"/>
      <c r="AE298" s="200"/>
      <c r="AF298" s="175">
        <f>AF301+AF304</f>
        <v>0</v>
      </c>
      <c r="AG298" s="185"/>
      <c r="AH298" s="175">
        <f>AH301+AH304</f>
        <v>0</v>
      </c>
      <c r="AI298" s="200"/>
      <c r="AJ298" s="200"/>
      <c r="AK298" s="175">
        <f>AK301+AK304</f>
        <v>0</v>
      </c>
      <c r="AL298" s="185"/>
      <c r="AM298" s="175">
        <f>AM301+AM304</f>
        <v>0</v>
      </c>
      <c r="AN298" s="200"/>
      <c r="AO298" s="200"/>
      <c r="AP298" s="596"/>
      <c r="AQ298" s="25">
        <f>AQ301+AQ304</f>
        <v>0</v>
      </c>
      <c r="AR298" s="111"/>
      <c r="AS298" s="25">
        <f>AS301+AS304</f>
        <v>0</v>
      </c>
      <c r="AT298" s="111"/>
      <c r="AU298" s="111"/>
      <c r="AV298" s="25" t="e">
        <f t="shared" si="691"/>
        <v>#REF!</v>
      </c>
      <c r="AW298" s="2" t="e">
        <f>#REF!-AR298</f>
        <v>#REF!</v>
      </c>
      <c r="AX298" s="2" t="e">
        <f>#REF!-AS298</f>
        <v>#REF!</v>
      </c>
      <c r="AY298" s="2" t="e">
        <f>#REF!-AT298</f>
        <v>#REF!</v>
      </c>
      <c r="AZ298" s="2" t="e">
        <f>#REF!-AU298</f>
        <v>#REF!</v>
      </c>
      <c r="BA298" s="25">
        <f>BA301+BA304</f>
        <v>0</v>
      </c>
      <c r="BB298" s="111"/>
      <c r="BC298" s="25">
        <f>BC301+BC304</f>
        <v>0</v>
      </c>
      <c r="BD298" s="111"/>
      <c r="BE298" s="111"/>
      <c r="BF298" s="25">
        <f>BF301+BF304</f>
        <v>0</v>
      </c>
      <c r="BG298" s="394"/>
      <c r="BH298" s="25">
        <f>BH301+BH304</f>
        <v>0</v>
      </c>
      <c r="BI298" s="394"/>
      <c r="BJ298" s="394"/>
      <c r="BK298" s="25">
        <f>BK301+BK304</f>
        <v>0</v>
      </c>
      <c r="BL298" s="111"/>
      <c r="BM298" s="25">
        <f>BM301+BM304</f>
        <v>0</v>
      </c>
      <c r="BN298" s="111"/>
      <c r="BO298" s="111"/>
      <c r="BP298" s="111"/>
      <c r="BQ298" s="111"/>
      <c r="BR298" s="111"/>
      <c r="BS298" s="111"/>
      <c r="BT298" s="25">
        <f>BT301+BT304</f>
        <v>0</v>
      </c>
      <c r="BU298" s="394"/>
      <c r="BV298" s="25">
        <f>BV301+BV304</f>
        <v>0</v>
      </c>
      <c r="BW298" s="394"/>
      <c r="BX298" s="201"/>
      <c r="BY298" s="25">
        <f>BY301+BY304</f>
        <v>0</v>
      </c>
      <c r="BZ298" s="394"/>
      <c r="CA298" s="394">
        <f>CA301+CA304</f>
        <v>0</v>
      </c>
      <c r="CB298" s="394"/>
      <c r="CC298" s="394"/>
      <c r="CD298" s="395">
        <f t="shared" si="683"/>
        <v>0</v>
      </c>
      <c r="CE298" s="25">
        <f>CE301+CE304</f>
        <v>0</v>
      </c>
      <c r="CF298" s="394"/>
      <c r="CG298" s="394">
        <f>CG301+CG304</f>
        <v>0</v>
      </c>
      <c r="CH298" s="394"/>
      <c r="CI298" s="394"/>
      <c r="CJ298" s="2">
        <f>CJ301+CJ304</f>
        <v>0</v>
      </c>
      <c r="CK298" s="2">
        <f t="shared" si="692"/>
        <v>0</v>
      </c>
      <c r="CL298" s="2">
        <f>CL301+CL304</f>
        <v>0</v>
      </c>
      <c r="CM298" s="2"/>
      <c r="CN298" s="2"/>
      <c r="CR298" s="25">
        <f>CR301+CR304</f>
        <v>0</v>
      </c>
      <c r="CS298" s="394"/>
      <c r="CT298" s="25">
        <f>CT301+CT304</f>
        <v>0</v>
      </c>
      <c r="CU298" s="394"/>
      <c r="CV298" s="394"/>
      <c r="CW298" s="25">
        <f>CW301+CW304</f>
        <v>0</v>
      </c>
      <c r="CX298" s="394"/>
      <c r="CY298" s="25">
        <f>CY301+CY304</f>
        <v>0</v>
      </c>
      <c r="CZ298" s="394"/>
      <c r="DA298" s="394"/>
      <c r="DB298" s="25"/>
      <c r="DC298" s="394"/>
      <c r="DD298" s="394"/>
      <c r="DE298" s="394"/>
      <c r="DF298" s="394"/>
      <c r="DG298" s="16"/>
      <c r="DH298" s="16"/>
      <c r="DI298" s="16"/>
      <c r="DJ298" s="335"/>
      <c r="DK298" s="92"/>
      <c r="DL298" s="92"/>
      <c r="DM298" s="336"/>
      <c r="DN298" s="16"/>
      <c r="DO298" s="58"/>
      <c r="DP298" s="58"/>
      <c r="DQ298" s="58"/>
      <c r="DR298" s="58"/>
      <c r="DS298" s="16"/>
      <c r="DT298" s="16"/>
      <c r="DU298" s="25">
        <f>DU304</f>
        <v>0</v>
      </c>
      <c r="DV298" s="111"/>
      <c r="DW298" s="25">
        <f>DW304</f>
        <v>0</v>
      </c>
      <c r="DX298" s="111"/>
      <c r="DY298" s="111"/>
      <c r="DZ298" s="25">
        <f>DZ304</f>
        <v>0</v>
      </c>
      <c r="EA298" s="111"/>
      <c r="EB298" s="259">
        <f>EB304</f>
        <v>0</v>
      </c>
      <c r="EC298" s="111"/>
      <c r="ED298" s="316"/>
      <c r="EE298" s="462"/>
      <c r="EF298" s="479"/>
      <c r="EG298" s="483"/>
      <c r="EH298" s="479"/>
      <c r="EI298" s="479"/>
      <c r="EJ298" s="462"/>
      <c r="EK298" s="479"/>
      <c r="EL298" s="483"/>
      <c r="EM298" s="479"/>
      <c r="EN298" s="479"/>
      <c r="EO298" s="479"/>
      <c r="EP298" s="479"/>
      <c r="EQ298" s="479"/>
      <c r="ER298" s="111"/>
      <c r="ES298" s="509"/>
      <c r="ET298" s="525"/>
      <c r="EU298" s="526"/>
      <c r="EV298" s="525"/>
      <c r="EW298" s="525"/>
      <c r="EX298" s="509"/>
      <c r="EY298" s="525"/>
      <c r="EZ298" s="526"/>
      <c r="FA298" s="525"/>
      <c r="FB298" s="525"/>
      <c r="FC298" s="525"/>
      <c r="FD298" s="525"/>
      <c r="FE298" s="525"/>
      <c r="FF298" s="462"/>
      <c r="FG298" s="479"/>
      <c r="FH298" s="483"/>
      <c r="FI298" s="479"/>
      <c r="FJ298" s="479"/>
      <c r="FK298" s="462"/>
      <c r="FL298" s="479"/>
      <c r="FM298" s="483"/>
      <c r="FN298" s="479"/>
      <c r="FO298" s="479"/>
      <c r="FP298" s="479"/>
      <c r="FQ298" s="479"/>
      <c r="FR298" s="479"/>
    </row>
    <row r="299" spans="2:174" ht="14.25" hidden="1" customHeight="1" x14ac:dyDescent="0.3">
      <c r="M299" s="940" t="s">
        <v>292</v>
      </c>
      <c r="N299" s="941"/>
      <c r="O299" s="409"/>
      <c r="P299" s="209"/>
      <c r="Q299" s="209"/>
      <c r="R299" s="3">
        <f>R300+R301</f>
        <v>0</v>
      </c>
      <c r="S299" s="261"/>
      <c r="T299" s="3">
        <f>T300+T301</f>
        <v>0</v>
      </c>
      <c r="U299" s="331"/>
      <c r="V299" s="3">
        <f>V300+V301</f>
        <v>0</v>
      </c>
      <c r="W299" s="261"/>
      <c r="X299" s="3">
        <f>X300+X301</f>
        <v>0</v>
      </c>
      <c r="Y299" s="331"/>
      <c r="Z299" s="200"/>
      <c r="AA299" s="197">
        <f>AA300+AA301</f>
        <v>0</v>
      </c>
      <c r="AB299" s="185"/>
      <c r="AC299" s="197">
        <f>AC300+AC301</f>
        <v>0</v>
      </c>
      <c r="AD299" s="200"/>
      <c r="AE299" s="200"/>
      <c r="AF299" s="197">
        <f>AF300+AF301</f>
        <v>0</v>
      </c>
      <c r="AG299" s="185"/>
      <c r="AH299" s="197">
        <f>AH300+AH301</f>
        <v>0</v>
      </c>
      <c r="AI299" s="200"/>
      <c r="AJ299" s="200"/>
      <c r="AK299" s="197">
        <f>AK300+AK301</f>
        <v>0</v>
      </c>
      <c r="AL299" s="185"/>
      <c r="AM299" s="197">
        <f>AM300+AM301</f>
        <v>0</v>
      </c>
      <c r="AN299" s="200"/>
      <c r="AO299" s="200"/>
      <c r="AP299" s="596"/>
      <c r="AQ299" s="3">
        <f>AQ300+AQ301</f>
        <v>0</v>
      </c>
      <c r="AR299" s="111"/>
      <c r="AS299" s="3">
        <f>AS300+AS301</f>
        <v>0</v>
      </c>
      <c r="AT299" s="111"/>
      <c r="AU299" s="111"/>
      <c r="AV299" s="25" t="e">
        <f t="shared" si="691"/>
        <v>#REF!</v>
      </c>
      <c r="AW299" s="2" t="e">
        <f>#REF!-AR299</f>
        <v>#REF!</v>
      </c>
      <c r="AX299" s="2" t="e">
        <f>#REF!-AS299</f>
        <v>#REF!</v>
      </c>
      <c r="AY299" s="2" t="e">
        <f>#REF!-AT299</f>
        <v>#REF!</v>
      </c>
      <c r="AZ299" s="2" t="e">
        <f>#REF!-AU299</f>
        <v>#REF!</v>
      </c>
      <c r="BA299" s="3">
        <f>BA300+BA301</f>
        <v>0</v>
      </c>
      <c r="BB299" s="111"/>
      <c r="BC299" s="3">
        <f>BC300+BC301</f>
        <v>0</v>
      </c>
      <c r="BD299" s="111"/>
      <c r="BE299" s="111"/>
      <c r="BF299" s="3">
        <f>BF300+BF301</f>
        <v>0</v>
      </c>
      <c r="BG299" s="394"/>
      <c r="BH299" s="3">
        <f>BH300+BH301</f>
        <v>0</v>
      </c>
      <c r="BI299" s="394"/>
      <c r="BJ299" s="394"/>
      <c r="BK299" s="3">
        <f>BK300+BK301</f>
        <v>0</v>
      </c>
      <c r="BL299" s="111"/>
      <c r="BM299" s="3">
        <f>BM300+BM301</f>
        <v>0</v>
      </c>
      <c r="BN299" s="111"/>
      <c r="BO299" s="111"/>
      <c r="BP299" s="111"/>
      <c r="BQ299" s="111"/>
      <c r="BR299" s="111"/>
      <c r="BS299" s="111"/>
      <c r="BT299" s="3">
        <f>BT300+BT301</f>
        <v>0</v>
      </c>
      <c r="BU299" s="394"/>
      <c r="BV299" s="3">
        <f>BV300+BV301</f>
        <v>0</v>
      </c>
      <c r="BW299" s="394"/>
      <c r="BX299" s="201"/>
      <c r="BY299" s="3">
        <f>BY300+BY301</f>
        <v>0</v>
      </c>
      <c r="BZ299" s="394"/>
      <c r="CA299" s="394">
        <f>CA300+CA301</f>
        <v>0</v>
      </c>
      <c r="CB299" s="394"/>
      <c r="CC299" s="394"/>
      <c r="CD299" s="395">
        <f t="shared" si="683"/>
        <v>0</v>
      </c>
      <c r="CE299" s="3">
        <f>CE300+CE301</f>
        <v>0</v>
      </c>
      <c r="CF299" s="394"/>
      <c r="CG299" s="394">
        <f>CG300+CG301</f>
        <v>0</v>
      </c>
      <c r="CH299" s="394"/>
      <c r="CI299" s="394"/>
      <c r="CJ299" s="3">
        <f>CJ300+CJ301</f>
        <v>0</v>
      </c>
      <c r="CK299" s="394">
        <f t="shared" si="692"/>
        <v>0</v>
      </c>
      <c r="CL299" s="3">
        <f>CL300+CL301</f>
        <v>0</v>
      </c>
      <c r="CM299" s="394"/>
      <c r="CN299" s="394"/>
      <c r="CR299" s="3">
        <f>CR300+CR301</f>
        <v>0</v>
      </c>
      <c r="CS299" s="394"/>
      <c r="CT299" s="3">
        <f>CT300+CT301</f>
        <v>0</v>
      </c>
      <c r="CU299" s="394"/>
      <c r="CV299" s="394"/>
      <c r="CW299" s="3">
        <f>CW300+CW301</f>
        <v>0</v>
      </c>
      <c r="CX299" s="394"/>
      <c r="CY299" s="3">
        <f>CY300+CY301</f>
        <v>0</v>
      </c>
      <c r="CZ299" s="394"/>
      <c r="DA299" s="394"/>
      <c r="DB299" s="3">
        <f>DB300+DB301</f>
        <v>0</v>
      </c>
      <c r="DC299" s="394"/>
      <c r="DD299" s="394"/>
      <c r="DE299" s="394"/>
      <c r="DF299" s="394"/>
      <c r="DG299" s="16"/>
      <c r="DH299" s="16"/>
      <c r="DI299" s="16"/>
      <c r="DJ299" s="335"/>
      <c r="DK299" s="92"/>
      <c r="DL299" s="92"/>
      <c r="DM299" s="336"/>
      <c r="DN299" s="16"/>
      <c r="DO299" s="58"/>
      <c r="DP299" s="58"/>
      <c r="DQ299" s="58"/>
      <c r="DR299" s="58"/>
      <c r="DS299" s="16"/>
      <c r="DT299" s="16"/>
      <c r="DU299" s="3">
        <f>DU300+DU301</f>
        <v>0</v>
      </c>
      <c r="DV299" s="111"/>
      <c r="DW299" s="3">
        <f>DW300+DW301</f>
        <v>0</v>
      </c>
      <c r="DX299" s="111"/>
      <c r="DY299" s="111"/>
      <c r="DZ299" s="3">
        <f>DZ300+DZ301</f>
        <v>0</v>
      </c>
      <c r="EA299" s="111"/>
      <c r="EB299" s="116">
        <f>EB300+EB301</f>
        <v>0</v>
      </c>
      <c r="EC299" s="111"/>
      <c r="ED299" s="316"/>
      <c r="EE299" s="444"/>
      <c r="EF299" s="479"/>
      <c r="EG299" s="474"/>
      <c r="EH299" s="479"/>
      <c r="EI299" s="479"/>
      <c r="EJ299" s="444"/>
      <c r="EK299" s="479"/>
      <c r="EL299" s="474"/>
      <c r="EM299" s="479"/>
      <c r="EN299" s="479"/>
      <c r="EO299" s="479"/>
      <c r="EP299" s="479"/>
      <c r="EQ299" s="479"/>
      <c r="ER299" s="111"/>
      <c r="ES299" s="497"/>
      <c r="ET299" s="525"/>
      <c r="EU299" s="517"/>
      <c r="EV299" s="525"/>
      <c r="EW299" s="525"/>
      <c r="EX299" s="497"/>
      <c r="EY299" s="525"/>
      <c r="EZ299" s="517"/>
      <c r="FA299" s="525"/>
      <c r="FB299" s="525"/>
      <c r="FC299" s="525"/>
      <c r="FD299" s="525"/>
      <c r="FE299" s="525"/>
      <c r="FF299" s="444"/>
      <c r="FG299" s="479"/>
      <c r="FH299" s="474"/>
      <c r="FI299" s="479"/>
      <c r="FJ299" s="479"/>
      <c r="FK299" s="444"/>
      <c r="FL299" s="479"/>
      <c r="FM299" s="474"/>
      <c r="FN299" s="479"/>
      <c r="FO299" s="479"/>
      <c r="FP299" s="479"/>
      <c r="FQ299" s="479"/>
      <c r="FR299" s="479"/>
    </row>
    <row r="300" spans="2:174" ht="14.25" hidden="1" customHeight="1" x14ac:dyDescent="0.3">
      <c r="M300" s="78"/>
      <c r="N300" s="79" t="s">
        <v>289</v>
      </c>
      <c r="O300" s="79"/>
      <c r="P300" s="79"/>
      <c r="Q300" s="79"/>
      <c r="R300" s="25"/>
      <c r="S300" s="261"/>
      <c r="T300" s="25"/>
      <c r="U300" s="331"/>
      <c r="V300" s="25"/>
      <c r="W300" s="261"/>
      <c r="X300" s="25"/>
      <c r="Y300" s="331"/>
      <c r="Z300" s="200"/>
      <c r="AA300" s="175"/>
      <c r="AB300" s="185"/>
      <c r="AC300" s="175"/>
      <c r="AD300" s="200"/>
      <c r="AE300" s="200"/>
      <c r="AF300" s="175"/>
      <c r="AG300" s="185"/>
      <c r="AH300" s="175"/>
      <c r="AI300" s="200"/>
      <c r="AJ300" s="200"/>
      <c r="AK300" s="175"/>
      <c r="AL300" s="185"/>
      <c r="AM300" s="175"/>
      <c r="AN300" s="200"/>
      <c r="AO300" s="200"/>
      <c r="AP300" s="596"/>
      <c r="AQ300" s="25"/>
      <c r="AR300" s="111"/>
      <c r="AS300" s="25"/>
      <c r="AT300" s="111"/>
      <c r="AU300" s="111"/>
      <c r="AV300" s="25" t="e">
        <f t="shared" si="691"/>
        <v>#REF!</v>
      </c>
      <c r="AW300" s="2" t="e">
        <f>#REF!-AR300</f>
        <v>#REF!</v>
      </c>
      <c r="AX300" s="2" t="e">
        <f>#REF!-AS300</f>
        <v>#REF!</v>
      </c>
      <c r="AY300" s="2" t="e">
        <f>#REF!-AT300</f>
        <v>#REF!</v>
      </c>
      <c r="AZ300" s="2" t="e">
        <f>#REF!-AU300</f>
        <v>#REF!</v>
      </c>
      <c r="BA300" s="25"/>
      <c r="BB300" s="111"/>
      <c r="BC300" s="25"/>
      <c r="BD300" s="111"/>
      <c r="BE300" s="111"/>
      <c r="BF300" s="25"/>
      <c r="BG300" s="394"/>
      <c r="BH300" s="25"/>
      <c r="BI300" s="394"/>
      <c r="BJ300" s="394"/>
      <c r="BK300" s="25"/>
      <c r="BL300" s="111"/>
      <c r="BM300" s="25"/>
      <c r="BN300" s="111"/>
      <c r="BO300" s="111"/>
      <c r="BP300" s="111"/>
      <c r="BQ300" s="111"/>
      <c r="BR300" s="111"/>
      <c r="BS300" s="111"/>
      <c r="BT300" s="25"/>
      <c r="BU300" s="394"/>
      <c r="BV300" s="25"/>
      <c r="BW300" s="394"/>
      <c r="BX300" s="201"/>
      <c r="BY300" s="25"/>
      <c r="BZ300" s="394"/>
      <c r="CA300" s="394"/>
      <c r="CB300" s="394"/>
      <c r="CC300" s="394"/>
      <c r="CD300" s="395">
        <f t="shared" si="683"/>
        <v>0</v>
      </c>
      <c r="CE300" s="25"/>
      <c r="CF300" s="394"/>
      <c r="CG300" s="394"/>
      <c r="CH300" s="394"/>
      <c r="CI300" s="394"/>
      <c r="CJ300" s="2"/>
      <c r="CK300" s="2">
        <f t="shared" si="692"/>
        <v>0</v>
      </c>
      <c r="CL300" s="2"/>
      <c r="CM300" s="2"/>
      <c r="CN300" s="2"/>
      <c r="CR300" s="25"/>
      <c r="CS300" s="394"/>
      <c r="CT300" s="25"/>
      <c r="CU300" s="394"/>
      <c r="CV300" s="394"/>
      <c r="CW300" s="25"/>
      <c r="CX300" s="394"/>
      <c r="CY300" s="25"/>
      <c r="CZ300" s="394"/>
      <c r="DA300" s="394"/>
      <c r="DB300" s="25"/>
      <c r="DC300" s="394"/>
      <c r="DD300" s="394"/>
      <c r="DE300" s="394"/>
      <c r="DF300" s="394"/>
      <c r="DG300" s="16"/>
      <c r="DH300" s="16"/>
      <c r="DI300" s="16"/>
      <c r="DJ300" s="335"/>
      <c r="DK300" s="92"/>
      <c r="DL300" s="92"/>
      <c r="DM300" s="336"/>
      <c r="DN300" s="16"/>
      <c r="DO300" s="58"/>
      <c r="DP300" s="58"/>
      <c r="DQ300" s="58"/>
      <c r="DR300" s="58"/>
      <c r="DS300" s="16"/>
      <c r="DT300" s="16"/>
      <c r="DU300" s="25"/>
      <c r="DV300" s="111"/>
      <c r="DW300" s="25"/>
      <c r="DX300" s="111"/>
      <c r="DY300" s="111"/>
      <c r="DZ300" s="25"/>
      <c r="EA300" s="111"/>
      <c r="EB300" s="259"/>
      <c r="EC300" s="111"/>
      <c r="ED300" s="316"/>
      <c r="EE300" s="462"/>
      <c r="EF300" s="479"/>
      <c r="EG300" s="483"/>
      <c r="EH300" s="479"/>
      <c r="EI300" s="479"/>
      <c r="EJ300" s="462"/>
      <c r="EK300" s="479"/>
      <c r="EL300" s="483"/>
      <c r="EM300" s="479"/>
      <c r="EN300" s="479"/>
      <c r="EO300" s="479"/>
      <c r="EP300" s="479"/>
      <c r="EQ300" s="479"/>
      <c r="ER300" s="111"/>
      <c r="ES300" s="509"/>
      <c r="ET300" s="525"/>
      <c r="EU300" s="526"/>
      <c r="EV300" s="525"/>
      <c r="EW300" s="525"/>
      <c r="EX300" s="509"/>
      <c r="EY300" s="525"/>
      <c r="EZ300" s="526"/>
      <c r="FA300" s="525"/>
      <c r="FB300" s="525"/>
      <c r="FC300" s="525"/>
      <c r="FD300" s="525"/>
      <c r="FE300" s="525"/>
      <c r="FF300" s="462"/>
      <c r="FG300" s="479"/>
      <c r="FH300" s="483"/>
      <c r="FI300" s="479"/>
      <c r="FJ300" s="479"/>
      <c r="FK300" s="462"/>
      <c r="FL300" s="479"/>
      <c r="FM300" s="483"/>
      <c r="FN300" s="479"/>
      <c r="FO300" s="479"/>
      <c r="FP300" s="479"/>
      <c r="FQ300" s="479"/>
      <c r="FR300" s="479"/>
    </row>
    <row r="301" spans="2:174" ht="14.25" hidden="1" customHeight="1" x14ac:dyDescent="0.3">
      <c r="M301" s="78"/>
      <c r="N301" s="79" t="s">
        <v>288</v>
      </c>
      <c r="O301" s="79"/>
      <c r="P301" s="79"/>
      <c r="Q301" s="79"/>
      <c r="R301" s="25"/>
      <c r="S301" s="261"/>
      <c r="T301" s="25"/>
      <c r="U301" s="331"/>
      <c r="V301" s="25"/>
      <c r="W301" s="261"/>
      <c r="X301" s="25"/>
      <c r="Y301" s="331"/>
      <c r="Z301" s="200"/>
      <c r="AA301" s="175"/>
      <c r="AB301" s="185"/>
      <c r="AC301" s="175"/>
      <c r="AD301" s="200"/>
      <c r="AE301" s="200"/>
      <c r="AF301" s="175"/>
      <c r="AG301" s="185"/>
      <c r="AH301" s="175"/>
      <c r="AI301" s="200"/>
      <c r="AJ301" s="200"/>
      <c r="AK301" s="175"/>
      <c r="AL301" s="185"/>
      <c r="AM301" s="175"/>
      <c r="AN301" s="200"/>
      <c r="AO301" s="200"/>
      <c r="AP301" s="596"/>
      <c r="AQ301" s="25"/>
      <c r="AR301" s="111"/>
      <c r="AS301" s="25"/>
      <c r="AT301" s="111"/>
      <c r="AU301" s="111"/>
      <c r="AV301" s="25" t="e">
        <f t="shared" si="691"/>
        <v>#REF!</v>
      </c>
      <c r="AW301" s="2" t="e">
        <f>#REF!-AR301</f>
        <v>#REF!</v>
      </c>
      <c r="AX301" s="2" t="e">
        <f>#REF!-AS301</f>
        <v>#REF!</v>
      </c>
      <c r="AY301" s="2" t="e">
        <f>#REF!-AT301</f>
        <v>#REF!</v>
      </c>
      <c r="AZ301" s="2" t="e">
        <f>#REF!-AU301</f>
        <v>#REF!</v>
      </c>
      <c r="BA301" s="25"/>
      <c r="BB301" s="111"/>
      <c r="BC301" s="25"/>
      <c r="BD301" s="111"/>
      <c r="BE301" s="111"/>
      <c r="BF301" s="25"/>
      <c r="BG301" s="394"/>
      <c r="BH301" s="25"/>
      <c r="BI301" s="394"/>
      <c r="BJ301" s="394"/>
      <c r="BK301" s="25"/>
      <c r="BL301" s="111"/>
      <c r="BM301" s="25"/>
      <c r="BN301" s="111"/>
      <c r="BO301" s="111"/>
      <c r="BP301" s="111"/>
      <c r="BQ301" s="111"/>
      <c r="BR301" s="111"/>
      <c r="BS301" s="111"/>
      <c r="BT301" s="25"/>
      <c r="BU301" s="394"/>
      <c r="BV301" s="25"/>
      <c r="BW301" s="394"/>
      <c r="BX301" s="201"/>
      <c r="BY301" s="25"/>
      <c r="BZ301" s="394"/>
      <c r="CA301" s="394"/>
      <c r="CB301" s="394"/>
      <c r="CC301" s="394"/>
      <c r="CD301" s="395">
        <f t="shared" si="683"/>
        <v>0</v>
      </c>
      <c r="CE301" s="25"/>
      <c r="CF301" s="394"/>
      <c r="CG301" s="394"/>
      <c r="CH301" s="394"/>
      <c r="CI301" s="394"/>
      <c r="CJ301" s="2"/>
      <c r="CK301" s="2">
        <f t="shared" si="692"/>
        <v>0</v>
      </c>
      <c r="CL301" s="2"/>
      <c r="CM301" s="2"/>
      <c r="CN301" s="2"/>
      <c r="CR301" s="25"/>
      <c r="CS301" s="394"/>
      <c r="CT301" s="25"/>
      <c r="CU301" s="394"/>
      <c r="CV301" s="394"/>
      <c r="CW301" s="25"/>
      <c r="CX301" s="394"/>
      <c r="CY301" s="25"/>
      <c r="CZ301" s="394"/>
      <c r="DA301" s="394"/>
      <c r="DB301" s="25"/>
      <c r="DC301" s="394"/>
      <c r="DD301" s="394"/>
      <c r="DE301" s="394"/>
      <c r="DF301" s="394"/>
      <c r="DG301" s="16"/>
      <c r="DH301" s="16"/>
      <c r="DI301" s="16"/>
      <c r="DJ301" s="335"/>
      <c r="DK301" s="92"/>
      <c r="DL301" s="92"/>
      <c r="DM301" s="336"/>
      <c r="DN301" s="16"/>
      <c r="DO301" s="58"/>
      <c r="DP301" s="58"/>
      <c r="DQ301" s="58"/>
      <c r="DR301" s="58"/>
      <c r="DS301" s="16"/>
      <c r="DT301" s="16"/>
      <c r="DU301" s="25"/>
      <c r="DV301" s="111"/>
      <c r="DW301" s="25"/>
      <c r="DX301" s="111"/>
      <c r="DY301" s="111"/>
      <c r="DZ301" s="25"/>
      <c r="EA301" s="111"/>
      <c r="EB301" s="259"/>
      <c r="EC301" s="111"/>
      <c r="ED301" s="316"/>
      <c r="EE301" s="462"/>
      <c r="EF301" s="479"/>
      <c r="EG301" s="483"/>
      <c r="EH301" s="479"/>
      <c r="EI301" s="479"/>
      <c r="EJ301" s="462"/>
      <c r="EK301" s="479"/>
      <c r="EL301" s="483"/>
      <c r="EM301" s="479"/>
      <c r="EN301" s="479"/>
      <c r="EO301" s="479"/>
      <c r="EP301" s="479"/>
      <c r="EQ301" s="479"/>
      <c r="ER301" s="111"/>
      <c r="ES301" s="509"/>
      <c r="ET301" s="525"/>
      <c r="EU301" s="526"/>
      <c r="EV301" s="525"/>
      <c r="EW301" s="525"/>
      <c r="EX301" s="509"/>
      <c r="EY301" s="525"/>
      <c r="EZ301" s="526"/>
      <c r="FA301" s="525"/>
      <c r="FB301" s="525"/>
      <c r="FC301" s="525"/>
      <c r="FD301" s="525"/>
      <c r="FE301" s="525"/>
      <c r="FF301" s="462"/>
      <c r="FG301" s="479"/>
      <c r="FH301" s="483"/>
      <c r="FI301" s="479"/>
      <c r="FJ301" s="479"/>
      <c r="FK301" s="462"/>
      <c r="FL301" s="479"/>
      <c r="FM301" s="483"/>
      <c r="FN301" s="479"/>
      <c r="FO301" s="479"/>
      <c r="FP301" s="479"/>
      <c r="FQ301" s="479"/>
      <c r="FR301" s="479"/>
    </row>
    <row r="302" spans="2:174" ht="14.25" hidden="1" customHeight="1" x14ac:dyDescent="0.3">
      <c r="M302" s="940" t="s">
        <v>293</v>
      </c>
      <c r="N302" s="941"/>
      <c r="O302" s="409"/>
      <c r="P302" s="209"/>
      <c r="Q302" s="209"/>
      <c r="R302" s="3">
        <f>R303+R304</f>
        <v>0</v>
      </c>
      <c r="S302" s="261"/>
      <c r="T302" s="3">
        <f>T303+T304</f>
        <v>0</v>
      </c>
      <c r="U302" s="331"/>
      <c r="V302" s="3">
        <f>V303+V304</f>
        <v>0</v>
      </c>
      <c r="W302" s="261"/>
      <c r="X302" s="3">
        <f>X303+X304</f>
        <v>0</v>
      </c>
      <c r="Y302" s="331"/>
      <c r="Z302" s="200"/>
      <c r="AA302" s="197">
        <f>AA303+AA304</f>
        <v>0</v>
      </c>
      <c r="AB302" s="185"/>
      <c r="AC302" s="197">
        <f>AC303+AC304</f>
        <v>0</v>
      </c>
      <c r="AD302" s="200"/>
      <c r="AE302" s="200"/>
      <c r="AF302" s="197">
        <f>AF303+AF304</f>
        <v>0</v>
      </c>
      <c r="AG302" s="185"/>
      <c r="AH302" s="197">
        <f>AH303+AH304</f>
        <v>0</v>
      </c>
      <c r="AI302" s="200"/>
      <c r="AJ302" s="200"/>
      <c r="AK302" s="197">
        <f>AK303+AK304</f>
        <v>0</v>
      </c>
      <c r="AL302" s="185"/>
      <c r="AM302" s="197">
        <f>AM303+AM304</f>
        <v>0</v>
      </c>
      <c r="AN302" s="200"/>
      <c r="AO302" s="200"/>
      <c r="AP302" s="596"/>
      <c r="AQ302" s="3">
        <f>AQ303+AQ304</f>
        <v>0</v>
      </c>
      <c r="AR302" s="111"/>
      <c r="AS302" s="3">
        <f>AS303+AS304</f>
        <v>0</v>
      </c>
      <c r="AT302" s="111"/>
      <c r="AU302" s="111"/>
      <c r="AV302" s="25" t="e">
        <f t="shared" si="691"/>
        <v>#REF!</v>
      </c>
      <c r="AW302" s="2" t="e">
        <f>#REF!-AR302</f>
        <v>#REF!</v>
      </c>
      <c r="AX302" s="2" t="e">
        <f>#REF!-AS302</f>
        <v>#REF!</v>
      </c>
      <c r="AY302" s="2" t="e">
        <f>#REF!-AT302</f>
        <v>#REF!</v>
      </c>
      <c r="AZ302" s="2" t="e">
        <f>#REF!-AU302</f>
        <v>#REF!</v>
      </c>
      <c r="BA302" s="3">
        <f>BA303+BA304</f>
        <v>0</v>
      </c>
      <c r="BB302" s="111"/>
      <c r="BC302" s="3">
        <f>BC303+BC304</f>
        <v>0</v>
      </c>
      <c r="BD302" s="111"/>
      <c r="BE302" s="111"/>
      <c r="BF302" s="3">
        <f>BF303+BF304</f>
        <v>0</v>
      </c>
      <c r="BG302" s="394"/>
      <c r="BH302" s="3">
        <f>BH303+BH304</f>
        <v>0</v>
      </c>
      <c r="BI302" s="394"/>
      <c r="BJ302" s="394"/>
      <c r="BK302" s="3">
        <f>BK303+BK304</f>
        <v>0</v>
      </c>
      <c r="BL302" s="111"/>
      <c r="BM302" s="3">
        <f>BM303+BM304</f>
        <v>0</v>
      </c>
      <c r="BN302" s="111"/>
      <c r="BO302" s="111"/>
      <c r="BP302" s="111"/>
      <c r="BQ302" s="111"/>
      <c r="BR302" s="111"/>
      <c r="BS302" s="111"/>
      <c r="BT302" s="3">
        <f>BT303+BT304</f>
        <v>0</v>
      </c>
      <c r="BU302" s="394"/>
      <c r="BV302" s="3">
        <f>BV303+BV304</f>
        <v>0</v>
      </c>
      <c r="BW302" s="394"/>
      <c r="BX302" s="201"/>
      <c r="BY302" s="3">
        <f>BY303+BY304</f>
        <v>0</v>
      </c>
      <c r="BZ302" s="394"/>
      <c r="CA302" s="394">
        <f>CA303+CA304</f>
        <v>0</v>
      </c>
      <c r="CB302" s="394"/>
      <c r="CC302" s="394"/>
      <c r="CD302" s="395">
        <f t="shared" si="683"/>
        <v>0</v>
      </c>
      <c r="CE302" s="3">
        <f>CE303+CE304</f>
        <v>0</v>
      </c>
      <c r="CF302" s="394"/>
      <c r="CG302" s="394">
        <f>CG303+CG304</f>
        <v>0</v>
      </c>
      <c r="CH302" s="394"/>
      <c r="CI302" s="394"/>
      <c r="CJ302" s="3">
        <f>CJ303+CJ304</f>
        <v>0</v>
      </c>
      <c r="CK302" s="394">
        <f t="shared" si="692"/>
        <v>0</v>
      </c>
      <c r="CL302" s="3">
        <f>CL303+CL304</f>
        <v>0</v>
      </c>
      <c r="CM302" s="394"/>
      <c r="CN302" s="394"/>
      <c r="CR302" s="3">
        <f>CR303+CR304</f>
        <v>0</v>
      </c>
      <c r="CS302" s="394"/>
      <c r="CT302" s="3">
        <f>CT303+CT304</f>
        <v>0</v>
      </c>
      <c r="CU302" s="394"/>
      <c r="CV302" s="394"/>
      <c r="CW302" s="3">
        <f>CW303+CW304</f>
        <v>0</v>
      </c>
      <c r="CX302" s="394"/>
      <c r="CY302" s="3">
        <f>CY303+CY304</f>
        <v>0</v>
      </c>
      <c r="CZ302" s="394"/>
      <c r="DA302" s="394"/>
      <c r="DB302" s="3">
        <f>DB303+DB304</f>
        <v>0</v>
      </c>
      <c r="DC302" s="394"/>
      <c r="DD302" s="394"/>
      <c r="DE302" s="394"/>
      <c r="DF302" s="394"/>
      <c r="DG302" s="16"/>
      <c r="DH302" s="16"/>
      <c r="DI302" s="16"/>
      <c r="DJ302" s="335"/>
      <c r="DK302" s="92"/>
      <c r="DL302" s="92"/>
      <c r="DM302" s="336"/>
      <c r="DN302" s="16"/>
      <c r="DO302" s="58"/>
      <c r="DP302" s="58"/>
      <c r="DQ302" s="58"/>
      <c r="DR302" s="58"/>
      <c r="DS302" s="16"/>
      <c r="DT302" s="16"/>
      <c r="DU302" s="3">
        <f>DU303+DU304</f>
        <v>0</v>
      </c>
      <c r="DV302" s="111"/>
      <c r="DW302" s="3">
        <f>DW303+DW304</f>
        <v>0</v>
      </c>
      <c r="DX302" s="111"/>
      <c r="DY302" s="111"/>
      <c r="DZ302" s="3">
        <f>DZ303+DZ304</f>
        <v>0</v>
      </c>
      <c r="EA302" s="111"/>
      <c r="EB302" s="116">
        <f>EB303+EB304</f>
        <v>0</v>
      </c>
      <c r="EC302" s="111"/>
      <c r="ED302" s="316"/>
      <c r="EE302" s="444"/>
      <c r="EF302" s="479"/>
      <c r="EG302" s="474"/>
      <c r="EH302" s="479"/>
      <c r="EI302" s="479"/>
      <c r="EJ302" s="444"/>
      <c r="EK302" s="479"/>
      <c r="EL302" s="474"/>
      <c r="EM302" s="479"/>
      <c r="EN302" s="479"/>
      <c r="EO302" s="479"/>
      <c r="EP302" s="479"/>
      <c r="EQ302" s="479"/>
      <c r="ER302" s="111"/>
      <c r="ES302" s="497"/>
      <c r="ET302" s="525"/>
      <c r="EU302" s="517"/>
      <c r="EV302" s="525"/>
      <c r="EW302" s="525"/>
      <c r="EX302" s="497"/>
      <c r="EY302" s="525"/>
      <c r="EZ302" s="517"/>
      <c r="FA302" s="525"/>
      <c r="FB302" s="525"/>
      <c r="FC302" s="525"/>
      <c r="FD302" s="525"/>
      <c r="FE302" s="525"/>
      <c r="FF302" s="444"/>
      <c r="FG302" s="479"/>
      <c r="FH302" s="474"/>
      <c r="FI302" s="479"/>
      <c r="FJ302" s="479"/>
      <c r="FK302" s="444"/>
      <c r="FL302" s="479"/>
      <c r="FM302" s="474"/>
      <c r="FN302" s="479"/>
      <c r="FO302" s="479"/>
      <c r="FP302" s="479"/>
      <c r="FQ302" s="479"/>
      <c r="FR302" s="479"/>
    </row>
    <row r="303" spans="2:174" ht="14.25" hidden="1" customHeight="1" x14ac:dyDescent="0.3">
      <c r="M303" s="126"/>
      <c r="N303" s="79" t="s">
        <v>289</v>
      </c>
      <c r="O303" s="79"/>
      <c r="P303" s="79"/>
      <c r="Q303" s="79"/>
      <c r="R303" s="25"/>
      <c r="S303" s="261"/>
      <c r="T303" s="25"/>
      <c r="U303" s="331"/>
      <c r="V303" s="25"/>
      <c r="W303" s="261"/>
      <c r="X303" s="25"/>
      <c r="Y303" s="331"/>
      <c r="Z303" s="200"/>
      <c r="AA303" s="175"/>
      <c r="AB303" s="185"/>
      <c r="AC303" s="175"/>
      <c r="AD303" s="200"/>
      <c r="AE303" s="200"/>
      <c r="AF303" s="175"/>
      <c r="AG303" s="185"/>
      <c r="AH303" s="175"/>
      <c r="AI303" s="200"/>
      <c r="AJ303" s="200"/>
      <c r="AK303" s="175"/>
      <c r="AL303" s="185"/>
      <c r="AM303" s="175"/>
      <c r="AN303" s="200"/>
      <c r="AO303" s="200"/>
      <c r="AP303" s="596"/>
      <c r="AQ303" s="25"/>
      <c r="AR303" s="111"/>
      <c r="AS303" s="25"/>
      <c r="AT303" s="111"/>
      <c r="AU303" s="111"/>
      <c r="AV303" s="25" t="e">
        <f t="shared" si="691"/>
        <v>#REF!</v>
      </c>
      <c r="AW303" s="2" t="e">
        <f>#REF!-AR303</f>
        <v>#REF!</v>
      </c>
      <c r="AX303" s="2" t="e">
        <f>#REF!-AS303</f>
        <v>#REF!</v>
      </c>
      <c r="AY303" s="2" t="e">
        <f>#REF!-AT303</f>
        <v>#REF!</v>
      </c>
      <c r="AZ303" s="2" t="e">
        <f>#REF!-AU303</f>
        <v>#REF!</v>
      </c>
      <c r="BA303" s="25"/>
      <c r="BB303" s="111"/>
      <c r="BC303" s="25"/>
      <c r="BD303" s="111"/>
      <c r="BE303" s="111"/>
      <c r="BF303" s="25"/>
      <c r="BG303" s="394"/>
      <c r="BH303" s="25"/>
      <c r="BI303" s="394"/>
      <c r="BJ303" s="394"/>
      <c r="BK303" s="25"/>
      <c r="BL303" s="111"/>
      <c r="BM303" s="25"/>
      <c r="BN303" s="111"/>
      <c r="BO303" s="111"/>
      <c r="BP303" s="111"/>
      <c r="BQ303" s="111"/>
      <c r="BR303" s="111"/>
      <c r="BS303" s="111"/>
      <c r="BT303" s="25"/>
      <c r="BU303" s="394"/>
      <c r="BV303" s="25"/>
      <c r="BW303" s="394"/>
      <c r="BX303" s="201"/>
      <c r="BY303" s="25"/>
      <c r="BZ303" s="394"/>
      <c r="CA303" s="394"/>
      <c r="CB303" s="394"/>
      <c r="CC303" s="394"/>
      <c r="CD303" s="395">
        <f t="shared" si="683"/>
        <v>0</v>
      </c>
      <c r="CE303" s="25"/>
      <c r="CF303" s="394"/>
      <c r="CG303" s="394"/>
      <c r="CH303" s="394"/>
      <c r="CI303" s="394"/>
      <c r="CJ303" s="2"/>
      <c r="CK303" s="2">
        <f t="shared" si="692"/>
        <v>0</v>
      </c>
      <c r="CL303" s="2"/>
      <c r="CM303" s="2"/>
      <c r="CN303" s="2"/>
      <c r="CR303" s="25"/>
      <c r="CS303" s="394"/>
      <c r="CT303" s="25"/>
      <c r="CU303" s="394"/>
      <c r="CV303" s="394"/>
      <c r="CW303" s="25"/>
      <c r="CX303" s="394"/>
      <c r="CY303" s="25"/>
      <c r="CZ303" s="394"/>
      <c r="DA303" s="394"/>
      <c r="DB303" s="25"/>
      <c r="DC303" s="394"/>
      <c r="DD303" s="394"/>
      <c r="DE303" s="394"/>
      <c r="DF303" s="394"/>
      <c r="DG303" s="16"/>
      <c r="DH303" s="16"/>
      <c r="DI303" s="16"/>
      <c r="DJ303" s="335"/>
      <c r="DK303" s="92"/>
      <c r="DL303" s="92"/>
      <c r="DM303" s="336"/>
      <c r="DN303" s="16"/>
      <c r="DO303" s="58"/>
      <c r="DP303" s="58"/>
      <c r="DQ303" s="58"/>
      <c r="DR303" s="58"/>
      <c r="DS303" s="16"/>
      <c r="DT303" s="16"/>
      <c r="DU303" s="25">
        <f>DW303</f>
        <v>0</v>
      </c>
      <c r="DV303" s="111"/>
      <c r="DW303" s="25"/>
      <c r="DX303" s="111"/>
      <c r="DY303" s="111"/>
      <c r="DZ303" s="25">
        <f>EB303</f>
        <v>0</v>
      </c>
      <c r="EA303" s="111"/>
      <c r="EB303" s="259"/>
      <c r="EC303" s="111"/>
      <c r="ED303" s="316"/>
      <c r="EE303" s="462"/>
      <c r="EF303" s="479"/>
      <c r="EG303" s="483"/>
      <c r="EH303" s="479"/>
      <c r="EI303" s="479"/>
      <c r="EJ303" s="462"/>
      <c r="EK303" s="479"/>
      <c r="EL303" s="483"/>
      <c r="EM303" s="479"/>
      <c r="EN303" s="479"/>
      <c r="EO303" s="479"/>
      <c r="EP303" s="479"/>
      <c r="EQ303" s="479"/>
      <c r="ER303" s="111"/>
      <c r="ES303" s="509"/>
      <c r="ET303" s="525"/>
      <c r="EU303" s="526"/>
      <c r="EV303" s="525"/>
      <c r="EW303" s="525"/>
      <c r="EX303" s="509"/>
      <c r="EY303" s="525"/>
      <c r="EZ303" s="526"/>
      <c r="FA303" s="525"/>
      <c r="FB303" s="525"/>
      <c r="FC303" s="525"/>
      <c r="FD303" s="525"/>
      <c r="FE303" s="525"/>
      <c r="FF303" s="462"/>
      <c r="FG303" s="479"/>
      <c r="FH303" s="483"/>
      <c r="FI303" s="479"/>
      <c r="FJ303" s="479"/>
      <c r="FK303" s="462"/>
      <c r="FL303" s="479"/>
      <c r="FM303" s="483"/>
      <c r="FN303" s="479"/>
      <c r="FO303" s="479"/>
      <c r="FP303" s="479"/>
      <c r="FQ303" s="479"/>
      <c r="FR303" s="479"/>
    </row>
    <row r="304" spans="2:174" ht="14.25" hidden="1" customHeight="1" x14ac:dyDescent="0.3">
      <c r="M304" s="126"/>
      <c r="N304" s="79" t="s">
        <v>288</v>
      </c>
      <c r="O304" s="79"/>
      <c r="P304" s="79"/>
      <c r="Q304" s="79"/>
      <c r="R304" s="25"/>
      <c r="S304" s="261"/>
      <c r="T304" s="25"/>
      <c r="U304" s="331"/>
      <c r="V304" s="25"/>
      <c r="W304" s="261"/>
      <c r="X304" s="25"/>
      <c r="Y304" s="331"/>
      <c r="Z304" s="200"/>
      <c r="AA304" s="175"/>
      <c r="AB304" s="185"/>
      <c r="AC304" s="175"/>
      <c r="AD304" s="200"/>
      <c r="AE304" s="200"/>
      <c r="AF304" s="175"/>
      <c r="AG304" s="185"/>
      <c r="AH304" s="175"/>
      <c r="AI304" s="200"/>
      <c r="AJ304" s="200"/>
      <c r="AK304" s="175"/>
      <c r="AL304" s="185"/>
      <c r="AM304" s="175"/>
      <c r="AN304" s="200"/>
      <c r="AO304" s="200"/>
      <c r="AP304" s="596"/>
      <c r="AQ304" s="25"/>
      <c r="AR304" s="111"/>
      <c r="AS304" s="25"/>
      <c r="AT304" s="111"/>
      <c r="AU304" s="111"/>
      <c r="AV304" s="25"/>
      <c r="AW304" s="111"/>
      <c r="AX304" s="111" t="e">
        <f>#REF!-AS304</f>
        <v>#REF!</v>
      </c>
      <c r="AY304" s="111"/>
      <c r="AZ304" s="111"/>
      <c r="BA304" s="25"/>
      <c r="BB304" s="111"/>
      <c r="BC304" s="25"/>
      <c r="BD304" s="111"/>
      <c r="BE304" s="111"/>
      <c r="BF304" s="25"/>
      <c r="BG304" s="394"/>
      <c r="BH304" s="25"/>
      <c r="BI304" s="394"/>
      <c r="BJ304" s="394"/>
      <c r="BK304" s="25"/>
      <c r="BL304" s="111"/>
      <c r="BM304" s="25"/>
      <c r="BN304" s="111"/>
      <c r="BO304" s="111"/>
      <c r="BP304" s="111"/>
      <c r="BQ304" s="111"/>
      <c r="BR304" s="111"/>
      <c r="BS304" s="111"/>
      <c r="BT304" s="25"/>
      <c r="BU304" s="394"/>
      <c r="BV304" s="25"/>
      <c r="BW304" s="394"/>
      <c r="BX304" s="201"/>
      <c r="BY304" s="25"/>
      <c r="BZ304" s="394"/>
      <c r="CA304" s="394"/>
      <c r="CB304" s="394"/>
      <c r="CC304" s="394"/>
      <c r="CD304" s="395">
        <f t="shared" si="683"/>
        <v>0</v>
      </c>
      <c r="CE304" s="25"/>
      <c r="CF304" s="394"/>
      <c r="CG304" s="394"/>
      <c r="CH304" s="394"/>
      <c r="CI304" s="394"/>
      <c r="CJ304" s="2"/>
      <c r="CK304" s="2">
        <f t="shared" si="692"/>
        <v>0</v>
      </c>
      <c r="CL304" s="2"/>
      <c r="CM304" s="2"/>
      <c r="CN304" s="2"/>
      <c r="CR304" s="25"/>
      <c r="CS304" s="394"/>
      <c r="CT304" s="25"/>
      <c r="CU304" s="394"/>
      <c r="CV304" s="394"/>
      <c r="CW304" s="25"/>
      <c r="CX304" s="394"/>
      <c r="CY304" s="25"/>
      <c r="CZ304" s="394"/>
      <c r="DA304" s="394"/>
      <c r="DB304" s="25"/>
      <c r="DC304" s="394"/>
      <c r="DD304" s="394"/>
      <c r="DE304" s="394"/>
      <c r="DF304" s="394"/>
      <c r="DG304" s="16"/>
      <c r="DH304" s="16"/>
      <c r="DI304" s="16"/>
      <c r="DJ304" s="335"/>
      <c r="DK304" s="92"/>
      <c r="DL304" s="92"/>
      <c r="DM304" s="336"/>
      <c r="DN304" s="16"/>
      <c r="DO304" s="58"/>
      <c r="DP304" s="58"/>
      <c r="DQ304" s="58"/>
      <c r="DR304" s="58"/>
      <c r="DS304" s="16"/>
      <c r="DT304" s="16"/>
      <c r="DU304" s="25"/>
      <c r="DV304" s="111"/>
      <c r="DW304" s="25"/>
      <c r="DX304" s="111"/>
      <c r="DY304" s="111"/>
      <c r="DZ304" s="25"/>
      <c r="EA304" s="111"/>
      <c r="EB304" s="259"/>
      <c r="EC304" s="111"/>
      <c r="ED304" s="316"/>
      <c r="EE304" s="462"/>
      <c r="EF304" s="479"/>
      <c r="EG304" s="483"/>
      <c r="EH304" s="479"/>
      <c r="EI304" s="479"/>
      <c r="EJ304" s="462"/>
      <c r="EK304" s="479"/>
      <c r="EL304" s="483"/>
      <c r="EM304" s="479"/>
      <c r="EN304" s="479"/>
      <c r="EO304" s="479"/>
      <c r="EP304" s="479"/>
      <c r="EQ304" s="479"/>
      <c r="ER304" s="111"/>
      <c r="ES304" s="509"/>
      <c r="ET304" s="525"/>
      <c r="EU304" s="526"/>
      <c r="EV304" s="525"/>
      <c r="EW304" s="525"/>
      <c r="EX304" s="509"/>
      <c r="EY304" s="525"/>
      <c r="EZ304" s="526"/>
      <c r="FA304" s="525"/>
      <c r="FB304" s="525"/>
      <c r="FC304" s="525"/>
      <c r="FD304" s="525"/>
      <c r="FE304" s="525"/>
      <c r="FF304" s="462"/>
      <c r="FG304" s="479"/>
      <c r="FH304" s="483"/>
      <c r="FI304" s="479"/>
      <c r="FJ304" s="479"/>
      <c r="FK304" s="462"/>
      <c r="FL304" s="479"/>
      <c r="FM304" s="483"/>
      <c r="FN304" s="479"/>
      <c r="FO304" s="479"/>
      <c r="FP304" s="479"/>
      <c r="FQ304" s="479"/>
      <c r="FR304" s="479"/>
    </row>
    <row r="305" spans="2:174" ht="14.25" hidden="1" customHeight="1" x14ac:dyDescent="0.3">
      <c r="M305" s="126"/>
      <c r="N305" s="127"/>
      <c r="O305" s="208"/>
      <c r="P305" s="208"/>
      <c r="Q305" s="208"/>
      <c r="R305" s="3"/>
      <c r="S305" s="261"/>
      <c r="T305" s="331"/>
      <c r="U305" s="331"/>
      <c r="V305" s="3"/>
      <c r="W305" s="261"/>
      <c r="X305" s="331"/>
      <c r="Y305" s="331"/>
      <c r="Z305" s="200"/>
      <c r="AA305" s="197"/>
      <c r="AB305" s="185"/>
      <c r="AC305" s="200"/>
      <c r="AD305" s="200"/>
      <c r="AE305" s="200"/>
      <c r="AF305" s="197"/>
      <c r="AG305" s="185"/>
      <c r="AH305" s="200"/>
      <c r="AI305" s="200"/>
      <c r="AJ305" s="200"/>
      <c r="AK305" s="197"/>
      <c r="AL305" s="185"/>
      <c r="AM305" s="200"/>
      <c r="AN305" s="200"/>
      <c r="AO305" s="200"/>
      <c r="AP305" s="596"/>
      <c r="AQ305" s="394"/>
      <c r="AR305" s="111"/>
      <c r="AS305" s="111"/>
      <c r="AT305" s="111"/>
      <c r="AU305" s="111"/>
      <c r="AV305" s="111"/>
      <c r="AW305" s="111"/>
      <c r="AX305" s="111"/>
      <c r="AY305" s="111"/>
      <c r="AZ305" s="111"/>
      <c r="BA305" s="111"/>
      <c r="BB305" s="111"/>
      <c r="BC305" s="111"/>
      <c r="BD305" s="111"/>
      <c r="BE305" s="111"/>
      <c r="BF305" s="394"/>
      <c r="BG305" s="394"/>
      <c r="BH305" s="394"/>
      <c r="BI305" s="394"/>
      <c r="BJ305" s="394"/>
      <c r="BK305" s="111"/>
      <c r="BL305" s="111"/>
      <c r="BM305" s="111"/>
      <c r="BN305" s="111"/>
      <c r="BO305" s="111"/>
      <c r="BP305" s="111"/>
      <c r="BQ305" s="111"/>
      <c r="BR305" s="111"/>
      <c r="BS305" s="111"/>
      <c r="BT305" s="394"/>
      <c r="BU305" s="394"/>
      <c r="BV305" s="394"/>
      <c r="BW305" s="394"/>
      <c r="BX305" s="201"/>
      <c r="BY305" s="394"/>
      <c r="BZ305" s="394"/>
      <c r="CA305" s="394"/>
      <c r="CB305" s="394"/>
      <c r="CC305" s="394"/>
      <c r="CD305" s="395">
        <f t="shared" si="683"/>
        <v>0</v>
      </c>
      <c r="CE305" s="394"/>
      <c r="CF305" s="394"/>
      <c r="CG305" s="394"/>
      <c r="CH305" s="394"/>
      <c r="CI305" s="394"/>
      <c r="CJ305" s="394"/>
      <c r="CK305" s="394">
        <f t="shared" si="692"/>
        <v>0</v>
      </c>
      <c r="CL305" s="394"/>
      <c r="CM305" s="394"/>
      <c r="CN305" s="394"/>
      <c r="CR305" s="394"/>
      <c r="CS305" s="394"/>
      <c r="CT305" s="394"/>
      <c r="CU305" s="394"/>
      <c r="CV305" s="394"/>
      <c r="CW305" s="394"/>
      <c r="CX305" s="394"/>
      <c r="CY305" s="394"/>
      <c r="CZ305" s="394"/>
      <c r="DA305" s="394"/>
      <c r="DB305" s="394"/>
      <c r="DC305" s="394"/>
      <c r="DD305" s="394"/>
      <c r="DE305" s="394"/>
      <c r="DF305" s="394"/>
      <c r="DG305" s="16"/>
      <c r="DH305" s="16"/>
      <c r="DI305" s="16"/>
      <c r="DJ305" s="335"/>
      <c r="DK305" s="92"/>
      <c r="DL305" s="92"/>
      <c r="DM305" s="336"/>
      <c r="DN305" s="16"/>
      <c r="DO305" s="58"/>
      <c r="DP305" s="58"/>
      <c r="DQ305" s="58"/>
      <c r="DR305" s="58"/>
      <c r="DS305" s="16"/>
      <c r="DT305" s="16"/>
      <c r="DU305" s="111"/>
      <c r="DV305" s="111"/>
      <c r="DW305" s="111"/>
      <c r="DX305" s="111"/>
      <c r="DY305" s="111"/>
      <c r="DZ305" s="111"/>
      <c r="EA305" s="111"/>
      <c r="EB305" s="258"/>
      <c r="EC305" s="111"/>
      <c r="ED305" s="316"/>
      <c r="EE305" s="479"/>
      <c r="EF305" s="479"/>
      <c r="EG305" s="484"/>
      <c r="EH305" s="479"/>
      <c r="EI305" s="479"/>
      <c r="EJ305" s="479"/>
      <c r="EK305" s="479"/>
      <c r="EL305" s="484"/>
      <c r="EM305" s="479"/>
      <c r="EN305" s="479"/>
      <c r="EO305" s="479"/>
      <c r="EP305" s="479"/>
      <c r="EQ305" s="479"/>
      <c r="ER305" s="111"/>
      <c r="ES305" s="525"/>
      <c r="ET305" s="525"/>
      <c r="EU305" s="527"/>
      <c r="EV305" s="525"/>
      <c r="EW305" s="525"/>
      <c r="EX305" s="525"/>
      <c r="EY305" s="525"/>
      <c r="EZ305" s="527"/>
      <c r="FA305" s="525"/>
      <c r="FB305" s="525"/>
      <c r="FC305" s="525"/>
      <c r="FD305" s="525"/>
      <c r="FE305" s="525"/>
      <c r="FF305" s="479"/>
      <c r="FG305" s="479"/>
      <c r="FH305" s="484"/>
      <c r="FI305" s="479"/>
      <c r="FJ305" s="479"/>
      <c r="FK305" s="479"/>
      <c r="FL305" s="479"/>
      <c r="FM305" s="484"/>
      <c r="FN305" s="479"/>
      <c r="FO305" s="479"/>
      <c r="FP305" s="479"/>
      <c r="FQ305" s="479"/>
      <c r="FR305" s="479"/>
    </row>
    <row r="306" spans="2:174" ht="15.75" hidden="1" customHeight="1" x14ac:dyDescent="0.25">
      <c r="M306" s="943" t="s">
        <v>285</v>
      </c>
      <c r="N306" s="944"/>
      <c r="O306" s="411"/>
      <c r="P306" s="210"/>
      <c r="Q306" s="210"/>
      <c r="R306" s="70">
        <f t="shared" ref="R306:AJ306" si="693">R292+R296</f>
        <v>1437883.9901100001</v>
      </c>
      <c r="S306" s="70">
        <f t="shared" si="693"/>
        <v>230798.96484</v>
      </c>
      <c r="T306" s="70">
        <f t="shared" si="693"/>
        <v>394658.40447000007</v>
      </c>
      <c r="U306" s="70">
        <f t="shared" si="693"/>
        <v>812426.62079999992</v>
      </c>
      <c r="V306" s="70">
        <f t="shared" si="693"/>
        <v>1184760.12206</v>
      </c>
      <c r="W306" s="70">
        <f t="shared" si="693"/>
        <v>332025.52205999999</v>
      </c>
      <c r="X306" s="70">
        <f t="shared" si="693"/>
        <v>400000</v>
      </c>
      <c r="Y306" s="70">
        <f t="shared" si="693"/>
        <v>452734.6</v>
      </c>
      <c r="Z306" s="170">
        <f t="shared" si="693"/>
        <v>0</v>
      </c>
      <c r="AA306" s="170">
        <f t="shared" si="693"/>
        <v>713429.13100000005</v>
      </c>
      <c r="AB306" s="170">
        <f t="shared" si="693"/>
        <v>434727.951</v>
      </c>
      <c r="AC306" s="170">
        <f t="shared" si="693"/>
        <v>102879</v>
      </c>
      <c r="AD306" s="170">
        <f t="shared" si="693"/>
        <v>175822.18</v>
      </c>
      <c r="AE306" s="170">
        <f t="shared" si="693"/>
        <v>0</v>
      </c>
      <c r="AF306" s="170">
        <f t="shared" si="693"/>
        <v>817193.18799999985</v>
      </c>
      <c r="AG306" s="170">
        <f t="shared" si="693"/>
        <v>510805.45099999994</v>
      </c>
      <c r="AH306" s="170">
        <f t="shared" si="693"/>
        <v>102879</v>
      </c>
      <c r="AI306" s="170">
        <f t="shared" si="693"/>
        <v>203508.73699999999</v>
      </c>
      <c r="AJ306" s="170">
        <f t="shared" si="693"/>
        <v>0</v>
      </c>
      <c r="AK306" s="170">
        <f t="shared" ref="AK306:CC306" si="694">AK292+AK296</f>
        <v>500208.04399999994</v>
      </c>
      <c r="AL306" s="170">
        <f t="shared" si="694"/>
        <v>345126.65799999994</v>
      </c>
      <c r="AM306" s="170">
        <f t="shared" si="694"/>
        <v>44730</v>
      </c>
      <c r="AN306" s="170">
        <f t="shared" si="694"/>
        <v>110351.386</v>
      </c>
      <c r="AO306" s="170">
        <f t="shared" si="694"/>
        <v>0</v>
      </c>
      <c r="AP306" s="590">
        <f t="shared" si="694"/>
        <v>0</v>
      </c>
      <c r="AQ306" s="70">
        <f t="shared" si="694"/>
        <v>1423170.8061700002</v>
      </c>
      <c r="AR306" s="3">
        <f t="shared" si="694"/>
        <v>230798.96484</v>
      </c>
      <c r="AS306" s="3">
        <f t="shared" si="694"/>
        <v>394587.80547000008</v>
      </c>
      <c r="AT306" s="3">
        <f t="shared" si="694"/>
        <v>797784.03586000006</v>
      </c>
      <c r="AU306" s="3">
        <f t="shared" si="694"/>
        <v>0</v>
      </c>
      <c r="AV306" s="3" t="e">
        <f t="shared" si="694"/>
        <v>#REF!</v>
      </c>
      <c r="AW306" s="3" t="e">
        <f t="shared" si="694"/>
        <v>#REF!</v>
      </c>
      <c r="AX306" s="3" t="e">
        <f t="shared" si="694"/>
        <v>#REF!</v>
      </c>
      <c r="AY306" s="3" t="e">
        <f t="shared" si="694"/>
        <v>#REF!</v>
      </c>
      <c r="AZ306" s="3" t="e">
        <f t="shared" si="694"/>
        <v>#REF!</v>
      </c>
      <c r="BA306" s="3">
        <f t="shared" si="694"/>
        <v>793737.85177999991</v>
      </c>
      <c r="BB306" s="3">
        <f t="shared" si="694"/>
        <v>315089.22378</v>
      </c>
      <c r="BC306" s="3">
        <f t="shared" si="694"/>
        <v>223922.57699999999</v>
      </c>
      <c r="BD306" s="3">
        <f t="shared" si="694"/>
        <v>254726.05100000004</v>
      </c>
      <c r="BE306" s="3">
        <f t="shared" si="694"/>
        <v>0</v>
      </c>
      <c r="BF306" s="70">
        <f t="shared" si="694"/>
        <v>0</v>
      </c>
      <c r="BG306" s="70">
        <f t="shared" si="694"/>
        <v>0</v>
      </c>
      <c r="BH306" s="70">
        <f t="shared" si="694"/>
        <v>0</v>
      </c>
      <c r="BI306" s="70">
        <f t="shared" si="694"/>
        <v>0</v>
      </c>
      <c r="BJ306" s="70">
        <f t="shared" si="694"/>
        <v>0</v>
      </c>
      <c r="BK306" s="3">
        <f t="shared" si="694"/>
        <v>1267685.7391900001</v>
      </c>
      <c r="BL306" s="3">
        <f t="shared" si="694"/>
        <v>164711.14168</v>
      </c>
      <c r="BM306" s="3">
        <f t="shared" si="694"/>
        <v>373645.78801999998</v>
      </c>
      <c r="BN306" s="3">
        <f t="shared" si="694"/>
        <v>729328.80949000013</v>
      </c>
      <c r="BO306" s="3">
        <f t="shared" si="694"/>
        <v>0</v>
      </c>
      <c r="BP306" s="3"/>
      <c r="BQ306" s="3"/>
      <c r="BR306" s="3"/>
      <c r="BS306" s="3"/>
      <c r="BT306" s="70">
        <f t="shared" si="694"/>
        <v>1267685.7391940001</v>
      </c>
      <c r="BU306" s="70">
        <f t="shared" si="694"/>
        <v>164711.14168</v>
      </c>
      <c r="BV306" s="70">
        <f t="shared" si="694"/>
        <v>373645.78802400001</v>
      </c>
      <c r="BW306" s="70">
        <f t="shared" si="694"/>
        <v>729328.80949000013</v>
      </c>
      <c r="BX306" s="170">
        <f t="shared" si="694"/>
        <v>0</v>
      </c>
      <c r="BY306" s="70">
        <f t="shared" si="694"/>
        <v>216335.47907999999</v>
      </c>
      <c r="BZ306" s="70">
        <f t="shared" si="694"/>
        <v>6809.1255500000007</v>
      </c>
      <c r="CA306" s="70">
        <f t="shared" si="694"/>
        <v>108439.87493999999</v>
      </c>
      <c r="CB306" s="70">
        <f t="shared" si="694"/>
        <v>101086.47859</v>
      </c>
      <c r="CC306" s="70">
        <f t="shared" si="694"/>
        <v>0</v>
      </c>
      <c r="CD306" s="16">
        <f t="shared" si="683"/>
        <v>1484021.2182740001</v>
      </c>
      <c r="CE306" s="70">
        <f t="shared" ref="CE306:CN306" si="695">CE292+CE296</f>
        <v>1484021.2182740001</v>
      </c>
      <c r="CF306" s="70">
        <f t="shared" si="695"/>
        <v>171520.26723</v>
      </c>
      <c r="CG306" s="70">
        <f t="shared" si="695"/>
        <v>482085.66296399996</v>
      </c>
      <c r="CH306" s="70">
        <f t="shared" si="695"/>
        <v>830415.28808000009</v>
      </c>
      <c r="CI306" s="70">
        <f t="shared" si="695"/>
        <v>0</v>
      </c>
      <c r="CJ306" s="70">
        <f t="shared" si="695"/>
        <v>-4.0000004446483217E-6</v>
      </c>
      <c r="CK306" s="70">
        <f t="shared" si="692"/>
        <v>0</v>
      </c>
      <c r="CL306" s="70">
        <f t="shared" si="695"/>
        <v>-4.0000004446483217E-6</v>
      </c>
      <c r="CM306" s="70">
        <f t="shared" si="695"/>
        <v>0</v>
      </c>
      <c r="CN306" s="70">
        <f t="shared" si="695"/>
        <v>0</v>
      </c>
      <c r="CR306" s="70">
        <f t="shared" ref="CR306:DF306" si="696">CR292+CR296</f>
        <v>0</v>
      </c>
      <c r="CS306" s="70">
        <f t="shared" si="696"/>
        <v>0</v>
      </c>
      <c r="CT306" s="70">
        <f t="shared" si="696"/>
        <v>0</v>
      </c>
      <c r="CU306" s="70">
        <f t="shared" si="696"/>
        <v>0</v>
      </c>
      <c r="CV306" s="70">
        <f t="shared" si="696"/>
        <v>0</v>
      </c>
      <c r="CW306" s="70">
        <f t="shared" si="696"/>
        <v>0</v>
      </c>
      <c r="CX306" s="70">
        <f t="shared" si="696"/>
        <v>0</v>
      </c>
      <c r="CY306" s="70">
        <f t="shared" si="696"/>
        <v>0</v>
      </c>
      <c r="CZ306" s="70">
        <f t="shared" si="696"/>
        <v>0</v>
      </c>
      <c r="DA306" s="70">
        <f t="shared" si="696"/>
        <v>0</v>
      </c>
      <c r="DB306" s="70">
        <f t="shared" si="696"/>
        <v>0</v>
      </c>
      <c r="DC306" s="70">
        <f t="shared" si="696"/>
        <v>0</v>
      </c>
      <c r="DD306" s="70">
        <f t="shared" si="696"/>
        <v>0</v>
      </c>
      <c r="DE306" s="70">
        <f t="shared" si="696"/>
        <v>0</v>
      </c>
      <c r="DF306" s="70">
        <f t="shared" si="696"/>
        <v>0</v>
      </c>
      <c r="DG306" s="16"/>
      <c r="DH306" s="16"/>
      <c r="DI306" s="16"/>
      <c r="DJ306" s="335"/>
      <c r="DK306" s="92"/>
      <c r="DL306" s="92"/>
      <c r="DM306" s="336"/>
      <c r="DN306" s="16"/>
      <c r="DO306" s="58"/>
      <c r="DP306" s="58"/>
      <c r="DQ306" s="58"/>
      <c r="DR306" s="58"/>
      <c r="DS306" s="16"/>
      <c r="DT306" s="16"/>
      <c r="DU306" s="3">
        <f>DV306+DW306+DX306+DY306</f>
        <v>15706.656500000001</v>
      </c>
      <c r="DV306" s="3">
        <f>DV292+DV296</f>
        <v>15706.656500000001</v>
      </c>
      <c r="DW306" s="3"/>
      <c r="DX306" s="3">
        <f>DX292+DX296</f>
        <v>0</v>
      </c>
      <c r="DY306" s="3">
        <f>DY292+DY296</f>
        <v>0</v>
      </c>
      <c r="DZ306" s="3">
        <f>EA306+EB306+EC306+ED306</f>
        <v>1092.37796</v>
      </c>
      <c r="EA306" s="3">
        <f>EA292+EA296</f>
        <v>1092.37796</v>
      </c>
      <c r="EB306" s="116"/>
      <c r="EC306" s="3">
        <f>EC292+EC296</f>
        <v>0</v>
      </c>
      <c r="ED306" s="315">
        <f>ED292+ED296</f>
        <v>0</v>
      </c>
      <c r="EE306" s="444"/>
      <c r="EF306" s="444"/>
      <c r="EG306" s="474"/>
      <c r="EH306" s="444"/>
      <c r="EI306" s="444"/>
      <c r="EJ306" s="444"/>
      <c r="EK306" s="444"/>
      <c r="EL306" s="474"/>
      <c r="EM306" s="444"/>
      <c r="EN306" s="444"/>
      <c r="EO306" s="444"/>
      <c r="EP306" s="444"/>
      <c r="EQ306" s="444"/>
      <c r="ER306" s="3">
        <f>ER292+ER296</f>
        <v>0</v>
      </c>
      <c r="ES306" s="497"/>
      <c r="ET306" s="497"/>
      <c r="EU306" s="517"/>
      <c r="EV306" s="497"/>
      <c r="EW306" s="497"/>
      <c r="EX306" s="497"/>
      <c r="EY306" s="497"/>
      <c r="EZ306" s="517"/>
      <c r="FA306" s="497"/>
      <c r="FB306" s="497"/>
      <c r="FC306" s="497"/>
      <c r="FD306" s="497"/>
      <c r="FE306" s="497"/>
      <c r="FF306" s="444"/>
      <c r="FG306" s="444"/>
      <c r="FH306" s="474"/>
      <c r="FI306" s="444"/>
      <c r="FJ306" s="444"/>
      <c r="FK306" s="444"/>
      <c r="FL306" s="444"/>
      <c r="FM306" s="474"/>
      <c r="FN306" s="444"/>
      <c r="FO306" s="444"/>
      <c r="FP306" s="444"/>
      <c r="FQ306" s="444"/>
      <c r="FR306" s="444"/>
    </row>
    <row r="307" spans="2:174" s="48" customFormat="1" ht="19.5" hidden="1" customHeight="1" x14ac:dyDescent="0.2">
      <c r="B307" s="43"/>
      <c r="C307" s="44"/>
      <c r="D307" s="43"/>
      <c r="E307" s="51"/>
      <c r="F307" s="43"/>
      <c r="G307" s="44"/>
      <c r="H307" s="43"/>
      <c r="I307" s="43"/>
      <c r="J307" s="43"/>
      <c r="K307" s="43"/>
      <c r="L307" s="43"/>
      <c r="M307" s="78"/>
      <c r="N307" s="79" t="s">
        <v>288</v>
      </c>
      <c r="O307" s="79"/>
      <c r="P307" s="79"/>
      <c r="Q307" s="79"/>
      <c r="R307" s="2">
        <f>S307+T307+U307+V307</f>
        <v>91545.600000000006</v>
      </c>
      <c r="S307" s="25">
        <f>S293+S297</f>
        <v>45772.800000000003</v>
      </c>
      <c r="T307" s="25">
        <f>T293+T297</f>
        <v>0</v>
      </c>
      <c r="U307" s="25">
        <f>U293+U297</f>
        <v>0</v>
      </c>
      <c r="V307" s="2">
        <f>W307+X307+Y307+Z307</f>
        <v>45772.800000000003</v>
      </c>
      <c r="W307" s="25">
        <f>W293+W297</f>
        <v>45772.800000000003</v>
      </c>
      <c r="X307" s="25">
        <f>X293+X297</f>
        <v>0</v>
      </c>
      <c r="Y307" s="25">
        <f>Y293+Y297</f>
        <v>0</v>
      </c>
      <c r="Z307" s="175">
        <f>Z293+Z297</f>
        <v>0</v>
      </c>
      <c r="AA307" s="172">
        <f>AB307+AC307+AD307+AE307</f>
        <v>33741.300000000003</v>
      </c>
      <c r="AB307" s="175">
        <f>AB293+AB297</f>
        <v>33741.300000000003</v>
      </c>
      <c r="AC307" s="175">
        <f>AC293+AC297</f>
        <v>0</v>
      </c>
      <c r="AD307" s="175">
        <f>AD293+AD297</f>
        <v>0</v>
      </c>
      <c r="AE307" s="175">
        <f>AE293+AE297</f>
        <v>0</v>
      </c>
      <c r="AF307" s="172">
        <f>AG307+AH307+AI307+AJ307</f>
        <v>97565.494999999995</v>
      </c>
      <c r="AG307" s="175">
        <f>AG293+AG297</f>
        <v>97565.494999999995</v>
      </c>
      <c r="AH307" s="175">
        <f>AH293+AH297</f>
        <v>0</v>
      </c>
      <c r="AI307" s="175">
        <f>AI293+AI297</f>
        <v>0</v>
      </c>
      <c r="AJ307" s="175">
        <f>AJ293+AJ297</f>
        <v>0</v>
      </c>
      <c r="AK307" s="172">
        <f>AL307+AM307+AN307+AO307</f>
        <v>0</v>
      </c>
      <c r="AL307" s="175">
        <f>AL293+AL297</f>
        <v>0</v>
      </c>
      <c r="AM307" s="175">
        <f>AM293+AM297</f>
        <v>0</v>
      </c>
      <c r="AN307" s="175">
        <f>AN293+AN297</f>
        <v>0</v>
      </c>
      <c r="AO307" s="175">
        <f>AO293+AO297</f>
        <v>0</v>
      </c>
      <c r="AP307" s="591"/>
      <c r="AQ307" s="2">
        <f>AR307+AS307+AT307+AU307</f>
        <v>45772.800000000003</v>
      </c>
      <c r="AR307" s="25">
        <f>AR293+AR297</f>
        <v>45772.800000000003</v>
      </c>
      <c r="AS307" s="25">
        <f>AS293+AS297</f>
        <v>0</v>
      </c>
      <c r="AT307" s="25">
        <f>AT293+AT297</f>
        <v>0</v>
      </c>
      <c r="AU307" s="25">
        <f>AU293+AU297</f>
        <v>0</v>
      </c>
      <c r="AV307" s="2" t="e">
        <f>AW307+AX307+AY307+AZ307</f>
        <v>#REF!</v>
      </c>
      <c r="AW307" s="25" t="e">
        <f>AW293+AW297</f>
        <v>#REF!</v>
      </c>
      <c r="AX307" s="25" t="e">
        <f>AX293+AX297</f>
        <v>#REF!</v>
      </c>
      <c r="AY307" s="25" t="e">
        <f>AY293+AY297</f>
        <v>#REF!</v>
      </c>
      <c r="AZ307" s="25" t="e">
        <f>AZ293+AZ297</f>
        <v>#REF!</v>
      </c>
      <c r="BA307" s="2">
        <f>BB307+BC307+BD307+BE307</f>
        <v>22388.043260000002</v>
      </c>
      <c r="BB307" s="25">
        <f>BB293+BB297</f>
        <v>22388.043260000002</v>
      </c>
      <c r="BC307" s="25">
        <f>BC293+BC297</f>
        <v>0</v>
      </c>
      <c r="BD307" s="25">
        <f>BD293+BD297</f>
        <v>0</v>
      </c>
      <c r="BE307" s="25">
        <f>BE293+BE297</f>
        <v>0</v>
      </c>
      <c r="BF307" s="2">
        <f>BG307+BH307+BI307+BJ307</f>
        <v>0</v>
      </c>
      <c r="BG307" s="25">
        <f>BG293+BG297</f>
        <v>0</v>
      </c>
      <c r="BH307" s="25">
        <f>BH293+BH297</f>
        <v>0</v>
      </c>
      <c r="BI307" s="25">
        <f>BI293+BI297</f>
        <v>0</v>
      </c>
      <c r="BJ307" s="25">
        <f>BJ293+BJ297</f>
        <v>0</v>
      </c>
      <c r="BK307" s="2">
        <f>BL307+BM307+BN307+BO307</f>
        <v>45772.799999999996</v>
      </c>
      <c r="BL307" s="25">
        <f>BL293+BL297</f>
        <v>45772.799999999996</v>
      </c>
      <c r="BM307" s="25">
        <f>BM293+BM297</f>
        <v>0</v>
      </c>
      <c r="BN307" s="25">
        <f>BN293+BN297</f>
        <v>0</v>
      </c>
      <c r="BO307" s="25">
        <f>BO293+BO297</f>
        <v>0</v>
      </c>
      <c r="BP307" s="2"/>
      <c r="BQ307" s="2"/>
      <c r="BR307" s="2"/>
      <c r="BS307" s="2"/>
      <c r="BT307" s="2">
        <f>BU307+BV307+BW307+BX307</f>
        <v>45772.799999999996</v>
      </c>
      <c r="BU307" s="25">
        <f>BU293+BU297</f>
        <v>45772.799999999996</v>
      </c>
      <c r="BV307" s="25">
        <f>BV293+BV297</f>
        <v>0</v>
      </c>
      <c r="BW307" s="25">
        <f>BW293+BW297</f>
        <v>0</v>
      </c>
      <c r="BX307" s="175">
        <f>BX293+BX297</f>
        <v>0</v>
      </c>
      <c r="BY307" s="2">
        <f>BZ307+CA307+CB307+CC307</f>
        <v>0</v>
      </c>
      <c r="BZ307" s="25">
        <f>BZ293+BZ297</f>
        <v>0</v>
      </c>
      <c r="CA307" s="25">
        <f>CA293+CA297</f>
        <v>0</v>
      </c>
      <c r="CB307" s="25">
        <f>CB293+CB297</f>
        <v>0</v>
      </c>
      <c r="CC307" s="25">
        <f>CC293+CC297</f>
        <v>0</v>
      </c>
      <c r="CD307" s="25">
        <f t="shared" si="683"/>
        <v>45772.799999999996</v>
      </c>
      <c r="CE307" s="2">
        <f>CF307+CG307+CH307+CI307</f>
        <v>45772.799999999996</v>
      </c>
      <c r="CF307" s="25">
        <f>CF293+CF297</f>
        <v>45772.799999999996</v>
      </c>
      <c r="CG307" s="25">
        <f>CG293+CG297</f>
        <v>0</v>
      </c>
      <c r="CH307" s="25">
        <f>CH293+CH297</f>
        <v>0</v>
      </c>
      <c r="CI307" s="25">
        <f>CI293+CI297</f>
        <v>0</v>
      </c>
      <c r="CJ307" s="2">
        <f>CK307+CL307+CM307+CN307</f>
        <v>0</v>
      </c>
      <c r="CK307" s="25">
        <f t="shared" si="692"/>
        <v>0</v>
      </c>
      <c r="CL307" s="25">
        <f>CL293+CL297</f>
        <v>0</v>
      </c>
      <c r="CM307" s="25">
        <f>CM293+CM297</f>
        <v>0</v>
      </c>
      <c r="CN307" s="25">
        <f>CN293+CN297</f>
        <v>0</v>
      </c>
      <c r="CO307" s="92"/>
      <c r="CP307" s="58"/>
      <c r="CQ307" s="58"/>
      <c r="CR307" s="2">
        <f>CS307+CT307+CU307+CV307</f>
        <v>0</v>
      </c>
      <c r="CS307" s="25">
        <f>CS293+CS297</f>
        <v>0</v>
      </c>
      <c r="CT307" s="25">
        <f>CT293+CT297</f>
        <v>0</v>
      </c>
      <c r="CU307" s="25">
        <f>CU293+CU297</f>
        <v>0</v>
      </c>
      <c r="CV307" s="25">
        <f>CV293+CV297</f>
        <v>0</v>
      </c>
      <c r="CW307" s="2">
        <f>CX307+CY307+CZ307+DA307</f>
        <v>0</v>
      </c>
      <c r="CX307" s="25">
        <f>CX293+CX297</f>
        <v>0</v>
      </c>
      <c r="CY307" s="25">
        <f>CY293+CY297</f>
        <v>0</v>
      </c>
      <c r="CZ307" s="25">
        <f>CZ293+CZ297</f>
        <v>0</v>
      </c>
      <c r="DA307" s="25">
        <f>DA293+DA297</f>
        <v>0</v>
      </c>
      <c r="DB307" s="2">
        <f>DC307+DD307+DE307+DF307</f>
        <v>0</v>
      </c>
      <c r="DC307" s="25">
        <f>DC293+DC297</f>
        <v>0</v>
      </c>
      <c r="DD307" s="25">
        <f>DD293+DD297</f>
        <v>0</v>
      </c>
      <c r="DE307" s="25">
        <f>DE293+DE297</f>
        <v>0</v>
      </c>
      <c r="DF307" s="25">
        <f>DF293+DF297</f>
        <v>0</v>
      </c>
      <c r="DG307" s="58"/>
      <c r="DH307" s="58"/>
      <c r="DI307" s="58"/>
      <c r="DJ307" s="335"/>
      <c r="DK307" s="92"/>
      <c r="DL307" s="92"/>
      <c r="DM307" s="336"/>
      <c r="DN307" s="58"/>
      <c r="DO307" s="58"/>
      <c r="DP307" s="58"/>
      <c r="DQ307" s="58"/>
      <c r="DR307" s="58"/>
      <c r="DS307" s="58"/>
      <c r="DT307" s="58"/>
      <c r="DU307" s="2">
        <f>DV307+DW307+DX307+DY307</f>
        <v>0</v>
      </c>
      <c r="DV307" s="25">
        <f>DV293+DV297</f>
        <v>0</v>
      </c>
      <c r="DW307" s="25"/>
      <c r="DX307" s="25">
        <f>DX293+DX297</f>
        <v>0</v>
      </c>
      <c r="DY307" s="25">
        <f>DY293+DY297</f>
        <v>0</v>
      </c>
      <c r="DZ307" s="2">
        <f>EA307+EB307+EC307+ED307</f>
        <v>0</v>
      </c>
      <c r="EA307" s="25">
        <f>EA293+EA297</f>
        <v>0</v>
      </c>
      <c r="EB307" s="259"/>
      <c r="EC307" s="25">
        <f>EC293+EC297</f>
        <v>0</v>
      </c>
      <c r="ED307" s="2">
        <f>ED293+ED297</f>
        <v>0</v>
      </c>
      <c r="EE307" s="445"/>
      <c r="EF307" s="462"/>
      <c r="EG307" s="483"/>
      <c r="EH307" s="462"/>
      <c r="EI307" s="462"/>
      <c r="EJ307" s="445"/>
      <c r="EK307" s="462"/>
      <c r="EL307" s="483"/>
      <c r="EM307" s="462"/>
      <c r="EN307" s="462"/>
      <c r="EO307" s="462"/>
      <c r="EP307" s="462"/>
      <c r="EQ307" s="462"/>
      <c r="ER307" s="25">
        <f>ER293+ER297</f>
        <v>0</v>
      </c>
      <c r="ES307" s="498"/>
      <c r="ET307" s="509"/>
      <c r="EU307" s="526"/>
      <c r="EV307" s="509"/>
      <c r="EW307" s="509"/>
      <c r="EX307" s="498"/>
      <c r="EY307" s="509"/>
      <c r="EZ307" s="526"/>
      <c r="FA307" s="509"/>
      <c r="FB307" s="509"/>
      <c r="FC307" s="509"/>
      <c r="FD307" s="509"/>
      <c r="FE307" s="509"/>
      <c r="FF307" s="445"/>
      <c r="FG307" s="462"/>
      <c r="FH307" s="483"/>
      <c r="FI307" s="462"/>
      <c r="FJ307" s="462"/>
      <c r="FK307" s="445"/>
      <c r="FL307" s="462"/>
      <c r="FM307" s="483"/>
      <c r="FN307" s="462"/>
      <c r="FO307" s="462"/>
      <c r="FP307" s="462"/>
      <c r="FQ307" s="462"/>
      <c r="FR307" s="462"/>
    </row>
    <row r="308" spans="2:174" s="48" customFormat="1" ht="19.5" hidden="1" customHeight="1" x14ac:dyDescent="0.2">
      <c r="B308" s="229"/>
      <c r="C308" s="230"/>
      <c r="D308" s="229"/>
      <c r="E308" s="231"/>
      <c r="F308" s="229"/>
      <c r="G308" s="230"/>
      <c r="H308" s="229"/>
      <c r="I308" s="229"/>
      <c r="J308" s="229"/>
      <c r="K308" s="229"/>
      <c r="L308" s="229"/>
      <c r="M308" s="232"/>
      <c r="N308" s="233" t="s">
        <v>289</v>
      </c>
      <c r="O308" s="233"/>
      <c r="P308" s="233"/>
      <c r="Q308" s="233"/>
      <c r="R308" s="236">
        <f>S308+T308+U308+V308</f>
        <v>2531098.51217</v>
      </c>
      <c r="S308" s="237">
        <f>S294+S298</f>
        <v>185026.16483999998</v>
      </c>
      <c r="T308" s="237">
        <f>T294+T298</f>
        <v>394658.40447000007</v>
      </c>
      <c r="U308" s="237">
        <f>U294</f>
        <v>812426.62079999992</v>
      </c>
      <c r="V308" s="236">
        <f>W308+X308+Y308+Z308</f>
        <v>1138987.3220600002</v>
      </c>
      <c r="W308" s="237">
        <f>W294+W298</f>
        <v>286252.72206</v>
      </c>
      <c r="X308" s="237">
        <f>X294+X298</f>
        <v>400000</v>
      </c>
      <c r="Y308" s="237">
        <f>Y294</f>
        <v>452734.6</v>
      </c>
      <c r="Z308" s="235">
        <f>Z294</f>
        <v>0</v>
      </c>
      <c r="AA308" s="234">
        <f>AB308+AC308+AD308+AE308</f>
        <v>679687.83100000001</v>
      </c>
      <c r="AB308" s="235">
        <f>AB294+AB298</f>
        <v>400986.65100000007</v>
      </c>
      <c r="AC308" s="235">
        <f>AC294+AC298</f>
        <v>102879</v>
      </c>
      <c r="AD308" s="235">
        <f>AD294</f>
        <v>175822.18</v>
      </c>
      <c r="AE308" s="235">
        <f>AE294</f>
        <v>0</v>
      </c>
      <c r="AF308" s="234">
        <f>AG308+AH308+AI308+AJ308</f>
        <v>719627.69299999997</v>
      </c>
      <c r="AG308" s="235">
        <f>AG294+AG298</f>
        <v>413239.95599999995</v>
      </c>
      <c r="AH308" s="235">
        <f>AH294+AH298</f>
        <v>102879</v>
      </c>
      <c r="AI308" s="235">
        <f>AI294</f>
        <v>203508.73699999999</v>
      </c>
      <c r="AJ308" s="235">
        <f>AJ294</f>
        <v>0</v>
      </c>
      <c r="AK308" s="234">
        <f>AL308+AM308+AN308+AO308</f>
        <v>500208.04399999994</v>
      </c>
      <c r="AL308" s="235">
        <f>AL294+AL298</f>
        <v>345126.65799999994</v>
      </c>
      <c r="AM308" s="235">
        <f>AM294+AM298</f>
        <v>44730</v>
      </c>
      <c r="AN308" s="235">
        <f>AN294</f>
        <v>110351.386</v>
      </c>
      <c r="AO308" s="235">
        <f>AO294</f>
        <v>0</v>
      </c>
      <c r="AP308" s="597"/>
      <c r="AQ308" s="236">
        <f>AR308+AS308+AT308+AU308</f>
        <v>1377398.0061699999</v>
      </c>
      <c r="AR308" s="237">
        <f>AR294+AR298</f>
        <v>185026.16483999998</v>
      </c>
      <c r="AS308" s="237">
        <f>AS294+AS298</f>
        <v>394587.80547000008</v>
      </c>
      <c r="AT308" s="237">
        <f>AT294</f>
        <v>797784.03586000006</v>
      </c>
      <c r="AU308" s="237">
        <f>AU294</f>
        <v>0</v>
      </c>
      <c r="AV308" s="236" t="e">
        <f>AW308+AX308+AY308+AZ308</f>
        <v>#REF!</v>
      </c>
      <c r="AW308" s="237" t="e">
        <f>AW294+AW298</f>
        <v>#REF!</v>
      </c>
      <c r="AX308" s="237" t="e">
        <f>AX294+AX298</f>
        <v>#REF!</v>
      </c>
      <c r="AY308" s="237" t="e">
        <f>AY294</f>
        <v>#REF!</v>
      </c>
      <c r="AZ308" s="237" t="e">
        <f>AZ294</f>
        <v>#REF!</v>
      </c>
      <c r="BA308" s="236">
        <f>BB308+BC308+BD308+BE308</f>
        <v>771349.80851999996</v>
      </c>
      <c r="BB308" s="237">
        <f>BB294+BB298</f>
        <v>292701.18051999999</v>
      </c>
      <c r="BC308" s="237">
        <f>BC294+BC298</f>
        <v>223922.57699999999</v>
      </c>
      <c r="BD308" s="237">
        <f>BD294</f>
        <v>254726.05100000004</v>
      </c>
      <c r="BE308" s="237">
        <f>BE294</f>
        <v>0</v>
      </c>
      <c r="BF308" s="236">
        <f>BG308+BH308+BI308+BJ308</f>
        <v>0</v>
      </c>
      <c r="BG308" s="237">
        <f>BG294+BG298</f>
        <v>0</v>
      </c>
      <c r="BH308" s="237">
        <f>BH294+BH298</f>
        <v>0</v>
      </c>
      <c r="BI308" s="237">
        <f>BI294</f>
        <v>0</v>
      </c>
      <c r="BJ308" s="237">
        <f>BJ294</f>
        <v>0</v>
      </c>
      <c r="BK308" s="236">
        <f>BL308+BM308+BN308+BO308</f>
        <v>1221912.9391900001</v>
      </c>
      <c r="BL308" s="237">
        <f>BL294+BL298</f>
        <v>118938.34168</v>
      </c>
      <c r="BM308" s="237">
        <f>BM294+BM298</f>
        <v>373645.78801999998</v>
      </c>
      <c r="BN308" s="237">
        <f>BN294</f>
        <v>729328.80949000013</v>
      </c>
      <c r="BO308" s="237">
        <f>BO294</f>
        <v>0</v>
      </c>
      <c r="BP308" s="236"/>
      <c r="BQ308" s="236"/>
      <c r="BR308" s="236"/>
      <c r="BS308" s="236"/>
      <c r="BT308" s="236">
        <f>BU308+BV308+BW308+BX308</f>
        <v>1221912.9391940001</v>
      </c>
      <c r="BU308" s="237">
        <f>BU294+BU298</f>
        <v>118938.34168</v>
      </c>
      <c r="BV308" s="237">
        <f>BV294+BV298</f>
        <v>373645.78802400001</v>
      </c>
      <c r="BW308" s="237">
        <f>BW294</f>
        <v>729328.80949000013</v>
      </c>
      <c r="BX308" s="235">
        <f>BX294</f>
        <v>0</v>
      </c>
      <c r="BY308" s="236">
        <f>BZ308+CA308+CB308+CC308</f>
        <v>216335.47907999999</v>
      </c>
      <c r="BZ308" s="237">
        <f>BZ294+BZ298</f>
        <v>6809.1255500000007</v>
      </c>
      <c r="CA308" s="237">
        <f>CA294+CA298</f>
        <v>108439.87493999999</v>
      </c>
      <c r="CB308" s="237">
        <f>CB294</f>
        <v>101086.47859</v>
      </c>
      <c r="CC308" s="237">
        <f>CC294</f>
        <v>0</v>
      </c>
      <c r="CD308" s="237">
        <f t="shared" si="683"/>
        <v>1438248.4182740001</v>
      </c>
      <c r="CE308" s="236">
        <f>CF308+CG308+CH308+CI308</f>
        <v>1438248.4182740001</v>
      </c>
      <c r="CF308" s="237">
        <f>CF294+CF298</f>
        <v>125747.46722999999</v>
      </c>
      <c r="CG308" s="237">
        <f>CG294+CG298</f>
        <v>482085.66296399996</v>
      </c>
      <c r="CH308" s="237">
        <f>CH294</f>
        <v>830415.28808000009</v>
      </c>
      <c r="CI308" s="237">
        <f>CI294</f>
        <v>0</v>
      </c>
      <c r="CJ308" s="236">
        <f>CK308+CL308+CM308+CN308</f>
        <v>-4.0000004446483217E-6</v>
      </c>
      <c r="CK308" s="237">
        <f t="shared" si="692"/>
        <v>0</v>
      </c>
      <c r="CL308" s="237">
        <f>CL294+CL298</f>
        <v>-4.0000004446483217E-6</v>
      </c>
      <c r="CM308" s="237">
        <f>CM294</f>
        <v>0</v>
      </c>
      <c r="CN308" s="237">
        <f>CN294</f>
        <v>0</v>
      </c>
      <c r="CO308" s="92"/>
      <c r="CP308" s="58"/>
      <c r="CQ308" s="58"/>
      <c r="CR308" s="236">
        <f>CS308+CT308+CU308+CV308</f>
        <v>0</v>
      </c>
      <c r="CS308" s="237">
        <f>CS294+CS298</f>
        <v>0</v>
      </c>
      <c r="CT308" s="237">
        <f>CT294+CT298</f>
        <v>0</v>
      </c>
      <c r="CU308" s="237">
        <f>CU294</f>
        <v>0</v>
      </c>
      <c r="CV308" s="237">
        <f>CV294</f>
        <v>0</v>
      </c>
      <c r="CW308" s="236">
        <f>CX308+CY308+CZ308+DA308</f>
        <v>0</v>
      </c>
      <c r="CX308" s="237">
        <f>CX294+CX298</f>
        <v>0</v>
      </c>
      <c r="CY308" s="237">
        <f>CY294+CY298</f>
        <v>0</v>
      </c>
      <c r="CZ308" s="237">
        <f>CZ294</f>
        <v>0</v>
      </c>
      <c r="DA308" s="237">
        <f>DA294</f>
        <v>0</v>
      </c>
      <c r="DB308" s="236">
        <f>DC308+DD308+DE308+DF308</f>
        <v>0</v>
      </c>
      <c r="DC308" s="237">
        <f>DC294+DC298</f>
        <v>0</v>
      </c>
      <c r="DD308" s="237">
        <f>DD294+DD298</f>
        <v>0</v>
      </c>
      <c r="DE308" s="237"/>
      <c r="DF308" s="237"/>
      <c r="DG308" s="58"/>
      <c r="DH308" s="58"/>
      <c r="DI308" s="58"/>
      <c r="DJ308" s="335"/>
      <c r="DK308" s="92"/>
      <c r="DL308" s="92"/>
      <c r="DM308" s="336"/>
      <c r="DN308" s="58"/>
      <c r="DO308" s="58"/>
      <c r="DP308" s="58"/>
      <c r="DQ308" s="58"/>
      <c r="DR308" s="58"/>
      <c r="DS308" s="58"/>
      <c r="DT308" s="58"/>
      <c r="DU308" s="236">
        <f>DV308+DW308+DX308+DY308</f>
        <v>15706.656500000001</v>
      </c>
      <c r="DV308" s="237">
        <f>DV294+DV298</f>
        <v>15706.656500000001</v>
      </c>
      <c r="DW308" s="237"/>
      <c r="DX308" s="237"/>
      <c r="DY308" s="237"/>
      <c r="DZ308" s="236">
        <f>EA308+EB308+EC308+ED308</f>
        <v>1092.37796</v>
      </c>
      <c r="EA308" s="237">
        <f>EA294+EA298</f>
        <v>1092.37796</v>
      </c>
      <c r="EB308" s="257"/>
      <c r="EC308" s="25"/>
      <c r="ED308" s="2"/>
      <c r="EE308" s="475"/>
      <c r="EF308" s="476"/>
      <c r="EG308" s="477"/>
      <c r="EH308" s="462"/>
      <c r="EI308" s="462"/>
      <c r="EJ308" s="475"/>
      <c r="EK308" s="476"/>
      <c r="EL308" s="477"/>
      <c r="EM308" s="462"/>
      <c r="EN308" s="462"/>
      <c r="EO308" s="462"/>
      <c r="EP308" s="462"/>
      <c r="EQ308" s="462"/>
      <c r="ER308" s="25"/>
      <c r="ES308" s="518"/>
      <c r="ET308" s="519"/>
      <c r="EU308" s="520"/>
      <c r="EV308" s="509"/>
      <c r="EW308" s="509"/>
      <c r="EX308" s="518"/>
      <c r="EY308" s="519"/>
      <c r="EZ308" s="520"/>
      <c r="FA308" s="509"/>
      <c r="FB308" s="509"/>
      <c r="FC308" s="509"/>
      <c r="FD308" s="509"/>
      <c r="FE308" s="509"/>
      <c r="FF308" s="475"/>
      <c r="FG308" s="476"/>
      <c r="FH308" s="477"/>
      <c r="FI308" s="462"/>
      <c r="FJ308" s="462"/>
      <c r="FK308" s="475"/>
      <c r="FL308" s="476"/>
      <c r="FM308" s="477"/>
      <c r="FN308" s="462"/>
      <c r="FO308" s="462"/>
      <c r="FP308" s="462"/>
      <c r="FQ308" s="462"/>
      <c r="FR308" s="462"/>
    </row>
    <row r="309" spans="2:174" s="242" customFormat="1" ht="31.15" customHeight="1" x14ac:dyDescent="0.2">
      <c r="B309" s="147"/>
      <c r="C309" s="147"/>
      <c r="D309" s="147"/>
      <c r="E309" s="148"/>
      <c r="F309" s="147"/>
      <c r="G309" s="147"/>
      <c r="H309" s="147"/>
      <c r="I309" s="147"/>
      <c r="J309" s="147"/>
      <c r="K309" s="147"/>
      <c r="L309" s="147"/>
      <c r="M309" s="957" t="s">
        <v>366</v>
      </c>
      <c r="N309" s="957"/>
      <c r="O309" s="537"/>
      <c r="P309" s="627"/>
      <c r="Q309" s="628"/>
      <c r="R309" s="81"/>
      <c r="S309" s="81"/>
      <c r="T309" s="81"/>
      <c r="U309" s="81"/>
      <c r="V309" s="81"/>
      <c r="W309" s="81"/>
      <c r="X309" s="81"/>
      <c r="Y309" s="81"/>
      <c r="Z309" s="227"/>
      <c r="AA309" s="227"/>
      <c r="AB309" s="227"/>
      <c r="AC309" s="227"/>
      <c r="AD309" s="227"/>
      <c r="AE309" s="227"/>
      <c r="AF309" s="227"/>
      <c r="AG309" s="227"/>
      <c r="AH309" s="227"/>
      <c r="AI309" s="227"/>
      <c r="AJ309" s="227"/>
      <c r="AK309" s="227"/>
      <c r="AL309" s="227"/>
      <c r="AM309" s="227"/>
      <c r="AN309" s="227"/>
      <c r="AO309" s="227"/>
      <c r="AP309" s="590"/>
      <c r="AQ309" s="81"/>
      <c r="AR309" s="81"/>
      <c r="AS309" s="81"/>
      <c r="AT309" s="81"/>
      <c r="AU309" s="81"/>
      <c r="AV309" s="81"/>
      <c r="AW309" s="81"/>
      <c r="AX309" s="81"/>
      <c r="AY309" s="81"/>
      <c r="AZ309" s="81"/>
      <c r="BA309" s="81"/>
      <c r="BB309" s="81"/>
      <c r="BC309" s="81"/>
      <c r="BD309" s="81"/>
      <c r="BE309" s="81"/>
      <c r="BF309" s="81"/>
      <c r="BG309" s="81"/>
      <c r="BH309" s="81"/>
      <c r="BI309" s="81"/>
      <c r="BJ309" s="81"/>
      <c r="BK309" s="81"/>
      <c r="BL309" s="81"/>
      <c r="BM309" s="81"/>
      <c r="BN309" s="81"/>
      <c r="BO309" s="81"/>
      <c r="BP309" s="81"/>
      <c r="BQ309" s="81"/>
      <c r="BR309" s="81"/>
      <c r="BS309" s="81"/>
      <c r="BT309" s="81"/>
      <c r="BU309" s="81"/>
      <c r="BV309" s="81"/>
      <c r="BW309" s="81"/>
      <c r="BX309" s="227"/>
      <c r="BY309" s="81"/>
      <c r="BZ309" s="81"/>
      <c r="CA309" s="81"/>
      <c r="CB309" s="81"/>
      <c r="CC309" s="81"/>
      <c r="CD309" s="81"/>
      <c r="CE309" s="81"/>
      <c r="CF309" s="81"/>
      <c r="CG309" s="81"/>
      <c r="CH309" s="81"/>
      <c r="CI309" s="81"/>
      <c r="CJ309" s="81"/>
      <c r="CK309" s="81"/>
      <c r="CL309" s="81"/>
      <c r="CM309" s="81"/>
      <c r="CN309" s="81"/>
      <c r="CO309" s="337"/>
      <c r="CP309" s="337"/>
      <c r="CQ309" s="337"/>
      <c r="CR309" s="81"/>
      <c r="CS309" s="81"/>
      <c r="CT309" s="81"/>
      <c r="CU309" s="81"/>
      <c r="CV309" s="81"/>
      <c r="CW309" s="81"/>
      <c r="CX309" s="81"/>
      <c r="CY309" s="81"/>
      <c r="CZ309" s="81"/>
      <c r="DA309" s="81"/>
      <c r="DB309" s="81"/>
      <c r="DC309" s="81"/>
      <c r="DD309" s="81"/>
      <c r="DE309" s="81"/>
      <c r="DF309" s="81"/>
      <c r="DG309" s="337"/>
      <c r="DH309" s="337"/>
      <c r="DI309" s="337"/>
      <c r="DJ309" s="337"/>
      <c r="DK309" s="337"/>
      <c r="DL309" s="337"/>
      <c r="DM309" s="337"/>
      <c r="DN309" s="337"/>
      <c r="DO309" s="337"/>
      <c r="DP309" s="337"/>
      <c r="DQ309" s="337"/>
      <c r="DR309" s="337"/>
      <c r="DS309" s="337"/>
      <c r="DT309" s="337"/>
      <c r="DU309" s="81"/>
      <c r="DV309" s="81"/>
      <c r="DW309" s="81"/>
      <c r="DX309" s="81"/>
      <c r="DY309" s="81"/>
      <c r="DZ309" s="81"/>
      <c r="EA309" s="81"/>
      <c r="EB309" s="260"/>
      <c r="EC309" s="81"/>
      <c r="ED309" s="317"/>
      <c r="EE309" s="81"/>
      <c r="EF309" s="81"/>
      <c r="EG309" s="260"/>
      <c r="EH309" s="81"/>
      <c r="EI309" s="81"/>
      <c r="EJ309" s="81"/>
      <c r="EK309" s="81"/>
      <c r="EL309" s="260"/>
      <c r="EM309" s="81"/>
      <c r="EN309" s="81"/>
      <c r="EO309" s="81"/>
      <c r="EP309" s="81"/>
      <c r="EQ309" s="81"/>
      <c r="ER309" s="81"/>
      <c r="ES309" s="81"/>
      <c r="ET309" s="81"/>
      <c r="EU309" s="260"/>
      <c r="EV309" s="81"/>
      <c r="EW309" s="81"/>
      <c r="EX309" s="81"/>
      <c r="EY309" s="81"/>
      <c r="EZ309" s="260"/>
      <c r="FA309" s="81"/>
      <c r="FB309" s="81"/>
      <c r="FC309" s="81"/>
      <c r="FD309" s="81"/>
      <c r="FE309" s="81"/>
      <c r="FF309" s="81"/>
      <c r="FG309" s="81"/>
      <c r="FH309" s="260"/>
      <c r="FI309" s="81"/>
      <c r="FJ309" s="81"/>
      <c r="FK309" s="81"/>
      <c r="FL309" s="81"/>
      <c r="FM309" s="260"/>
      <c r="FN309" s="81"/>
      <c r="FO309" s="81"/>
      <c r="FP309" s="81"/>
      <c r="FQ309" s="81"/>
      <c r="FR309" s="81"/>
    </row>
    <row r="310" spans="2:174" s="48" customFormat="1" ht="67.150000000000006" customHeight="1" x14ac:dyDescent="0.2">
      <c r="B310" s="43"/>
      <c r="C310" s="44"/>
      <c r="D310" s="43"/>
      <c r="E310" s="52"/>
      <c r="F310" s="43"/>
      <c r="G310" s="44"/>
      <c r="H310" s="43"/>
      <c r="I310" s="43"/>
      <c r="J310" s="43"/>
      <c r="K310" s="43"/>
      <c r="L310" s="43"/>
      <c r="M310" s="615">
        <v>1</v>
      </c>
      <c r="N310" s="640" t="s">
        <v>369</v>
      </c>
      <c r="O310" s="239"/>
      <c r="P310" s="346">
        <v>1</v>
      </c>
      <c r="Q310" s="629"/>
      <c r="R310" s="59">
        <f>S310</f>
        <v>6500</v>
      </c>
      <c r="S310" s="114">
        <v>6500</v>
      </c>
      <c r="T310" s="114"/>
      <c r="U310" s="114"/>
      <c r="V310" s="59">
        <f>W310+X310+Y310+Z310</f>
        <v>6500</v>
      </c>
      <c r="W310" s="114">
        <v>6500</v>
      </c>
      <c r="X310" s="114"/>
      <c r="Y310" s="114"/>
      <c r="Z310" s="195"/>
      <c r="AA310" s="241">
        <f>AB310+AC310+AD310+AE310</f>
        <v>0</v>
      </c>
      <c r="AB310" s="195"/>
      <c r="AC310" s="195"/>
      <c r="AD310" s="195"/>
      <c r="AE310" s="195"/>
      <c r="AF310" s="241">
        <f>AG310+AH310+AI310+AJ310</f>
        <v>0</v>
      </c>
      <c r="AG310" s="195"/>
      <c r="AH310" s="195"/>
      <c r="AI310" s="195"/>
      <c r="AJ310" s="195"/>
      <c r="AK310" s="241">
        <f>AL310+AM310+AN310+AO310</f>
        <v>0</v>
      </c>
      <c r="AL310" s="195"/>
      <c r="AM310" s="195"/>
      <c r="AN310" s="195"/>
      <c r="AO310" s="195"/>
      <c r="AP310" s="643" t="s">
        <v>500</v>
      </c>
      <c r="AQ310" s="59">
        <f>AR310+AS310+AT310+AU310</f>
        <v>6500</v>
      </c>
      <c r="AR310" s="114">
        <v>6500</v>
      </c>
      <c r="AS310" s="114"/>
      <c r="AT310" s="114"/>
      <c r="AU310" s="114"/>
      <c r="AV310" s="59" t="e">
        <f>AW310+AX310+AY310+AZ310</f>
        <v>#REF!</v>
      </c>
      <c r="AW310" s="114"/>
      <c r="AX310" s="114" t="e">
        <f>#REF!-AS310</f>
        <v>#REF!</v>
      </c>
      <c r="AY310" s="114"/>
      <c r="AZ310" s="114"/>
      <c r="BA310" s="59">
        <f>BB310+BC310+BD310+BE310</f>
        <v>9535.06</v>
      </c>
      <c r="BB310" s="114">
        <v>9535.06</v>
      </c>
      <c r="BC310" s="114"/>
      <c r="BD310" s="114"/>
      <c r="BE310" s="114"/>
      <c r="BF310" s="59">
        <f>BG310+BH310+BI310+BJ310</f>
        <v>0</v>
      </c>
      <c r="BG310" s="114"/>
      <c r="BH310" s="114"/>
      <c r="BI310" s="114"/>
      <c r="BJ310" s="114"/>
      <c r="BK310" s="59">
        <f>BL310+BM310+BN310+BO310</f>
        <v>6500</v>
      </c>
      <c r="BL310" s="114">
        <v>6500</v>
      </c>
      <c r="BM310" s="114"/>
      <c r="BN310" s="114"/>
      <c r="BO310" s="114"/>
      <c r="BP310" s="59"/>
      <c r="BQ310" s="59"/>
      <c r="BR310" s="59"/>
      <c r="BS310" s="59"/>
      <c r="BT310" s="59">
        <f>BU310+BV310+BW310+BX310</f>
        <v>0</v>
      </c>
      <c r="BU310" s="114"/>
      <c r="BV310" s="114"/>
      <c r="BW310" s="114"/>
      <c r="BX310" s="195"/>
      <c r="BY310" s="59">
        <f>BZ310+CA310+CB310+CC310</f>
        <v>0</v>
      </c>
      <c r="BZ310" s="114"/>
      <c r="CA310" s="114"/>
      <c r="CB310" s="114"/>
      <c r="CC310" s="114"/>
      <c r="CD310" s="114">
        <f t="shared" si="683"/>
        <v>0</v>
      </c>
      <c r="CE310" s="59">
        <f>CF310+CG310+CH310+CI310</f>
        <v>0</v>
      </c>
      <c r="CF310" s="114"/>
      <c r="CG310" s="114">
        <f t="shared" ref="CG310:CG318" si="697">BV310+CA310</f>
        <v>0</v>
      </c>
      <c r="CH310" s="114"/>
      <c r="CI310" s="114"/>
      <c r="CJ310" s="59">
        <f>CK310+CL310+CM310+CN310</f>
        <v>6500</v>
      </c>
      <c r="CK310" s="59">
        <f t="shared" ref="CK310:CL313" si="698">BL310-BU310</f>
        <v>6500</v>
      </c>
      <c r="CL310" s="59">
        <f t="shared" si="698"/>
        <v>0</v>
      </c>
      <c r="CM310" s="59"/>
      <c r="CN310" s="59"/>
      <c r="CO310" s="92"/>
      <c r="CP310" s="58"/>
      <c r="CQ310" s="58"/>
      <c r="CR310" s="59">
        <f>CS310+CT310+CU310+CV310</f>
        <v>0</v>
      </c>
      <c r="CS310" s="114"/>
      <c r="CT310" s="114"/>
      <c r="CU310" s="114"/>
      <c r="CV310" s="114"/>
      <c r="CW310" s="59">
        <f>CX310+CY310+CZ310+DA310</f>
        <v>0</v>
      </c>
      <c r="CX310" s="114"/>
      <c r="CY310" s="114"/>
      <c r="CZ310" s="114"/>
      <c r="DA310" s="114"/>
      <c r="DB310" s="59">
        <f>DC310+DD310+DE310+DF310</f>
        <v>0</v>
      </c>
      <c r="DC310" s="114"/>
      <c r="DD310" s="114"/>
      <c r="DE310" s="114"/>
      <c r="DF310" s="114"/>
      <c r="DG310" s="58"/>
      <c r="DH310" s="58"/>
      <c r="DI310" s="58"/>
      <c r="DJ310" s="335"/>
      <c r="DK310" s="92"/>
      <c r="DL310" s="92"/>
      <c r="DM310" s="336"/>
      <c r="DN310" s="58"/>
      <c r="DO310" s="58"/>
      <c r="DP310" s="58"/>
      <c r="DQ310" s="58"/>
      <c r="DR310" s="58"/>
      <c r="DS310" s="58"/>
      <c r="DT310" s="58"/>
      <c r="DU310" s="59">
        <f>DV310+DW310+DX310+DY310</f>
        <v>0</v>
      </c>
      <c r="DV310" s="114"/>
      <c r="DW310" s="114"/>
      <c r="DX310" s="114"/>
      <c r="DY310" s="114"/>
      <c r="DZ310" s="59">
        <f>EA310+EB310+EC310+ED310</f>
        <v>0</v>
      </c>
      <c r="EA310" s="114"/>
      <c r="EB310" s="338"/>
      <c r="EC310" s="25"/>
      <c r="ED310" s="2"/>
      <c r="EE310" s="485"/>
      <c r="EF310" s="443"/>
      <c r="EG310" s="486"/>
      <c r="EH310" s="462"/>
      <c r="EI310" s="462"/>
      <c r="EJ310" s="485"/>
      <c r="EK310" s="443"/>
      <c r="EL310" s="486"/>
      <c r="EM310" s="462"/>
      <c r="EN310" s="462"/>
      <c r="EO310" s="462"/>
      <c r="EP310" s="462"/>
      <c r="EQ310" s="462"/>
      <c r="ER310" s="25"/>
      <c r="ES310" s="528"/>
      <c r="ET310" s="494"/>
      <c r="EU310" s="529"/>
      <c r="EV310" s="509"/>
      <c r="EW310" s="509"/>
      <c r="EX310" s="528"/>
      <c r="EY310" s="494"/>
      <c r="EZ310" s="529"/>
      <c r="FA310" s="509"/>
      <c r="FB310" s="509"/>
      <c r="FC310" s="509"/>
      <c r="FD310" s="509"/>
      <c r="FE310" s="509"/>
      <c r="FF310" s="485"/>
      <c r="FG310" s="443"/>
      <c r="FH310" s="486"/>
      <c r="FI310" s="462"/>
      <c r="FJ310" s="462"/>
      <c r="FK310" s="485"/>
      <c r="FL310" s="443"/>
      <c r="FM310" s="486"/>
      <c r="FN310" s="462"/>
      <c r="FO310" s="462"/>
      <c r="FP310" s="462"/>
      <c r="FQ310" s="462"/>
      <c r="FR310" s="462"/>
    </row>
    <row r="311" spans="2:174" s="48" customFormat="1" ht="25.9" customHeight="1" x14ac:dyDescent="0.2">
      <c r="B311" s="43"/>
      <c r="C311" s="44"/>
      <c r="D311" s="43"/>
      <c r="E311" s="51"/>
      <c r="F311" s="43"/>
      <c r="G311" s="44"/>
      <c r="H311" s="43"/>
      <c r="I311" s="43"/>
      <c r="J311" s="43"/>
      <c r="K311" s="43"/>
      <c r="L311" s="43"/>
      <c r="M311" s="615">
        <v>2</v>
      </c>
      <c r="N311" s="616"/>
      <c r="O311" s="79"/>
      <c r="P311" s="347"/>
      <c r="Q311" s="209"/>
      <c r="R311" s="2">
        <f>S311+T311+U311+V311</f>
        <v>0</v>
      </c>
      <c r="S311" s="2"/>
      <c r="T311" s="25"/>
      <c r="U311" s="25"/>
      <c r="V311" s="2">
        <f>W311+X311+Y311+Z311</f>
        <v>0</v>
      </c>
      <c r="W311" s="2"/>
      <c r="X311" s="25"/>
      <c r="Y311" s="25"/>
      <c r="Z311" s="175"/>
      <c r="AA311" s="172">
        <f>AB311+AC311+AD311+AE311</f>
        <v>0</v>
      </c>
      <c r="AB311" s="175"/>
      <c r="AC311" s="175"/>
      <c r="AD311" s="175"/>
      <c r="AE311" s="175"/>
      <c r="AF311" s="172">
        <f>AG311+AH311+AI311+AJ311</f>
        <v>0</v>
      </c>
      <c r="AG311" s="175"/>
      <c r="AH311" s="175"/>
      <c r="AI311" s="175"/>
      <c r="AJ311" s="175"/>
      <c r="AK311" s="172">
        <f>AL311+AM311+AN311+AO311</f>
        <v>0</v>
      </c>
      <c r="AL311" s="175"/>
      <c r="AM311" s="175"/>
      <c r="AN311" s="175"/>
      <c r="AO311" s="175"/>
      <c r="AP311" s="575"/>
      <c r="AQ311" s="2">
        <f>AR311+AS311+AT311+AU311</f>
        <v>0</v>
      </c>
      <c r="AR311" s="2"/>
      <c r="AS311" s="25"/>
      <c r="AT311" s="25"/>
      <c r="AU311" s="25"/>
      <c r="AV311" s="2" t="e">
        <f>AW311+AX311+AY311+AZ311</f>
        <v>#REF!</v>
      </c>
      <c r="AW311" s="25"/>
      <c r="AX311" s="25" t="e">
        <f>#REF!-AS311</f>
        <v>#REF!</v>
      </c>
      <c r="AY311" s="25"/>
      <c r="AZ311" s="25"/>
      <c r="BA311" s="2">
        <f>BB311+BC311+BD311+BE311</f>
        <v>0</v>
      </c>
      <c r="BB311" s="25"/>
      <c r="BC311" s="25"/>
      <c r="BD311" s="25"/>
      <c r="BE311" s="25"/>
      <c r="BF311" s="2">
        <f>BG311+BH311+BI311+BJ311</f>
        <v>0</v>
      </c>
      <c r="BG311" s="25"/>
      <c r="BH311" s="25"/>
      <c r="BI311" s="25"/>
      <c r="BJ311" s="25"/>
      <c r="BK311" s="2">
        <f>BL311+BM311+BN311+BO311</f>
        <v>0</v>
      </c>
      <c r="BL311" s="2"/>
      <c r="BM311" s="25"/>
      <c r="BN311" s="25"/>
      <c r="BO311" s="25"/>
      <c r="BP311" s="2"/>
      <c r="BQ311" s="2"/>
      <c r="BR311" s="2"/>
      <c r="BS311" s="2"/>
      <c r="BT311" s="2">
        <f>BU311+BV311+BW311+BX311</f>
        <v>0</v>
      </c>
      <c r="BU311" s="2"/>
      <c r="BV311" s="25"/>
      <c r="BW311" s="25"/>
      <c r="BX311" s="175"/>
      <c r="BY311" s="2">
        <f>BZ311+CA311+CB311+CC311</f>
        <v>0</v>
      </c>
      <c r="BZ311" s="25"/>
      <c r="CA311" s="25"/>
      <c r="CB311" s="3"/>
      <c r="CC311" s="3"/>
      <c r="CD311" s="25">
        <f t="shared" si="683"/>
        <v>0</v>
      </c>
      <c r="CE311" s="2">
        <f>CF311+CG311+CH311+CI311</f>
        <v>0</v>
      </c>
      <c r="CF311" s="25"/>
      <c r="CG311" s="25">
        <f t="shared" si="697"/>
        <v>0</v>
      </c>
      <c r="CH311" s="3"/>
      <c r="CI311" s="3"/>
      <c r="CJ311" s="2">
        <f>CK311+CL311+CM311+CN311</f>
        <v>0</v>
      </c>
      <c r="CK311" s="2">
        <f t="shared" si="698"/>
        <v>0</v>
      </c>
      <c r="CL311" s="2">
        <f t="shared" si="698"/>
        <v>0</v>
      </c>
      <c r="CM311" s="2"/>
      <c r="CN311" s="2"/>
      <c r="CO311" s="92"/>
      <c r="CP311" s="58"/>
      <c r="CQ311" s="58"/>
      <c r="CR311" s="2">
        <f>CS311+CT311+CU311+CV311</f>
        <v>0</v>
      </c>
      <c r="CS311" s="25"/>
      <c r="CT311" s="25"/>
      <c r="CU311" s="25"/>
      <c r="CV311" s="25"/>
      <c r="CW311" s="2">
        <f>CX311+CY311+CZ311+DA311</f>
        <v>0</v>
      </c>
      <c r="CX311" s="25"/>
      <c r="CY311" s="25"/>
      <c r="CZ311" s="25"/>
      <c r="DA311" s="25"/>
      <c r="DB311" s="2">
        <f>DC311+DD311+DE311+DF311</f>
        <v>0</v>
      </c>
      <c r="DC311" s="25"/>
      <c r="DD311" s="3"/>
      <c r="DE311" s="3"/>
      <c r="DF311" s="3"/>
      <c r="DG311" s="58"/>
      <c r="DH311" s="58"/>
      <c r="DI311" s="58"/>
      <c r="DJ311" s="335"/>
      <c r="DK311" s="92"/>
      <c r="DL311" s="92"/>
      <c r="DM311" s="336"/>
      <c r="DN311" s="58"/>
      <c r="DO311" s="58"/>
      <c r="DP311" s="58"/>
      <c r="DQ311" s="58"/>
      <c r="DR311" s="58"/>
      <c r="DS311" s="58"/>
      <c r="DT311" s="58"/>
      <c r="DU311" s="2">
        <f>DV311+DW311+DX311+DY311</f>
        <v>0</v>
      </c>
      <c r="DV311" s="2"/>
      <c r="DW311" s="25"/>
      <c r="DX311" s="3"/>
      <c r="DY311" s="3"/>
      <c r="DZ311" s="2">
        <f>EA311+EB311+EC311+ED311</f>
        <v>0</v>
      </c>
      <c r="EA311" s="25"/>
      <c r="EB311" s="259"/>
      <c r="EC311" s="3"/>
      <c r="ED311" s="315"/>
      <c r="EE311" s="445"/>
      <c r="EF311" s="462"/>
      <c r="EG311" s="483"/>
      <c r="EH311" s="444"/>
      <c r="EI311" s="444"/>
      <c r="EJ311" s="445"/>
      <c r="EK311" s="462"/>
      <c r="EL311" s="483"/>
      <c r="EM311" s="444"/>
      <c r="EN311" s="444"/>
      <c r="EO311" s="444"/>
      <c r="EP311" s="444"/>
      <c r="EQ311" s="444"/>
      <c r="ER311" s="3"/>
      <c r="ES311" s="498"/>
      <c r="ET311" s="509"/>
      <c r="EU311" s="526"/>
      <c r="EV311" s="497"/>
      <c r="EW311" s="497"/>
      <c r="EX311" s="498"/>
      <c r="EY311" s="509"/>
      <c r="EZ311" s="526"/>
      <c r="FA311" s="497"/>
      <c r="FB311" s="497"/>
      <c r="FC311" s="497"/>
      <c r="FD311" s="497"/>
      <c r="FE311" s="497"/>
      <c r="FF311" s="445"/>
      <c r="FG311" s="462"/>
      <c r="FH311" s="483"/>
      <c r="FI311" s="444"/>
      <c r="FJ311" s="444"/>
      <c r="FK311" s="445"/>
      <c r="FL311" s="462"/>
      <c r="FM311" s="483"/>
      <c r="FN311" s="444"/>
      <c r="FO311" s="444"/>
      <c r="FP311" s="444"/>
      <c r="FQ311" s="444"/>
      <c r="FR311" s="444"/>
    </row>
    <row r="312" spans="2:174" s="48" customFormat="1" ht="21" customHeight="1" x14ac:dyDescent="0.2">
      <c r="B312" s="64"/>
      <c r="C312" s="64"/>
      <c r="D312" s="64"/>
      <c r="E312" s="80"/>
      <c r="F312" s="64"/>
      <c r="G312" s="64"/>
      <c r="H312" s="64"/>
      <c r="I312" s="64"/>
      <c r="J312" s="64"/>
      <c r="K312" s="64"/>
      <c r="L312" s="64"/>
      <c r="M312" s="607">
        <v>3</v>
      </c>
      <c r="N312" s="617"/>
      <c r="O312" s="79"/>
      <c r="P312" s="347"/>
      <c r="Q312" s="209"/>
      <c r="R312" s="2">
        <f>S312+T312+U312+V312</f>
        <v>0</v>
      </c>
      <c r="S312" s="25"/>
      <c r="T312" s="25"/>
      <c r="U312" s="25"/>
      <c r="V312" s="2">
        <f>W312+X312+Y312+Z312</f>
        <v>0</v>
      </c>
      <c r="W312" s="25"/>
      <c r="X312" s="25"/>
      <c r="Y312" s="25"/>
      <c r="Z312" s="175"/>
      <c r="AA312" s="172"/>
      <c r="AB312" s="175"/>
      <c r="AC312" s="175"/>
      <c r="AD312" s="175"/>
      <c r="AE312" s="175"/>
      <c r="AF312" s="172"/>
      <c r="AG312" s="175"/>
      <c r="AH312" s="175"/>
      <c r="AI312" s="175"/>
      <c r="AJ312" s="175"/>
      <c r="AK312" s="172"/>
      <c r="AL312" s="175"/>
      <c r="AM312" s="175"/>
      <c r="AN312" s="175"/>
      <c r="AO312" s="175"/>
      <c r="AP312" s="575"/>
      <c r="AQ312" s="2">
        <f>AR312+AS312+AT312+AU312</f>
        <v>0</v>
      </c>
      <c r="AR312" s="25"/>
      <c r="AS312" s="25"/>
      <c r="AT312" s="25"/>
      <c r="AU312" s="25"/>
      <c r="AV312" s="2" t="e">
        <f>AW312+AX312+AY312+AZ312</f>
        <v>#REF!</v>
      </c>
      <c r="AW312" s="25"/>
      <c r="AX312" s="25" t="e">
        <f>#REF!-AS312</f>
        <v>#REF!</v>
      </c>
      <c r="AY312" s="25"/>
      <c r="AZ312" s="25"/>
      <c r="BA312" s="2">
        <f>BB312+BC312+BD312+BE312</f>
        <v>691</v>
      </c>
      <c r="BB312" s="25">
        <v>691</v>
      </c>
      <c r="BC312" s="25"/>
      <c r="BD312" s="25"/>
      <c r="BE312" s="25"/>
      <c r="BF312" s="2"/>
      <c r="BG312" s="25"/>
      <c r="BH312" s="25"/>
      <c r="BI312" s="25"/>
      <c r="BJ312" s="25"/>
      <c r="BK312" s="2">
        <f>BL312+BM312+BN312+BO312</f>
        <v>0</v>
      </c>
      <c r="BL312" s="25"/>
      <c r="BM312" s="25"/>
      <c r="BN312" s="25"/>
      <c r="BO312" s="25"/>
      <c r="BP312" s="2"/>
      <c r="BQ312" s="2"/>
      <c r="BR312" s="2"/>
      <c r="BS312" s="2"/>
      <c r="BT312" s="2">
        <f>BU312+BV312+BW312+BX312</f>
        <v>0</v>
      </c>
      <c r="BU312" s="25"/>
      <c r="BV312" s="25"/>
      <c r="BW312" s="25"/>
      <c r="BX312" s="175"/>
      <c r="BY312" s="2">
        <f>BZ312+CA312+CB312+CC312</f>
        <v>0</v>
      </c>
      <c r="BZ312" s="25"/>
      <c r="CA312" s="25"/>
      <c r="CB312" s="3"/>
      <c r="CC312" s="3"/>
      <c r="CD312" s="100">
        <f t="shared" si="683"/>
        <v>0</v>
      </c>
      <c r="CE312" s="25">
        <f>CF312+CG312+CH312+CI312</f>
        <v>0</v>
      </c>
      <c r="CF312" s="25"/>
      <c r="CG312" s="25">
        <f t="shared" si="697"/>
        <v>0</v>
      </c>
      <c r="CH312" s="3"/>
      <c r="CI312" s="3"/>
      <c r="CJ312" s="2">
        <f>CK312+CL312+CM312+CN312</f>
        <v>0</v>
      </c>
      <c r="CK312" s="2">
        <f t="shared" si="698"/>
        <v>0</v>
      </c>
      <c r="CL312" s="2">
        <f t="shared" si="698"/>
        <v>0</v>
      </c>
      <c r="CM312" s="2"/>
      <c r="CN312" s="2"/>
      <c r="CO312" s="92"/>
      <c r="CP312" s="58"/>
      <c r="CQ312" s="58"/>
      <c r="CR312" s="2"/>
      <c r="CS312" s="25"/>
      <c r="CT312" s="25"/>
      <c r="CU312" s="25"/>
      <c r="CV312" s="25"/>
      <c r="CW312" s="2"/>
      <c r="CX312" s="25"/>
      <c r="CY312" s="25"/>
      <c r="CZ312" s="25"/>
      <c r="DA312" s="25"/>
      <c r="DB312" s="2"/>
      <c r="DC312" s="25"/>
      <c r="DD312" s="3"/>
      <c r="DE312" s="3"/>
      <c r="DF312" s="3"/>
      <c r="DG312" s="58"/>
      <c r="DH312" s="58"/>
      <c r="DI312" s="58"/>
      <c r="DJ312" s="335"/>
      <c r="DK312" s="92"/>
      <c r="DL312" s="92"/>
      <c r="DM312" s="336"/>
      <c r="DN312" s="58"/>
      <c r="DO312" s="58"/>
      <c r="DP312" s="58"/>
      <c r="DQ312" s="58"/>
      <c r="DR312" s="58"/>
      <c r="DS312" s="58"/>
      <c r="DT312" s="58"/>
      <c r="DU312" s="2">
        <f>DV312+DW312+DX312+DY312</f>
        <v>0</v>
      </c>
      <c r="DV312" s="25"/>
      <c r="DW312" s="25"/>
      <c r="DX312" s="3"/>
      <c r="DY312" s="3"/>
      <c r="DZ312" s="2">
        <f>EA312+EB312+EC312+ED312</f>
        <v>0</v>
      </c>
      <c r="EA312" s="25"/>
      <c r="EB312" s="116"/>
      <c r="EC312" s="3"/>
      <c r="ED312" s="315"/>
      <c r="EE312" s="445"/>
      <c r="EF312" s="462"/>
      <c r="EG312" s="474"/>
      <c r="EH312" s="444"/>
      <c r="EI312" s="444"/>
      <c r="EJ312" s="445"/>
      <c r="EK312" s="462"/>
      <c r="EL312" s="474"/>
      <c r="EM312" s="444"/>
      <c r="EN312" s="444"/>
      <c r="EO312" s="444"/>
      <c r="EP312" s="444"/>
      <c r="EQ312" s="444"/>
      <c r="ER312" s="3"/>
      <c r="ES312" s="498"/>
      <c r="ET312" s="509"/>
      <c r="EU312" s="517"/>
      <c r="EV312" s="497"/>
      <c r="EW312" s="497"/>
      <c r="EX312" s="498"/>
      <c r="EY312" s="509"/>
      <c r="EZ312" s="517"/>
      <c r="FA312" s="497"/>
      <c r="FB312" s="497"/>
      <c r="FC312" s="497"/>
      <c r="FD312" s="497"/>
      <c r="FE312" s="497"/>
      <c r="FF312" s="445"/>
      <c r="FG312" s="462"/>
      <c r="FH312" s="474"/>
      <c r="FI312" s="444"/>
      <c r="FJ312" s="444"/>
      <c r="FK312" s="445"/>
      <c r="FL312" s="462"/>
      <c r="FM312" s="474"/>
      <c r="FN312" s="444"/>
      <c r="FO312" s="444"/>
      <c r="FP312" s="444"/>
      <c r="FQ312" s="444"/>
      <c r="FR312" s="444"/>
    </row>
    <row r="313" spans="2:174" s="48" customFormat="1" ht="21" customHeight="1" x14ac:dyDescent="0.2">
      <c r="B313" s="64"/>
      <c r="C313" s="64"/>
      <c r="D313" s="64"/>
      <c r="E313" s="80"/>
      <c r="F313" s="64"/>
      <c r="G313" s="64"/>
      <c r="H313" s="64"/>
      <c r="I313" s="64"/>
      <c r="J313" s="64"/>
      <c r="K313" s="64"/>
      <c r="L313" s="64"/>
      <c r="M313" s="940"/>
      <c r="N313" s="941"/>
      <c r="O313" s="409"/>
      <c r="P313" s="347"/>
      <c r="Q313" s="228"/>
      <c r="R313" s="332"/>
      <c r="S313" s="332"/>
      <c r="T313" s="332"/>
      <c r="U313" s="332"/>
      <c r="V313" s="332"/>
      <c r="W313" s="332"/>
      <c r="X313" s="332"/>
      <c r="Y313" s="332"/>
      <c r="Z313" s="308"/>
      <c r="AA313" s="308"/>
      <c r="AB313" s="308"/>
      <c r="AC313" s="308"/>
      <c r="AD313" s="308"/>
      <c r="AE313" s="308"/>
      <c r="AF313" s="308"/>
      <c r="AG313" s="308"/>
      <c r="AH313" s="308"/>
      <c r="AI313" s="308"/>
      <c r="AJ313" s="308"/>
      <c r="AK313" s="256"/>
      <c r="AL313" s="256"/>
      <c r="AM313" s="256"/>
      <c r="AN313" s="256"/>
      <c r="AO313" s="256"/>
      <c r="AP313" s="598"/>
      <c r="AQ313" s="25"/>
      <c r="AR313" s="25"/>
      <c r="AS313" s="25"/>
      <c r="AT313" s="25"/>
      <c r="AU313" s="25"/>
      <c r="AV313" s="2"/>
      <c r="AW313" s="25"/>
      <c r="AX313" s="25"/>
      <c r="AY313" s="25"/>
      <c r="AZ313" s="25"/>
      <c r="BA313" s="2"/>
      <c r="BB313" s="25"/>
      <c r="BC313" s="25"/>
      <c r="BD313" s="25"/>
      <c r="BE313" s="25"/>
      <c r="BF313" s="2"/>
      <c r="BG313" s="25"/>
      <c r="BH313" s="25"/>
      <c r="BI313" s="25"/>
      <c r="BJ313" s="25"/>
      <c r="BK313" s="2"/>
      <c r="BL313" s="25"/>
      <c r="BM313" s="25"/>
      <c r="BN313" s="25"/>
      <c r="BO313" s="25"/>
      <c r="BP313" s="2"/>
      <c r="BQ313" s="2"/>
      <c r="BR313" s="2"/>
      <c r="BS313" s="2"/>
      <c r="BT313" s="2"/>
      <c r="BU313" s="25"/>
      <c r="BV313" s="25"/>
      <c r="BW313" s="25"/>
      <c r="BX313" s="175"/>
      <c r="BY313" s="2"/>
      <c r="BZ313" s="25"/>
      <c r="CA313" s="25"/>
      <c r="CB313" s="3"/>
      <c r="CC313" s="3"/>
      <c r="CD313" s="25">
        <f t="shared" si="683"/>
        <v>0</v>
      </c>
      <c r="CE313" s="2">
        <f>CF313+CG313+CH313+CI313</f>
        <v>0</v>
      </c>
      <c r="CF313" s="25"/>
      <c r="CG313" s="25">
        <f t="shared" si="697"/>
        <v>0</v>
      </c>
      <c r="CH313" s="3"/>
      <c r="CI313" s="3"/>
      <c r="CJ313" s="2">
        <f>CK313+CL313+CM313+CN313</f>
        <v>0</v>
      </c>
      <c r="CK313" s="2">
        <f t="shared" si="698"/>
        <v>0</v>
      </c>
      <c r="CL313" s="2">
        <f t="shared" si="698"/>
        <v>0</v>
      </c>
      <c r="CM313" s="2"/>
      <c r="CN313" s="2"/>
      <c r="CO313" s="92"/>
      <c r="CP313" s="58"/>
      <c r="CQ313" s="58"/>
      <c r="CR313" s="2"/>
      <c r="CS313" s="25"/>
      <c r="CT313" s="25"/>
      <c r="CU313" s="25"/>
      <c r="CV313" s="25"/>
      <c r="CW313" s="2"/>
      <c r="CX313" s="25"/>
      <c r="CY313" s="25"/>
      <c r="CZ313" s="25"/>
      <c r="DA313" s="25"/>
      <c r="DB313" s="2"/>
      <c r="DC313" s="25"/>
      <c r="DD313" s="3"/>
      <c r="DE313" s="3"/>
      <c r="DF313" s="3"/>
      <c r="DG313" s="58"/>
      <c r="DH313" s="58"/>
      <c r="DI313" s="58"/>
      <c r="DJ313" s="335"/>
      <c r="DK313" s="92"/>
      <c r="DL313" s="92"/>
      <c r="DM313" s="336"/>
      <c r="DN313" s="58"/>
      <c r="DO313" s="58"/>
      <c r="DP313" s="58"/>
      <c r="DQ313" s="58"/>
      <c r="DR313" s="58"/>
      <c r="DS313" s="58"/>
      <c r="DT313" s="58"/>
      <c r="DU313" s="2"/>
      <c r="DV313" s="25"/>
      <c r="DW313" s="3"/>
      <c r="DX313" s="3"/>
      <c r="DY313" s="3"/>
      <c r="DZ313" s="2"/>
      <c r="EA313" s="25"/>
      <c r="EB313" s="116"/>
      <c r="EC313" s="3"/>
      <c r="ED313" s="315"/>
      <c r="EE313" s="445"/>
      <c r="EF313" s="462"/>
      <c r="EG313" s="474"/>
      <c r="EH313" s="444"/>
      <c r="EI313" s="444"/>
      <c r="EJ313" s="445"/>
      <c r="EK313" s="462"/>
      <c r="EL313" s="474"/>
      <c r="EM313" s="444"/>
      <c r="EN313" s="444"/>
      <c r="EO313" s="444"/>
      <c r="EP313" s="444"/>
      <c r="EQ313" s="444"/>
      <c r="ER313" s="3"/>
      <c r="ES313" s="498"/>
      <c r="ET313" s="509"/>
      <c r="EU313" s="517"/>
      <c r="EV313" s="497"/>
      <c r="EW313" s="497"/>
      <c r="EX313" s="498"/>
      <c r="EY313" s="509"/>
      <c r="EZ313" s="517"/>
      <c r="FA313" s="497"/>
      <c r="FB313" s="497"/>
      <c r="FC313" s="497"/>
      <c r="FD313" s="497"/>
      <c r="FE313" s="497"/>
      <c r="FF313" s="445"/>
      <c r="FG313" s="462"/>
      <c r="FH313" s="474"/>
      <c r="FI313" s="444"/>
      <c r="FJ313" s="444"/>
      <c r="FK313" s="445"/>
      <c r="FL313" s="462"/>
      <c r="FM313" s="474"/>
      <c r="FN313" s="444"/>
      <c r="FO313" s="444"/>
      <c r="FP313" s="444"/>
      <c r="FQ313" s="444"/>
      <c r="FR313" s="444"/>
    </row>
    <row r="314" spans="2:174" s="142" customFormat="1" ht="27" customHeight="1" x14ac:dyDescent="0.25">
      <c r="B314" s="155"/>
      <c r="C314" s="156"/>
      <c r="D314" s="156"/>
      <c r="M314" s="951" t="s">
        <v>367</v>
      </c>
      <c r="N314" s="952"/>
      <c r="O314" s="422"/>
      <c r="P314" s="219">
        <f>P310+P311+P312</f>
        <v>1</v>
      </c>
      <c r="Q314" s="219">
        <f>Q310+Q311+Q312</f>
        <v>0</v>
      </c>
      <c r="R314" s="70">
        <f>R310+R311+R312</f>
        <v>6500</v>
      </c>
      <c r="S314" s="70">
        <f>S310+S311+S312+S313</f>
        <v>6500</v>
      </c>
      <c r="T314" s="70">
        <f>T310+T311</f>
        <v>0</v>
      </c>
      <c r="U314" s="70">
        <f>U310+U311+U312+U313</f>
        <v>0</v>
      </c>
      <c r="V314" s="70">
        <f>V310+V311+V312</f>
        <v>6500</v>
      </c>
      <c r="W314" s="70">
        <f>W310+W311+W312+W313</f>
        <v>6500</v>
      </c>
      <c r="X314" s="70">
        <f>X310+X311</f>
        <v>0</v>
      </c>
      <c r="Y314" s="70">
        <f>Y310+Y311+Y312+Y313</f>
        <v>0</v>
      </c>
      <c r="Z314" s="70">
        <f>Z310+Z311+Z312+Z313</f>
        <v>0</v>
      </c>
      <c r="AA314" s="70">
        <f>AC314</f>
        <v>0</v>
      </c>
      <c r="AB314" s="70"/>
      <c r="AC314" s="70">
        <f>AC310+AC311</f>
        <v>0</v>
      </c>
      <c r="AD314" s="70"/>
      <c r="AE314" s="70"/>
      <c r="AF314" s="70">
        <f>AH314</f>
        <v>0</v>
      </c>
      <c r="AG314" s="70"/>
      <c r="AH314" s="70">
        <f>AH310+AH311</f>
        <v>0</v>
      </c>
      <c r="AI314" s="70"/>
      <c r="AJ314" s="70"/>
      <c r="AK314" s="70">
        <f>AM314</f>
        <v>0</v>
      </c>
      <c r="AL314" s="70"/>
      <c r="AM314" s="70">
        <f>AM310+AM311</f>
        <v>0</v>
      </c>
      <c r="AN314" s="70"/>
      <c r="AO314" s="70"/>
      <c r="AP314" s="141"/>
      <c r="AQ314" s="70">
        <f>AQ310+AQ311+AQ312+AQ313</f>
        <v>6500</v>
      </c>
      <c r="AR314" s="70">
        <f>AR310+AR311+AR312+AR313</f>
        <v>6500</v>
      </c>
      <c r="AS314" s="70">
        <f>AS310+AS311+AS312+AS313</f>
        <v>0</v>
      </c>
      <c r="AT314" s="70">
        <f>AT310+AT311+AT312+AT313</f>
        <v>0</v>
      </c>
      <c r="AU314" s="70">
        <f>AU310+AU311+AU312+AU313</f>
        <v>0</v>
      </c>
      <c r="AV314" s="70" t="e">
        <f>AV298+AV302</f>
        <v>#REF!</v>
      </c>
      <c r="AW314" s="70">
        <f>AW310+AW311+AW312</f>
        <v>0</v>
      </c>
      <c r="AX314" s="70" t="e">
        <f>AX310+AX311+AX312</f>
        <v>#REF!</v>
      </c>
      <c r="AY314" s="70">
        <f>AY310+AY311+AY312</f>
        <v>0</v>
      </c>
      <c r="AZ314" s="70">
        <f>AZ310+AZ311+AZ312</f>
        <v>0</v>
      </c>
      <c r="BA314" s="70">
        <f>BA310+BA311+BA312+BA313</f>
        <v>10226.06</v>
      </c>
      <c r="BB314" s="70">
        <f>BB310+BB311+BB312+BB313</f>
        <v>10226.06</v>
      </c>
      <c r="BC314" s="70">
        <f>BC310+BC311+BC312+BC313</f>
        <v>0</v>
      </c>
      <c r="BD314" s="70">
        <f>BD310+BD311+BD312+BD313</f>
        <v>0</v>
      </c>
      <c r="BE314" s="70">
        <f>BE310+BE311+BE312+BE313</f>
        <v>0</v>
      </c>
      <c r="BF314" s="70"/>
      <c r="BG314" s="70"/>
      <c r="BH314" s="70"/>
      <c r="BI314" s="70"/>
      <c r="BJ314" s="70"/>
      <c r="BK314" s="70">
        <f>BK310+BK311+BK312+BK313</f>
        <v>6500</v>
      </c>
      <c r="BL314" s="70">
        <f>BL310+BL311+BL312</f>
        <v>6500</v>
      </c>
      <c r="BM314" s="70">
        <f>BM310+BM311+BM312+BM313</f>
        <v>0</v>
      </c>
      <c r="BN314" s="70">
        <f t="shared" ref="BN314:CN314" si="699">BN310+BN311+BN312+BN313</f>
        <v>0</v>
      </c>
      <c r="BO314" s="70">
        <f t="shared" si="699"/>
        <v>0</v>
      </c>
      <c r="BP314" s="70"/>
      <c r="BQ314" s="70"/>
      <c r="BR314" s="70"/>
      <c r="BS314" s="70"/>
      <c r="BT314" s="70">
        <f t="shared" si="699"/>
        <v>0</v>
      </c>
      <c r="BU314" s="70">
        <f t="shared" si="699"/>
        <v>0</v>
      </c>
      <c r="BV314" s="70">
        <f t="shared" si="699"/>
        <v>0</v>
      </c>
      <c r="BW314" s="70">
        <f t="shared" si="699"/>
        <v>0</v>
      </c>
      <c r="BX314" s="70">
        <f t="shared" si="699"/>
        <v>0</v>
      </c>
      <c r="BY314" s="70">
        <f t="shared" si="699"/>
        <v>0</v>
      </c>
      <c r="BZ314" s="70">
        <f t="shared" si="699"/>
        <v>0</v>
      </c>
      <c r="CA314" s="70">
        <f t="shared" si="699"/>
        <v>0</v>
      </c>
      <c r="CB314" s="70">
        <f t="shared" si="699"/>
        <v>0</v>
      </c>
      <c r="CC314" s="70">
        <f t="shared" si="699"/>
        <v>0</v>
      </c>
      <c r="CD314" s="339">
        <f t="shared" si="699"/>
        <v>0</v>
      </c>
      <c r="CE314" s="70">
        <f t="shared" si="699"/>
        <v>0</v>
      </c>
      <c r="CF314" s="70">
        <f t="shared" si="699"/>
        <v>0</v>
      </c>
      <c r="CG314" s="70">
        <f t="shared" si="699"/>
        <v>0</v>
      </c>
      <c r="CH314" s="70">
        <f t="shared" si="699"/>
        <v>0</v>
      </c>
      <c r="CI314" s="70">
        <f t="shared" si="699"/>
        <v>0</v>
      </c>
      <c r="CJ314" s="70">
        <f t="shared" si="699"/>
        <v>6500</v>
      </c>
      <c r="CK314" s="70">
        <f t="shared" si="699"/>
        <v>6500</v>
      </c>
      <c r="CL314" s="70">
        <f t="shared" si="699"/>
        <v>0</v>
      </c>
      <c r="CM314" s="70">
        <f t="shared" si="699"/>
        <v>0</v>
      </c>
      <c r="CN314" s="70">
        <f t="shared" si="699"/>
        <v>0</v>
      </c>
      <c r="CO314" s="312"/>
      <c r="CP314" s="154"/>
      <c r="CQ314" s="154"/>
      <c r="CR314" s="70"/>
      <c r="CS314" s="70"/>
      <c r="CT314" s="70"/>
      <c r="CU314" s="70"/>
      <c r="CV314" s="70"/>
      <c r="CW314" s="70"/>
      <c r="CX314" s="70"/>
      <c r="CY314" s="70"/>
      <c r="CZ314" s="70"/>
      <c r="DA314" s="70"/>
      <c r="DB314" s="70">
        <f>DB298+DB302</f>
        <v>0</v>
      </c>
      <c r="DC314" s="70">
        <f>DC298+DC302</f>
        <v>0</v>
      </c>
      <c r="DD314" s="70">
        <f>DD298+DD302</f>
        <v>0</v>
      </c>
      <c r="DE314" s="70">
        <f>DE298+DE302</f>
        <v>0</v>
      </c>
      <c r="DF314" s="70">
        <f>DF298+DF302</f>
        <v>0</v>
      </c>
      <c r="DG314" s="154"/>
      <c r="DH314" s="154"/>
      <c r="DI314" s="154"/>
      <c r="DJ314" s="333"/>
      <c r="DK314" s="312"/>
      <c r="DL314" s="312"/>
      <c r="DM314" s="334"/>
      <c r="DN314" s="154"/>
      <c r="DO314" s="154"/>
      <c r="DP314" s="154"/>
      <c r="DQ314" s="154"/>
      <c r="DR314" s="154"/>
      <c r="DS314" s="154"/>
      <c r="DT314" s="154"/>
      <c r="DU314" s="70">
        <f>DU310+DU311+DU312</f>
        <v>0</v>
      </c>
      <c r="DV314" s="70">
        <f>DV310+DV311+DV312+DV313</f>
        <v>0</v>
      </c>
      <c r="DW314" s="70">
        <f>DW310+DW311+DW312</f>
        <v>0</v>
      </c>
      <c r="DX314" s="70">
        <f>DX310+DX311+DX312+DX313</f>
        <v>0</v>
      </c>
      <c r="DY314" s="70"/>
      <c r="DZ314" s="70">
        <f>DZ310+DZ311+DZ312</f>
        <v>0</v>
      </c>
      <c r="EA314" s="70">
        <f>EA310+EA311+EA312</f>
        <v>0</v>
      </c>
      <c r="EB314" s="94">
        <f>EB310+EB311+EB312</f>
        <v>0</v>
      </c>
      <c r="EC314" s="70">
        <f>EC310+EC311+EC312</f>
        <v>0</v>
      </c>
      <c r="ED314" s="310">
        <f>ED310+ED311+ED312</f>
        <v>0</v>
      </c>
      <c r="EE314" s="70"/>
      <c r="EF314" s="70"/>
      <c r="EG314" s="94"/>
      <c r="EH314" s="70"/>
      <c r="EI314" s="70"/>
      <c r="EJ314" s="70"/>
      <c r="EK314" s="70"/>
      <c r="EL314" s="94"/>
      <c r="EM314" s="70"/>
      <c r="EN314" s="70"/>
      <c r="EO314" s="70"/>
      <c r="EP314" s="70"/>
      <c r="EQ314" s="70"/>
      <c r="ER314" s="70">
        <f>ER310+ER311+ER312</f>
        <v>0</v>
      </c>
      <c r="ES314" s="70"/>
      <c r="ET314" s="70"/>
      <c r="EU314" s="94"/>
      <c r="EV314" s="70"/>
      <c r="EW314" s="70"/>
      <c r="EX314" s="70"/>
      <c r="EY314" s="70"/>
      <c r="EZ314" s="94"/>
      <c r="FA314" s="70"/>
      <c r="FB314" s="70"/>
      <c r="FC314" s="70"/>
      <c r="FD314" s="70"/>
      <c r="FE314" s="70"/>
      <c r="FF314" s="70"/>
      <c r="FG314" s="70"/>
      <c r="FH314" s="94"/>
      <c r="FI314" s="70"/>
      <c r="FJ314" s="70"/>
      <c r="FK314" s="70"/>
      <c r="FL314" s="70"/>
      <c r="FM314" s="94"/>
      <c r="FN314" s="70"/>
      <c r="FO314" s="70"/>
      <c r="FP314" s="70"/>
      <c r="FQ314" s="70"/>
      <c r="FR314" s="70"/>
    </row>
    <row r="315" spans="2:174" s="48" customFormat="1" ht="12.75" customHeight="1" thickBot="1" x14ac:dyDescent="0.25">
      <c r="B315" s="64"/>
      <c r="C315" s="64"/>
      <c r="D315" s="64"/>
      <c r="E315" s="80"/>
      <c r="F315" s="64"/>
      <c r="G315" s="64"/>
      <c r="H315" s="64"/>
      <c r="I315" s="64"/>
      <c r="J315" s="64"/>
      <c r="K315" s="64"/>
      <c r="L315" s="64"/>
      <c r="M315" s="98"/>
      <c r="N315" s="98"/>
      <c r="O315" s="98"/>
      <c r="P315" s="98"/>
      <c r="Q315" s="98"/>
      <c r="R315" s="100"/>
      <c r="S315" s="100"/>
      <c r="T315" s="100"/>
      <c r="U315" s="100"/>
      <c r="V315" s="100"/>
      <c r="W315" s="100"/>
      <c r="X315" s="100"/>
      <c r="Y315" s="100"/>
      <c r="Z315" s="100"/>
      <c r="AA315" s="100"/>
      <c r="AB315" s="100"/>
      <c r="AC315" s="100"/>
      <c r="AD315" s="100"/>
      <c r="AE315" s="100"/>
      <c r="AF315" s="100"/>
      <c r="AG315" s="100"/>
      <c r="AH315" s="100"/>
      <c r="AI315" s="100"/>
      <c r="AJ315" s="100"/>
      <c r="AK315" s="100"/>
      <c r="AL315" s="100"/>
      <c r="AM315" s="100"/>
      <c r="AN315" s="100"/>
      <c r="AO315" s="100"/>
      <c r="AP315" s="250"/>
      <c r="AQ315" s="100"/>
      <c r="AR315" s="100"/>
      <c r="AS315" s="100"/>
      <c r="AT315" s="100"/>
      <c r="AU315" s="100"/>
      <c r="AV315" s="100"/>
      <c r="AW315" s="100"/>
      <c r="AX315" s="100"/>
      <c r="AY315" s="100"/>
      <c r="AZ315" s="100"/>
      <c r="BA315" s="100"/>
      <c r="BB315" s="100"/>
      <c r="BC315" s="100"/>
      <c r="BD315" s="100"/>
      <c r="BE315" s="100"/>
      <c r="BF315" s="100"/>
      <c r="BG315" s="100"/>
      <c r="BH315" s="100"/>
      <c r="BI315" s="100"/>
      <c r="BJ315" s="100"/>
      <c r="BK315" s="100"/>
      <c r="BL315" s="100"/>
      <c r="BM315" s="100"/>
      <c r="BN315" s="100"/>
      <c r="BO315" s="100"/>
      <c r="BP315" s="100"/>
      <c r="BQ315" s="100"/>
      <c r="BR315" s="100"/>
      <c r="BS315" s="100"/>
      <c r="BT315" s="100"/>
      <c r="BU315" s="100"/>
      <c r="BV315" s="100"/>
      <c r="BW315" s="100"/>
      <c r="BX315" s="100"/>
      <c r="BY315" s="100"/>
      <c r="BZ315" s="100"/>
      <c r="CA315" s="100"/>
      <c r="CB315" s="100"/>
      <c r="CC315" s="100"/>
      <c r="CD315" s="95"/>
      <c r="CE315" s="100"/>
      <c r="CF315" s="100"/>
      <c r="CG315" s="100"/>
      <c r="CH315" s="100"/>
      <c r="CI315" s="100"/>
      <c r="CJ315" s="100"/>
      <c r="CK315" s="100"/>
      <c r="CL315" s="100"/>
      <c r="CM315" s="100"/>
      <c r="CN315" s="100"/>
      <c r="CO315" s="92"/>
      <c r="CP315" s="58"/>
      <c r="CQ315" s="58"/>
      <c r="CR315" s="100"/>
      <c r="CS315" s="100"/>
      <c r="CT315" s="100"/>
      <c r="CU315" s="100"/>
      <c r="CV315" s="100"/>
      <c r="CW315" s="100"/>
      <c r="CX315" s="100"/>
      <c r="CY315" s="100"/>
      <c r="CZ315" s="100"/>
      <c r="DA315" s="100"/>
      <c r="DB315" s="100"/>
      <c r="DC315" s="100"/>
      <c r="DD315" s="100"/>
      <c r="DE315" s="100"/>
      <c r="DF315" s="100"/>
      <c r="DG315" s="58"/>
      <c r="DH315" s="58"/>
      <c r="DI315" s="58"/>
      <c r="DJ315" s="340" t="s">
        <v>309</v>
      </c>
      <c r="DK315" s="92"/>
      <c r="DL315" s="92"/>
      <c r="DM315" s="336"/>
      <c r="DN315" s="58"/>
      <c r="DO315" s="58"/>
      <c r="DP315" s="58"/>
      <c r="DQ315" s="58"/>
      <c r="DR315" s="58"/>
      <c r="DS315" s="58"/>
      <c r="DT315" s="58"/>
      <c r="DU315" s="100"/>
      <c r="DV315" s="100"/>
      <c r="DW315" s="100"/>
      <c r="DX315" s="100"/>
      <c r="DY315" s="100"/>
      <c r="DZ315" s="100"/>
      <c r="EA315" s="100"/>
      <c r="EB315" s="100"/>
      <c r="EC315" s="25"/>
      <c r="ED315" s="2"/>
      <c r="EE315" s="487"/>
      <c r="EF315" s="487"/>
      <c r="EG315" s="487"/>
      <c r="EH315" s="462"/>
      <c r="EI315" s="462"/>
      <c r="EJ315" s="487"/>
      <c r="EK315" s="487"/>
      <c r="EL315" s="487"/>
      <c r="EM315" s="462"/>
      <c r="EN315" s="462"/>
      <c r="EO315" s="462"/>
      <c r="EP315" s="462"/>
      <c r="EQ315" s="462"/>
      <c r="ER315" s="25"/>
      <c r="ES315" s="530"/>
      <c r="ET315" s="530"/>
      <c r="EU315" s="530"/>
      <c r="EV315" s="509"/>
      <c r="EW315" s="509"/>
      <c r="EX315" s="530"/>
      <c r="EY315" s="530"/>
      <c r="EZ315" s="530"/>
      <c r="FA315" s="509"/>
      <c r="FB315" s="509"/>
      <c r="FC315" s="509"/>
      <c r="FD315" s="509"/>
      <c r="FE315" s="509"/>
      <c r="FF315" s="487"/>
      <c r="FG315" s="487"/>
      <c r="FH315" s="487"/>
      <c r="FI315" s="462"/>
      <c r="FJ315" s="462"/>
      <c r="FK315" s="487"/>
      <c r="FL315" s="487"/>
      <c r="FM315" s="487"/>
      <c r="FN315" s="462"/>
      <c r="FO315" s="462"/>
      <c r="FP315" s="462"/>
      <c r="FQ315" s="462"/>
      <c r="FR315" s="462"/>
    </row>
    <row r="316" spans="2:174" s="142" customFormat="1" ht="16.5" thickBot="1" x14ac:dyDescent="0.3">
      <c r="B316" s="155"/>
      <c r="C316" s="156"/>
      <c r="D316" s="156"/>
      <c r="M316" s="943" t="s">
        <v>285</v>
      </c>
      <c r="N316" s="944"/>
      <c r="O316" s="422"/>
      <c r="P316" s="422"/>
      <c r="Q316" s="422"/>
      <c r="R316" s="70">
        <f>S316+T316+U316</f>
        <v>1444383.9901099999</v>
      </c>
      <c r="S316" s="70">
        <f>S317+S318</f>
        <v>237298.96483999997</v>
      </c>
      <c r="T316" s="70">
        <f>T317+T318</f>
        <v>394658.40447000007</v>
      </c>
      <c r="U316" s="70">
        <f>U317+U318</f>
        <v>812426.62079999992</v>
      </c>
      <c r="V316" s="70">
        <f>W316+X316+Y316+Z316</f>
        <v>1191260.12206</v>
      </c>
      <c r="W316" s="70">
        <f>W317+W318</f>
        <v>338525.52205999999</v>
      </c>
      <c r="X316" s="70">
        <f>X317+X318</f>
        <v>400000</v>
      </c>
      <c r="Y316" s="70">
        <f>Y317+Y318</f>
        <v>452734.6</v>
      </c>
      <c r="Z316" s="70">
        <f>Z317+Z318</f>
        <v>0</v>
      </c>
      <c r="AA316" s="70">
        <f>AB316+AC316+AD316+AE316</f>
        <v>713429.13100000005</v>
      </c>
      <c r="AB316" s="70">
        <f>AB317+AB318</f>
        <v>434727.95100000006</v>
      </c>
      <c r="AC316" s="70">
        <f>AC317+AC318</f>
        <v>102879</v>
      </c>
      <c r="AD316" s="70">
        <f>AD317+AD318</f>
        <v>175822.18</v>
      </c>
      <c r="AE316" s="70">
        <f>AE317+AE318</f>
        <v>0</v>
      </c>
      <c r="AF316" s="70">
        <f>AG316+AH316+AI316+AJ316</f>
        <v>817193.18799999985</v>
      </c>
      <c r="AG316" s="70">
        <f>AG317+AG318</f>
        <v>510805.45099999994</v>
      </c>
      <c r="AH316" s="70">
        <f>AH317+AH318</f>
        <v>102879</v>
      </c>
      <c r="AI316" s="70">
        <f>AI317+AI318</f>
        <v>203508.73699999999</v>
      </c>
      <c r="AJ316" s="70">
        <f>AJ317+AJ318</f>
        <v>0</v>
      </c>
      <c r="AK316" s="70">
        <f>AL316+AM316+AN316+AO316</f>
        <v>500208.04399999994</v>
      </c>
      <c r="AL316" s="70">
        <f>AL317+AL318</f>
        <v>345126.65799999994</v>
      </c>
      <c r="AM316" s="70">
        <f>AM317+AM318</f>
        <v>44730</v>
      </c>
      <c r="AN316" s="70">
        <f>AN317+AN318</f>
        <v>110351.386</v>
      </c>
      <c r="AO316" s="70">
        <f>AO317+AO318</f>
        <v>0</v>
      </c>
      <c r="AP316" s="141"/>
      <c r="AQ316" s="70">
        <f>AR316+AS316+AT316+AU316</f>
        <v>1429670.8061700002</v>
      </c>
      <c r="AR316" s="70">
        <f>AR317+AR318</f>
        <v>237298.96483999997</v>
      </c>
      <c r="AS316" s="70">
        <f>AS317+AS318</f>
        <v>394587.80547000008</v>
      </c>
      <c r="AT316" s="70">
        <f>AT317+AT318</f>
        <v>797784.03586000006</v>
      </c>
      <c r="AU316" s="70">
        <f>AU317+AU318</f>
        <v>0</v>
      </c>
      <c r="AV316" s="70" t="e">
        <f>AW316+AX316+AY316+AZ316</f>
        <v>#REF!</v>
      </c>
      <c r="AW316" s="70" t="e">
        <f>AW317+AW318</f>
        <v>#REF!</v>
      </c>
      <c r="AX316" s="70" t="e">
        <f>AX317+AX318</f>
        <v>#REF!</v>
      </c>
      <c r="AY316" s="70" t="e">
        <f>AY317+AY318</f>
        <v>#REF!</v>
      </c>
      <c r="AZ316" s="70" t="e">
        <f>AZ317+AZ318</f>
        <v>#REF!</v>
      </c>
      <c r="BA316" s="70">
        <f>BB316+BC316+BD316+BE316</f>
        <v>803963.91177999997</v>
      </c>
      <c r="BB316" s="70">
        <f>BB317+BB318</f>
        <v>325315.28378</v>
      </c>
      <c r="BC316" s="70">
        <f>BC317+BC318</f>
        <v>223922.57699999999</v>
      </c>
      <c r="BD316" s="70">
        <f>BD317+BD318</f>
        <v>254726.05100000004</v>
      </c>
      <c r="BE316" s="70">
        <f>BE317+BE318</f>
        <v>0</v>
      </c>
      <c r="BF316" s="70">
        <f>BG316+BH316+BI316+BJ316</f>
        <v>0</v>
      </c>
      <c r="BG316" s="70">
        <f>BG317+BG318</f>
        <v>0</v>
      </c>
      <c r="BH316" s="70">
        <f>BH317+BH318</f>
        <v>0</v>
      </c>
      <c r="BI316" s="70">
        <f>BI317+BI318</f>
        <v>0</v>
      </c>
      <c r="BJ316" s="70">
        <f>BJ317+BJ318</f>
        <v>0</v>
      </c>
      <c r="BK316" s="70">
        <f>BL316+BM316+BN316+BO316</f>
        <v>1274185.7391900001</v>
      </c>
      <c r="BL316" s="70">
        <f>BL317+BL318</f>
        <v>171211.14168</v>
      </c>
      <c r="BM316" s="70">
        <f>BM317+BM318</f>
        <v>373645.78801999998</v>
      </c>
      <c r="BN316" s="70">
        <f>BN317+BN318</f>
        <v>729328.80949000013</v>
      </c>
      <c r="BO316" s="70">
        <f>BO317+BO318</f>
        <v>0</v>
      </c>
      <c r="BP316" s="70"/>
      <c r="BQ316" s="70"/>
      <c r="BR316" s="70"/>
      <c r="BS316" s="70"/>
      <c r="BT316" s="70">
        <f>BU316+BV316+BW316+BX316</f>
        <v>1267685.7391940001</v>
      </c>
      <c r="BU316" s="70">
        <f>BU317+BU318</f>
        <v>164711.14168</v>
      </c>
      <c r="BV316" s="70">
        <f>BV317+BV318</f>
        <v>373645.78802400001</v>
      </c>
      <c r="BW316" s="70">
        <f>BW317+BW318</f>
        <v>729328.80949000013</v>
      </c>
      <c r="BX316" s="70">
        <f>BX317+BX318</f>
        <v>0</v>
      </c>
      <c r="BY316" s="70">
        <f>BZ316+CA316+CB316+CC316</f>
        <v>216335.47907999999</v>
      </c>
      <c r="BZ316" s="70">
        <f>BZ317+BZ318</f>
        <v>6809.1255500000007</v>
      </c>
      <c r="CA316" s="70">
        <f>CA317+CA318</f>
        <v>108439.87493999999</v>
      </c>
      <c r="CB316" s="70">
        <f>CB317+CB318</f>
        <v>101086.47859</v>
      </c>
      <c r="CC316" s="70">
        <f>CC317+CC318</f>
        <v>0</v>
      </c>
      <c r="CD316" s="70">
        <f t="shared" si="683"/>
        <v>1484021.2182740001</v>
      </c>
      <c r="CE316" s="70">
        <f>CF316+CG316+CH316+CI316</f>
        <v>1484021.2182740001</v>
      </c>
      <c r="CF316" s="70">
        <f>CF317+CF318</f>
        <v>171520.26723</v>
      </c>
      <c r="CG316" s="70">
        <f t="shared" si="697"/>
        <v>482085.66296400002</v>
      </c>
      <c r="CH316" s="70">
        <f>CH317+CH318</f>
        <v>830415.28808000009</v>
      </c>
      <c r="CI316" s="70">
        <f>CI317+CI318</f>
        <v>0</v>
      </c>
      <c r="CJ316" s="70">
        <f>CK316+CL316+CM316+CN316</f>
        <v>6499.9999959999996</v>
      </c>
      <c r="CK316" s="70">
        <f>BL316-BU316</f>
        <v>6500</v>
      </c>
      <c r="CL316" s="70">
        <f>CL317+CL318</f>
        <v>-4.0000004446483217E-6</v>
      </c>
      <c r="CM316" s="70">
        <f>CM317+CM318</f>
        <v>0</v>
      </c>
      <c r="CN316" s="70">
        <f>CN317+CN318</f>
        <v>0</v>
      </c>
      <c r="CO316" s="312"/>
      <c r="CP316" s="154"/>
      <c r="CQ316" s="154"/>
      <c r="CR316" s="70">
        <f>CR292</f>
        <v>0</v>
      </c>
      <c r="CS316" s="70">
        <f>CS292</f>
        <v>0</v>
      </c>
      <c r="CT316" s="70">
        <f>CT292</f>
        <v>0</v>
      </c>
      <c r="CU316" s="70">
        <f>CU292</f>
        <v>0</v>
      </c>
      <c r="CV316" s="70">
        <f>CV292</f>
        <v>0</v>
      </c>
      <c r="CW316" s="70">
        <f>CX316+CY316+CZ316+DA316</f>
        <v>0</v>
      </c>
      <c r="CX316" s="70">
        <f>CX317+CX318</f>
        <v>0</v>
      </c>
      <c r="CY316" s="70">
        <f>CY317+CY318</f>
        <v>0</v>
      </c>
      <c r="CZ316" s="70">
        <f>CZ317+CZ318</f>
        <v>0</v>
      </c>
      <c r="DA316" s="70">
        <f>DA317+DA318</f>
        <v>0</v>
      </c>
      <c r="DB316" s="70">
        <f t="shared" ref="DB316:DI316" si="700">DB306+DB314</f>
        <v>0</v>
      </c>
      <c r="DC316" s="70">
        <f t="shared" si="700"/>
        <v>0</v>
      </c>
      <c r="DD316" s="70">
        <f t="shared" si="700"/>
        <v>0</v>
      </c>
      <c r="DE316" s="70">
        <f t="shared" si="700"/>
        <v>0</v>
      </c>
      <c r="DF316" s="70">
        <f t="shared" si="700"/>
        <v>0</v>
      </c>
      <c r="DG316" s="70">
        <f t="shared" si="700"/>
        <v>0</v>
      </c>
      <c r="DH316" s="70">
        <f t="shared" si="700"/>
        <v>0</v>
      </c>
      <c r="DI316" s="94">
        <f t="shared" si="700"/>
        <v>0</v>
      </c>
      <c r="DJ316" s="118">
        <f>DL316-DM316</f>
        <v>-4.0000304579734802E-6</v>
      </c>
      <c r="DK316" s="341"/>
      <c r="DL316" s="117">
        <f>DL260+DL265</f>
        <v>1267685.7391900003</v>
      </c>
      <c r="DM316" s="118">
        <f>DM260+DM265</f>
        <v>1267685.7391940004</v>
      </c>
      <c r="DN316" s="154"/>
      <c r="DO316" s="154"/>
      <c r="DP316" s="154"/>
      <c r="DQ316" s="154"/>
      <c r="DR316" s="154"/>
      <c r="DS316" s="154"/>
      <c r="DT316" s="154"/>
      <c r="DU316" s="70">
        <f>DV316+DW316+DX316+DY316</f>
        <v>19944.0236</v>
      </c>
      <c r="DV316" s="70">
        <f>DV317+DV318</f>
        <v>15706.656500000001</v>
      </c>
      <c r="DW316" s="70">
        <f>DW317+DW318</f>
        <v>4237.3671000000004</v>
      </c>
      <c r="DX316" s="70">
        <f>DX317+DX318</f>
        <v>0</v>
      </c>
      <c r="DY316" s="70">
        <f>DY317+DY318</f>
        <v>0</v>
      </c>
      <c r="DZ316" s="70">
        <f>EA316+EB316+EC316+ED316</f>
        <v>2035.1443399999998</v>
      </c>
      <c r="EA316" s="70">
        <f>EA317+EA318</f>
        <v>1092.37796</v>
      </c>
      <c r="EB316" s="94">
        <f>EB317+EB318</f>
        <v>942.76637999999991</v>
      </c>
      <c r="EC316" s="70">
        <f>EC317+EC318</f>
        <v>0</v>
      </c>
      <c r="ED316" s="318">
        <f>ED317+ED318</f>
        <v>0</v>
      </c>
      <c r="EE316" s="70"/>
      <c r="EF316" s="70"/>
      <c r="EG316" s="94"/>
      <c r="EH316" s="70"/>
      <c r="EI316" s="70"/>
      <c r="EJ316" s="70"/>
      <c r="EK316" s="70"/>
      <c r="EL316" s="94"/>
      <c r="EM316" s="70"/>
      <c r="EN316" s="70"/>
      <c r="EO316" s="70"/>
      <c r="EP316" s="70"/>
      <c r="EQ316" s="70"/>
      <c r="ER316" s="70">
        <f>ER317+ER318</f>
        <v>0</v>
      </c>
      <c r="ES316" s="70"/>
      <c r="ET316" s="70"/>
      <c r="EU316" s="94"/>
      <c r="EV316" s="70"/>
      <c r="EW316" s="70"/>
      <c r="EX316" s="70"/>
      <c r="EY316" s="70"/>
      <c r="EZ316" s="94"/>
      <c r="FA316" s="70"/>
      <c r="FB316" s="70"/>
      <c r="FC316" s="70"/>
      <c r="FD316" s="70"/>
      <c r="FE316" s="70"/>
      <c r="FF316" s="70"/>
      <c r="FG316" s="70"/>
      <c r="FH316" s="94"/>
      <c r="FI316" s="70"/>
      <c r="FJ316" s="70"/>
      <c r="FK316" s="70"/>
      <c r="FL316" s="70"/>
      <c r="FM316" s="94"/>
      <c r="FN316" s="70"/>
      <c r="FO316" s="70"/>
      <c r="FP316" s="70"/>
      <c r="FQ316" s="70"/>
      <c r="FR316" s="70"/>
    </row>
    <row r="317" spans="2:174" s="48" customFormat="1" ht="19.5" customHeight="1" x14ac:dyDescent="0.2">
      <c r="B317" s="43"/>
      <c r="C317" s="44"/>
      <c r="D317" s="43"/>
      <c r="E317" s="51"/>
      <c r="F317" s="43"/>
      <c r="G317" s="44"/>
      <c r="H317" s="43"/>
      <c r="I317" s="43"/>
      <c r="J317" s="43"/>
      <c r="K317" s="43"/>
      <c r="L317" s="43"/>
      <c r="M317" s="78"/>
      <c r="N317" s="79" t="s">
        <v>288</v>
      </c>
      <c r="O317" s="79"/>
      <c r="P317" s="79"/>
      <c r="Q317" s="79"/>
      <c r="R317" s="2">
        <f>S317</f>
        <v>45772.800000000003</v>
      </c>
      <c r="S317" s="25">
        <f>S307</f>
        <v>45772.800000000003</v>
      </c>
      <c r="T317" s="25">
        <f>T307</f>
        <v>0</v>
      </c>
      <c r="U317" s="25">
        <f>U307</f>
        <v>0</v>
      </c>
      <c r="V317" s="2">
        <f>W317+X317+Y317+Z317</f>
        <v>45772.800000000003</v>
      </c>
      <c r="W317" s="25">
        <f>W307</f>
        <v>45772.800000000003</v>
      </c>
      <c r="X317" s="25">
        <f>X307</f>
        <v>0</v>
      </c>
      <c r="Y317" s="25">
        <f>Y307</f>
        <v>0</v>
      </c>
      <c r="Z317" s="25">
        <f>Z307</f>
        <v>0</v>
      </c>
      <c r="AA317" s="2">
        <f>AB317+AC317+AD317+AE317</f>
        <v>33741.300000000003</v>
      </c>
      <c r="AB317" s="25">
        <f>AB307</f>
        <v>33741.300000000003</v>
      </c>
      <c r="AC317" s="25">
        <f>AC307</f>
        <v>0</v>
      </c>
      <c r="AD317" s="25">
        <f>AD307</f>
        <v>0</v>
      </c>
      <c r="AE317" s="25">
        <f>AE307</f>
        <v>0</v>
      </c>
      <c r="AF317" s="2">
        <f>AG317+AH317+AI317+AJ317</f>
        <v>97565.494999999995</v>
      </c>
      <c r="AG317" s="25">
        <f>AG307</f>
        <v>97565.494999999995</v>
      </c>
      <c r="AH317" s="25">
        <f>AH307</f>
        <v>0</v>
      </c>
      <c r="AI317" s="25">
        <f>AI307</f>
        <v>0</v>
      </c>
      <c r="AJ317" s="25">
        <f>AJ307</f>
        <v>0</v>
      </c>
      <c r="AK317" s="2">
        <f>AL317+AM317+AN317+AO317</f>
        <v>0</v>
      </c>
      <c r="AL317" s="25">
        <f>AL307</f>
        <v>0</v>
      </c>
      <c r="AM317" s="25">
        <f>AM307</f>
        <v>0</v>
      </c>
      <c r="AN317" s="25">
        <f>AN307</f>
        <v>0</v>
      </c>
      <c r="AO317" s="25">
        <f>AO307</f>
        <v>0</v>
      </c>
      <c r="AP317" s="594"/>
      <c r="AQ317" s="2">
        <f>AR317+AS317+AT317+AU317</f>
        <v>45772.800000000003</v>
      </c>
      <c r="AR317" s="25">
        <f t="shared" ref="AR317:AZ317" si="701">AR307</f>
        <v>45772.800000000003</v>
      </c>
      <c r="AS317" s="25">
        <f t="shared" si="701"/>
        <v>0</v>
      </c>
      <c r="AT317" s="25">
        <f t="shared" si="701"/>
        <v>0</v>
      </c>
      <c r="AU317" s="25">
        <f t="shared" si="701"/>
        <v>0</v>
      </c>
      <c r="AV317" s="25" t="e">
        <f t="shared" si="701"/>
        <v>#REF!</v>
      </c>
      <c r="AW317" s="25" t="e">
        <f t="shared" si="701"/>
        <v>#REF!</v>
      </c>
      <c r="AX317" s="25" t="e">
        <f t="shared" si="701"/>
        <v>#REF!</v>
      </c>
      <c r="AY317" s="25" t="e">
        <f t="shared" si="701"/>
        <v>#REF!</v>
      </c>
      <c r="AZ317" s="25" t="e">
        <f t="shared" si="701"/>
        <v>#REF!</v>
      </c>
      <c r="BA317" s="2">
        <f>BB317+BC317+BD317+BE317</f>
        <v>22388.043260000002</v>
      </c>
      <c r="BB317" s="25">
        <f t="shared" ref="BB317:BJ317" si="702">BB307</f>
        <v>22388.043260000002</v>
      </c>
      <c r="BC317" s="25">
        <f t="shared" si="702"/>
        <v>0</v>
      </c>
      <c r="BD317" s="25">
        <f t="shared" si="702"/>
        <v>0</v>
      </c>
      <c r="BE317" s="25">
        <f t="shared" si="702"/>
        <v>0</v>
      </c>
      <c r="BF317" s="25">
        <f t="shared" si="702"/>
        <v>0</v>
      </c>
      <c r="BG317" s="25">
        <f t="shared" si="702"/>
        <v>0</v>
      </c>
      <c r="BH317" s="25">
        <f t="shared" si="702"/>
        <v>0</v>
      </c>
      <c r="BI317" s="25">
        <f t="shared" si="702"/>
        <v>0</v>
      </c>
      <c r="BJ317" s="25">
        <f t="shared" si="702"/>
        <v>0</v>
      </c>
      <c r="BK317" s="2">
        <f>BL317+BM317+BN317+BO317</f>
        <v>45772.799999999996</v>
      </c>
      <c r="BL317" s="25">
        <f>BL307</f>
        <v>45772.799999999996</v>
      </c>
      <c r="BM317" s="25">
        <f>BM307</f>
        <v>0</v>
      </c>
      <c r="BN317" s="25">
        <f>BN307</f>
        <v>0</v>
      </c>
      <c r="BO317" s="25">
        <f>BO307</f>
        <v>0</v>
      </c>
      <c r="BP317" s="2"/>
      <c r="BQ317" s="2"/>
      <c r="BR317" s="2"/>
      <c r="BS317" s="2"/>
      <c r="BT317" s="2">
        <f>BU317+BV317+BW317+BX317</f>
        <v>45772.799999999996</v>
      </c>
      <c r="BU317" s="25">
        <f>BU307</f>
        <v>45772.799999999996</v>
      </c>
      <c r="BV317" s="25">
        <f>BV307</f>
        <v>0</v>
      </c>
      <c r="BW317" s="25">
        <f>BW307</f>
        <v>0</v>
      </c>
      <c r="BX317" s="25">
        <f>BX307</f>
        <v>0</v>
      </c>
      <c r="BY317" s="2">
        <f>BZ317+CA317+CB317+CC317</f>
        <v>0</v>
      </c>
      <c r="BZ317" s="25">
        <f>BZ307</f>
        <v>0</v>
      </c>
      <c r="CA317" s="25">
        <f>CA307</f>
        <v>0</v>
      </c>
      <c r="CB317" s="25">
        <f>CB307</f>
        <v>0</v>
      </c>
      <c r="CC317" s="25">
        <f>CC307</f>
        <v>0</v>
      </c>
      <c r="CD317" s="25">
        <f t="shared" si="683"/>
        <v>45772.799999999996</v>
      </c>
      <c r="CE317" s="2">
        <f>CF317+CG317+CH317+CI317</f>
        <v>45772.799999999996</v>
      </c>
      <c r="CF317" s="25">
        <f>CF307</f>
        <v>45772.799999999996</v>
      </c>
      <c r="CG317" s="25">
        <f t="shared" si="697"/>
        <v>0</v>
      </c>
      <c r="CH317" s="25">
        <f>CH307</f>
        <v>0</v>
      </c>
      <c r="CI317" s="25">
        <f>CI307</f>
        <v>0</v>
      </c>
      <c r="CJ317" s="2">
        <f>CK317+CL317+CM317+CN317</f>
        <v>0</v>
      </c>
      <c r="CK317" s="25">
        <f>BL317-BU317</f>
        <v>0</v>
      </c>
      <c r="CL317" s="25">
        <f>CL307</f>
        <v>0</v>
      </c>
      <c r="CM317" s="25">
        <f>CM307</f>
        <v>0</v>
      </c>
      <c r="CN317" s="25">
        <f>CN307</f>
        <v>0</v>
      </c>
      <c r="CO317" s="92"/>
      <c r="CP317" s="58"/>
      <c r="CQ317" s="58"/>
      <c r="CR317" s="2">
        <f>CS317+CT317+CU317+CV317</f>
        <v>0</v>
      </c>
      <c r="CS317" s="25">
        <f>CS301+CS305</f>
        <v>0</v>
      </c>
      <c r="CT317" s="25">
        <f>CT301+CT305</f>
        <v>0</v>
      </c>
      <c r="CU317" s="25">
        <f>CU301+CU305</f>
        <v>0</v>
      </c>
      <c r="CV317" s="25">
        <f>CV301+CV305</f>
        <v>0</v>
      </c>
      <c r="CW317" s="2">
        <f>CX317+CY317+CZ317+DA317</f>
        <v>0</v>
      </c>
      <c r="CX317" s="25">
        <f t="shared" ref="CX317:DA318" si="703">CX301+CX305</f>
        <v>0</v>
      </c>
      <c r="CY317" s="25">
        <f t="shared" si="703"/>
        <v>0</v>
      </c>
      <c r="CZ317" s="25">
        <f t="shared" si="703"/>
        <v>0</v>
      </c>
      <c r="DA317" s="25">
        <f t="shared" si="703"/>
        <v>0</v>
      </c>
      <c r="DB317" s="2">
        <f>DC317+DD317+DE317+DF317</f>
        <v>0</v>
      </c>
      <c r="DC317" s="25">
        <f>DC301+DC305</f>
        <v>0</v>
      </c>
      <c r="DD317" s="25">
        <f>DD301+DD305</f>
        <v>0</v>
      </c>
      <c r="DE317" s="25">
        <f>DE301+DE305</f>
        <v>0</v>
      </c>
      <c r="DF317" s="25">
        <f>DF301+DF305</f>
        <v>0</v>
      </c>
      <c r="DG317" s="58"/>
      <c r="DH317" s="58"/>
      <c r="DI317" s="58"/>
      <c r="DJ317" s="58"/>
      <c r="DK317" s="58"/>
      <c r="DL317" s="58"/>
      <c r="DM317" s="58"/>
      <c r="DN317" s="58"/>
      <c r="DO317" s="25">
        <f>DO301+DO305</f>
        <v>0</v>
      </c>
      <c r="DP317" s="25">
        <f>DP301+DP305</f>
        <v>0</v>
      </c>
      <c r="DQ317" s="58"/>
      <c r="DR317" s="25">
        <f>DR301+DR305</f>
        <v>0</v>
      </c>
      <c r="DS317" s="58"/>
      <c r="DT317" s="58"/>
      <c r="DU317" s="2">
        <f>DV317+DW317+DX317+DY317</f>
        <v>0</v>
      </c>
      <c r="DV317" s="2">
        <f>DV293</f>
        <v>0</v>
      </c>
      <c r="DW317" s="2">
        <f>DW293</f>
        <v>0</v>
      </c>
      <c r="DX317" s="2">
        <f>DX293</f>
        <v>0</v>
      </c>
      <c r="DY317" s="2">
        <f>DY293</f>
        <v>0</v>
      </c>
      <c r="DZ317" s="2">
        <f>EA317+EB317+EC317+ED317</f>
        <v>942.76637999999991</v>
      </c>
      <c r="EA317" s="2">
        <f>EA293</f>
        <v>0</v>
      </c>
      <c r="EB317" s="342">
        <f>EB293</f>
        <v>942.76637999999991</v>
      </c>
      <c r="EC317" s="25">
        <f>EC293</f>
        <v>0</v>
      </c>
      <c r="ED317" s="14">
        <f>ED293</f>
        <v>0</v>
      </c>
      <c r="EE317" s="445"/>
      <c r="EF317" s="445"/>
      <c r="EG317" s="488"/>
      <c r="EH317" s="462"/>
      <c r="EI317" s="462"/>
      <c r="EJ317" s="445"/>
      <c r="EK317" s="445"/>
      <c r="EL317" s="488"/>
      <c r="EM317" s="462"/>
      <c r="EN317" s="462"/>
      <c r="EO317" s="462"/>
      <c r="EP317" s="462"/>
      <c r="EQ317" s="462"/>
      <c r="ER317" s="25">
        <f>ER293</f>
        <v>0</v>
      </c>
      <c r="ES317" s="498"/>
      <c r="ET317" s="498"/>
      <c r="EU317" s="531"/>
      <c r="EV317" s="509"/>
      <c r="EW317" s="509"/>
      <c r="EX317" s="498"/>
      <c r="EY317" s="498"/>
      <c r="EZ317" s="531"/>
      <c r="FA317" s="509"/>
      <c r="FB317" s="509"/>
      <c r="FC317" s="509"/>
      <c r="FD317" s="509"/>
      <c r="FE317" s="509"/>
      <c r="FF317" s="445"/>
      <c r="FG317" s="445"/>
      <c r="FH317" s="488"/>
      <c r="FI317" s="462"/>
      <c r="FJ317" s="462"/>
      <c r="FK317" s="445"/>
      <c r="FL317" s="445"/>
      <c r="FM317" s="488"/>
      <c r="FN317" s="462"/>
      <c r="FO317" s="462"/>
      <c r="FP317" s="462"/>
      <c r="FQ317" s="462"/>
      <c r="FR317" s="462"/>
    </row>
    <row r="318" spans="2:174" s="48" customFormat="1" ht="19.5" customHeight="1" x14ac:dyDescent="0.2">
      <c r="B318" s="43"/>
      <c r="C318" s="44"/>
      <c r="D318" s="43"/>
      <c r="E318" s="51"/>
      <c r="F318" s="43"/>
      <c r="G318" s="44"/>
      <c r="H318" s="43"/>
      <c r="I318" s="43"/>
      <c r="J318" s="43"/>
      <c r="K318" s="43"/>
      <c r="L318" s="43"/>
      <c r="M318" s="78"/>
      <c r="N318" s="79" t="s">
        <v>289</v>
      </c>
      <c r="O318" s="79"/>
      <c r="P318" s="79"/>
      <c r="Q318" s="79"/>
      <c r="R318" s="2">
        <f>S318+T318+U318</f>
        <v>1398611.1901099999</v>
      </c>
      <c r="S318" s="25">
        <f>S308+S314</f>
        <v>191526.16483999998</v>
      </c>
      <c r="T318" s="25">
        <f>T294+T314</f>
        <v>394658.40447000007</v>
      </c>
      <c r="U318" s="25">
        <f>U308+U314</f>
        <v>812426.62079999992</v>
      </c>
      <c r="V318" s="2">
        <f>W318+X318+Y318+Z318</f>
        <v>1145487.3220600002</v>
      </c>
      <c r="W318" s="25">
        <f>W308+W314</f>
        <v>292752.72206</v>
      </c>
      <c r="X318" s="25">
        <f>X294+X314</f>
        <v>400000</v>
      </c>
      <c r="Y318" s="25">
        <f>Y308+Y314</f>
        <v>452734.6</v>
      </c>
      <c r="Z318" s="25">
        <f>Z308+Z314</f>
        <v>0</v>
      </c>
      <c r="AA318" s="2">
        <f>AB318+AC318+AD318+AE318</f>
        <v>679687.83100000001</v>
      </c>
      <c r="AB318" s="25">
        <f>AB308+AB314</f>
        <v>400986.65100000007</v>
      </c>
      <c r="AC318" s="25">
        <f>AC308+AC314</f>
        <v>102879</v>
      </c>
      <c r="AD318" s="25">
        <f>AD308+AD314</f>
        <v>175822.18</v>
      </c>
      <c r="AE318" s="25">
        <f>AE308+AE314</f>
        <v>0</v>
      </c>
      <c r="AF318" s="2">
        <f>AG318+AH318+AI318+AJ318</f>
        <v>719627.69299999997</v>
      </c>
      <c r="AG318" s="25">
        <f>AG308+AG314</f>
        <v>413239.95599999995</v>
      </c>
      <c r="AH318" s="25">
        <f>AH308+AH314</f>
        <v>102879</v>
      </c>
      <c r="AI318" s="25">
        <f>AI308+AI314</f>
        <v>203508.73699999999</v>
      </c>
      <c r="AJ318" s="25">
        <f>AJ308+AJ314</f>
        <v>0</v>
      </c>
      <c r="AK318" s="2">
        <f>AL318+AM318+AN318+AO318</f>
        <v>500208.04399999994</v>
      </c>
      <c r="AL318" s="25">
        <f>AL308+AL314</f>
        <v>345126.65799999994</v>
      </c>
      <c r="AM318" s="25">
        <f>AM308+AM314</f>
        <v>44730</v>
      </c>
      <c r="AN318" s="25">
        <f>AN308+AN314</f>
        <v>110351.386</v>
      </c>
      <c r="AO318" s="25">
        <f>AO308+AO314</f>
        <v>0</v>
      </c>
      <c r="AP318" s="594"/>
      <c r="AQ318" s="2">
        <f>AR318+AS318+AT318+AU318</f>
        <v>1383898.0061699999</v>
      </c>
      <c r="AR318" s="25">
        <f t="shared" ref="AR318:AZ318" si="704">AR308+AR314</f>
        <v>191526.16483999998</v>
      </c>
      <c r="AS318" s="25">
        <f t="shared" si="704"/>
        <v>394587.80547000008</v>
      </c>
      <c r="AT318" s="25">
        <f t="shared" si="704"/>
        <v>797784.03586000006</v>
      </c>
      <c r="AU318" s="25">
        <f t="shared" si="704"/>
        <v>0</v>
      </c>
      <c r="AV318" s="25" t="e">
        <f t="shared" si="704"/>
        <v>#REF!</v>
      </c>
      <c r="AW318" s="25" t="e">
        <f t="shared" si="704"/>
        <v>#REF!</v>
      </c>
      <c r="AX318" s="25" t="e">
        <f t="shared" si="704"/>
        <v>#REF!</v>
      </c>
      <c r="AY318" s="25" t="e">
        <f t="shared" si="704"/>
        <v>#REF!</v>
      </c>
      <c r="AZ318" s="25" t="e">
        <f t="shared" si="704"/>
        <v>#REF!</v>
      </c>
      <c r="BA318" s="2">
        <f>BB318+BC318+BD318+BE318</f>
        <v>781575.86852000002</v>
      </c>
      <c r="BB318" s="25">
        <f t="shared" ref="BB318:BJ318" si="705">BB308+BB314</f>
        <v>302927.24051999999</v>
      </c>
      <c r="BC318" s="25">
        <f t="shared" si="705"/>
        <v>223922.57699999999</v>
      </c>
      <c r="BD318" s="25">
        <f t="shared" si="705"/>
        <v>254726.05100000004</v>
      </c>
      <c r="BE318" s="25">
        <f t="shared" si="705"/>
        <v>0</v>
      </c>
      <c r="BF318" s="25">
        <f t="shared" si="705"/>
        <v>0</v>
      </c>
      <c r="BG318" s="25">
        <f t="shared" si="705"/>
        <v>0</v>
      </c>
      <c r="BH318" s="25">
        <f t="shared" si="705"/>
        <v>0</v>
      </c>
      <c r="BI318" s="25">
        <f t="shared" si="705"/>
        <v>0</v>
      </c>
      <c r="BJ318" s="25">
        <f t="shared" si="705"/>
        <v>0</v>
      </c>
      <c r="BK318" s="2">
        <f>BL318+BM318+BN318+BO318</f>
        <v>1228412.9391900001</v>
      </c>
      <c r="BL318" s="25">
        <f>BL308+BL314</f>
        <v>125438.34168</v>
      </c>
      <c r="BM318" s="25">
        <f>BM308+BM314</f>
        <v>373645.78801999998</v>
      </c>
      <c r="BN318" s="25">
        <f>BN308+BN314</f>
        <v>729328.80949000013</v>
      </c>
      <c r="BO318" s="25">
        <f>BO308+BO314</f>
        <v>0</v>
      </c>
      <c r="BP318" s="2"/>
      <c r="BQ318" s="2"/>
      <c r="BR318" s="2"/>
      <c r="BS318" s="2"/>
      <c r="BT318" s="2">
        <f>BU318+BV318+BW318+BX318</f>
        <v>1221912.9391940001</v>
      </c>
      <c r="BU318" s="25">
        <f>BU308+BU314</f>
        <v>118938.34168</v>
      </c>
      <c r="BV318" s="25">
        <f>BV308+BV314</f>
        <v>373645.78802400001</v>
      </c>
      <c r="BW318" s="25">
        <f>BW308+BW314</f>
        <v>729328.80949000013</v>
      </c>
      <c r="BX318" s="25">
        <f>BX308+BX314</f>
        <v>0</v>
      </c>
      <c r="BY318" s="2">
        <f>BZ318+CA318+CB318+CC318</f>
        <v>216335.47907999999</v>
      </c>
      <c r="BZ318" s="25">
        <f>BZ308+BZ314</f>
        <v>6809.1255500000007</v>
      </c>
      <c r="CA318" s="25">
        <f>CA308+CA314</f>
        <v>108439.87493999999</v>
      </c>
      <c r="CB318" s="25">
        <f>CB308+CB314</f>
        <v>101086.47859</v>
      </c>
      <c r="CC318" s="25">
        <f>CC308+CC314</f>
        <v>0</v>
      </c>
      <c r="CD318" s="25">
        <f t="shared" si="683"/>
        <v>1438248.4182740001</v>
      </c>
      <c r="CE318" s="2">
        <f>CF318+CG318+CH318+CI318</f>
        <v>1438248.4182740001</v>
      </c>
      <c r="CF318" s="25">
        <f>CF308+CF314</f>
        <v>125747.46722999999</v>
      </c>
      <c r="CG318" s="25">
        <f t="shared" si="697"/>
        <v>482085.66296400002</v>
      </c>
      <c r="CH318" s="25">
        <f>CH308+CH314</f>
        <v>830415.28808000009</v>
      </c>
      <c r="CI318" s="25">
        <f>CI308+CI314</f>
        <v>0</v>
      </c>
      <c r="CJ318" s="2">
        <f>CK318+CL318+CM318+CN318</f>
        <v>6499.9999959999996</v>
      </c>
      <c r="CK318" s="25">
        <f>BL318-BU318</f>
        <v>6500</v>
      </c>
      <c r="CL318" s="25">
        <f>CL308+CL314</f>
        <v>-4.0000004446483217E-6</v>
      </c>
      <c r="CM318" s="25">
        <f>CM308+CM314</f>
        <v>0</v>
      </c>
      <c r="CN318" s="25">
        <f>CN308+CN314</f>
        <v>0</v>
      </c>
      <c r="CO318" s="92"/>
      <c r="CP318" s="58"/>
      <c r="CQ318" s="58"/>
      <c r="CR318" s="2">
        <f>CS318+CT318+CU318+CV318</f>
        <v>0</v>
      </c>
      <c r="CS318" s="25">
        <f>CS302+CS306</f>
        <v>0</v>
      </c>
      <c r="CT318" s="25">
        <f>CT302+CT306</f>
        <v>0</v>
      </c>
      <c r="CU318" s="25"/>
      <c r="CV318" s="25"/>
      <c r="CW318" s="2">
        <f>CX318+CY318+CZ318+DA318</f>
        <v>0</v>
      </c>
      <c r="CX318" s="25">
        <f t="shared" si="703"/>
        <v>0</v>
      </c>
      <c r="CY318" s="25">
        <f t="shared" si="703"/>
        <v>0</v>
      </c>
      <c r="CZ318" s="25">
        <f t="shared" si="703"/>
        <v>0</v>
      </c>
      <c r="DA318" s="25">
        <f t="shared" si="703"/>
        <v>0</v>
      </c>
      <c r="DB318" s="2">
        <f>DC318+DD318+DE318+DF318</f>
        <v>0</v>
      </c>
      <c r="DC318" s="25">
        <f>DC302+DC306</f>
        <v>0</v>
      </c>
      <c r="DD318" s="25">
        <f>DD302+DD306</f>
        <v>0</v>
      </c>
      <c r="DE318" s="25"/>
      <c r="DF318" s="25"/>
      <c r="DG318" s="58"/>
      <c r="DH318" s="58"/>
      <c r="DI318" s="58"/>
      <c r="DJ318" s="58"/>
      <c r="DK318" s="58"/>
      <c r="DL318" s="58"/>
      <c r="DM318" s="58"/>
      <c r="DN318" s="58"/>
      <c r="DO318" s="25">
        <f>DO302+DO306</f>
        <v>0</v>
      </c>
      <c r="DP318" s="25">
        <f>DP302+DP306</f>
        <v>0</v>
      </c>
      <c r="DQ318" s="58"/>
      <c r="DR318" s="25">
        <f>DR302+DR306</f>
        <v>0</v>
      </c>
      <c r="DS318" s="58"/>
      <c r="DT318" s="58"/>
      <c r="DU318" s="2">
        <f>DV318+DW318+DX318+DY318</f>
        <v>19944.0236</v>
      </c>
      <c r="DV318" s="25">
        <f>DV294+DV314</f>
        <v>15706.656500000001</v>
      </c>
      <c r="DW318" s="25">
        <f>DW294+DW314</f>
        <v>4237.3671000000004</v>
      </c>
      <c r="DX318" s="25">
        <f>DX294+DX314</f>
        <v>0</v>
      </c>
      <c r="DY318" s="25">
        <f>DY294+DY314</f>
        <v>0</v>
      </c>
      <c r="DZ318" s="2">
        <f>EA318+EB318+EC318+ED318</f>
        <v>1092.37796</v>
      </c>
      <c r="EA318" s="25">
        <f>EA294+EA314</f>
        <v>1092.37796</v>
      </c>
      <c r="EB318" s="259">
        <f>EB294+EB314</f>
        <v>0</v>
      </c>
      <c r="EC318" s="25">
        <f>EC294+EC314</f>
        <v>0</v>
      </c>
      <c r="ED318" s="14">
        <f>ED294+ED314</f>
        <v>0</v>
      </c>
      <c r="EE318" s="445"/>
      <c r="EF318" s="462"/>
      <c r="EG318" s="483"/>
      <c r="EH318" s="462"/>
      <c r="EI318" s="462"/>
      <c r="EJ318" s="445"/>
      <c r="EK318" s="462"/>
      <c r="EL318" s="483"/>
      <c r="EM318" s="462"/>
      <c r="EN318" s="462"/>
      <c r="EO318" s="462"/>
      <c r="EP318" s="462"/>
      <c r="EQ318" s="462"/>
      <c r="ER318" s="25">
        <f>ER294+ER314</f>
        <v>0</v>
      </c>
      <c r="ES318" s="498"/>
      <c r="ET318" s="509"/>
      <c r="EU318" s="526"/>
      <c r="EV318" s="509"/>
      <c r="EW318" s="509"/>
      <c r="EX318" s="498"/>
      <c r="EY318" s="509"/>
      <c r="EZ318" s="526"/>
      <c r="FA318" s="509"/>
      <c r="FB318" s="509"/>
      <c r="FC318" s="509"/>
      <c r="FD318" s="509"/>
      <c r="FE318" s="509"/>
      <c r="FF318" s="445"/>
      <c r="FG318" s="462"/>
      <c r="FH318" s="483"/>
      <c r="FI318" s="462"/>
      <c r="FJ318" s="462"/>
      <c r="FK318" s="445"/>
      <c r="FL318" s="462"/>
      <c r="FM318" s="483"/>
      <c r="FN318" s="462"/>
      <c r="FO318" s="462"/>
      <c r="FP318" s="462"/>
      <c r="FQ318" s="462"/>
      <c r="FR318" s="462"/>
    </row>
    <row r="319" spans="2:174" s="48" customFormat="1" ht="19.5" customHeight="1" thickBot="1" x14ac:dyDescent="0.25">
      <c r="B319" s="64"/>
      <c r="C319" s="64"/>
      <c r="D319" s="64"/>
      <c r="E319" s="80"/>
      <c r="F319" s="64"/>
      <c r="G319" s="64"/>
      <c r="H319" s="64"/>
      <c r="I319" s="64"/>
      <c r="J319" s="64"/>
      <c r="K319" s="64"/>
      <c r="L319" s="64"/>
      <c r="M319" s="98"/>
      <c r="N319" s="98"/>
      <c r="O319" s="98"/>
      <c r="P319" s="98"/>
      <c r="Q319" s="98"/>
      <c r="R319" s="99"/>
      <c r="S319" s="99"/>
      <c r="T319" s="99"/>
      <c r="U319" s="99"/>
      <c r="V319" s="99"/>
      <c r="W319" s="99"/>
      <c r="X319" s="99"/>
      <c r="Y319" s="99"/>
      <c r="Z319" s="99"/>
      <c r="AA319" s="99"/>
      <c r="AB319" s="99"/>
      <c r="AC319" s="99"/>
      <c r="AD319" s="99"/>
      <c r="AE319" s="99"/>
      <c r="AF319" s="99"/>
      <c r="AG319" s="99"/>
      <c r="AH319" s="99"/>
      <c r="AI319" s="99"/>
      <c r="AJ319" s="99"/>
      <c r="AK319" s="99"/>
      <c r="AL319" s="99"/>
      <c r="AM319" s="99"/>
      <c r="AN319" s="99"/>
      <c r="AO319" s="99"/>
      <c r="AP319" s="599"/>
      <c r="AQ319" s="100"/>
      <c r="AR319" s="100"/>
      <c r="AS319" s="100"/>
      <c r="AT319" s="100"/>
      <c r="AU319" s="100"/>
      <c r="AV319" s="100"/>
      <c r="AW319" s="100"/>
      <c r="AX319" s="100"/>
      <c r="AY319" s="100"/>
      <c r="AZ319" s="100"/>
      <c r="BA319" s="100"/>
      <c r="BB319" s="100"/>
      <c r="BC319" s="100"/>
      <c r="BD319" s="100"/>
      <c r="BE319" s="100"/>
      <c r="BF319" s="100"/>
      <c r="BG319" s="100"/>
      <c r="BH319" s="100"/>
      <c r="BI319" s="100"/>
      <c r="BJ319" s="100"/>
      <c r="BK319" s="100"/>
      <c r="BL319" s="100"/>
      <c r="BM319" s="100"/>
      <c r="BN319" s="100"/>
      <c r="BO319" s="100"/>
      <c r="BP319" s="100"/>
      <c r="BQ319" s="100"/>
      <c r="BR319" s="100"/>
      <c r="BS319" s="100"/>
      <c r="BT319" s="100"/>
      <c r="BU319" s="100"/>
      <c r="BV319" s="100"/>
      <c r="BW319" s="100"/>
      <c r="BX319" s="100"/>
      <c r="BY319" s="100"/>
      <c r="BZ319" s="100"/>
      <c r="CA319" s="100"/>
      <c r="CB319" s="100"/>
      <c r="CC319" s="100"/>
      <c r="CD319" s="95"/>
      <c r="CE319" s="100"/>
      <c r="CF319" s="100"/>
      <c r="CG319" s="100"/>
      <c r="CH319" s="100"/>
      <c r="CI319" s="100"/>
      <c r="CJ319" s="100"/>
      <c r="CK319" s="100"/>
      <c r="CL319" s="100"/>
      <c r="CM319" s="100"/>
      <c r="CN319" s="100"/>
      <c r="CO319" s="92"/>
      <c r="CP319" s="58"/>
      <c r="CQ319" s="58"/>
      <c r="CR319" s="100"/>
      <c r="CS319" s="100"/>
      <c r="CT319" s="100"/>
      <c r="CU319" s="100"/>
      <c r="CV319" s="100"/>
      <c r="CW319" s="100"/>
      <c r="CX319" s="100"/>
      <c r="CY319" s="100"/>
      <c r="CZ319" s="100"/>
      <c r="DA319" s="100"/>
      <c r="DB319" s="100"/>
      <c r="DC319" s="100"/>
      <c r="DD319" s="100"/>
      <c r="DE319" s="100"/>
      <c r="DF319" s="100"/>
      <c r="DG319" s="58"/>
      <c r="DH319" s="58"/>
      <c r="DI319" s="58"/>
      <c r="DJ319" s="58"/>
      <c r="DK319" s="58"/>
      <c r="DL319" s="58"/>
      <c r="DM319" s="58"/>
      <c r="DN319" s="58"/>
      <c r="DO319" s="100"/>
      <c r="DP319" s="100"/>
      <c r="DQ319" s="58"/>
      <c r="DR319" s="100"/>
      <c r="DS319" s="58"/>
      <c r="DT319" s="58"/>
      <c r="DU319" s="100"/>
      <c r="DV319" s="100"/>
      <c r="DW319" s="100"/>
      <c r="DX319" s="100"/>
      <c r="DY319" s="100"/>
      <c r="DZ319" s="100"/>
      <c r="EA319" s="100"/>
      <c r="EB319" s="100"/>
      <c r="EC319" s="25"/>
      <c r="ED319" s="2"/>
      <c r="EE319" s="487"/>
      <c r="EF319" s="487"/>
      <c r="EG319" s="487"/>
      <c r="EH319" s="462"/>
      <c r="EI319" s="462"/>
      <c r="EJ319" s="487"/>
      <c r="EK319" s="487"/>
      <c r="EL319" s="487"/>
      <c r="EM319" s="462"/>
      <c r="EN319" s="462"/>
      <c r="EO319" s="462"/>
      <c r="EP319" s="462"/>
      <c r="EQ319" s="462"/>
      <c r="ER319" s="25"/>
      <c r="ES319" s="530"/>
      <c r="ET319" s="530"/>
      <c r="EU319" s="530"/>
      <c r="EV319" s="509"/>
      <c r="EW319" s="509"/>
      <c r="EX319" s="530"/>
      <c r="EY319" s="530"/>
      <c r="EZ319" s="530"/>
      <c r="FA319" s="509"/>
      <c r="FB319" s="509"/>
      <c r="FC319" s="509"/>
      <c r="FD319" s="509"/>
      <c r="FE319" s="509"/>
      <c r="FF319" s="487"/>
      <c r="FG319" s="487"/>
      <c r="FH319" s="487"/>
      <c r="FI319" s="462"/>
      <c r="FJ319" s="462"/>
      <c r="FK319" s="487"/>
      <c r="FL319" s="487"/>
      <c r="FM319" s="487"/>
      <c r="FN319" s="462"/>
      <c r="FO319" s="462"/>
      <c r="FP319" s="462"/>
      <c r="FQ319" s="462"/>
      <c r="FR319" s="462"/>
    </row>
    <row r="320" spans="2:174" ht="25.5" hidden="1" customHeight="1" x14ac:dyDescent="0.3">
      <c r="AP320" s="600"/>
      <c r="BA320" s="58">
        <f>BA306-BF306</f>
        <v>793737.85177999991</v>
      </c>
      <c r="BB320" s="58">
        <f>BB306-BG306</f>
        <v>315089.22378</v>
      </c>
      <c r="BC320" s="58">
        <f>BC306-BH306</f>
        <v>223922.57699999999</v>
      </c>
      <c r="BD320" s="58">
        <f>BD306-BI306</f>
        <v>254726.05100000004</v>
      </c>
      <c r="BE320" s="58">
        <f>BE306-BJ306</f>
        <v>0</v>
      </c>
      <c r="BG320" s="16"/>
      <c r="BK320" s="58">
        <f>BK306-BT306</f>
        <v>-4.0000304579734802E-6</v>
      </c>
      <c r="BL320" s="58">
        <f>BL306-BU306</f>
        <v>0</v>
      </c>
      <c r="BM320" s="58">
        <f>BM306-BV306</f>
        <v>-4.0000304579734802E-6</v>
      </c>
      <c r="BN320" s="58">
        <f>BN306-BW306</f>
        <v>0</v>
      </c>
      <c r="BO320" s="58">
        <f>BO306-BX306</f>
        <v>0</v>
      </c>
      <c r="BP320" s="58"/>
      <c r="BQ320" s="58"/>
      <c r="BR320" s="58"/>
      <c r="BS320" s="58"/>
      <c r="CS320" s="16"/>
      <c r="CT320" s="16"/>
      <c r="CU320" s="16"/>
      <c r="CV320" s="16"/>
      <c r="DB320" s="16"/>
      <c r="DC320" s="16"/>
      <c r="DD320" s="16"/>
      <c r="DE320" s="16"/>
      <c r="DF320" s="16"/>
      <c r="DG320" s="16"/>
      <c r="DH320" s="16"/>
      <c r="DI320" s="16"/>
      <c r="DK320" s="16"/>
      <c r="DN320" s="16"/>
      <c r="DQ320" s="16"/>
      <c r="DS320" s="16"/>
      <c r="DT320" s="16"/>
      <c r="EC320" s="261"/>
      <c r="ED320" s="319"/>
      <c r="EH320" s="489"/>
      <c r="EI320" s="489"/>
      <c r="EM320" s="489"/>
      <c r="EN320" s="489"/>
      <c r="EO320" s="489"/>
      <c r="EP320" s="489"/>
      <c r="EQ320" s="489"/>
      <c r="ER320" s="261"/>
      <c r="EV320" s="534"/>
      <c r="EW320" s="534"/>
      <c r="FA320" s="534"/>
      <c r="FB320" s="534"/>
      <c r="FC320" s="534"/>
      <c r="FD320" s="534"/>
      <c r="FE320" s="534"/>
      <c r="FI320" s="489"/>
      <c r="FJ320" s="489"/>
      <c r="FN320" s="489"/>
      <c r="FO320" s="489"/>
      <c r="FP320" s="489"/>
      <c r="FQ320" s="489"/>
      <c r="FR320" s="489"/>
    </row>
    <row r="321" spans="2:174" ht="15.75" hidden="1" customHeight="1" x14ac:dyDescent="0.25">
      <c r="M321" s="73" t="s">
        <v>295</v>
      </c>
      <c r="N321" s="74"/>
      <c r="O321" s="74"/>
      <c r="P321" s="74"/>
      <c r="Q321" s="74"/>
      <c r="R321" s="75"/>
      <c r="S321" s="75"/>
      <c r="T321" s="75"/>
      <c r="U321" s="75"/>
      <c r="V321" s="75"/>
      <c r="W321" s="75"/>
      <c r="X321" s="75"/>
      <c r="Y321" s="75"/>
      <c r="Z321" s="75"/>
      <c r="AA321" s="75"/>
      <c r="AB321" s="75"/>
      <c r="AC321" s="75"/>
      <c r="AD321" s="75"/>
      <c r="AE321" s="75"/>
      <c r="AF321" s="75"/>
      <c r="AG321" s="75"/>
      <c r="AH321" s="75"/>
      <c r="AI321" s="75"/>
      <c r="AJ321" s="75"/>
      <c r="AK321" s="75"/>
      <c r="AL321" s="75"/>
      <c r="AM321" s="75"/>
      <c r="AN321" s="75"/>
      <c r="AO321" s="75"/>
      <c r="AP321" s="74"/>
      <c r="AQ321" s="397" t="e">
        <f>SUM(AQ292/#REF!)</f>
        <v>#REF!</v>
      </c>
      <c r="AR321" s="133" t="e">
        <f>SUM(AR292/#REF!)</f>
        <v>#REF!</v>
      </c>
      <c r="AS321" s="133" t="e">
        <f>SUM(AS292/#REF!)</f>
        <v>#REF!</v>
      </c>
      <c r="AT321" s="133" t="e">
        <f>SUM(AT292/#REF!)</f>
        <v>#REF!</v>
      </c>
      <c r="AU321" s="133"/>
      <c r="AV321" s="8"/>
      <c r="AW321" s="8"/>
      <c r="AX321" s="8"/>
      <c r="AY321" s="8"/>
      <c r="AZ321" s="8"/>
      <c r="BA321" s="133"/>
      <c r="BB321" s="133"/>
      <c r="BC321" s="133"/>
      <c r="BD321" s="133"/>
      <c r="BE321" s="133"/>
      <c r="BF321" s="84"/>
      <c r="BG321" s="84"/>
      <c r="BH321" s="84"/>
      <c r="BI321" s="84"/>
      <c r="BJ321" s="84"/>
      <c r="BK321" s="133"/>
      <c r="BL321" s="133"/>
      <c r="BM321" s="133"/>
      <c r="BN321" s="133"/>
      <c r="BO321" s="133"/>
      <c r="BP321" s="133"/>
      <c r="BQ321" s="133"/>
      <c r="BR321" s="133"/>
      <c r="BS321" s="133"/>
      <c r="BT321" s="84"/>
      <c r="BU321" s="84"/>
      <c r="BV321" s="84"/>
      <c r="BW321" s="84"/>
      <c r="BX321" s="84"/>
      <c r="BY321" s="96"/>
      <c r="BZ321" s="84"/>
      <c r="CA321" s="84"/>
      <c r="CB321" s="84"/>
      <c r="CC321" s="84"/>
      <c r="CD321" s="76"/>
      <c r="CE321" s="84"/>
      <c r="CF321" s="84"/>
      <c r="CG321" s="84"/>
      <c r="CH321" s="84"/>
      <c r="CI321" s="84"/>
      <c r="CJ321" s="84"/>
      <c r="CK321" s="84"/>
      <c r="CL321" s="84"/>
      <c r="CM321" s="84"/>
      <c r="CN321" s="84"/>
      <c r="CO321" s="97"/>
      <c r="CP321" s="77"/>
      <c r="CQ321" s="77"/>
      <c r="CR321" s="77"/>
      <c r="CS321" s="77"/>
      <c r="CT321" s="77"/>
      <c r="CU321" s="84"/>
      <c r="CV321" s="77"/>
      <c r="CW321" s="77"/>
      <c r="CX321" s="77"/>
      <c r="CY321" s="77"/>
      <c r="CZ321" s="77"/>
      <c r="DA321" s="77"/>
      <c r="DB321" s="77"/>
      <c r="DC321" s="77"/>
      <c r="DD321" s="77"/>
      <c r="DE321" s="77"/>
      <c r="DF321" s="77"/>
      <c r="DG321" s="77"/>
      <c r="DH321" s="77"/>
      <c r="DI321" s="77"/>
      <c r="DJ321" s="77"/>
      <c r="DK321" s="77"/>
      <c r="DL321" s="77"/>
      <c r="DM321" s="77"/>
      <c r="DN321" s="16"/>
      <c r="DO321" s="84"/>
      <c r="DP321" s="84"/>
      <c r="DQ321" s="16"/>
      <c r="DR321" s="84"/>
      <c r="DS321" s="16"/>
      <c r="DT321" s="16"/>
      <c r="DU321" s="8"/>
      <c r="DV321" s="8"/>
      <c r="DW321" s="8"/>
      <c r="DX321" s="8"/>
      <c r="DY321" s="9"/>
      <c r="DZ321" s="8"/>
      <c r="EA321" s="8"/>
      <c r="EB321" s="9"/>
      <c r="EC321" s="8"/>
      <c r="ED321" s="7"/>
      <c r="EE321" s="469"/>
      <c r="EF321" s="469"/>
      <c r="EG321" s="471"/>
      <c r="EH321" s="469"/>
      <c r="EI321" s="469"/>
      <c r="EJ321" s="469"/>
      <c r="EK321" s="469"/>
      <c r="EL321" s="471"/>
      <c r="EM321" s="469"/>
      <c r="EN321" s="469"/>
      <c r="EO321" s="469"/>
      <c r="EP321" s="469"/>
      <c r="EQ321" s="469"/>
      <c r="ER321" s="8"/>
      <c r="ES321" s="512"/>
      <c r="ET321" s="512"/>
      <c r="EU321" s="514"/>
      <c r="EV321" s="512"/>
      <c r="EW321" s="512"/>
      <c r="EX321" s="512"/>
      <c r="EY321" s="512"/>
      <c r="EZ321" s="514"/>
      <c r="FA321" s="512"/>
      <c r="FB321" s="512"/>
      <c r="FC321" s="512"/>
      <c r="FD321" s="512"/>
      <c r="FE321" s="512"/>
      <c r="FF321" s="469"/>
      <c r="FG321" s="469"/>
      <c r="FH321" s="471"/>
      <c r="FI321" s="469"/>
      <c r="FJ321" s="469"/>
      <c r="FK321" s="469"/>
      <c r="FL321" s="469"/>
      <c r="FM321" s="471"/>
      <c r="FN321" s="469"/>
      <c r="FO321" s="469"/>
      <c r="FP321" s="469"/>
      <c r="FQ321" s="469"/>
      <c r="FR321" s="469"/>
    </row>
    <row r="322" spans="2:174" ht="18.75" hidden="1" customHeight="1" x14ac:dyDescent="0.3">
      <c r="M322" s="88" t="s">
        <v>296</v>
      </c>
      <c r="AP322" s="600"/>
      <c r="AQ322" s="398" t="e">
        <f>SUM(AQ294/#REF!)</f>
        <v>#REF!</v>
      </c>
      <c r="AR322" s="134" t="e">
        <f>SUM(AR294/#REF!)</f>
        <v>#REF!</v>
      </c>
      <c r="AS322" s="134" t="e">
        <f>SUM(AS294/#REF!)</f>
        <v>#REF!</v>
      </c>
      <c r="AT322" s="134" t="e">
        <f>SUM(AT294/#REF!)</f>
        <v>#REF!</v>
      </c>
      <c r="AU322" s="134"/>
      <c r="BG322" s="16"/>
      <c r="BK322" s="58"/>
      <c r="BL322" s="58"/>
      <c r="BM322" s="58"/>
      <c r="BN322" s="58"/>
      <c r="BO322" s="58"/>
      <c r="BP322" s="58"/>
      <c r="BQ322" s="58"/>
      <c r="BR322" s="58"/>
      <c r="BS322" s="58"/>
      <c r="CS322" s="16"/>
      <c r="CT322" s="16"/>
      <c r="CU322" s="16"/>
      <c r="CV322" s="16"/>
      <c r="DB322" s="16"/>
      <c r="DC322" s="16"/>
      <c r="DD322" s="16"/>
      <c r="DE322" s="16"/>
      <c r="DF322" s="16"/>
      <c r="DG322" s="16"/>
      <c r="DH322" s="16"/>
      <c r="DI322" s="16"/>
      <c r="DK322" s="16"/>
      <c r="DN322" s="16"/>
      <c r="DQ322" s="16"/>
      <c r="DS322" s="16"/>
      <c r="DT322" s="16"/>
      <c r="EC322" s="261"/>
      <c r="ED322" s="319"/>
      <c r="EH322" s="489"/>
      <c r="EI322" s="489"/>
      <c r="EM322" s="489"/>
      <c r="EN322" s="489"/>
      <c r="EO322" s="489"/>
      <c r="EP322" s="489"/>
      <c r="EQ322" s="489"/>
      <c r="ER322" s="261"/>
      <c r="EV322" s="534"/>
      <c r="EW322" s="534"/>
      <c r="FA322" s="534"/>
      <c r="FB322" s="534"/>
      <c r="FC322" s="534"/>
      <c r="FD322" s="534"/>
      <c r="FE322" s="534"/>
      <c r="FI322" s="489"/>
      <c r="FJ322" s="489"/>
      <c r="FN322" s="489"/>
      <c r="FO322" s="489"/>
      <c r="FP322" s="489"/>
      <c r="FQ322" s="489"/>
      <c r="FR322" s="489"/>
    </row>
    <row r="323" spans="2:174" ht="15.75" hidden="1" customHeight="1" x14ac:dyDescent="0.25">
      <c r="M323" s="73" t="s">
        <v>287</v>
      </c>
      <c r="N323" s="74"/>
      <c r="O323" s="74"/>
      <c r="P323" s="74"/>
      <c r="Q323" s="74"/>
      <c r="R323" s="75"/>
      <c r="S323" s="75"/>
      <c r="T323" s="75"/>
      <c r="U323" s="75"/>
      <c r="V323" s="75"/>
      <c r="W323" s="75"/>
      <c r="X323" s="75"/>
      <c r="Y323" s="75"/>
      <c r="Z323" s="75"/>
      <c r="AA323" s="75"/>
      <c r="AB323" s="75"/>
      <c r="AC323" s="75"/>
      <c r="AD323" s="75"/>
      <c r="AE323" s="75"/>
      <c r="AF323" s="75"/>
      <c r="AG323" s="75"/>
      <c r="AH323" s="75"/>
      <c r="AI323" s="75"/>
      <c r="AJ323" s="75"/>
      <c r="AK323" s="75"/>
      <c r="AL323" s="75"/>
      <c r="AM323" s="75"/>
      <c r="AN323" s="75"/>
      <c r="AO323" s="75"/>
      <c r="AP323" s="74"/>
      <c r="AQ323" s="397" t="e">
        <f>SUM(AQ260/#REF!)</f>
        <v>#REF!</v>
      </c>
      <c r="AR323" s="133" t="e">
        <f>SUM(AR260/#REF!)</f>
        <v>#REF!</v>
      </c>
      <c r="AS323" s="133" t="e">
        <f>SUM(AS260/#REF!)</f>
        <v>#REF!</v>
      </c>
      <c r="AT323" s="133" t="e">
        <f>SUM(AT260/#REF!)</f>
        <v>#REF!</v>
      </c>
      <c r="AU323" s="133"/>
      <c r="AV323" s="8"/>
      <c r="AW323" s="8"/>
      <c r="AX323" s="8"/>
      <c r="AY323" s="8"/>
      <c r="AZ323" s="8"/>
      <c r="BA323" s="133"/>
      <c r="BB323" s="133"/>
      <c r="BC323" s="133"/>
      <c r="BD323" s="133"/>
      <c r="BE323" s="133"/>
      <c r="BG323" s="16"/>
      <c r="BK323" s="133"/>
      <c r="BL323" s="133"/>
      <c r="BM323" s="133"/>
      <c r="BN323" s="133"/>
      <c r="BO323" s="133"/>
      <c r="BP323" s="702"/>
      <c r="BQ323" s="702"/>
      <c r="BR323" s="702"/>
      <c r="BS323" s="702"/>
      <c r="CS323" s="16"/>
      <c r="CT323" s="16"/>
      <c r="CU323" s="16"/>
      <c r="CV323" s="16"/>
      <c r="DB323" s="16"/>
      <c r="DC323" s="16"/>
      <c r="DD323" s="16"/>
      <c r="DE323" s="16"/>
      <c r="DF323" s="16"/>
      <c r="DG323" s="16"/>
      <c r="DH323" s="16"/>
      <c r="DI323" s="16"/>
      <c r="DK323" s="16"/>
      <c r="DN323" s="16"/>
      <c r="DQ323" s="16"/>
      <c r="DS323" s="16"/>
      <c r="DT323" s="16"/>
      <c r="EC323" s="261"/>
      <c r="ED323" s="319"/>
      <c r="EH323" s="489"/>
      <c r="EI323" s="489"/>
      <c r="EM323" s="489"/>
      <c r="EN323" s="489"/>
      <c r="EO323" s="489"/>
      <c r="EP323" s="489"/>
      <c r="EQ323" s="489"/>
      <c r="ER323" s="261"/>
      <c r="EV323" s="534"/>
      <c r="EW323" s="534"/>
      <c r="FA323" s="534"/>
      <c r="FB323" s="534"/>
      <c r="FC323" s="534"/>
      <c r="FD323" s="534"/>
      <c r="FE323" s="534"/>
      <c r="FI323" s="489"/>
      <c r="FJ323" s="489"/>
      <c r="FN323" s="489"/>
      <c r="FO323" s="489"/>
      <c r="FP323" s="489"/>
      <c r="FQ323" s="489"/>
      <c r="FR323" s="489"/>
    </row>
    <row r="324" spans="2:174" ht="18.75" hidden="1" customHeight="1" x14ac:dyDescent="0.3">
      <c r="AP324" s="600"/>
      <c r="BG324" s="16"/>
      <c r="BK324" s="58"/>
      <c r="BL324" s="58"/>
      <c r="BM324" s="58"/>
      <c r="BN324" s="58"/>
      <c r="BO324" s="58"/>
      <c r="BP324" s="58"/>
      <c r="BQ324" s="58"/>
      <c r="BR324" s="58"/>
      <c r="BS324" s="58"/>
      <c r="CS324" s="16"/>
      <c r="CT324" s="16"/>
      <c r="CU324" s="16"/>
      <c r="CV324" s="16"/>
      <c r="DB324" s="16"/>
      <c r="DC324" s="16"/>
      <c r="DD324" s="16"/>
      <c r="DE324" s="16"/>
      <c r="DF324" s="16"/>
      <c r="DG324" s="16"/>
      <c r="DH324" s="16"/>
      <c r="DI324" s="16"/>
      <c r="DK324" s="16"/>
      <c r="DN324" s="16"/>
      <c r="DQ324" s="16"/>
      <c r="DS324" s="16"/>
      <c r="DT324" s="16"/>
      <c r="EC324" s="261"/>
      <c r="ED324" s="319"/>
      <c r="EH324" s="489"/>
      <c r="EI324" s="489"/>
      <c r="EM324" s="489"/>
      <c r="EN324" s="489"/>
      <c r="EO324" s="489"/>
      <c r="EP324" s="489"/>
      <c r="EQ324" s="489"/>
      <c r="ER324" s="261"/>
      <c r="EV324" s="534"/>
      <c r="EW324" s="534"/>
      <c r="FA324" s="534"/>
      <c r="FB324" s="534"/>
      <c r="FC324" s="534"/>
      <c r="FD324" s="534"/>
      <c r="FE324" s="534"/>
      <c r="FI324" s="489"/>
      <c r="FJ324" s="489"/>
      <c r="FN324" s="489"/>
      <c r="FO324" s="489"/>
      <c r="FP324" s="489"/>
      <c r="FQ324" s="489"/>
      <c r="FR324" s="489"/>
    </row>
    <row r="325" spans="2:174" ht="17.45" hidden="1" customHeight="1" x14ac:dyDescent="0.3">
      <c r="N325" s="15" t="s">
        <v>305</v>
      </c>
      <c r="AP325" s="601"/>
      <c r="AQ325" s="72" t="e">
        <f>AV306</f>
        <v>#REF!</v>
      </c>
      <c r="AR325" s="135" t="e">
        <f>AW306</f>
        <v>#REF!</v>
      </c>
      <c r="AS325" s="135" t="e">
        <f>AX306</f>
        <v>#REF!</v>
      </c>
      <c r="AT325" s="135" t="e">
        <f>AY306</f>
        <v>#REF!</v>
      </c>
      <c r="AU325" s="135" t="e">
        <f>AZ306</f>
        <v>#REF!</v>
      </c>
      <c r="BG325" s="16"/>
      <c r="BK325" s="58"/>
      <c r="BL325" s="58"/>
      <c r="BM325" s="58"/>
      <c r="BN325" s="58"/>
      <c r="BO325" s="58"/>
      <c r="BP325" s="58"/>
      <c r="BQ325" s="58"/>
      <c r="BR325" s="58"/>
      <c r="BS325" s="58"/>
      <c r="CS325" s="16"/>
      <c r="CT325" s="16"/>
      <c r="CU325" s="16"/>
      <c r="CV325" s="16"/>
      <c r="DB325" s="16"/>
      <c r="DC325" s="16"/>
      <c r="DD325" s="16"/>
      <c r="DE325" s="16"/>
      <c r="DF325" s="16"/>
      <c r="DG325" s="16"/>
      <c r="DH325" s="16"/>
      <c r="DI325" s="16"/>
      <c r="DK325" s="16"/>
      <c r="DN325" s="16"/>
      <c r="DQ325" s="16"/>
      <c r="DS325" s="16"/>
      <c r="DT325" s="16"/>
      <c r="EC325" s="261"/>
      <c r="ED325" s="319"/>
      <c r="EH325" s="489"/>
      <c r="EI325" s="489"/>
      <c r="EM325" s="489"/>
      <c r="EN325" s="489"/>
      <c r="EO325" s="489"/>
      <c r="EP325" s="489"/>
      <c r="EQ325" s="489"/>
      <c r="ER325" s="261"/>
      <c r="EV325" s="534"/>
      <c r="EW325" s="534"/>
      <c r="FA325" s="534"/>
      <c r="FB325" s="534"/>
      <c r="FC325" s="534"/>
      <c r="FD325" s="534"/>
      <c r="FE325" s="534"/>
      <c r="FI325" s="489"/>
      <c r="FJ325" s="489"/>
      <c r="FN325" s="489"/>
      <c r="FO325" s="489"/>
      <c r="FP325" s="489"/>
      <c r="FQ325" s="489"/>
      <c r="FR325" s="489"/>
    </row>
    <row r="326" spans="2:174" s="242" customFormat="1" ht="19.5" hidden="1" customHeight="1" x14ac:dyDescent="0.2">
      <c r="B326" s="147"/>
      <c r="C326" s="147"/>
      <c r="D326" s="147"/>
      <c r="E326" s="148"/>
      <c r="F326" s="147"/>
      <c r="G326" s="147"/>
      <c r="H326" s="147"/>
      <c r="I326" s="147"/>
      <c r="J326" s="147"/>
      <c r="K326" s="147"/>
      <c r="L326" s="147"/>
      <c r="M326" s="942" t="s">
        <v>313</v>
      </c>
      <c r="N326" s="942"/>
      <c r="O326" s="410"/>
      <c r="P326" s="255"/>
      <c r="Q326" s="255"/>
      <c r="R326" s="81"/>
      <c r="S326" s="81"/>
      <c r="T326" s="81"/>
      <c r="U326" s="81"/>
      <c r="V326" s="81"/>
      <c r="W326" s="81"/>
      <c r="X326" s="81"/>
      <c r="Y326" s="81"/>
      <c r="Z326" s="81"/>
      <c r="AA326" s="81"/>
      <c r="AB326" s="81"/>
      <c r="AC326" s="81"/>
      <c r="AD326" s="81"/>
      <c r="AE326" s="81"/>
      <c r="AF326" s="81"/>
      <c r="AG326" s="81"/>
      <c r="AH326" s="81"/>
      <c r="AI326" s="81"/>
      <c r="AJ326" s="81"/>
      <c r="AK326" s="81"/>
      <c r="AL326" s="81"/>
      <c r="AM326" s="81"/>
      <c r="AN326" s="81"/>
      <c r="AO326" s="81"/>
      <c r="AP326" s="141"/>
      <c r="AQ326" s="81"/>
      <c r="AR326" s="81"/>
      <c r="AS326" s="81"/>
      <c r="AT326" s="81"/>
      <c r="AU326" s="81"/>
      <c r="AV326" s="81"/>
      <c r="AW326" s="81"/>
      <c r="AX326" s="81"/>
      <c r="AY326" s="81"/>
      <c r="AZ326" s="81"/>
      <c r="BA326" s="81"/>
      <c r="BB326" s="81"/>
      <c r="BC326" s="81"/>
      <c r="BD326" s="81"/>
      <c r="BE326" s="81"/>
      <c r="BF326" s="81"/>
      <c r="BG326" s="81"/>
      <c r="BH326" s="81"/>
      <c r="BI326" s="81"/>
      <c r="BJ326" s="81"/>
      <c r="BK326" s="81"/>
      <c r="BL326" s="81"/>
      <c r="BM326" s="81"/>
      <c r="BN326" s="81"/>
      <c r="BO326" s="81"/>
      <c r="BP326" s="81"/>
      <c r="BQ326" s="81"/>
      <c r="BR326" s="81"/>
      <c r="BS326" s="81"/>
      <c r="BT326" s="81"/>
      <c r="BU326" s="81"/>
      <c r="BV326" s="81"/>
      <c r="BW326" s="81"/>
      <c r="BX326" s="81"/>
      <c r="BY326" s="81"/>
      <c r="BZ326" s="81"/>
      <c r="CA326" s="81"/>
      <c r="CB326" s="81"/>
      <c r="CC326" s="81"/>
      <c r="CD326" s="81"/>
      <c r="CE326" s="81"/>
      <c r="CF326" s="81"/>
      <c r="CG326" s="81"/>
      <c r="CH326" s="81"/>
      <c r="CI326" s="81"/>
      <c r="CJ326" s="81"/>
      <c r="CK326" s="81"/>
      <c r="CL326" s="81"/>
      <c r="CM326" s="81"/>
      <c r="CN326" s="81"/>
      <c r="CO326" s="337"/>
      <c r="CP326" s="337"/>
      <c r="CQ326" s="337"/>
      <c r="CR326" s="81"/>
      <c r="CS326" s="81"/>
      <c r="CT326" s="81"/>
      <c r="CU326" s="81"/>
      <c r="CV326" s="81"/>
      <c r="CW326" s="81"/>
      <c r="CX326" s="81"/>
      <c r="CY326" s="81"/>
      <c r="CZ326" s="81"/>
      <c r="DA326" s="81"/>
      <c r="DB326" s="81"/>
      <c r="DC326" s="81"/>
      <c r="DD326" s="81"/>
      <c r="DE326" s="81"/>
      <c r="DF326" s="81"/>
      <c r="DG326" s="337"/>
      <c r="DH326" s="337"/>
      <c r="DI326" s="337"/>
      <c r="DJ326" s="337"/>
      <c r="DK326" s="337"/>
      <c r="DL326" s="337"/>
      <c r="DM326" s="337"/>
      <c r="DN326" s="337"/>
      <c r="DO326" s="337"/>
      <c r="DP326" s="337"/>
      <c r="DQ326" s="337"/>
      <c r="DR326" s="337"/>
      <c r="DS326" s="337"/>
      <c r="DT326" s="337"/>
      <c r="DU326" s="81"/>
      <c r="DV326" s="81"/>
      <c r="DW326" s="81"/>
      <c r="DX326" s="81"/>
      <c r="DY326" s="81"/>
      <c r="DZ326" s="81"/>
      <c r="EA326" s="81"/>
      <c r="EB326" s="260"/>
      <c r="EC326" s="81"/>
      <c r="ED326" s="317"/>
      <c r="EE326" s="462"/>
      <c r="EF326" s="462"/>
      <c r="EG326" s="483"/>
      <c r="EH326" s="462"/>
      <c r="EI326" s="462"/>
      <c r="EJ326" s="462"/>
      <c r="EK326" s="462"/>
      <c r="EL326" s="483"/>
      <c r="EM326" s="462"/>
      <c r="EN326" s="462"/>
      <c r="EO326" s="462"/>
      <c r="EP326" s="462"/>
      <c r="EQ326" s="462"/>
      <c r="ER326" s="81"/>
      <c r="ES326" s="509"/>
      <c r="ET326" s="509"/>
      <c r="EU326" s="526"/>
      <c r="EV326" s="509"/>
      <c r="EW326" s="509"/>
      <c r="EX326" s="509"/>
      <c r="EY326" s="509"/>
      <c r="EZ326" s="526"/>
      <c r="FA326" s="509"/>
      <c r="FB326" s="509"/>
      <c r="FC326" s="509"/>
      <c r="FD326" s="509"/>
      <c r="FE326" s="509"/>
      <c r="FF326" s="462"/>
      <c r="FG326" s="462"/>
      <c r="FH326" s="483"/>
      <c r="FI326" s="462"/>
      <c r="FJ326" s="462"/>
      <c r="FK326" s="462"/>
      <c r="FL326" s="462"/>
      <c r="FM326" s="483"/>
      <c r="FN326" s="462"/>
      <c r="FO326" s="462"/>
      <c r="FP326" s="462"/>
      <c r="FQ326" s="462"/>
      <c r="FR326" s="462"/>
    </row>
    <row r="327" spans="2:174" s="48" customFormat="1" ht="19.5" hidden="1" customHeight="1" x14ac:dyDescent="0.2">
      <c r="B327" s="43"/>
      <c r="C327" s="44"/>
      <c r="D327" s="43"/>
      <c r="E327" s="52"/>
      <c r="F327" s="43"/>
      <c r="G327" s="44"/>
      <c r="H327" s="43"/>
      <c r="I327" s="43"/>
      <c r="J327" s="43"/>
      <c r="K327" s="43"/>
      <c r="L327" s="43"/>
      <c r="M327" s="238"/>
      <c r="N327" s="239"/>
      <c r="O327" s="239"/>
      <c r="P327" s="240"/>
      <c r="Q327" s="239"/>
      <c r="R327" s="59">
        <f>S327+T327+U327+V327</f>
        <v>0</v>
      </c>
      <c r="S327" s="114"/>
      <c r="T327" s="114"/>
      <c r="U327" s="114"/>
      <c r="V327" s="59">
        <f>W327+X327+Y327+Z327</f>
        <v>0</v>
      </c>
      <c r="W327" s="114"/>
      <c r="X327" s="114"/>
      <c r="Y327" s="114"/>
      <c r="Z327" s="114"/>
      <c r="AA327" s="59">
        <f>AB327+AC327+AD327+AE327</f>
        <v>0</v>
      </c>
      <c r="AB327" s="114"/>
      <c r="AC327" s="114"/>
      <c r="AD327" s="114"/>
      <c r="AE327" s="114"/>
      <c r="AF327" s="59">
        <f>AG327+AH327+AI327+AJ327</f>
        <v>0</v>
      </c>
      <c r="AG327" s="114"/>
      <c r="AH327" s="114"/>
      <c r="AI327" s="114"/>
      <c r="AJ327" s="114"/>
      <c r="AK327" s="59">
        <f>AL327+AM327+AN327+AO327</f>
        <v>0</v>
      </c>
      <c r="AL327" s="114"/>
      <c r="AM327" s="114"/>
      <c r="AN327" s="114"/>
      <c r="AO327" s="114"/>
      <c r="AP327" s="416"/>
      <c r="AQ327" s="59">
        <f>AR327+AS327+AT327+AU327</f>
        <v>0</v>
      </c>
      <c r="AR327" s="114"/>
      <c r="AS327" s="114"/>
      <c r="AT327" s="114"/>
      <c r="AU327" s="114"/>
      <c r="AV327" s="59" t="e">
        <f>AW327+AX327+AY327+AZ327</f>
        <v>#REF!</v>
      </c>
      <c r="AW327" s="114"/>
      <c r="AX327" s="114" t="e">
        <f>#REF!-AS327</f>
        <v>#REF!</v>
      </c>
      <c r="AY327" s="114"/>
      <c r="AZ327" s="114"/>
      <c r="BA327" s="59">
        <f>BB327+BC327+BD327+BE327</f>
        <v>0</v>
      </c>
      <c r="BB327" s="114"/>
      <c r="BC327" s="114"/>
      <c r="BD327" s="114"/>
      <c r="BE327" s="114"/>
      <c r="BF327" s="59">
        <f>BG327+BH327+BI327+BJ327</f>
        <v>0</v>
      </c>
      <c r="BG327" s="114"/>
      <c r="BH327" s="114"/>
      <c r="BI327" s="114"/>
      <c r="BJ327" s="114"/>
      <c r="BK327" s="59">
        <f>BL327+BM327+BN327+BO327</f>
        <v>0</v>
      </c>
      <c r="BL327" s="114"/>
      <c r="BM327" s="114"/>
      <c r="BN327" s="114"/>
      <c r="BO327" s="114"/>
      <c r="BP327" s="59"/>
      <c r="BQ327" s="59"/>
      <c r="BR327" s="59"/>
      <c r="BS327" s="59"/>
      <c r="BT327" s="59">
        <f>BU327+BV327+BW327+BX327</f>
        <v>0</v>
      </c>
      <c r="BU327" s="114"/>
      <c r="BV327" s="114"/>
      <c r="BW327" s="114"/>
      <c r="BX327" s="114"/>
      <c r="BY327" s="59">
        <f>BZ327+CA327+CB327+CC327</f>
        <v>0</v>
      </c>
      <c r="BZ327" s="114"/>
      <c r="CA327" s="114"/>
      <c r="CB327" s="114"/>
      <c r="CC327" s="114"/>
      <c r="CD327" s="114">
        <f>CE327</f>
        <v>0</v>
      </c>
      <c r="CE327" s="59">
        <f>CF327+CG327+CH327+CI327</f>
        <v>0</v>
      </c>
      <c r="CF327" s="114"/>
      <c r="CG327" s="114">
        <f>BV327+CA327</f>
        <v>0</v>
      </c>
      <c r="CH327" s="114"/>
      <c r="CI327" s="114"/>
      <c r="CJ327" s="59">
        <f>CK327+CL327+CM327+CN327</f>
        <v>0</v>
      </c>
      <c r="CK327" s="59">
        <f>BL327-BU327</f>
        <v>0</v>
      </c>
      <c r="CL327" s="59">
        <f>BM327-BV327</f>
        <v>0</v>
      </c>
      <c r="CM327" s="59"/>
      <c r="CN327" s="59"/>
      <c r="CO327" s="92"/>
      <c r="CP327" s="58"/>
      <c r="CQ327" s="58"/>
      <c r="CR327" s="59">
        <f>CS327+CT327+CU327+CV327</f>
        <v>0</v>
      </c>
      <c r="CS327" s="114"/>
      <c r="CT327" s="114"/>
      <c r="CU327" s="114"/>
      <c r="CV327" s="114"/>
      <c r="CW327" s="59">
        <f>CX327+CY327+CZ327+DA327</f>
        <v>0</v>
      </c>
      <c r="CX327" s="114"/>
      <c r="CY327" s="114"/>
      <c r="CZ327" s="114"/>
      <c r="DA327" s="114"/>
      <c r="DB327" s="59">
        <f>DC327+DD327+DE327+DF327</f>
        <v>0</v>
      </c>
      <c r="DC327" s="114"/>
      <c r="DD327" s="114"/>
      <c r="DE327" s="114"/>
      <c r="DF327" s="114"/>
      <c r="DG327" s="58"/>
      <c r="DH327" s="58"/>
      <c r="DI327" s="58"/>
      <c r="DJ327" s="335"/>
      <c r="DK327" s="92"/>
      <c r="DL327" s="92"/>
      <c r="DM327" s="336"/>
      <c r="DN327" s="58"/>
      <c r="DO327" s="58"/>
      <c r="DP327" s="58"/>
      <c r="DQ327" s="58"/>
      <c r="DR327" s="58"/>
      <c r="DS327" s="58"/>
      <c r="DT327" s="58"/>
      <c r="DU327" s="59">
        <f>DV327+DW327+DX327+DY327</f>
        <v>0</v>
      </c>
      <c r="DV327" s="114"/>
      <c r="DW327" s="114"/>
      <c r="DX327" s="114"/>
      <c r="DY327" s="114"/>
      <c r="DZ327" s="59">
        <f>EA327+EB327+EC327+ED327</f>
        <v>0</v>
      </c>
      <c r="EA327" s="114"/>
      <c r="EB327" s="338"/>
      <c r="EC327" s="25"/>
      <c r="ED327" s="2"/>
      <c r="EE327" s="485"/>
      <c r="EF327" s="443"/>
      <c r="EG327" s="486"/>
      <c r="EH327" s="462"/>
      <c r="EI327" s="462"/>
      <c r="EJ327" s="485"/>
      <c r="EK327" s="443"/>
      <c r="EL327" s="486"/>
      <c r="EM327" s="462"/>
      <c r="EN327" s="462"/>
      <c r="EO327" s="462"/>
      <c r="EP327" s="462"/>
      <c r="EQ327" s="462"/>
      <c r="ER327" s="25"/>
      <c r="ES327" s="528"/>
      <c r="ET327" s="494"/>
      <c r="EU327" s="529"/>
      <c r="EV327" s="509"/>
      <c r="EW327" s="509"/>
      <c r="EX327" s="528"/>
      <c r="EY327" s="494"/>
      <c r="EZ327" s="529"/>
      <c r="FA327" s="509"/>
      <c r="FB327" s="509"/>
      <c r="FC327" s="509"/>
      <c r="FD327" s="509"/>
      <c r="FE327" s="509"/>
      <c r="FF327" s="485"/>
      <c r="FG327" s="443"/>
      <c r="FH327" s="486"/>
      <c r="FI327" s="462"/>
      <c r="FJ327" s="462"/>
      <c r="FK327" s="485"/>
      <c r="FL327" s="443"/>
      <c r="FM327" s="486"/>
      <c r="FN327" s="462"/>
      <c r="FO327" s="462"/>
      <c r="FP327" s="462"/>
      <c r="FQ327" s="462"/>
      <c r="FR327" s="462"/>
    </row>
    <row r="328" spans="2:174" s="142" customFormat="1" ht="16.5" hidden="1" thickBot="1" x14ac:dyDescent="0.3">
      <c r="B328" s="155"/>
      <c r="C328" s="156"/>
      <c r="D328" s="156"/>
      <c r="M328" s="943" t="s">
        <v>314</v>
      </c>
      <c r="N328" s="944"/>
      <c r="O328" s="411"/>
      <c r="P328" s="219">
        <f t="shared" ref="P328:AJ328" si="706">P327</f>
        <v>0</v>
      </c>
      <c r="Q328" s="219">
        <f t="shared" si="706"/>
        <v>0</v>
      </c>
      <c r="R328" s="70">
        <f t="shared" si="706"/>
        <v>0</v>
      </c>
      <c r="S328" s="70">
        <f t="shared" si="706"/>
        <v>0</v>
      </c>
      <c r="T328" s="70">
        <f t="shared" si="706"/>
        <v>0</v>
      </c>
      <c r="U328" s="70">
        <f t="shared" si="706"/>
        <v>0</v>
      </c>
      <c r="V328" s="70">
        <f t="shared" si="706"/>
        <v>0</v>
      </c>
      <c r="W328" s="70">
        <f t="shared" si="706"/>
        <v>0</v>
      </c>
      <c r="X328" s="70">
        <f t="shared" si="706"/>
        <v>0</v>
      </c>
      <c r="Y328" s="70">
        <f t="shared" si="706"/>
        <v>0</v>
      </c>
      <c r="Z328" s="70">
        <f t="shared" si="706"/>
        <v>0</v>
      </c>
      <c r="AA328" s="70">
        <f t="shared" si="706"/>
        <v>0</v>
      </c>
      <c r="AB328" s="70">
        <f t="shared" si="706"/>
        <v>0</v>
      </c>
      <c r="AC328" s="70">
        <f t="shared" si="706"/>
        <v>0</v>
      </c>
      <c r="AD328" s="70">
        <f t="shared" si="706"/>
        <v>0</v>
      </c>
      <c r="AE328" s="70">
        <f t="shared" si="706"/>
        <v>0</v>
      </c>
      <c r="AF328" s="70">
        <f t="shared" si="706"/>
        <v>0</v>
      </c>
      <c r="AG328" s="70">
        <f t="shared" si="706"/>
        <v>0</v>
      </c>
      <c r="AH328" s="70">
        <f t="shared" si="706"/>
        <v>0</v>
      </c>
      <c r="AI328" s="70">
        <f t="shared" si="706"/>
        <v>0</v>
      </c>
      <c r="AJ328" s="70">
        <f t="shared" si="706"/>
        <v>0</v>
      </c>
      <c r="AK328" s="70">
        <f t="shared" ref="AK328:CN328" si="707">AK327</f>
        <v>0</v>
      </c>
      <c r="AL328" s="70">
        <f t="shared" si="707"/>
        <v>0</v>
      </c>
      <c r="AM328" s="70">
        <f t="shared" si="707"/>
        <v>0</v>
      </c>
      <c r="AN328" s="70">
        <f t="shared" si="707"/>
        <v>0</v>
      </c>
      <c r="AO328" s="70">
        <f t="shared" si="707"/>
        <v>0</v>
      </c>
      <c r="AP328" s="141"/>
      <c r="AQ328" s="70">
        <f t="shared" si="707"/>
        <v>0</v>
      </c>
      <c r="AR328" s="70">
        <f t="shared" si="707"/>
        <v>0</v>
      </c>
      <c r="AS328" s="70">
        <f t="shared" si="707"/>
        <v>0</v>
      </c>
      <c r="AT328" s="70">
        <f t="shared" si="707"/>
        <v>0</v>
      </c>
      <c r="AU328" s="70">
        <f t="shared" si="707"/>
        <v>0</v>
      </c>
      <c r="AV328" s="70" t="e">
        <f t="shared" si="707"/>
        <v>#REF!</v>
      </c>
      <c r="AW328" s="70">
        <f t="shared" si="707"/>
        <v>0</v>
      </c>
      <c r="AX328" s="70" t="e">
        <f t="shared" si="707"/>
        <v>#REF!</v>
      </c>
      <c r="AY328" s="70">
        <f t="shared" si="707"/>
        <v>0</v>
      </c>
      <c r="AZ328" s="70">
        <f t="shared" si="707"/>
        <v>0</v>
      </c>
      <c r="BA328" s="70">
        <f t="shared" si="707"/>
        <v>0</v>
      </c>
      <c r="BB328" s="70">
        <f t="shared" si="707"/>
        <v>0</v>
      </c>
      <c r="BC328" s="70">
        <f t="shared" si="707"/>
        <v>0</v>
      </c>
      <c r="BD328" s="70">
        <f t="shared" si="707"/>
        <v>0</v>
      </c>
      <c r="BE328" s="70">
        <f t="shared" si="707"/>
        <v>0</v>
      </c>
      <c r="BF328" s="70">
        <f t="shared" si="707"/>
        <v>0</v>
      </c>
      <c r="BG328" s="70">
        <f t="shared" si="707"/>
        <v>0</v>
      </c>
      <c r="BH328" s="70">
        <f t="shared" si="707"/>
        <v>0</v>
      </c>
      <c r="BI328" s="70">
        <f t="shared" si="707"/>
        <v>0</v>
      </c>
      <c r="BJ328" s="70">
        <f t="shared" si="707"/>
        <v>0</v>
      </c>
      <c r="BK328" s="70">
        <f t="shared" si="707"/>
        <v>0</v>
      </c>
      <c r="BL328" s="70">
        <f t="shared" si="707"/>
        <v>0</v>
      </c>
      <c r="BM328" s="70">
        <f t="shared" si="707"/>
        <v>0</v>
      </c>
      <c r="BN328" s="70">
        <f t="shared" si="707"/>
        <v>0</v>
      </c>
      <c r="BO328" s="70">
        <f t="shared" si="707"/>
        <v>0</v>
      </c>
      <c r="BP328" s="70"/>
      <c r="BQ328" s="70"/>
      <c r="BR328" s="70"/>
      <c r="BS328" s="70"/>
      <c r="BT328" s="70">
        <f t="shared" si="707"/>
        <v>0</v>
      </c>
      <c r="BU328" s="70">
        <f t="shared" si="707"/>
        <v>0</v>
      </c>
      <c r="BV328" s="70">
        <f t="shared" si="707"/>
        <v>0</v>
      </c>
      <c r="BW328" s="70">
        <f t="shared" si="707"/>
        <v>0</v>
      </c>
      <c r="BX328" s="70">
        <f t="shared" si="707"/>
        <v>0</v>
      </c>
      <c r="BY328" s="70">
        <f t="shared" si="707"/>
        <v>0</v>
      </c>
      <c r="BZ328" s="70">
        <f t="shared" si="707"/>
        <v>0</v>
      </c>
      <c r="CA328" s="70">
        <f t="shared" si="707"/>
        <v>0</v>
      </c>
      <c r="CB328" s="70">
        <f t="shared" si="707"/>
        <v>0</v>
      </c>
      <c r="CC328" s="70">
        <f t="shared" si="707"/>
        <v>0</v>
      </c>
      <c r="CD328" s="339">
        <f t="shared" si="707"/>
        <v>0</v>
      </c>
      <c r="CE328" s="70">
        <f t="shared" si="707"/>
        <v>0</v>
      </c>
      <c r="CF328" s="70">
        <f t="shared" si="707"/>
        <v>0</v>
      </c>
      <c r="CG328" s="70">
        <f t="shared" si="707"/>
        <v>0</v>
      </c>
      <c r="CH328" s="70">
        <f t="shared" si="707"/>
        <v>0</v>
      </c>
      <c r="CI328" s="70">
        <f t="shared" si="707"/>
        <v>0</v>
      </c>
      <c r="CJ328" s="70">
        <f t="shared" si="707"/>
        <v>0</v>
      </c>
      <c r="CK328" s="70">
        <f t="shared" si="707"/>
        <v>0</v>
      </c>
      <c r="CL328" s="70">
        <f t="shared" si="707"/>
        <v>0</v>
      </c>
      <c r="CM328" s="70">
        <f t="shared" si="707"/>
        <v>0</v>
      </c>
      <c r="CN328" s="70">
        <f t="shared" si="707"/>
        <v>0</v>
      </c>
      <c r="CO328" s="312"/>
      <c r="CP328" s="154"/>
      <c r="CQ328" s="154"/>
      <c r="CR328" s="70"/>
      <c r="CS328" s="70"/>
      <c r="CT328" s="70"/>
      <c r="CU328" s="70"/>
      <c r="CV328" s="70"/>
      <c r="CW328" s="70"/>
      <c r="CX328" s="70"/>
      <c r="CY328" s="70"/>
      <c r="CZ328" s="70"/>
      <c r="DA328" s="70"/>
      <c r="DB328" s="70">
        <f>DB315+DB319</f>
        <v>0</v>
      </c>
      <c r="DC328" s="70">
        <f>DC315+DC319</f>
        <v>0</v>
      </c>
      <c r="DD328" s="70">
        <f>DD315+DD319</f>
        <v>0</v>
      </c>
      <c r="DE328" s="70">
        <f>DE315+DE319</f>
        <v>0</v>
      </c>
      <c r="DF328" s="70">
        <f>DF315+DF319</f>
        <v>0</v>
      </c>
      <c r="DG328" s="154"/>
      <c r="DH328" s="154"/>
      <c r="DI328" s="154"/>
      <c r="DJ328" s="333"/>
      <c r="DK328" s="312"/>
      <c r="DL328" s="312"/>
      <c r="DM328" s="334"/>
      <c r="DN328" s="154"/>
      <c r="DO328" s="154"/>
      <c r="DP328" s="154"/>
      <c r="DQ328" s="154"/>
      <c r="DR328" s="154"/>
      <c r="DS328" s="154"/>
      <c r="DT328" s="154"/>
      <c r="DU328" s="70">
        <f t="shared" ref="DU328:EC328" si="708">DU327</f>
        <v>0</v>
      </c>
      <c r="DV328" s="70">
        <f t="shared" si="708"/>
        <v>0</v>
      </c>
      <c r="DW328" s="70">
        <f t="shared" si="708"/>
        <v>0</v>
      </c>
      <c r="DX328" s="70">
        <f t="shared" si="708"/>
        <v>0</v>
      </c>
      <c r="DY328" s="70">
        <f t="shared" si="708"/>
        <v>0</v>
      </c>
      <c r="DZ328" s="70">
        <f t="shared" si="708"/>
        <v>0</v>
      </c>
      <c r="EA328" s="70">
        <f t="shared" si="708"/>
        <v>0</v>
      </c>
      <c r="EB328" s="94">
        <f t="shared" si="708"/>
        <v>0</v>
      </c>
      <c r="EC328" s="70">
        <f t="shared" si="708"/>
        <v>0</v>
      </c>
      <c r="ED328" s="310">
        <f>ED327</f>
        <v>0</v>
      </c>
      <c r="EE328" s="444"/>
      <c r="EF328" s="444"/>
      <c r="EG328" s="474"/>
      <c r="EH328" s="444"/>
      <c r="EI328" s="444"/>
      <c r="EJ328" s="444"/>
      <c r="EK328" s="444"/>
      <c r="EL328" s="474"/>
      <c r="EM328" s="444"/>
      <c r="EN328" s="444"/>
      <c r="EO328" s="444"/>
      <c r="EP328" s="444"/>
      <c r="EQ328" s="444"/>
      <c r="ER328" s="70">
        <f>ER327</f>
        <v>0</v>
      </c>
      <c r="ES328" s="497"/>
      <c r="ET328" s="497"/>
      <c r="EU328" s="517"/>
      <c r="EV328" s="497"/>
      <c r="EW328" s="497"/>
      <c r="EX328" s="497"/>
      <c r="EY328" s="497"/>
      <c r="EZ328" s="517"/>
      <c r="FA328" s="497"/>
      <c r="FB328" s="497"/>
      <c r="FC328" s="497"/>
      <c r="FD328" s="497"/>
      <c r="FE328" s="497"/>
      <c r="FF328" s="444"/>
      <c r="FG328" s="444"/>
      <c r="FH328" s="474"/>
      <c r="FI328" s="444"/>
      <c r="FJ328" s="444"/>
      <c r="FK328" s="444"/>
      <c r="FL328" s="444"/>
      <c r="FM328" s="474"/>
      <c r="FN328" s="444"/>
      <c r="FO328" s="444"/>
      <c r="FP328" s="444"/>
      <c r="FQ328" s="444"/>
      <c r="FR328" s="444"/>
    </row>
    <row r="329" spans="2:174" s="48" customFormat="1" ht="12.75" hidden="1" customHeight="1" thickBot="1" x14ac:dyDescent="0.25">
      <c r="B329" s="64"/>
      <c r="C329" s="64"/>
      <c r="D329" s="64"/>
      <c r="E329" s="80"/>
      <c r="F329" s="64"/>
      <c r="G329" s="64"/>
      <c r="H329" s="64"/>
      <c r="I329" s="64"/>
      <c r="J329" s="64"/>
      <c r="K329" s="64"/>
      <c r="L329" s="64"/>
      <c r="M329" s="98"/>
      <c r="N329" s="98"/>
      <c r="O329" s="98"/>
      <c r="P329" s="98"/>
      <c r="Q329" s="98"/>
      <c r="R329" s="100"/>
      <c r="S329" s="100"/>
      <c r="T329" s="100"/>
      <c r="U329" s="100"/>
      <c r="V329" s="100"/>
      <c r="W329" s="100"/>
      <c r="X329" s="100"/>
      <c r="Y329" s="100"/>
      <c r="Z329" s="100"/>
      <c r="AA329" s="100"/>
      <c r="AB329" s="100"/>
      <c r="AC329" s="100"/>
      <c r="AD329" s="100"/>
      <c r="AE329" s="100"/>
      <c r="AF329" s="100"/>
      <c r="AG329" s="100"/>
      <c r="AH329" s="100"/>
      <c r="AI329" s="100"/>
      <c r="AJ329" s="100"/>
      <c r="AK329" s="100"/>
      <c r="AL329" s="100"/>
      <c r="AM329" s="100"/>
      <c r="AN329" s="100"/>
      <c r="AO329" s="100"/>
      <c r="AP329" s="250"/>
      <c r="AQ329" s="100"/>
      <c r="AR329" s="100"/>
      <c r="AS329" s="100"/>
      <c r="AT329" s="100"/>
      <c r="AU329" s="100"/>
      <c r="AV329" s="100"/>
      <c r="AW329" s="100"/>
      <c r="AX329" s="100"/>
      <c r="AY329" s="100"/>
      <c r="AZ329" s="100"/>
      <c r="BA329" s="100"/>
      <c r="BB329" s="100"/>
      <c r="BC329" s="100"/>
      <c r="BD329" s="100"/>
      <c r="BE329" s="100"/>
      <c r="BF329" s="100"/>
      <c r="BG329" s="100"/>
      <c r="BH329" s="100"/>
      <c r="BI329" s="100"/>
      <c r="BJ329" s="100"/>
      <c r="BK329" s="100"/>
      <c r="BL329" s="100"/>
      <c r="BM329" s="100"/>
      <c r="BN329" s="100"/>
      <c r="BO329" s="100"/>
      <c r="BP329" s="100"/>
      <c r="BQ329" s="100"/>
      <c r="BR329" s="100"/>
      <c r="BS329" s="100"/>
      <c r="BT329" s="100"/>
      <c r="BU329" s="100"/>
      <c r="BV329" s="100"/>
      <c r="BW329" s="100"/>
      <c r="BX329" s="100"/>
      <c r="BY329" s="100"/>
      <c r="BZ329" s="100"/>
      <c r="CA329" s="100"/>
      <c r="CB329" s="100"/>
      <c r="CC329" s="100"/>
      <c r="CD329" s="95"/>
      <c r="CE329" s="100"/>
      <c r="CF329" s="100"/>
      <c r="CG329" s="100"/>
      <c r="CH329" s="100"/>
      <c r="CI329" s="100"/>
      <c r="CJ329" s="100"/>
      <c r="CK329" s="100"/>
      <c r="CL329" s="100"/>
      <c r="CM329" s="100"/>
      <c r="CN329" s="100"/>
      <c r="CO329" s="92"/>
      <c r="CP329" s="58"/>
      <c r="CQ329" s="58"/>
      <c r="CR329" s="100"/>
      <c r="CS329" s="100"/>
      <c r="CT329" s="100"/>
      <c r="CU329" s="100"/>
      <c r="CV329" s="100"/>
      <c r="CW329" s="100"/>
      <c r="CX329" s="100"/>
      <c r="CY329" s="100"/>
      <c r="CZ329" s="100"/>
      <c r="DA329" s="100"/>
      <c r="DB329" s="100"/>
      <c r="DC329" s="100"/>
      <c r="DD329" s="100"/>
      <c r="DE329" s="100"/>
      <c r="DF329" s="100"/>
      <c r="DG329" s="58"/>
      <c r="DH329" s="58"/>
      <c r="DI329" s="58"/>
      <c r="DJ329" s="340" t="s">
        <v>309</v>
      </c>
      <c r="DK329" s="92"/>
      <c r="DL329" s="92"/>
      <c r="DM329" s="336"/>
      <c r="DN329" s="58"/>
      <c r="DO329" s="58"/>
      <c r="DP329" s="58"/>
      <c r="DQ329" s="58"/>
      <c r="DR329" s="58"/>
      <c r="DS329" s="58"/>
      <c r="DT329" s="58"/>
      <c r="DU329" s="100"/>
      <c r="DV329" s="100"/>
      <c r="DW329" s="100"/>
      <c r="DX329" s="100"/>
      <c r="DY329" s="100"/>
      <c r="DZ329" s="100"/>
      <c r="EA329" s="100"/>
      <c r="EB329" s="100"/>
      <c r="EC329" s="25"/>
      <c r="ED329" s="2"/>
      <c r="EE329" s="487"/>
      <c r="EF329" s="487"/>
      <c r="EG329" s="487"/>
      <c r="EH329" s="462"/>
      <c r="EI329" s="462"/>
      <c r="EJ329" s="487"/>
      <c r="EK329" s="487"/>
      <c r="EL329" s="487"/>
      <c r="EM329" s="462"/>
      <c r="EN329" s="462"/>
      <c r="EO329" s="462"/>
      <c r="EP329" s="462"/>
      <c r="EQ329" s="462"/>
      <c r="ER329" s="25"/>
      <c r="ES329" s="530"/>
      <c r="ET329" s="530"/>
      <c r="EU329" s="530"/>
      <c r="EV329" s="509"/>
      <c r="EW329" s="509"/>
      <c r="EX329" s="530"/>
      <c r="EY329" s="530"/>
      <c r="EZ329" s="530"/>
      <c r="FA329" s="509"/>
      <c r="FB329" s="509"/>
      <c r="FC329" s="509"/>
      <c r="FD329" s="509"/>
      <c r="FE329" s="509"/>
      <c r="FF329" s="487"/>
      <c r="FG329" s="487"/>
      <c r="FH329" s="487"/>
      <c r="FI329" s="462"/>
      <c r="FJ329" s="462"/>
      <c r="FK329" s="487"/>
      <c r="FL329" s="487"/>
      <c r="FM329" s="487"/>
      <c r="FN329" s="462"/>
      <c r="FO329" s="462"/>
      <c r="FP329" s="462"/>
      <c r="FQ329" s="462"/>
      <c r="FR329" s="462"/>
    </row>
    <row r="330" spans="2:174" s="142" customFormat="1" ht="16.5" thickBot="1" x14ac:dyDescent="0.3">
      <c r="B330" s="155"/>
      <c r="C330" s="156"/>
      <c r="D330" s="156"/>
      <c r="M330" s="943" t="s">
        <v>285</v>
      </c>
      <c r="N330" s="944"/>
      <c r="O330" s="422"/>
      <c r="P330" s="219">
        <f>P314+P264+P258</f>
        <v>245</v>
      </c>
      <c r="Q330" s="219">
        <f>Q314+Q264+Q258</f>
        <v>68</v>
      </c>
      <c r="R330" s="70">
        <f>S330+T330+U330</f>
        <v>1444383.9901099999</v>
      </c>
      <c r="S330" s="70">
        <f t="shared" ref="S330:AJ330" si="709">S316+S328</f>
        <v>237298.96483999997</v>
      </c>
      <c r="T330" s="70">
        <f t="shared" si="709"/>
        <v>394658.40447000007</v>
      </c>
      <c r="U330" s="70">
        <f t="shared" si="709"/>
        <v>812426.62079999992</v>
      </c>
      <c r="V330" s="70">
        <f t="shared" si="709"/>
        <v>1191260.12206</v>
      </c>
      <c r="W330" s="70">
        <f t="shared" si="709"/>
        <v>338525.52205999999</v>
      </c>
      <c r="X330" s="70">
        <f t="shared" si="709"/>
        <v>400000</v>
      </c>
      <c r="Y330" s="70">
        <f t="shared" si="709"/>
        <v>452734.6</v>
      </c>
      <c r="Z330" s="70">
        <f t="shared" si="709"/>
        <v>0</v>
      </c>
      <c r="AA330" s="70">
        <f t="shared" si="709"/>
        <v>713429.13100000005</v>
      </c>
      <c r="AB330" s="70">
        <f t="shared" si="709"/>
        <v>434727.95100000006</v>
      </c>
      <c r="AC330" s="70">
        <f t="shared" si="709"/>
        <v>102879</v>
      </c>
      <c r="AD330" s="70">
        <f t="shared" si="709"/>
        <v>175822.18</v>
      </c>
      <c r="AE330" s="70">
        <f t="shared" si="709"/>
        <v>0</v>
      </c>
      <c r="AF330" s="70">
        <f t="shared" si="709"/>
        <v>817193.18799999985</v>
      </c>
      <c r="AG330" s="70">
        <f t="shared" si="709"/>
        <v>510805.45099999994</v>
      </c>
      <c r="AH330" s="70">
        <f t="shared" si="709"/>
        <v>102879</v>
      </c>
      <c r="AI330" s="70">
        <f t="shared" si="709"/>
        <v>203508.73699999999</v>
      </c>
      <c r="AJ330" s="70">
        <f t="shared" si="709"/>
        <v>0</v>
      </c>
      <c r="AK330" s="70">
        <f t="shared" ref="AK330:CN330" si="710">AK316+AK328</f>
        <v>500208.04399999994</v>
      </c>
      <c r="AL330" s="70">
        <f t="shared" si="710"/>
        <v>345126.65799999994</v>
      </c>
      <c r="AM330" s="70">
        <f t="shared" si="710"/>
        <v>44730</v>
      </c>
      <c r="AN330" s="70">
        <f t="shared" si="710"/>
        <v>110351.386</v>
      </c>
      <c r="AO330" s="70">
        <f t="shared" si="710"/>
        <v>0</v>
      </c>
      <c r="AP330" s="141"/>
      <c r="AQ330" s="70">
        <f t="shared" si="710"/>
        <v>1429670.8061700002</v>
      </c>
      <c r="AR330" s="70">
        <f t="shared" si="710"/>
        <v>237298.96483999997</v>
      </c>
      <c r="AS330" s="70">
        <f t="shared" si="710"/>
        <v>394587.80547000008</v>
      </c>
      <c r="AT330" s="70">
        <f t="shared" si="710"/>
        <v>797784.03586000006</v>
      </c>
      <c r="AU330" s="70">
        <f t="shared" si="710"/>
        <v>0</v>
      </c>
      <c r="AV330" s="70" t="e">
        <f t="shared" si="710"/>
        <v>#REF!</v>
      </c>
      <c r="AW330" s="70" t="e">
        <f t="shared" si="710"/>
        <v>#REF!</v>
      </c>
      <c r="AX330" s="70" t="e">
        <f t="shared" si="710"/>
        <v>#REF!</v>
      </c>
      <c r="AY330" s="70" t="e">
        <f t="shared" si="710"/>
        <v>#REF!</v>
      </c>
      <c r="AZ330" s="70" t="e">
        <f t="shared" si="710"/>
        <v>#REF!</v>
      </c>
      <c r="BA330" s="70">
        <f t="shared" si="710"/>
        <v>803963.91177999997</v>
      </c>
      <c r="BB330" s="70">
        <f t="shared" si="710"/>
        <v>325315.28378</v>
      </c>
      <c r="BC330" s="70">
        <f t="shared" si="710"/>
        <v>223922.57699999999</v>
      </c>
      <c r="BD330" s="70">
        <f t="shared" si="710"/>
        <v>254726.05100000004</v>
      </c>
      <c r="BE330" s="70">
        <f t="shared" si="710"/>
        <v>0</v>
      </c>
      <c r="BF330" s="70">
        <f t="shared" si="710"/>
        <v>0</v>
      </c>
      <c r="BG330" s="70">
        <f t="shared" si="710"/>
        <v>0</v>
      </c>
      <c r="BH330" s="70">
        <f t="shared" si="710"/>
        <v>0</v>
      </c>
      <c r="BI330" s="70">
        <f t="shared" si="710"/>
        <v>0</v>
      </c>
      <c r="BJ330" s="70">
        <f t="shared" si="710"/>
        <v>0</v>
      </c>
      <c r="BK330" s="70">
        <f t="shared" si="710"/>
        <v>1274185.7391900001</v>
      </c>
      <c r="BL330" s="70">
        <f t="shared" si="710"/>
        <v>171211.14168</v>
      </c>
      <c r="BM330" s="70">
        <f t="shared" si="710"/>
        <v>373645.78801999998</v>
      </c>
      <c r="BN330" s="70">
        <f t="shared" si="710"/>
        <v>729328.80949000013</v>
      </c>
      <c r="BO330" s="70">
        <f t="shared" si="710"/>
        <v>0</v>
      </c>
      <c r="BP330" s="70"/>
      <c r="BQ330" s="70"/>
      <c r="BR330" s="70"/>
      <c r="BS330" s="70"/>
      <c r="BT330" s="70">
        <f t="shared" si="710"/>
        <v>1267685.7391940001</v>
      </c>
      <c r="BU330" s="70">
        <f t="shared" si="710"/>
        <v>164711.14168</v>
      </c>
      <c r="BV330" s="70">
        <f t="shared" si="710"/>
        <v>373645.78802400001</v>
      </c>
      <c r="BW330" s="70">
        <f t="shared" si="710"/>
        <v>729328.80949000013</v>
      </c>
      <c r="BX330" s="70">
        <f t="shared" si="710"/>
        <v>0</v>
      </c>
      <c r="BY330" s="70">
        <f t="shared" si="710"/>
        <v>216335.47907999999</v>
      </c>
      <c r="BZ330" s="70">
        <f t="shared" si="710"/>
        <v>6809.1255500000007</v>
      </c>
      <c r="CA330" s="70">
        <f t="shared" si="710"/>
        <v>108439.87493999999</v>
      </c>
      <c r="CB330" s="70">
        <f t="shared" si="710"/>
        <v>101086.47859</v>
      </c>
      <c r="CC330" s="70">
        <f t="shared" si="710"/>
        <v>0</v>
      </c>
      <c r="CD330" s="70">
        <f t="shared" si="710"/>
        <v>1484021.2182740001</v>
      </c>
      <c r="CE330" s="70">
        <f t="shared" si="710"/>
        <v>1484021.2182740001</v>
      </c>
      <c r="CF330" s="70">
        <f t="shared" si="710"/>
        <v>171520.26723</v>
      </c>
      <c r="CG330" s="70">
        <f t="shared" si="710"/>
        <v>482085.66296400002</v>
      </c>
      <c r="CH330" s="70">
        <f t="shared" si="710"/>
        <v>830415.28808000009</v>
      </c>
      <c r="CI330" s="70">
        <f t="shared" si="710"/>
        <v>0</v>
      </c>
      <c r="CJ330" s="70">
        <f t="shared" si="710"/>
        <v>6499.9999959999996</v>
      </c>
      <c r="CK330" s="70">
        <f t="shared" si="710"/>
        <v>6500</v>
      </c>
      <c r="CL330" s="70">
        <f t="shared" si="710"/>
        <v>-4.0000004446483217E-6</v>
      </c>
      <c r="CM330" s="70">
        <f t="shared" si="710"/>
        <v>0</v>
      </c>
      <c r="CN330" s="70">
        <f t="shared" si="710"/>
        <v>0</v>
      </c>
      <c r="CO330" s="312"/>
      <c r="CP330" s="154"/>
      <c r="CQ330" s="154"/>
      <c r="CR330" s="70">
        <f>CR309</f>
        <v>0</v>
      </c>
      <c r="CS330" s="70">
        <f>CS309</f>
        <v>0</v>
      </c>
      <c r="CT330" s="70">
        <f>CT309</f>
        <v>0</v>
      </c>
      <c r="CU330" s="70">
        <f>CU309</f>
        <v>0</v>
      </c>
      <c r="CV330" s="70">
        <f>CV309</f>
        <v>0</v>
      </c>
      <c r="CW330" s="70">
        <f>CX330+CY330+CZ330+DA330</f>
        <v>0</v>
      </c>
      <c r="CX330" s="70">
        <f>CX331+CX332</f>
        <v>0</v>
      </c>
      <c r="CY330" s="70">
        <f>CY331+CY332</f>
        <v>0</v>
      </c>
      <c r="CZ330" s="70">
        <f>CZ331+CZ332</f>
        <v>0</v>
      </c>
      <c r="DA330" s="70">
        <f>DA331+DA332</f>
        <v>0</v>
      </c>
      <c r="DB330" s="70">
        <f t="shared" ref="DB330:DI330" si="711">DB323+DB328</f>
        <v>0</v>
      </c>
      <c r="DC330" s="70">
        <f t="shared" si="711"/>
        <v>0</v>
      </c>
      <c r="DD330" s="70">
        <f t="shared" si="711"/>
        <v>0</v>
      </c>
      <c r="DE330" s="70">
        <f t="shared" si="711"/>
        <v>0</v>
      </c>
      <c r="DF330" s="70">
        <f t="shared" si="711"/>
        <v>0</v>
      </c>
      <c r="DG330" s="70">
        <f t="shared" si="711"/>
        <v>0</v>
      </c>
      <c r="DH330" s="70">
        <f t="shared" si="711"/>
        <v>0</v>
      </c>
      <c r="DI330" s="94">
        <f t="shared" si="711"/>
        <v>0</v>
      </c>
      <c r="DJ330" s="118">
        <f>DL330-DM330</f>
        <v>0</v>
      </c>
      <c r="DK330" s="341"/>
      <c r="DL330" s="117">
        <f>DL277+DL282</f>
        <v>0</v>
      </c>
      <c r="DM330" s="118">
        <f>DM277+DM282</f>
        <v>0</v>
      </c>
      <c r="DN330" s="154"/>
      <c r="DO330" s="154"/>
      <c r="DP330" s="154"/>
      <c r="DQ330" s="154"/>
      <c r="DR330" s="154"/>
      <c r="DS330" s="154"/>
      <c r="DT330" s="154"/>
      <c r="DU330" s="70">
        <f t="shared" ref="DU330:EC330" si="712">DU316+DU328</f>
        <v>19944.0236</v>
      </c>
      <c r="DV330" s="70">
        <f t="shared" si="712"/>
        <v>15706.656500000001</v>
      </c>
      <c r="DW330" s="70">
        <f t="shared" si="712"/>
        <v>4237.3671000000004</v>
      </c>
      <c r="DX330" s="70">
        <f t="shared" si="712"/>
        <v>0</v>
      </c>
      <c r="DY330" s="70">
        <f t="shared" si="712"/>
        <v>0</v>
      </c>
      <c r="DZ330" s="70">
        <f t="shared" si="712"/>
        <v>2035.1443399999998</v>
      </c>
      <c r="EA330" s="70">
        <f t="shared" si="712"/>
        <v>1092.37796</v>
      </c>
      <c r="EB330" s="94">
        <f t="shared" si="712"/>
        <v>942.76637999999991</v>
      </c>
      <c r="EC330" s="70">
        <f t="shared" si="712"/>
        <v>0</v>
      </c>
      <c r="ED330" s="318">
        <f>ED316+ED328</f>
        <v>0</v>
      </c>
      <c r="EE330" s="70"/>
      <c r="EF330" s="70"/>
      <c r="EG330" s="94"/>
      <c r="EH330" s="70"/>
      <c r="EI330" s="70"/>
      <c r="EJ330" s="70"/>
      <c r="EK330" s="70"/>
      <c r="EL330" s="94"/>
      <c r="EM330" s="70"/>
      <c r="EN330" s="70"/>
      <c r="EO330" s="70"/>
      <c r="EP330" s="70"/>
      <c r="EQ330" s="70"/>
      <c r="ER330" s="70">
        <f>ER316+ER328</f>
        <v>0</v>
      </c>
      <c r="ES330" s="70"/>
      <c r="ET330" s="70"/>
      <c r="EU330" s="94"/>
      <c r="EV330" s="70"/>
      <c r="EW330" s="70"/>
      <c r="EX330" s="70"/>
      <c r="EY330" s="70"/>
      <c r="EZ330" s="94"/>
      <c r="FA330" s="70"/>
      <c r="FB330" s="70"/>
      <c r="FC330" s="70"/>
      <c r="FD330" s="70"/>
      <c r="FE330" s="70"/>
      <c r="FF330" s="70"/>
      <c r="FG330" s="70"/>
      <c r="FH330" s="94"/>
      <c r="FI330" s="70"/>
      <c r="FJ330" s="70"/>
      <c r="FK330" s="70"/>
      <c r="FL330" s="70"/>
      <c r="FM330" s="94"/>
      <c r="FN330" s="70"/>
      <c r="FO330" s="70"/>
      <c r="FP330" s="70"/>
      <c r="FQ330" s="70"/>
      <c r="FR330" s="70"/>
    </row>
    <row r="331" spans="2:174" s="48" customFormat="1" ht="19.5" customHeight="1" x14ac:dyDescent="0.2">
      <c r="B331" s="43"/>
      <c r="C331" s="44"/>
      <c r="D331" s="43"/>
      <c r="E331" s="51"/>
      <c r="F331" s="43"/>
      <c r="G331" s="44"/>
      <c r="H331" s="43"/>
      <c r="I331" s="43"/>
      <c r="J331" s="43"/>
      <c r="K331" s="43"/>
      <c r="L331" s="43"/>
      <c r="M331" s="78"/>
      <c r="N331" s="79" t="s">
        <v>288</v>
      </c>
      <c r="O331" s="79"/>
      <c r="P331" s="79"/>
      <c r="Q331" s="79"/>
      <c r="R331" s="2">
        <f t="shared" ref="R331:AJ331" si="713">R317</f>
        <v>45772.800000000003</v>
      </c>
      <c r="S331" s="25">
        <f t="shared" si="713"/>
        <v>45772.800000000003</v>
      </c>
      <c r="T331" s="25">
        <f t="shared" si="713"/>
        <v>0</v>
      </c>
      <c r="U331" s="25">
        <f t="shared" si="713"/>
        <v>0</v>
      </c>
      <c r="V331" s="2">
        <f t="shared" si="713"/>
        <v>45772.800000000003</v>
      </c>
      <c r="W331" s="25">
        <f t="shared" si="713"/>
        <v>45772.800000000003</v>
      </c>
      <c r="X331" s="25">
        <f t="shared" si="713"/>
        <v>0</v>
      </c>
      <c r="Y331" s="25">
        <f t="shared" si="713"/>
        <v>0</v>
      </c>
      <c r="Z331" s="25">
        <f t="shared" si="713"/>
        <v>0</v>
      </c>
      <c r="AA331" s="2">
        <f t="shared" si="713"/>
        <v>33741.300000000003</v>
      </c>
      <c r="AB331" s="25">
        <f t="shared" si="713"/>
        <v>33741.300000000003</v>
      </c>
      <c r="AC331" s="25">
        <f t="shared" si="713"/>
        <v>0</v>
      </c>
      <c r="AD331" s="25">
        <f t="shared" si="713"/>
        <v>0</v>
      </c>
      <c r="AE331" s="25">
        <f t="shared" si="713"/>
        <v>0</v>
      </c>
      <c r="AF331" s="2">
        <f t="shared" si="713"/>
        <v>97565.494999999995</v>
      </c>
      <c r="AG331" s="25">
        <f t="shared" si="713"/>
        <v>97565.494999999995</v>
      </c>
      <c r="AH331" s="25">
        <f t="shared" si="713"/>
        <v>0</v>
      </c>
      <c r="AI331" s="25">
        <f t="shared" si="713"/>
        <v>0</v>
      </c>
      <c r="AJ331" s="25">
        <f t="shared" si="713"/>
        <v>0</v>
      </c>
      <c r="AK331" s="2">
        <f t="shared" ref="AK331:CN331" si="714">AK317</f>
        <v>0</v>
      </c>
      <c r="AL331" s="25">
        <f t="shared" si="714"/>
        <v>0</v>
      </c>
      <c r="AM331" s="25">
        <f t="shared" si="714"/>
        <v>0</v>
      </c>
      <c r="AN331" s="25">
        <f t="shared" si="714"/>
        <v>0</v>
      </c>
      <c r="AO331" s="25">
        <f t="shared" si="714"/>
        <v>0</v>
      </c>
      <c r="AP331" s="594"/>
      <c r="AQ331" s="2">
        <f t="shared" si="714"/>
        <v>45772.800000000003</v>
      </c>
      <c r="AR331" s="25">
        <f t="shared" si="714"/>
        <v>45772.800000000003</v>
      </c>
      <c r="AS331" s="25">
        <f t="shared" si="714"/>
        <v>0</v>
      </c>
      <c r="AT331" s="25">
        <f t="shared" si="714"/>
        <v>0</v>
      </c>
      <c r="AU331" s="25">
        <f t="shared" si="714"/>
        <v>0</v>
      </c>
      <c r="AV331" s="25" t="e">
        <f t="shared" si="714"/>
        <v>#REF!</v>
      </c>
      <c r="AW331" s="25" t="e">
        <f t="shared" si="714"/>
        <v>#REF!</v>
      </c>
      <c r="AX331" s="25" t="e">
        <f t="shared" si="714"/>
        <v>#REF!</v>
      </c>
      <c r="AY331" s="25" t="e">
        <f t="shared" si="714"/>
        <v>#REF!</v>
      </c>
      <c r="AZ331" s="25" t="e">
        <f t="shared" si="714"/>
        <v>#REF!</v>
      </c>
      <c r="BA331" s="2">
        <f t="shared" si="714"/>
        <v>22388.043260000002</v>
      </c>
      <c r="BB331" s="25">
        <f t="shared" si="714"/>
        <v>22388.043260000002</v>
      </c>
      <c r="BC331" s="25">
        <f t="shared" si="714"/>
        <v>0</v>
      </c>
      <c r="BD331" s="25">
        <f t="shared" si="714"/>
        <v>0</v>
      </c>
      <c r="BE331" s="25">
        <f t="shared" si="714"/>
        <v>0</v>
      </c>
      <c r="BF331" s="25">
        <f t="shared" si="714"/>
        <v>0</v>
      </c>
      <c r="BG331" s="25">
        <f t="shared" si="714"/>
        <v>0</v>
      </c>
      <c r="BH331" s="25">
        <f t="shared" si="714"/>
        <v>0</v>
      </c>
      <c r="BI331" s="25">
        <f t="shared" si="714"/>
        <v>0</v>
      </c>
      <c r="BJ331" s="25">
        <f t="shared" si="714"/>
        <v>0</v>
      </c>
      <c r="BK331" s="2">
        <f t="shared" si="714"/>
        <v>45772.799999999996</v>
      </c>
      <c r="BL331" s="25">
        <f t="shared" si="714"/>
        <v>45772.799999999996</v>
      </c>
      <c r="BM331" s="25">
        <f t="shared" si="714"/>
        <v>0</v>
      </c>
      <c r="BN331" s="25">
        <f t="shared" si="714"/>
        <v>0</v>
      </c>
      <c r="BO331" s="25">
        <f t="shared" si="714"/>
        <v>0</v>
      </c>
      <c r="BP331" s="2"/>
      <c r="BQ331" s="2"/>
      <c r="BR331" s="2"/>
      <c r="BS331" s="2"/>
      <c r="BT331" s="2">
        <f t="shared" si="714"/>
        <v>45772.799999999996</v>
      </c>
      <c r="BU331" s="25">
        <f t="shared" si="714"/>
        <v>45772.799999999996</v>
      </c>
      <c r="BV331" s="25">
        <f t="shared" si="714"/>
        <v>0</v>
      </c>
      <c r="BW331" s="25">
        <f t="shared" si="714"/>
        <v>0</v>
      </c>
      <c r="BX331" s="25">
        <f t="shared" si="714"/>
        <v>0</v>
      </c>
      <c r="BY331" s="2">
        <f t="shared" si="714"/>
        <v>0</v>
      </c>
      <c r="BZ331" s="25">
        <f t="shared" si="714"/>
        <v>0</v>
      </c>
      <c r="CA331" s="25">
        <f t="shared" si="714"/>
        <v>0</v>
      </c>
      <c r="CB331" s="25">
        <f t="shared" si="714"/>
        <v>0</v>
      </c>
      <c r="CC331" s="25">
        <f t="shared" si="714"/>
        <v>0</v>
      </c>
      <c r="CD331" s="25">
        <f t="shared" si="714"/>
        <v>45772.799999999996</v>
      </c>
      <c r="CE331" s="2">
        <f t="shared" si="714"/>
        <v>45772.799999999996</v>
      </c>
      <c r="CF331" s="25">
        <f t="shared" si="714"/>
        <v>45772.799999999996</v>
      </c>
      <c r="CG331" s="25">
        <f t="shared" si="714"/>
        <v>0</v>
      </c>
      <c r="CH331" s="25">
        <f t="shared" si="714"/>
        <v>0</v>
      </c>
      <c r="CI331" s="25">
        <f t="shared" si="714"/>
        <v>0</v>
      </c>
      <c r="CJ331" s="2">
        <f t="shared" si="714"/>
        <v>0</v>
      </c>
      <c r="CK331" s="25">
        <f t="shared" si="714"/>
        <v>0</v>
      </c>
      <c r="CL331" s="25">
        <f t="shared" si="714"/>
        <v>0</v>
      </c>
      <c r="CM331" s="25">
        <f t="shared" si="714"/>
        <v>0</v>
      </c>
      <c r="CN331" s="25">
        <f t="shared" si="714"/>
        <v>0</v>
      </c>
      <c r="CO331" s="92"/>
      <c r="CP331" s="58"/>
      <c r="CQ331" s="58"/>
      <c r="CR331" s="2">
        <f>CS331+CT331+CU331+CV331</f>
        <v>0</v>
      </c>
      <c r="CS331" s="25">
        <f>CS318+CS322</f>
        <v>0</v>
      </c>
      <c r="CT331" s="25">
        <f>CT318+CT322</f>
        <v>0</v>
      </c>
      <c r="CU331" s="25">
        <f>CU318+CU322</f>
        <v>0</v>
      </c>
      <c r="CV331" s="25">
        <f>CV318+CV322</f>
        <v>0</v>
      </c>
      <c r="CW331" s="2">
        <f>CX331+CY331+CZ331+DA331</f>
        <v>0</v>
      </c>
      <c r="CX331" s="25">
        <f t="shared" ref="CX331:DA332" si="715">CX318+CX322</f>
        <v>0</v>
      </c>
      <c r="CY331" s="25">
        <f t="shared" si="715"/>
        <v>0</v>
      </c>
      <c r="CZ331" s="25">
        <f t="shared" si="715"/>
        <v>0</v>
      </c>
      <c r="DA331" s="25">
        <f t="shared" si="715"/>
        <v>0</v>
      </c>
      <c r="DB331" s="2">
        <f>DC331+DD331+DE331+DF331</f>
        <v>0</v>
      </c>
      <c r="DC331" s="25">
        <f>DC318+DC322</f>
        <v>0</v>
      </c>
      <c r="DD331" s="25">
        <f>DD318+DD322</f>
        <v>0</v>
      </c>
      <c r="DE331" s="25">
        <f>DE318+DE322</f>
        <v>0</v>
      </c>
      <c r="DF331" s="25">
        <f>DF318+DF322</f>
        <v>0</v>
      </c>
      <c r="DG331" s="58"/>
      <c r="DH331" s="58"/>
      <c r="DI331" s="58"/>
      <c r="DJ331" s="58"/>
      <c r="DK331" s="58"/>
      <c r="DL331" s="58"/>
      <c r="DM331" s="58"/>
      <c r="DN331" s="58"/>
      <c r="DO331" s="25">
        <f>DO318+DO322</f>
        <v>0</v>
      </c>
      <c r="DP331" s="25">
        <f>DP318+DP322</f>
        <v>0</v>
      </c>
      <c r="DQ331" s="58"/>
      <c r="DR331" s="25">
        <f>DR318+DR322</f>
        <v>0</v>
      </c>
      <c r="DS331" s="58"/>
      <c r="DT331" s="58"/>
      <c r="DU331" s="2">
        <f t="shared" ref="DU331:EC331" si="716">DU317</f>
        <v>0</v>
      </c>
      <c r="DV331" s="2">
        <f t="shared" si="716"/>
        <v>0</v>
      </c>
      <c r="DW331" s="2">
        <f t="shared" si="716"/>
        <v>0</v>
      </c>
      <c r="DX331" s="2">
        <f t="shared" si="716"/>
        <v>0</v>
      </c>
      <c r="DY331" s="2">
        <f t="shared" si="716"/>
        <v>0</v>
      </c>
      <c r="DZ331" s="2">
        <f t="shared" si="716"/>
        <v>942.76637999999991</v>
      </c>
      <c r="EA331" s="2">
        <f t="shared" si="716"/>
        <v>0</v>
      </c>
      <c r="EB331" s="342">
        <f t="shared" si="716"/>
        <v>942.76637999999991</v>
      </c>
      <c r="EC331" s="25">
        <f t="shared" si="716"/>
        <v>0</v>
      </c>
      <c r="ED331" s="14">
        <f>ED317</f>
        <v>0</v>
      </c>
      <c r="EE331" s="445"/>
      <c r="EF331" s="445"/>
      <c r="EG331" s="488"/>
      <c r="EH331" s="462"/>
      <c r="EI331" s="462"/>
      <c r="EJ331" s="445"/>
      <c r="EK331" s="445"/>
      <c r="EL331" s="488"/>
      <c r="EM331" s="462"/>
      <c r="EN331" s="462"/>
      <c r="EO331" s="462"/>
      <c r="EP331" s="462"/>
      <c r="EQ331" s="462"/>
      <c r="ER331" s="25">
        <f>ER317</f>
        <v>0</v>
      </c>
      <c r="ES331" s="498"/>
      <c r="ET331" s="498"/>
      <c r="EU331" s="531"/>
      <c r="EV331" s="509"/>
      <c r="EW331" s="509"/>
      <c r="EX331" s="498"/>
      <c r="EY331" s="498"/>
      <c r="EZ331" s="531"/>
      <c r="FA331" s="509"/>
      <c r="FB331" s="509"/>
      <c r="FC331" s="509"/>
      <c r="FD331" s="509"/>
      <c r="FE331" s="509"/>
      <c r="FF331" s="445"/>
      <c r="FG331" s="445"/>
      <c r="FH331" s="488"/>
      <c r="FI331" s="462"/>
      <c r="FJ331" s="462"/>
      <c r="FK331" s="445"/>
      <c r="FL331" s="445"/>
      <c r="FM331" s="488"/>
      <c r="FN331" s="462"/>
      <c r="FO331" s="462"/>
      <c r="FP331" s="462"/>
      <c r="FQ331" s="462"/>
      <c r="FR331" s="462"/>
    </row>
    <row r="332" spans="2:174" s="48" customFormat="1" ht="19.5" customHeight="1" x14ac:dyDescent="0.2">
      <c r="B332" s="43"/>
      <c r="C332" s="44"/>
      <c r="D332" s="43"/>
      <c r="E332" s="51"/>
      <c r="F332" s="43"/>
      <c r="G332" s="44"/>
      <c r="H332" s="43"/>
      <c r="I332" s="43"/>
      <c r="J332" s="43"/>
      <c r="K332" s="43"/>
      <c r="L332" s="43"/>
      <c r="M332" s="78"/>
      <c r="N332" s="79" t="s">
        <v>289</v>
      </c>
      <c r="O332" s="79"/>
      <c r="P332" s="79"/>
      <c r="Q332" s="79"/>
      <c r="R332" s="2">
        <f>S332+T332+U332</f>
        <v>1398611.1901099999</v>
      </c>
      <c r="S332" s="25">
        <f t="shared" ref="S332:AJ332" si="717">S318+S328</f>
        <v>191526.16483999998</v>
      </c>
      <c r="T332" s="25">
        <f t="shared" si="717"/>
        <v>394658.40447000007</v>
      </c>
      <c r="U332" s="25">
        <f t="shared" si="717"/>
        <v>812426.62079999992</v>
      </c>
      <c r="V332" s="2">
        <f t="shared" si="717"/>
        <v>1145487.3220600002</v>
      </c>
      <c r="W332" s="25">
        <f t="shared" si="717"/>
        <v>292752.72206</v>
      </c>
      <c r="X332" s="25">
        <f t="shared" si="717"/>
        <v>400000</v>
      </c>
      <c r="Y332" s="25">
        <f t="shared" si="717"/>
        <v>452734.6</v>
      </c>
      <c r="Z332" s="25">
        <f t="shared" si="717"/>
        <v>0</v>
      </c>
      <c r="AA332" s="2">
        <f t="shared" si="717"/>
        <v>679687.83100000001</v>
      </c>
      <c r="AB332" s="25">
        <f t="shared" si="717"/>
        <v>400986.65100000007</v>
      </c>
      <c r="AC332" s="25">
        <f t="shared" si="717"/>
        <v>102879</v>
      </c>
      <c r="AD332" s="25">
        <f t="shared" si="717"/>
        <v>175822.18</v>
      </c>
      <c r="AE332" s="25">
        <f t="shared" si="717"/>
        <v>0</v>
      </c>
      <c r="AF332" s="2">
        <f t="shared" si="717"/>
        <v>719627.69299999997</v>
      </c>
      <c r="AG332" s="25">
        <f t="shared" si="717"/>
        <v>413239.95599999995</v>
      </c>
      <c r="AH332" s="25">
        <f t="shared" si="717"/>
        <v>102879</v>
      </c>
      <c r="AI332" s="25">
        <f t="shared" si="717"/>
        <v>203508.73699999999</v>
      </c>
      <c r="AJ332" s="25">
        <f t="shared" si="717"/>
        <v>0</v>
      </c>
      <c r="AK332" s="2">
        <f t="shared" ref="AK332:CN332" si="718">AK318+AK328</f>
        <v>500208.04399999994</v>
      </c>
      <c r="AL332" s="25">
        <f t="shared" si="718"/>
        <v>345126.65799999994</v>
      </c>
      <c r="AM332" s="25">
        <f t="shared" si="718"/>
        <v>44730</v>
      </c>
      <c r="AN332" s="25">
        <f t="shared" si="718"/>
        <v>110351.386</v>
      </c>
      <c r="AO332" s="25">
        <f t="shared" si="718"/>
        <v>0</v>
      </c>
      <c r="AP332" s="594"/>
      <c r="AQ332" s="2">
        <f t="shared" si="718"/>
        <v>1383898.0061699999</v>
      </c>
      <c r="AR332" s="25">
        <f t="shared" si="718"/>
        <v>191526.16483999998</v>
      </c>
      <c r="AS332" s="25">
        <f t="shared" si="718"/>
        <v>394587.80547000008</v>
      </c>
      <c r="AT332" s="25">
        <f t="shared" si="718"/>
        <v>797784.03586000006</v>
      </c>
      <c r="AU332" s="25">
        <f t="shared" si="718"/>
        <v>0</v>
      </c>
      <c r="AV332" s="25" t="e">
        <f t="shared" si="718"/>
        <v>#REF!</v>
      </c>
      <c r="AW332" s="25" t="e">
        <f t="shared" si="718"/>
        <v>#REF!</v>
      </c>
      <c r="AX332" s="25" t="e">
        <f t="shared" si="718"/>
        <v>#REF!</v>
      </c>
      <c r="AY332" s="25" t="e">
        <f t="shared" si="718"/>
        <v>#REF!</v>
      </c>
      <c r="AZ332" s="25" t="e">
        <f t="shared" si="718"/>
        <v>#REF!</v>
      </c>
      <c r="BA332" s="2">
        <f t="shared" si="718"/>
        <v>781575.86852000002</v>
      </c>
      <c r="BB332" s="25">
        <f t="shared" si="718"/>
        <v>302927.24051999999</v>
      </c>
      <c r="BC332" s="25">
        <f t="shared" si="718"/>
        <v>223922.57699999999</v>
      </c>
      <c r="BD332" s="25">
        <f t="shared" si="718"/>
        <v>254726.05100000004</v>
      </c>
      <c r="BE332" s="25">
        <f t="shared" si="718"/>
        <v>0</v>
      </c>
      <c r="BF332" s="25">
        <f t="shared" si="718"/>
        <v>0</v>
      </c>
      <c r="BG332" s="25">
        <f t="shared" si="718"/>
        <v>0</v>
      </c>
      <c r="BH332" s="25">
        <f t="shared" si="718"/>
        <v>0</v>
      </c>
      <c r="BI332" s="25">
        <f t="shared" si="718"/>
        <v>0</v>
      </c>
      <c r="BJ332" s="25">
        <f t="shared" si="718"/>
        <v>0</v>
      </c>
      <c r="BK332" s="2">
        <f t="shared" si="718"/>
        <v>1228412.9391900001</v>
      </c>
      <c r="BL332" s="25">
        <f t="shared" si="718"/>
        <v>125438.34168</v>
      </c>
      <c r="BM332" s="25">
        <f t="shared" si="718"/>
        <v>373645.78801999998</v>
      </c>
      <c r="BN332" s="25">
        <f t="shared" si="718"/>
        <v>729328.80949000013</v>
      </c>
      <c r="BO332" s="25">
        <f t="shared" si="718"/>
        <v>0</v>
      </c>
      <c r="BP332" s="2"/>
      <c r="BQ332" s="2"/>
      <c r="BR332" s="2"/>
      <c r="BS332" s="2"/>
      <c r="BT332" s="2">
        <f t="shared" si="718"/>
        <v>1221912.9391940001</v>
      </c>
      <c r="BU332" s="25">
        <f t="shared" si="718"/>
        <v>118938.34168</v>
      </c>
      <c r="BV332" s="25">
        <f t="shared" si="718"/>
        <v>373645.78802400001</v>
      </c>
      <c r="BW332" s="25">
        <f t="shared" si="718"/>
        <v>729328.80949000013</v>
      </c>
      <c r="BX332" s="25">
        <f t="shared" si="718"/>
        <v>0</v>
      </c>
      <c r="BY332" s="2">
        <f t="shared" si="718"/>
        <v>216335.47907999999</v>
      </c>
      <c r="BZ332" s="25">
        <f t="shared" si="718"/>
        <v>6809.1255500000007</v>
      </c>
      <c r="CA332" s="25">
        <f t="shared" si="718"/>
        <v>108439.87493999999</v>
      </c>
      <c r="CB332" s="25">
        <f t="shared" si="718"/>
        <v>101086.47859</v>
      </c>
      <c r="CC332" s="25">
        <f t="shared" si="718"/>
        <v>0</v>
      </c>
      <c r="CD332" s="25">
        <f t="shared" si="718"/>
        <v>1438248.4182740001</v>
      </c>
      <c r="CE332" s="2">
        <f t="shared" si="718"/>
        <v>1438248.4182740001</v>
      </c>
      <c r="CF332" s="25">
        <f t="shared" si="718"/>
        <v>125747.46722999999</v>
      </c>
      <c r="CG332" s="25">
        <f t="shared" si="718"/>
        <v>482085.66296400002</v>
      </c>
      <c r="CH332" s="25">
        <f t="shared" si="718"/>
        <v>830415.28808000009</v>
      </c>
      <c r="CI332" s="25">
        <f t="shared" si="718"/>
        <v>0</v>
      </c>
      <c r="CJ332" s="2">
        <f t="shared" si="718"/>
        <v>6499.9999959999996</v>
      </c>
      <c r="CK332" s="25">
        <f t="shared" si="718"/>
        <v>6500</v>
      </c>
      <c r="CL332" s="25">
        <f t="shared" si="718"/>
        <v>-4.0000004446483217E-6</v>
      </c>
      <c r="CM332" s="25">
        <f t="shared" si="718"/>
        <v>0</v>
      </c>
      <c r="CN332" s="25">
        <f t="shared" si="718"/>
        <v>0</v>
      </c>
      <c r="CO332" s="92"/>
      <c r="CP332" s="58"/>
      <c r="CQ332" s="58"/>
      <c r="CR332" s="2">
        <f>CS332+CT332+CU332+CV332</f>
        <v>0</v>
      </c>
      <c r="CS332" s="25">
        <f>CS319+CS323</f>
        <v>0</v>
      </c>
      <c r="CT332" s="25">
        <f>CT319+CT323</f>
        <v>0</v>
      </c>
      <c r="CU332" s="25"/>
      <c r="CV332" s="25"/>
      <c r="CW332" s="2">
        <f>CX332+CY332+CZ332+DA332</f>
        <v>0</v>
      </c>
      <c r="CX332" s="25">
        <f t="shared" si="715"/>
        <v>0</v>
      </c>
      <c r="CY332" s="25">
        <f t="shared" si="715"/>
        <v>0</v>
      </c>
      <c r="CZ332" s="25">
        <f t="shared" si="715"/>
        <v>0</v>
      </c>
      <c r="DA332" s="25">
        <f t="shared" si="715"/>
        <v>0</v>
      </c>
      <c r="DB332" s="2">
        <f>DC332+DD332+DE332+DF332</f>
        <v>0</v>
      </c>
      <c r="DC332" s="25">
        <f>DC319+DC323</f>
        <v>0</v>
      </c>
      <c r="DD332" s="25">
        <f>DD319+DD323</f>
        <v>0</v>
      </c>
      <c r="DE332" s="25"/>
      <c r="DF332" s="25"/>
      <c r="DG332" s="58"/>
      <c r="DH332" s="58"/>
      <c r="DI332" s="58"/>
      <c r="DJ332" s="58"/>
      <c r="DK332" s="58"/>
      <c r="DL332" s="58"/>
      <c r="DM332" s="58"/>
      <c r="DN332" s="58"/>
      <c r="DO332" s="25">
        <f>DO319+DO323</f>
        <v>0</v>
      </c>
      <c r="DP332" s="25">
        <f>DP319+DP323</f>
        <v>0</v>
      </c>
      <c r="DQ332" s="58"/>
      <c r="DR332" s="25">
        <f>DR319+DR323</f>
        <v>0</v>
      </c>
      <c r="DS332" s="58"/>
      <c r="DT332" s="58"/>
      <c r="DU332" s="2">
        <f t="shared" ref="DU332:EC332" si="719">DU318+DU328</f>
        <v>19944.0236</v>
      </c>
      <c r="DV332" s="25">
        <f t="shared" si="719"/>
        <v>15706.656500000001</v>
      </c>
      <c r="DW332" s="25">
        <f t="shared" si="719"/>
        <v>4237.3671000000004</v>
      </c>
      <c r="DX332" s="25">
        <f t="shared" si="719"/>
        <v>0</v>
      </c>
      <c r="DY332" s="25">
        <f t="shared" si="719"/>
        <v>0</v>
      </c>
      <c r="DZ332" s="2">
        <f t="shared" si="719"/>
        <v>1092.37796</v>
      </c>
      <c r="EA332" s="25">
        <f t="shared" si="719"/>
        <v>1092.37796</v>
      </c>
      <c r="EB332" s="259">
        <f t="shared" si="719"/>
        <v>0</v>
      </c>
      <c r="EC332" s="25">
        <f t="shared" si="719"/>
        <v>0</v>
      </c>
      <c r="ED332" s="14">
        <f>ED318+ED328</f>
        <v>0</v>
      </c>
      <c r="EE332" s="445"/>
      <c r="EF332" s="462"/>
      <c r="EG332" s="483"/>
      <c r="EH332" s="462"/>
      <c r="EI332" s="462"/>
      <c r="EJ332" s="445"/>
      <c r="EK332" s="462"/>
      <c r="EL332" s="483"/>
      <c r="EM332" s="462"/>
      <c r="EN332" s="462"/>
      <c r="EO332" s="462"/>
      <c r="EP332" s="462"/>
      <c r="EQ332" s="462"/>
      <c r="ER332" s="25">
        <f>ER318+ER328</f>
        <v>0</v>
      </c>
      <c r="ES332" s="498"/>
      <c r="ET332" s="509"/>
      <c r="EU332" s="526"/>
      <c r="EV332" s="509"/>
      <c r="EW332" s="509"/>
      <c r="EX332" s="498"/>
      <c r="EY332" s="509"/>
      <c r="EZ332" s="526"/>
      <c r="FA332" s="509"/>
      <c r="FB332" s="509"/>
      <c r="FC332" s="509"/>
      <c r="FD332" s="509"/>
      <c r="FE332" s="509"/>
      <c r="FF332" s="445"/>
      <c r="FG332" s="462"/>
      <c r="FH332" s="483"/>
      <c r="FI332" s="462"/>
      <c r="FJ332" s="462"/>
      <c r="FK332" s="445"/>
      <c r="FL332" s="462"/>
      <c r="FM332" s="483"/>
      <c r="FN332" s="462"/>
      <c r="FO332" s="462"/>
      <c r="FP332" s="462"/>
      <c r="FQ332" s="462"/>
      <c r="FR332" s="462"/>
    </row>
    <row r="333" spans="2:174" x14ac:dyDescent="0.3">
      <c r="BK333" s="58"/>
      <c r="BL333" s="58"/>
      <c r="BM333" s="58"/>
      <c r="BN333" s="58"/>
      <c r="BO333" s="58"/>
      <c r="BP333" s="58"/>
      <c r="BQ333" s="58"/>
      <c r="BR333" s="58"/>
      <c r="BS333" s="58"/>
      <c r="EB333" s="565"/>
      <c r="EC333" s="92"/>
      <c r="EH333" s="566"/>
      <c r="EI333" s="566"/>
      <c r="EM333" s="566"/>
      <c r="EN333" s="566"/>
      <c r="EO333" s="566"/>
      <c r="EP333" s="566"/>
      <c r="EQ333" s="566"/>
      <c r="ER333" s="92"/>
      <c r="ES333" s="567"/>
      <c r="ET333" s="567"/>
      <c r="EU333" s="567"/>
      <c r="EV333" s="567"/>
      <c r="EW333" s="567"/>
      <c r="FA333" s="567"/>
      <c r="FB333" s="567"/>
      <c r="FC333" s="567"/>
      <c r="FD333" s="567"/>
      <c r="FE333" s="567"/>
      <c r="FF333" s="566"/>
      <c r="FG333" s="566"/>
      <c r="FH333" s="566"/>
      <c r="FI333" s="566"/>
      <c r="FJ333" s="566"/>
      <c r="FK333" s="566"/>
      <c r="FL333" s="566"/>
      <c r="FM333" s="566"/>
      <c r="FN333" s="566"/>
      <c r="FO333" s="566"/>
      <c r="FP333" s="566"/>
      <c r="FQ333" s="566"/>
      <c r="FR333" s="566"/>
    </row>
    <row r="334" spans="2:174" x14ac:dyDescent="0.3">
      <c r="BK334" s="58"/>
      <c r="BL334" s="58"/>
      <c r="BM334" s="58"/>
      <c r="BN334" s="58"/>
      <c r="BO334" s="58"/>
      <c r="BP334" s="58"/>
      <c r="BQ334" s="58"/>
      <c r="BR334" s="58"/>
      <c r="BS334" s="58"/>
    </row>
    <row r="335" spans="2:174" x14ac:dyDescent="0.3">
      <c r="BK335" s="634"/>
      <c r="BL335" s="634"/>
      <c r="BM335" s="634"/>
      <c r="BN335" s="634"/>
      <c r="BO335" s="58"/>
      <c r="BP335" s="58"/>
      <c r="BQ335" s="58"/>
      <c r="BR335" s="58"/>
      <c r="BS335" s="58"/>
    </row>
    <row r="336" spans="2:174" x14ac:dyDescent="0.3">
      <c r="R336" s="625"/>
      <c r="S336" s="625"/>
      <c r="T336" s="625"/>
      <c r="U336" s="625"/>
      <c r="V336" s="625"/>
      <c r="W336" s="625"/>
      <c r="X336" s="625"/>
      <c r="Y336" s="625"/>
      <c r="BK336" s="58"/>
      <c r="BL336" s="58"/>
      <c r="BM336" s="279"/>
      <c r="BN336" s="58"/>
      <c r="BO336" s="279"/>
      <c r="BP336" s="279"/>
      <c r="BQ336" s="279"/>
      <c r="BR336" s="279"/>
      <c r="BS336" s="279"/>
    </row>
    <row r="337" spans="63:71" x14ac:dyDescent="0.3">
      <c r="BK337" s="58"/>
      <c r="BL337" s="58"/>
      <c r="BM337" s="58"/>
      <c r="BN337" s="58"/>
      <c r="BO337" s="279"/>
      <c r="BP337" s="279"/>
      <c r="BQ337" s="279"/>
      <c r="BR337" s="279"/>
      <c r="BS337" s="279"/>
    </row>
    <row r="338" spans="63:71" x14ac:dyDescent="0.3">
      <c r="BK338" s="58"/>
      <c r="BL338" s="58"/>
      <c r="BM338" s="279"/>
      <c r="BN338" s="58"/>
      <c r="BO338" s="279">
        <v>2</v>
      </c>
      <c r="BP338" s="279"/>
      <c r="BQ338" s="279"/>
      <c r="BR338" s="279"/>
      <c r="BS338" s="279"/>
    </row>
    <row r="339" spans="63:71" x14ac:dyDescent="0.3">
      <c r="BK339" s="58"/>
      <c r="BL339" s="58"/>
      <c r="BM339" s="58"/>
      <c r="BN339" s="58"/>
      <c r="BO339" s="279"/>
      <c r="BP339" s="279"/>
      <c r="BQ339" s="279"/>
      <c r="BR339" s="279"/>
      <c r="BS339" s="279"/>
    </row>
    <row r="340" spans="63:71" x14ac:dyDescent="0.3">
      <c r="BK340" s="58"/>
      <c r="BL340" s="58"/>
      <c r="BM340" s="279"/>
      <c r="BN340" s="58"/>
      <c r="BO340" s="279">
        <v>3</v>
      </c>
      <c r="BP340" s="279"/>
      <c r="BQ340" s="279"/>
      <c r="BR340" s="279"/>
      <c r="BS340" s="279"/>
    </row>
    <row r="341" spans="63:71" x14ac:dyDescent="0.3">
      <c r="BK341" s="58"/>
      <c r="BL341" s="58"/>
      <c r="BM341" s="58"/>
      <c r="BN341" s="58"/>
      <c r="BO341" s="279"/>
      <c r="BP341" s="279"/>
      <c r="BQ341" s="279"/>
      <c r="BR341" s="279"/>
      <c r="BS341" s="279"/>
    </row>
    <row r="342" spans="63:71" x14ac:dyDescent="0.3">
      <c r="BK342" s="58"/>
      <c r="BL342" s="58"/>
      <c r="BM342" s="279"/>
      <c r="BN342" s="58"/>
      <c r="BO342" s="279">
        <v>2</v>
      </c>
      <c r="BP342" s="279"/>
      <c r="BQ342" s="279"/>
      <c r="BR342" s="279"/>
      <c r="BS342" s="279"/>
    </row>
    <row r="343" spans="63:71" x14ac:dyDescent="0.3">
      <c r="BK343" s="58"/>
      <c r="BL343" s="58"/>
      <c r="BM343" s="58"/>
      <c r="BN343" s="58"/>
      <c r="BO343" s="58"/>
      <c r="BP343" s="58"/>
      <c r="BQ343" s="58"/>
      <c r="BR343" s="58"/>
      <c r="BS343" s="58"/>
    </row>
    <row r="344" spans="63:71" x14ac:dyDescent="0.3">
      <c r="BK344" s="58"/>
      <c r="BL344" s="58"/>
      <c r="BM344" s="58"/>
      <c r="BN344" s="58"/>
      <c r="BO344" s="279">
        <v>2</v>
      </c>
      <c r="BP344" s="279"/>
      <c r="BQ344" s="279"/>
      <c r="BR344" s="279"/>
      <c r="BS344" s="279"/>
    </row>
    <row r="345" spans="63:71" x14ac:dyDescent="0.3">
      <c r="BK345" s="58"/>
      <c r="BL345" s="58"/>
      <c r="BM345" s="58"/>
      <c r="BN345" s="58"/>
      <c r="BO345" s="58"/>
      <c r="BP345" s="58"/>
      <c r="BQ345" s="58"/>
      <c r="BR345" s="58"/>
      <c r="BS345" s="58"/>
    </row>
    <row r="346" spans="63:71" x14ac:dyDescent="0.3">
      <c r="BK346" s="58"/>
      <c r="BL346" s="58"/>
      <c r="BM346" s="58"/>
      <c r="BN346" s="58"/>
      <c r="BO346" s="58"/>
      <c r="BP346" s="58"/>
      <c r="BQ346" s="58"/>
      <c r="BR346" s="58"/>
      <c r="BS346" s="58"/>
    </row>
    <row r="347" spans="63:71" x14ac:dyDescent="0.3">
      <c r="BK347" s="58"/>
      <c r="BL347" s="58"/>
      <c r="BM347" s="279"/>
      <c r="BN347" s="58"/>
      <c r="BO347" s="279">
        <f>BO336+BO338+BO340+BO342+BO344</f>
        <v>9</v>
      </c>
      <c r="BP347" s="279"/>
      <c r="BQ347" s="279"/>
      <c r="BR347" s="279"/>
      <c r="BS347" s="279"/>
    </row>
    <row r="348" spans="63:71" x14ac:dyDescent="0.3">
      <c r="BK348" s="58"/>
      <c r="BL348" s="58"/>
      <c r="BM348" s="58"/>
      <c r="BN348" s="58"/>
      <c r="BO348" s="58"/>
      <c r="BP348" s="58"/>
      <c r="BQ348" s="58"/>
      <c r="BR348" s="58"/>
      <c r="BS348" s="58"/>
    </row>
    <row r="349" spans="63:71" x14ac:dyDescent="0.3">
      <c r="BK349" s="58"/>
      <c r="BL349" s="58"/>
      <c r="BM349" s="58"/>
      <c r="BN349" s="58"/>
      <c r="BO349" s="58"/>
      <c r="BP349" s="58"/>
      <c r="BQ349" s="58"/>
      <c r="BR349" s="58"/>
      <c r="BS349" s="58"/>
    </row>
    <row r="350" spans="63:71" x14ac:dyDescent="0.3">
      <c r="BK350" s="58"/>
      <c r="BL350" s="58"/>
      <c r="BM350" s="58"/>
      <c r="BN350" s="58"/>
      <c r="BO350" s="58"/>
      <c r="BP350" s="58"/>
      <c r="BQ350" s="58"/>
      <c r="BR350" s="58"/>
      <c r="BS350" s="58"/>
    </row>
    <row r="351" spans="63:71" x14ac:dyDescent="0.3">
      <c r="BK351" s="58"/>
      <c r="BL351" s="58"/>
      <c r="BM351" s="58"/>
      <c r="BN351" s="58"/>
      <c r="BO351" s="58"/>
      <c r="BP351" s="58"/>
      <c r="BQ351" s="58"/>
      <c r="BR351" s="58"/>
      <c r="BS351" s="58"/>
    </row>
    <row r="352" spans="63:71" x14ac:dyDescent="0.3">
      <c r="BK352" s="58"/>
      <c r="BL352" s="58"/>
      <c r="BM352" s="58"/>
      <c r="BN352" s="58"/>
      <c r="BO352" s="58"/>
      <c r="BP352" s="58"/>
      <c r="BQ352" s="58"/>
      <c r="BR352" s="58"/>
      <c r="BS352" s="58"/>
    </row>
    <row r="353" spans="63:71" x14ac:dyDescent="0.3">
      <c r="BK353" s="58"/>
      <c r="BL353" s="58"/>
      <c r="BM353" s="58"/>
      <c r="BN353" s="58"/>
      <c r="BO353" s="58"/>
      <c r="BP353" s="58"/>
      <c r="BQ353" s="58"/>
      <c r="BR353" s="58"/>
      <c r="BS353" s="58"/>
    </row>
    <row r="354" spans="63:71" x14ac:dyDescent="0.3">
      <c r="BK354" s="58"/>
      <c r="BL354" s="58"/>
      <c r="BM354" s="58"/>
      <c r="BN354" s="58"/>
      <c r="BO354" s="58"/>
      <c r="BP354" s="58"/>
      <c r="BQ354" s="58"/>
      <c r="BR354" s="58"/>
      <c r="BS354" s="58"/>
    </row>
    <row r="355" spans="63:71" x14ac:dyDescent="0.3">
      <c r="BK355" s="58"/>
      <c r="BL355" s="58"/>
      <c r="BM355" s="58"/>
      <c r="BN355" s="58"/>
      <c r="BO355" s="58"/>
      <c r="BP355" s="58"/>
      <c r="BQ355" s="58"/>
      <c r="BR355" s="58"/>
      <c r="BS355" s="58"/>
    </row>
    <row r="356" spans="63:71" x14ac:dyDescent="0.3">
      <c r="BK356" s="58"/>
      <c r="BL356" s="58"/>
      <c r="BM356" s="58"/>
      <c r="BN356" s="58"/>
      <c r="BO356" s="58"/>
      <c r="BP356" s="58"/>
      <c r="BQ356" s="58"/>
      <c r="BR356" s="58"/>
      <c r="BS356" s="58"/>
    </row>
    <row r="357" spans="63:71" x14ac:dyDescent="0.3">
      <c r="BK357" s="58"/>
      <c r="BL357" s="58"/>
      <c r="BM357" s="58"/>
      <c r="BN357" s="58"/>
      <c r="BO357" s="58"/>
      <c r="BP357" s="58"/>
      <c r="BQ357" s="58"/>
      <c r="BR357" s="58"/>
      <c r="BS357" s="58"/>
    </row>
    <row r="358" spans="63:71" x14ac:dyDescent="0.3">
      <c r="BK358" s="58"/>
      <c r="BL358" s="58"/>
      <c r="BM358" s="58"/>
      <c r="BN358" s="58"/>
      <c r="BO358" s="58"/>
      <c r="BP358" s="58"/>
      <c r="BQ358" s="58"/>
      <c r="BR358" s="58"/>
      <c r="BS358" s="58"/>
    </row>
    <row r="359" spans="63:71" x14ac:dyDescent="0.3">
      <c r="BK359" s="58"/>
      <c r="BL359" s="58"/>
      <c r="BM359" s="58"/>
      <c r="BN359" s="58"/>
      <c r="BO359" s="58"/>
      <c r="BP359" s="58"/>
      <c r="BQ359" s="58"/>
      <c r="BR359" s="58"/>
      <c r="BS359" s="58"/>
    </row>
    <row r="360" spans="63:71" x14ac:dyDescent="0.3">
      <c r="BK360" s="58"/>
      <c r="BL360" s="58"/>
      <c r="BM360" s="58"/>
      <c r="BN360" s="58"/>
      <c r="BO360" s="58"/>
      <c r="BP360" s="58"/>
      <c r="BQ360" s="58"/>
      <c r="BR360" s="58"/>
      <c r="BS360" s="58"/>
    </row>
    <row r="361" spans="63:71" x14ac:dyDescent="0.3">
      <c r="BK361" s="58"/>
      <c r="BL361" s="58"/>
      <c r="BM361" s="58"/>
      <c r="BN361" s="58"/>
      <c r="BO361" s="58"/>
      <c r="BP361" s="58"/>
      <c r="BQ361" s="58"/>
      <c r="BR361" s="58"/>
      <c r="BS361" s="58"/>
    </row>
    <row r="362" spans="63:71" x14ac:dyDescent="0.3">
      <c r="BK362" s="58"/>
      <c r="BL362" s="58"/>
      <c r="BM362" s="58"/>
      <c r="BN362" s="58"/>
      <c r="BO362" s="58"/>
      <c r="BP362" s="58"/>
      <c r="BQ362" s="58"/>
      <c r="BR362" s="58"/>
      <c r="BS362" s="58"/>
    </row>
    <row r="363" spans="63:71" x14ac:dyDescent="0.3">
      <c r="BK363" s="58"/>
      <c r="BL363" s="58"/>
      <c r="BM363" s="58"/>
      <c r="BN363" s="58"/>
      <c r="BO363" s="58"/>
      <c r="BP363" s="58"/>
      <c r="BQ363" s="58"/>
      <c r="BR363" s="58"/>
      <c r="BS363" s="58"/>
    </row>
    <row r="364" spans="63:71" x14ac:dyDescent="0.3">
      <c r="BK364" s="58"/>
      <c r="BL364" s="58"/>
      <c r="BM364" s="58"/>
      <c r="BN364" s="58"/>
      <c r="BO364" s="58"/>
      <c r="BP364" s="58"/>
      <c r="BQ364" s="58"/>
      <c r="BR364" s="58"/>
      <c r="BS364" s="58"/>
    </row>
    <row r="365" spans="63:71" x14ac:dyDescent="0.3">
      <c r="BK365" s="58"/>
      <c r="BL365" s="58"/>
      <c r="BM365" s="58"/>
      <c r="BN365" s="58"/>
      <c r="BO365" s="58"/>
      <c r="BP365" s="58"/>
      <c r="BQ365" s="58"/>
      <c r="BR365" s="58"/>
      <c r="BS365" s="58"/>
    </row>
    <row r="366" spans="63:71" x14ac:dyDescent="0.3">
      <c r="BK366" s="58"/>
      <c r="BL366" s="58"/>
      <c r="BM366" s="58"/>
      <c r="BN366" s="58"/>
      <c r="BO366" s="58"/>
      <c r="BP366" s="58"/>
      <c r="BQ366" s="58"/>
      <c r="BR366" s="58"/>
      <c r="BS366" s="58"/>
    </row>
    <row r="367" spans="63:71" x14ac:dyDescent="0.3">
      <c r="BK367" s="58"/>
      <c r="BL367" s="58"/>
      <c r="BM367" s="58"/>
      <c r="BN367" s="58"/>
      <c r="BO367" s="58"/>
      <c r="BP367" s="58"/>
      <c r="BQ367" s="58"/>
      <c r="BR367" s="58"/>
      <c r="BS367" s="58"/>
    </row>
    <row r="368" spans="63:71" x14ac:dyDescent="0.3">
      <c r="BK368" s="58"/>
      <c r="BL368" s="58"/>
      <c r="BM368" s="58"/>
      <c r="BN368" s="58"/>
      <c r="BO368" s="58"/>
      <c r="BP368" s="58"/>
      <c r="BQ368" s="58"/>
      <c r="BR368" s="58"/>
      <c r="BS368" s="58"/>
    </row>
    <row r="369" spans="63:71" x14ac:dyDescent="0.3">
      <c r="BK369" s="58"/>
      <c r="BL369" s="58"/>
      <c r="BM369" s="58"/>
      <c r="BN369" s="58"/>
      <c r="BO369" s="58"/>
      <c r="BP369" s="58"/>
      <c r="BQ369" s="58"/>
      <c r="BR369" s="58"/>
      <c r="BS369" s="58"/>
    </row>
    <row r="370" spans="63:71" x14ac:dyDescent="0.3">
      <c r="BK370" s="58"/>
      <c r="BL370" s="58"/>
      <c r="BM370" s="58"/>
      <c r="BN370" s="58"/>
      <c r="BO370" s="58"/>
      <c r="BP370" s="58"/>
      <c r="BQ370" s="58"/>
      <c r="BR370" s="58"/>
      <c r="BS370" s="58"/>
    </row>
    <row r="371" spans="63:71" x14ac:dyDescent="0.3">
      <c r="BK371" s="58"/>
      <c r="BL371" s="58"/>
      <c r="BM371" s="58"/>
      <c r="BN371" s="58"/>
      <c r="BO371" s="58"/>
      <c r="BP371" s="58"/>
      <c r="BQ371" s="58"/>
      <c r="BR371" s="58"/>
      <c r="BS371" s="58"/>
    </row>
    <row r="372" spans="63:71" x14ac:dyDescent="0.3">
      <c r="BK372" s="58"/>
      <c r="BL372" s="58"/>
      <c r="BM372" s="58"/>
      <c r="BN372" s="58"/>
      <c r="BO372" s="58"/>
      <c r="BP372" s="58"/>
      <c r="BQ372" s="58"/>
      <c r="BR372" s="58"/>
      <c r="BS372" s="58"/>
    </row>
    <row r="373" spans="63:71" x14ac:dyDescent="0.3">
      <c r="BK373" s="58"/>
      <c r="BL373" s="58"/>
      <c r="BM373" s="58"/>
      <c r="BN373" s="58"/>
      <c r="BO373" s="58"/>
      <c r="BP373" s="58"/>
      <c r="BQ373" s="58"/>
      <c r="BR373" s="58"/>
      <c r="BS373" s="58"/>
    </row>
    <row r="374" spans="63:71" x14ac:dyDescent="0.3">
      <c r="BK374" s="58"/>
      <c r="BL374" s="58"/>
      <c r="BM374" s="58"/>
      <c r="BN374" s="58"/>
      <c r="BO374" s="58"/>
      <c r="BP374" s="58"/>
      <c r="BQ374" s="58"/>
      <c r="BR374" s="58"/>
      <c r="BS374" s="58"/>
    </row>
    <row r="375" spans="63:71" x14ac:dyDescent="0.3">
      <c r="BK375" s="58"/>
      <c r="BL375" s="58"/>
      <c r="BM375" s="58"/>
      <c r="BN375" s="58"/>
      <c r="BO375" s="58"/>
      <c r="BP375" s="58"/>
      <c r="BQ375" s="58"/>
      <c r="BR375" s="58"/>
      <c r="BS375" s="58"/>
    </row>
    <row r="376" spans="63:71" x14ac:dyDescent="0.3">
      <c r="BK376" s="58"/>
      <c r="BL376" s="58"/>
      <c r="BM376" s="58"/>
      <c r="BN376" s="58"/>
      <c r="BO376" s="58"/>
      <c r="BP376" s="58"/>
      <c r="BQ376" s="58"/>
      <c r="BR376" s="58"/>
      <c r="BS376" s="58"/>
    </row>
    <row r="377" spans="63:71" x14ac:dyDescent="0.3">
      <c r="BK377" s="58"/>
      <c r="BL377" s="58"/>
      <c r="BM377" s="58"/>
      <c r="BN377" s="58"/>
      <c r="BO377" s="58"/>
      <c r="BP377" s="58"/>
      <c r="BQ377" s="58"/>
      <c r="BR377" s="58"/>
      <c r="BS377" s="58"/>
    </row>
    <row r="378" spans="63:71" x14ac:dyDescent="0.3">
      <c r="BK378" s="58"/>
      <c r="BL378" s="58"/>
      <c r="BM378" s="58"/>
      <c r="BN378" s="58"/>
      <c r="BO378" s="58"/>
      <c r="BP378" s="58"/>
      <c r="BQ378" s="58"/>
      <c r="BR378" s="58"/>
      <c r="BS378" s="58"/>
    </row>
    <row r="379" spans="63:71" x14ac:dyDescent="0.3">
      <c r="BK379" s="58"/>
      <c r="BL379" s="58"/>
      <c r="BM379" s="58"/>
      <c r="BN379" s="58"/>
      <c r="BO379" s="58"/>
      <c r="BP379" s="58"/>
      <c r="BQ379" s="58"/>
      <c r="BR379" s="58"/>
      <c r="BS379" s="58"/>
    </row>
    <row r="380" spans="63:71" x14ac:dyDescent="0.3">
      <c r="BK380" s="58"/>
      <c r="BL380" s="58"/>
      <c r="BM380" s="58"/>
      <c r="BN380" s="58"/>
      <c r="BO380" s="58"/>
      <c r="BP380" s="58"/>
      <c r="BQ380" s="58"/>
      <c r="BR380" s="58"/>
      <c r="BS380" s="58"/>
    </row>
    <row r="381" spans="63:71" x14ac:dyDescent="0.3">
      <c r="BK381" s="58"/>
      <c r="BL381" s="58"/>
      <c r="BM381" s="58"/>
      <c r="BN381" s="58"/>
      <c r="BO381" s="58"/>
      <c r="BP381" s="58"/>
      <c r="BQ381" s="58"/>
      <c r="BR381" s="58"/>
      <c r="BS381" s="58"/>
    </row>
    <row r="382" spans="63:71" x14ac:dyDescent="0.3">
      <c r="BK382" s="58"/>
      <c r="BL382" s="58"/>
      <c r="BM382" s="58"/>
      <c r="BN382" s="58"/>
      <c r="BO382" s="58"/>
      <c r="BP382" s="58"/>
      <c r="BQ382" s="58"/>
      <c r="BR382" s="58"/>
      <c r="BS382" s="58"/>
    </row>
    <row r="383" spans="63:71" x14ac:dyDescent="0.3">
      <c r="BK383" s="58"/>
      <c r="BL383" s="58"/>
      <c r="BM383" s="58"/>
      <c r="BN383" s="58"/>
      <c r="BO383" s="58"/>
      <c r="BP383" s="58"/>
      <c r="BQ383" s="58"/>
      <c r="BR383" s="58"/>
      <c r="BS383" s="58"/>
    </row>
    <row r="384" spans="63:71" x14ac:dyDescent="0.3">
      <c r="BK384" s="58"/>
      <c r="BL384" s="58"/>
      <c r="BM384" s="58"/>
      <c r="BN384" s="58"/>
      <c r="BO384" s="58"/>
      <c r="BP384" s="58"/>
      <c r="BQ384" s="58"/>
      <c r="BR384" s="58"/>
      <c r="BS384" s="58"/>
    </row>
    <row r="385" spans="63:71" x14ac:dyDescent="0.3">
      <c r="BK385" s="58"/>
      <c r="BL385" s="58"/>
      <c r="BM385" s="58"/>
      <c r="BN385" s="58"/>
      <c r="BO385" s="58"/>
      <c r="BP385" s="58"/>
      <c r="BQ385" s="58"/>
      <c r="BR385" s="58"/>
      <c r="BS385" s="58"/>
    </row>
    <row r="386" spans="63:71" x14ac:dyDescent="0.3">
      <c r="BK386" s="58"/>
      <c r="BL386" s="58"/>
      <c r="BM386" s="58"/>
      <c r="BN386" s="58"/>
      <c r="BO386" s="58"/>
      <c r="BP386" s="58"/>
      <c r="BQ386" s="58"/>
      <c r="BR386" s="58"/>
      <c r="BS386" s="58"/>
    </row>
    <row r="387" spans="63:71" x14ac:dyDescent="0.3">
      <c r="BK387" s="58"/>
      <c r="BL387" s="58"/>
      <c r="BM387" s="58"/>
      <c r="BN387" s="58"/>
      <c r="BO387" s="58"/>
      <c r="BP387" s="58"/>
      <c r="BQ387" s="58"/>
      <c r="BR387" s="58"/>
      <c r="BS387" s="58"/>
    </row>
    <row r="388" spans="63:71" x14ac:dyDescent="0.3">
      <c r="BK388" s="58"/>
      <c r="BL388" s="58"/>
      <c r="BM388" s="58"/>
      <c r="BN388" s="58"/>
      <c r="BO388" s="58"/>
      <c r="BP388" s="58"/>
      <c r="BQ388" s="58"/>
      <c r="BR388" s="58"/>
      <c r="BS388" s="58"/>
    </row>
    <row r="389" spans="63:71" x14ac:dyDescent="0.3">
      <c r="BK389" s="58"/>
      <c r="BL389" s="58"/>
      <c r="BM389" s="58"/>
      <c r="BN389" s="58"/>
      <c r="BO389" s="58"/>
      <c r="BP389" s="58"/>
      <c r="BQ389" s="58"/>
      <c r="BR389" s="58"/>
      <c r="BS389" s="58"/>
    </row>
    <row r="390" spans="63:71" x14ac:dyDescent="0.3">
      <c r="BK390" s="58"/>
      <c r="BL390" s="58"/>
      <c r="BM390" s="58"/>
      <c r="BN390" s="58"/>
      <c r="BO390" s="58"/>
      <c r="BP390" s="58"/>
      <c r="BQ390" s="58"/>
      <c r="BR390" s="58"/>
      <c r="BS390" s="58"/>
    </row>
    <row r="391" spans="63:71" x14ac:dyDescent="0.3">
      <c r="BK391" s="58"/>
      <c r="BL391" s="58"/>
      <c r="BM391" s="58"/>
      <c r="BN391" s="58"/>
      <c r="BO391" s="58"/>
      <c r="BP391" s="58"/>
      <c r="BQ391" s="58"/>
      <c r="BR391" s="58"/>
      <c r="BS391" s="58"/>
    </row>
    <row r="392" spans="63:71" x14ac:dyDescent="0.3">
      <c r="BK392" s="58"/>
      <c r="BL392" s="58"/>
      <c r="BM392" s="58"/>
      <c r="BN392" s="58"/>
      <c r="BO392" s="58"/>
      <c r="BP392" s="58"/>
      <c r="BQ392" s="58"/>
      <c r="BR392" s="58"/>
      <c r="BS392" s="58"/>
    </row>
    <row r="393" spans="63:71" x14ac:dyDescent="0.3">
      <c r="BK393" s="58"/>
      <c r="BL393" s="58"/>
      <c r="BM393" s="58"/>
      <c r="BN393" s="58"/>
      <c r="BO393" s="58"/>
      <c r="BP393" s="58"/>
      <c r="BQ393" s="58"/>
      <c r="BR393" s="58"/>
      <c r="BS393" s="58"/>
    </row>
    <row r="394" spans="63:71" x14ac:dyDescent="0.3">
      <c r="BK394" s="58"/>
      <c r="BL394" s="58"/>
      <c r="BM394" s="58"/>
      <c r="BN394" s="58"/>
      <c r="BO394" s="58"/>
      <c r="BP394" s="58"/>
      <c r="BQ394" s="58"/>
      <c r="BR394" s="58"/>
      <c r="BS394" s="58"/>
    </row>
    <row r="395" spans="63:71" x14ac:dyDescent="0.3">
      <c r="BK395" s="58"/>
      <c r="BL395" s="58"/>
      <c r="BM395" s="58"/>
      <c r="BN395" s="58"/>
      <c r="BO395" s="58"/>
      <c r="BP395" s="58"/>
      <c r="BQ395" s="58"/>
      <c r="BR395" s="58"/>
      <c r="BS395" s="58"/>
    </row>
    <row r="396" spans="63:71" x14ac:dyDescent="0.3">
      <c r="BK396" s="58"/>
      <c r="BL396" s="58"/>
      <c r="BM396" s="58"/>
      <c r="BN396" s="58"/>
      <c r="BO396" s="58"/>
      <c r="BP396" s="58"/>
      <c r="BQ396" s="58"/>
      <c r="BR396" s="58"/>
      <c r="BS396" s="58"/>
    </row>
    <row r="397" spans="63:71" x14ac:dyDescent="0.3">
      <c r="BK397" s="58"/>
      <c r="BL397" s="58"/>
      <c r="BM397" s="58"/>
      <c r="BN397" s="58"/>
      <c r="BO397" s="58"/>
      <c r="BP397" s="58"/>
      <c r="BQ397" s="58"/>
      <c r="BR397" s="58"/>
      <c r="BS397" s="58"/>
    </row>
    <row r="398" spans="63:71" x14ac:dyDescent="0.3">
      <c r="BK398" s="58"/>
      <c r="BL398" s="58"/>
      <c r="BM398" s="58"/>
      <c r="BN398" s="58"/>
      <c r="BO398" s="58"/>
      <c r="BP398" s="58"/>
      <c r="BQ398" s="58"/>
      <c r="BR398" s="58"/>
      <c r="BS398" s="58"/>
    </row>
    <row r="399" spans="63:71" x14ac:dyDescent="0.3">
      <c r="BK399" s="58"/>
      <c r="BL399" s="58"/>
      <c r="BM399" s="58"/>
      <c r="BN399" s="58"/>
      <c r="BO399" s="58"/>
      <c r="BP399" s="58"/>
      <c r="BQ399" s="58"/>
      <c r="BR399" s="58"/>
      <c r="BS399" s="58"/>
    </row>
    <row r="400" spans="63:71" x14ac:dyDescent="0.3">
      <c r="BK400" s="58"/>
      <c r="BL400" s="58"/>
      <c r="BM400" s="58"/>
      <c r="BN400" s="58"/>
      <c r="BO400" s="58"/>
      <c r="BP400" s="58"/>
      <c r="BQ400" s="58"/>
      <c r="BR400" s="58"/>
      <c r="BS400" s="58"/>
    </row>
    <row r="401" spans="63:71" x14ac:dyDescent="0.3">
      <c r="BK401" s="58"/>
      <c r="BL401" s="58"/>
      <c r="BM401" s="58"/>
      <c r="BN401" s="58"/>
      <c r="BO401" s="58"/>
      <c r="BP401" s="58"/>
      <c r="BQ401" s="58"/>
      <c r="BR401" s="58"/>
      <c r="BS401" s="58"/>
    </row>
    <row r="402" spans="63:71" x14ac:dyDescent="0.3">
      <c r="BK402" s="58"/>
      <c r="BL402" s="58"/>
      <c r="BM402" s="58"/>
      <c r="BN402" s="58"/>
      <c r="BO402" s="58"/>
      <c r="BP402" s="58"/>
      <c r="BQ402" s="58"/>
      <c r="BR402" s="58"/>
      <c r="BS402" s="58"/>
    </row>
    <row r="403" spans="63:71" x14ac:dyDescent="0.3">
      <c r="BK403" s="58"/>
      <c r="BL403" s="58"/>
      <c r="BM403" s="58"/>
      <c r="BN403" s="58"/>
      <c r="BO403" s="58"/>
      <c r="BP403" s="58"/>
      <c r="BQ403" s="58"/>
      <c r="BR403" s="58"/>
      <c r="BS403" s="58"/>
    </row>
    <row r="404" spans="63:71" x14ac:dyDescent="0.3">
      <c r="BK404" s="58"/>
      <c r="BL404" s="58"/>
      <c r="BM404" s="58"/>
      <c r="BN404" s="58"/>
      <c r="BO404" s="58"/>
      <c r="BP404" s="58"/>
      <c r="BQ404" s="58"/>
      <c r="BR404" s="58"/>
      <c r="BS404" s="58"/>
    </row>
    <row r="405" spans="63:71" x14ac:dyDescent="0.3">
      <c r="BK405" s="58"/>
      <c r="BL405" s="58"/>
      <c r="BM405" s="58"/>
      <c r="BN405" s="58"/>
      <c r="BO405" s="58"/>
      <c r="BP405" s="58"/>
      <c r="BQ405" s="58"/>
      <c r="BR405" s="58"/>
      <c r="BS405" s="58"/>
    </row>
    <row r="406" spans="63:71" x14ac:dyDescent="0.3">
      <c r="BK406" s="58"/>
      <c r="BL406" s="58"/>
      <c r="BM406" s="58"/>
      <c r="BN406" s="58"/>
      <c r="BO406" s="58"/>
      <c r="BP406" s="58"/>
      <c r="BQ406" s="58"/>
      <c r="BR406" s="58"/>
      <c r="BS406" s="58"/>
    </row>
    <row r="407" spans="63:71" x14ac:dyDescent="0.3">
      <c r="BK407" s="58"/>
      <c r="BL407" s="58"/>
      <c r="BM407" s="58"/>
      <c r="BN407" s="58"/>
      <c r="BO407" s="58"/>
      <c r="BP407" s="58"/>
      <c r="BQ407" s="58"/>
      <c r="BR407" s="58"/>
      <c r="BS407" s="58"/>
    </row>
    <row r="408" spans="63:71" x14ac:dyDescent="0.3">
      <c r="BK408" s="58"/>
      <c r="BL408" s="58"/>
      <c r="BM408" s="58"/>
      <c r="BN408" s="58"/>
      <c r="BO408" s="58"/>
      <c r="BP408" s="58"/>
      <c r="BQ408" s="58"/>
      <c r="BR408" s="58"/>
      <c r="BS408" s="58"/>
    </row>
    <row r="409" spans="63:71" x14ac:dyDescent="0.3">
      <c r="BK409" s="58"/>
      <c r="BL409" s="58"/>
      <c r="BM409" s="58"/>
      <c r="BN409" s="58"/>
      <c r="BO409" s="58"/>
      <c r="BP409" s="58"/>
      <c r="BQ409" s="58"/>
      <c r="BR409" s="58"/>
      <c r="BS409" s="58"/>
    </row>
    <row r="410" spans="63:71" x14ac:dyDescent="0.3">
      <c r="BK410" s="58"/>
      <c r="BL410" s="58"/>
      <c r="BM410" s="58"/>
      <c r="BN410" s="58"/>
      <c r="BO410" s="58"/>
      <c r="BP410" s="58"/>
      <c r="BQ410" s="58"/>
      <c r="BR410" s="58"/>
      <c r="BS410" s="58"/>
    </row>
    <row r="411" spans="63:71" x14ac:dyDescent="0.3">
      <c r="BK411" s="58"/>
      <c r="BL411" s="58"/>
      <c r="BM411" s="58"/>
      <c r="BN411" s="58"/>
      <c r="BO411" s="58"/>
      <c r="BP411" s="58"/>
      <c r="BQ411" s="58"/>
      <c r="BR411" s="58"/>
      <c r="BS411" s="58"/>
    </row>
    <row r="412" spans="63:71" x14ac:dyDescent="0.3">
      <c r="BK412" s="58"/>
      <c r="BL412" s="58"/>
      <c r="BM412" s="58"/>
      <c r="BN412" s="58"/>
      <c r="BO412" s="58"/>
      <c r="BP412" s="58"/>
      <c r="BQ412" s="58"/>
      <c r="BR412" s="58"/>
      <c r="BS412" s="58"/>
    </row>
    <row r="413" spans="63:71" x14ac:dyDescent="0.3">
      <c r="BK413" s="58"/>
      <c r="BL413" s="58"/>
      <c r="BM413" s="58"/>
      <c r="BN413" s="58"/>
      <c r="BO413" s="58"/>
      <c r="BP413" s="58"/>
      <c r="BQ413" s="58"/>
      <c r="BR413" s="58"/>
      <c r="BS413" s="58"/>
    </row>
    <row r="414" spans="63:71" x14ac:dyDescent="0.3">
      <c r="BK414" s="58"/>
      <c r="BL414" s="58"/>
      <c r="BM414" s="58"/>
      <c r="BN414" s="58"/>
      <c r="BO414" s="58"/>
      <c r="BP414" s="58"/>
      <c r="BQ414" s="58"/>
      <c r="BR414" s="58"/>
      <c r="BS414" s="58"/>
    </row>
    <row r="415" spans="63:71" x14ac:dyDescent="0.3">
      <c r="BK415" s="58"/>
      <c r="BL415" s="58"/>
      <c r="BM415" s="58"/>
      <c r="BN415" s="58"/>
      <c r="BO415" s="58"/>
      <c r="BP415" s="58"/>
      <c r="BQ415" s="58"/>
      <c r="BR415" s="58"/>
      <c r="BS415" s="58"/>
    </row>
    <row r="416" spans="63:71" x14ac:dyDescent="0.3">
      <c r="BK416" s="58"/>
      <c r="BL416" s="58"/>
      <c r="BM416" s="58"/>
      <c r="BN416" s="58"/>
      <c r="BO416" s="58"/>
      <c r="BP416" s="58"/>
      <c r="BQ416" s="58"/>
      <c r="BR416" s="58"/>
      <c r="BS416" s="58"/>
    </row>
    <row r="417" spans="63:71" x14ac:dyDescent="0.3">
      <c r="BK417" s="58"/>
      <c r="BL417" s="58"/>
      <c r="BM417" s="58"/>
      <c r="BN417" s="58"/>
      <c r="BO417" s="58"/>
      <c r="BP417" s="58"/>
      <c r="BQ417" s="58"/>
      <c r="BR417" s="58"/>
      <c r="BS417" s="58"/>
    </row>
    <row r="418" spans="63:71" x14ac:dyDescent="0.3">
      <c r="BK418" s="58"/>
      <c r="BL418" s="58"/>
      <c r="BM418" s="58"/>
      <c r="BN418" s="58"/>
      <c r="BO418" s="58"/>
      <c r="BP418" s="58"/>
      <c r="BQ418" s="58"/>
      <c r="BR418" s="58"/>
      <c r="BS418" s="58"/>
    </row>
    <row r="419" spans="63:71" x14ac:dyDescent="0.3">
      <c r="BK419" s="58"/>
      <c r="BL419" s="58"/>
      <c r="BM419" s="58"/>
      <c r="BN419" s="58"/>
      <c r="BO419" s="58"/>
      <c r="BP419" s="58"/>
      <c r="BQ419" s="58"/>
      <c r="BR419" s="58"/>
      <c r="BS419" s="58"/>
    </row>
    <row r="420" spans="63:71" x14ac:dyDescent="0.3">
      <c r="BK420" s="58"/>
      <c r="BL420" s="58"/>
      <c r="BM420" s="58"/>
      <c r="BN420" s="58"/>
      <c r="BO420" s="58"/>
      <c r="BP420" s="58"/>
      <c r="BQ420" s="58"/>
      <c r="BR420" s="58"/>
      <c r="BS420" s="58"/>
    </row>
    <row r="421" spans="63:71" x14ac:dyDescent="0.3">
      <c r="BK421" s="58"/>
      <c r="BL421" s="58"/>
      <c r="BM421" s="58"/>
      <c r="BN421" s="58"/>
      <c r="BO421" s="58"/>
      <c r="BP421" s="58"/>
      <c r="BQ421" s="58"/>
      <c r="BR421" s="58"/>
      <c r="BS421" s="58"/>
    </row>
    <row r="422" spans="63:71" x14ac:dyDescent="0.3">
      <c r="BK422" s="58"/>
      <c r="BL422" s="58"/>
      <c r="BM422" s="58"/>
      <c r="BN422" s="58"/>
      <c r="BO422" s="58"/>
      <c r="BP422" s="58"/>
      <c r="BQ422" s="58"/>
      <c r="BR422" s="58"/>
      <c r="BS422" s="58"/>
    </row>
    <row r="423" spans="63:71" x14ac:dyDescent="0.3">
      <c r="BK423" s="58"/>
      <c r="BL423" s="58"/>
      <c r="BM423" s="58"/>
      <c r="BN423" s="58"/>
      <c r="BO423" s="58"/>
      <c r="BP423" s="58"/>
      <c r="BQ423" s="58"/>
      <c r="BR423" s="58"/>
      <c r="BS423" s="58"/>
    </row>
    <row r="424" spans="63:71" x14ac:dyDescent="0.3">
      <c r="BK424" s="58"/>
      <c r="BL424" s="58"/>
      <c r="BM424" s="58"/>
      <c r="BN424" s="58"/>
      <c r="BO424" s="58"/>
      <c r="BP424" s="58"/>
      <c r="BQ424" s="58"/>
      <c r="BR424" s="58"/>
      <c r="BS424" s="58"/>
    </row>
    <row r="425" spans="63:71" x14ac:dyDescent="0.3">
      <c r="BK425" s="58"/>
      <c r="BL425" s="58"/>
      <c r="BM425" s="58"/>
      <c r="BN425" s="58"/>
      <c r="BO425" s="58"/>
      <c r="BP425" s="58"/>
      <c r="BQ425" s="58"/>
      <c r="BR425" s="58"/>
      <c r="BS425" s="58"/>
    </row>
    <row r="426" spans="63:71" x14ac:dyDescent="0.3">
      <c r="BK426" s="58"/>
      <c r="BL426" s="58"/>
      <c r="BM426" s="58"/>
      <c r="BN426" s="58"/>
      <c r="BO426" s="58"/>
      <c r="BP426" s="58"/>
      <c r="BQ426" s="58"/>
      <c r="BR426" s="58"/>
      <c r="BS426" s="58"/>
    </row>
    <row r="427" spans="63:71" x14ac:dyDescent="0.3">
      <c r="BK427" s="58"/>
      <c r="BL427" s="58"/>
      <c r="BM427" s="58"/>
      <c r="BN427" s="58"/>
      <c r="BO427" s="58"/>
      <c r="BP427" s="58"/>
      <c r="BQ427" s="58"/>
      <c r="BR427" s="58"/>
      <c r="BS427" s="58"/>
    </row>
    <row r="428" spans="63:71" x14ac:dyDescent="0.3">
      <c r="BK428" s="58"/>
      <c r="BL428" s="58"/>
      <c r="BM428" s="58"/>
      <c r="BN428" s="58"/>
      <c r="BO428" s="58"/>
      <c r="BP428" s="58"/>
      <c r="BQ428" s="58"/>
      <c r="BR428" s="58"/>
      <c r="BS428" s="58"/>
    </row>
    <row r="429" spans="63:71" x14ac:dyDescent="0.3">
      <c r="BK429" s="58"/>
      <c r="BL429" s="58"/>
      <c r="BM429" s="58"/>
      <c r="BN429" s="58"/>
      <c r="BO429" s="58"/>
      <c r="BP429" s="58"/>
      <c r="BQ429" s="58"/>
      <c r="BR429" s="58"/>
      <c r="BS429" s="58"/>
    </row>
    <row r="430" spans="63:71" x14ac:dyDescent="0.3">
      <c r="BK430" s="58"/>
      <c r="BL430" s="58"/>
      <c r="BM430" s="58"/>
      <c r="BN430" s="58"/>
      <c r="BO430" s="58"/>
      <c r="BP430" s="58"/>
      <c r="BQ430" s="58"/>
      <c r="BR430" s="58"/>
      <c r="BS430" s="58"/>
    </row>
    <row r="431" spans="63:71" x14ac:dyDescent="0.3">
      <c r="BK431" s="58"/>
      <c r="BL431" s="58"/>
      <c r="BM431" s="58"/>
      <c r="BN431" s="58"/>
      <c r="BO431" s="58"/>
      <c r="BP431" s="58"/>
      <c r="BQ431" s="58"/>
      <c r="BR431" s="58"/>
      <c r="BS431" s="58"/>
    </row>
    <row r="432" spans="63:71" x14ac:dyDescent="0.3">
      <c r="BK432" s="58"/>
      <c r="BL432" s="58"/>
      <c r="BM432" s="58"/>
      <c r="BN432" s="58"/>
      <c r="BO432" s="58"/>
      <c r="BP432" s="58"/>
      <c r="BQ432" s="58"/>
      <c r="BR432" s="58"/>
      <c r="BS432" s="58"/>
    </row>
    <row r="433" spans="63:71" x14ac:dyDescent="0.3">
      <c r="BK433" s="58"/>
      <c r="BL433" s="58"/>
      <c r="BM433" s="58"/>
      <c r="BN433" s="58"/>
      <c r="BO433" s="58"/>
      <c r="BP433" s="58"/>
      <c r="BQ433" s="58"/>
      <c r="BR433" s="58"/>
      <c r="BS433" s="58"/>
    </row>
    <row r="434" spans="63:71" x14ac:dyDescent="0.3">
      <c r="BK434" s="58"/>
      <c r="BL434" s="58"/>
      <c r="BM434" s="58"/>
      <c r="BN434" s="58"/>
      <c r="BO434" s="58"/>
      <c r="BP434" s="58"/>
      <c r="BQ434" s="58"/>
      <c r="BR434" s="58"/>
      <c r="BS434" s="58"/>
    </row>
    <row r="435" spans="63:71" x14ac:dyDescent="0.3">
      <c r="BK435" s="58"/>
      <c r="BL435" s="58"/>
      <c r="BM435" s="58"/>
      <c r="BN435" s="58"/>
      <c r="BO435" s="58"/>
      <c r="BP435" s="58"/>
      <c r="BQ435" s="58"/>
      <c r="BR435" s="58"/>
      <c r="BS435" s="58"/>
    </row>
    <row r="436" spans="63:71" x14ac:dyDescent="0.3">
      <c r="BK436" s="58"/>
      <c r="BL436" s="58"/>
      <c r="BM436" s="58"/>
      <c r="BN436" s="58"/>
      <c r="BO436" s="58"/>
      <c r="BP436" s="58"/>
      <c r="BQ436" s="58"/>
      <c r="BR436" s="58"/>
      <c r="BS436" s="58"/>
    </row>
    <row r="437" spans="63:71" x14ac:dyDescent="0.3">
      <c r="BK437" s="58"/>
      <c r="BL437" s="58"/>
      <c r="BM437" s="58"/>
      <c r="BN437" s="58"/>
      <c r="BO437" s="58"/>
      <c r="BP437" s="58"/>
      <c r="BQ437" s="58"/>
      <c r="BR437" s="58"/>
      <c r="BS437" s="58"/>
    </row>
    <row r="438" spans="63:71" x14ac:dyDescent="0.3">
      <c r="BK438" s="58"/>
      <c r="BL438" s="58"/>
      <c r="BM438" s="58"/>
      <c r="BN438" s="58"/>
      <c r="BO438" s="58"/>
      <c r="BP438" s="58"/>
      <c r="BQ438" s="58"/>
      <c r="BR438" s="58"/>
      <c r="BS438" s="58"/>
    </row>
    <row r="439" spans="63:71" x14ac:dyDescent="0.3">
      <c r="BK439" s="58"/>
      <c r="BL439" s="58"/>
      <c r="BM439" s="58"/>
      <c r="BN439" s="58"/>
      <c r="BO439" s="58"/>
      <c r="BP439" s="58"/>
      <c r="BQ439" s="58"/>
      <c r="BR439" s="58"/>
      <c r="BS439" s="58"/>
    </row>
    <row r="440" spans="63:71" x14ac:dyDescent="0.3">
      <c r="BK440" s="58"/>
      <c r="BL440" s="58"/>
      <c r="BM440" s="58"/>
      <c r="BN440" s="58"/>
      <c r="BO440" s="58"/>
      <c r="BP440" s="58"/>
      <c r="BQ440" s="58"/>
      <c r="BR440" s="58"/>
      <c r="BS440" s="58"/>
    </row>
    <row r="441" spans="63:71" x14ac:dyDescent="0.3">
      <c r="BK441" s="58"/>
      <c r="BL441" s="58"/>
      <c r="BM441" s="58"/>
      <c r="BN441" s="58"/>
      <c r="BO441" s="58"/>
      <c r="BP441" s="58"/>
      <c r="BQ441" s="58"/>
      <c r="BR441" s="58"/>
      <c r="BS441" s="58"/>
    </row>
    <row r="442" spans="63:71" x14ac:dyDescent="0.3">
      <c r="BK442" s="58"/>
      <c r="BL442" s="58"/>
      <c r="BM442" s="58"/>
      <c r="BN442" s="58"/>
      <c r="BO442" s="58"/>
      <c r="BP442" s="58"/>
      <c r="BQ442" s="58"/>
      <c r="BR442" s="58"/>
      <c r="BS442" s="58"/>
    </row>
    <row r="443" spans="63:71" x14ac:dyDescent="0.3">
      <c r="BK443" s="58"/>
      <c r="BL443" s="58"/>
      <c r="BM443" s="58"/>
      <c r="BN443" s="58"/>
      <c r="BO443" s="58"/>
      <c r="BP443" s="58"/>
      <c r="BQ443" s="58"/>
      <c r="BR443" s="58"/>
      <c r="BS443" s="58"/>
    </row>
    <row r="444" spans="63:71" x14ac:dyDescent="0.3">
      <c r="BK444" s="58"/>
      <c r="BL444" s="58"/>
      <c r="BM444" s="58"/>
      <c r="BN444" s="58"/>
      <c r="BO444" s="58"/>
      <c r="BP444" s="58"/>
      <c r="BQ444" s="58"/>
      <c r="BR444" s="58"/>
      <c r="BS444" s="58"/>
    </row>
    <row r="445" spans="63:71" x14ac:dyDescent="0.3">
      <c r="BK445" s="58"/>
      <c r="BL445" s="58"/>
      <c r="BM445" s="58"/>
      <c r="BN445" s="58"/>
      <c r="BO445" s="58"/>
      <c r="BP445" s="58"/>
      <c r="BQ445" s="58"/>
      <c r="BR445" s="58"/>
      <c r="BS445" s="58"/>
    </row>
    <row r="446" spans="63:71" x14ac:dyDescent="0.3">
      <c r="BK446" s="58"/>
      <c r="BL446" s="58"/>
      <c r="BM446" s="58"/>
      <c r="BN446" s="58"/>
      <c r="BO446" s="58"/>
      <c r="BP446" s="58"/>
      <c r="BQ446" s="58"/>
      <c r="BR446" s="58"/>
      <c r="BS446" s="58"/>
    </row>
    <row r="447" spans="63:71" x14ac:dyDescent="0.3">
      <c r="BK447" s="58"/>
      <c r="BL447" s="58"/>
      <c r="BM447" s="58"/>
      <c r="BN447" s="58"/>
      <c r="BO447" s="58"/>
      <c r="BP447" s="58"/>
      <c r="BQ447" s="58"/>
      <c r="BR447" s="58"/>
      <c r="BS447" s="58"/>
    </row>
    <row r="448" spans="63:71" x14ac:dyDescent="0.3">
      <c r="BK448" s="58"/>
      <c r="BL448" s="58"/>
      <c r="BM448" s="58"/>
      <c r="BN448" s="58"/>
      <c r="BO448" s="58"/>
      <c r="BP448" s="58"/>
      <c r="BQ448" s="58"/>
      <c r="BR448" s="58"/>
      <c r="BS448" s="58"/>
    </row>
    <row r="449" spans="63:71" x14ac:dyDescent="0.3">
      <c r="BK449" s="58"/>
      <c r="BL449" s="58"/>
      <c r="BM449" s="58"/>
      <c r="BN449" s="58"/>
      <c r="BO449" s="58"/>
      <c r="BP449" s="58"/>
      <c r="BQ449" s="58"/>
      <c r="BR449" s="58"/>
      <c r="BS449" s="58"/>
    </row>
    <row r="450" spans="63:71" x14ac:dyDescent="0.3">
      <c r="BK450" s="58"/>
      <c r="BL450" s="58"/>
      <c r="BM450" s="58"/>
      <c r="BN450" s="58"/>
      <c r="BO450" s="58"/>
      <c r="BP450" s="58"/>
      <c r="BQ450" s="58"/>
      <c r="BR450" s="58"/>
      <c r="BS450" s="58"/>
    </row>
    <row r="451" spans="63:71" x14ac:dyDescent="0.3">
      <c r="BK451" s="58"/>
      <c r="BL451" s="58"/>
      <c r="BM451" s="58"/>
      <c r="BN451" s="58"/>
      <c r="BO451" s="58"/>
      <c r="BP451" s="58"/>
      <c r="BQ451" s="58"/>
      <c r="BR451" s="58"/>
      <c r="BS451" s="58"/>
    </row>
    <row r="452" spans="63:71" x14ac:dyDescent="0.3">
      <c r="BK452" s="58"/>
      <c r="BL452" s="58"/>
      <c r="BM452" s="58"/>
      <c r="BN452" s="58"/>
      <c r="BO452" s="58"/>
      <c r="BP452" s="58"/>
      <c r="BQ452" s="58"/>
      <c r="BR452" s="58"/>
      <c r="BS452" s="58"/>
    </row>
    <row r="453" spans="63:71" x14ac:dyDescent="0.3">
      <c r="BK453" s="58"/>
      <c r="BL453" s="58"/>
      <c r="BM453" s="58"/>
      <c r="BN453" s="58"/>
      <c r="BO453" s="58"/>
      <c r="BP453" s="58"/>
      <c r="BQ453" s="58"/>
      <c r="BR453" s="58"/>
      <c r="BS453" s="58"/>
    </row>
    <row r="454" spans="63:71" x14ac:dyDescent="0.3">
      <c r="BK454" s="58"/>
      <c r="BL454" s="58"/>
      <c r="BM454" s="58"/>
      <c r="BN454" s="58"/>
      <c r="BO454" s="58"/>
      <c r="BP454" s="58"/>
      <c r="BQ454" s="58"/>
      <c r="BR454" s="58"/>
      <c r="BS454" s="58"/>
    </row>
    <row r="455" spans="63:71" x14ac:dyDescent="0.3">
      <c r="BK455" s="58"/>
      <c r="BL455" s="58"/>
      <c r="BM455" s="58"/>
      <c r="BN455" s="58"/>
      <c r="BO455" s="58"/>
      <c r="BP455" s="58"/>
      <c r="BQ455" s="58"/>
      <c r="BR455" s="58"/>
      <c r="BS455" s="58"/>
    </row>
    <row r="456" spans="63:71" x14ac:dyDescent="0.3">
      <c r="BK456" s="58"/>
      <c r="BL456" s="58"/>
      <c r="BM456" s="58"/>
      <c r="BN456" s="58"/>
      <c r="BO456" s="58"/>
      <c r="BP456" s="58"/>
      <c r="BQ456" s="58"/>
      <c r="BR456" s="58"/>
      <c r="BS456" s="58"/>
    </row>
    <row r="457" spans="63:71" x14ac:dyDescent="0.3">
      <c r="BK457" s="58"/>
      <c r="BL457" s="58"/>
      <c r="BM457" s="58"/>
      <c r="BN457" s="58"/>
      <c r="BO457" s="58"/>
      <c r="BP457" s="58"/>
      <c r="BQ457" s="58"/>
      <c r="BR457" s="58"/>
      <c r="BS457" s="58"/>
    </row>
    <row r="458" spans="63:71" x14ac:dyDescent="0.3">
      <c r="BK458" s="58"/>
      <c r="BL458" s="58"/>
      <c r="BM458" s="58"/>
      <c r="BN458" s="58"/>
      <c r="BO458" s="58"/>
      <c r="BP458" s="58"/>
      <c r="BQ458" s="58"/>
      <c r="BR458" s="58"/>
      <c r="BS458" s="58"/>
    </row>
    <row r="459" spans="63:71" x14ac:dyDescent="0.3">
      <c r="BK459" s="58"/>
      <c r="BL459" s="58"/>
      <c r="BM459" s="58"/>
      <c r="BN459" s="58"/>
      <c r="BO459" s="58"/>
      <c r="BP459" s="58"/>
      <c r="BQ459" s="58"/>
      <c r="BR459" s="58"/>
      <c r="BS459" s="58"/>
    </row>
    <row r="460" spans="63:71" x14ac:dyDescent="0.3">
      <c r="BK460" s="58"/>
      <c r="BL460" s="58"/>
      <c r="BM460" s="58"/>
      <c r="BN460" s="58"/>
      <c r="BO460" s="58"/>
      <c r="BP460" s="58"/>
      <c r="BQ460" s="58"/>
      <c r="BR460" s="58"/>
      <c r="BS460" s="58"/>
    </row>
    <row r="461" spans="63:71" x14ac:dyDescent="0.3">
      <c r="BK461" s="58"/>
      <c r="BL461" s="58"/>
      <c r="BM461" s="58"/>
      <c r="BN461" s="58"/>
      <c r="BO461" s="58"/>
      <c r="BP461" s="58"/>
      <c r="BQ461" s="58"/>
      <c r="BR461" s="58"/>
      <c r="BS461" s="58"/>
    </row>
    <row r="462" spans="63:71" x14ac:dyDescent="0.3">
      <c r="BK462" s="58"/>
      <c r="BL462" s="58"/>
      <c r="BM462" s="58"/>
      <c r="BN462" s="58"/>
      <c r="BO462" s="58"/>
      <c r="BP462" s="58"/>
      <c r="BQ462" s="58"/>
      <c r="BR462" s="58"/>
      <c r="BS462" s="58"/>
    </row>
    <row r="463" spans="63:71" x14ac:dyDescent="0.3">
      <c r="BK463" s="58"/>
      <c r="BL463" s="58"/>
      <c r="BM463" s="58"/>
      <c r="BN463" s="58"/>
      <c r="BO463" s="58"/>
      <c r="BP463" s="58"/>
      <c r="BQ463" s="58"/>
      <c r="BR463" s="58"/>
      <c r="BS463" s="58"/>
    </row>
    <row r="464" spans="63:71" x14ac:dyDescent="0.3">
      <c r="BK464" s="58"/>
      <c r="BL464" s="58"/>
      <c r="BM464" s="58"/>
      <c r="BN464" s="58"/>
      <c r="BO464" s="58"/>
      <c r="BP464" s="58"/>
      <c r="BQ464" s="58"/>
      <c r="BR464" s="58"/>
      <c r="BS464" s="58"/>
    </row>
    <row r="465" spans="63:71" x14ac:dyDescent="0.3">
      <c r="BK465" s="58"/>
      <c r="BL465" s="58"/>
      <c r="BM465" s="58"/>
      <c r="BN465" s="58"/>
      <c r="BO465" s="58"/>
      <c r="BP465" s="58"/>
      <c r="BQ465" s="58"/>
      <c r="BR465" s="58"/>
      <c r="BS465" s="58"/>
    </row>
    <row r="466" spans="63:71" x14ac:dyDescent="0.3">
      <c r="BK466" s="58"/>
      <c r="BL466" s="58"/>
      <c r="BM466" s="58"/>
      <c r="BN466" s="58"/>
      <c r="BO466" s="58"/>
      <c r="BP466" s="58"/>
      <c r="BQ466" s="58"/>
      <c r="BR466" s="58"/>
      <c r="BS466" s="58"/>
    </row>
    <row r="467" spans="63:71" x14ac:dyDescent="0.3">
      <c r="BK467" s="58"/>
      <c r="BL467" s="58"/>
      <c r="BM467" s="58"/>
      <c r="BN467" s="58"/>
      <c r="BO467" s="58"/>
      <c r="BP467" s="58"/>
      <c r="BQ467" s="58"/>
      <c r="BR467" s="58"/>
      <c r="BS467" s="58"/>
    </row>
    <row r="468" spans="63:71" x14ac:dyDescent="0.3">
      <c r="BK468" s="58"/>
      <c r="BL468" s="58"/>
      <c r="BM468" s="58"/>
      <c r="BN468" s="58"/>
      <c r="BO468" s="58"/>
      <c r="BP468" s="58"/>
      <c r="BQ468" s="58"/>
      <c r="BR468" s="58"/>
      <c r="BS468" s="58"/>
    </row>
    <row r="469" spans="63:71" x14ac:dyDescent="0.3">
      <c r="BK469" s="58"/>
      <c r="BL469" s="58"/>
      <c r="BM469" s="58"/>
      <c r="BN469" s="58"/>
      <c r="BO469" s="58"/>
      <c r="BP469" s="58"/>
      <c r="BQ469" s="58"/>
      <c r="BR469" s="58"/>
      <c r="BS469" s="58"/>
    </row>
    <row r="470" spans="63:71" x14ac:dyDescent="0.3">
      <c r="BK470" s="58"/>
      <c r="BL470" s="58"/>
      <c r="BM470" s="58"/>
      <c r="BN470" s="58"/>
      <c r="BO470" s="58"/>
      <c r="BP470" s="58"/>
      <c r="BQ470" s="58"/>
      <c r="BR470" s="58"/>
      <c r="BS470" s="58"/>
    </row>
    <row r="471" spans="63:71" x14ac:dyDescent="0.3">
      <c r="BK471" s="58"/>
      <c r="BL471" s="58"/>
      <c r="BM471" s="58"/>
      <c r="BN471" s="58"/>
      <c r="BO471" s="58"/>
      <c r="BP471" s="58"/>
      <c r="BQ471" s="58"/>
      <c r="BR471" s="58"/>
      <c r="BS471" s="58"/>
    </row>
    <row r="472" spans="63:71" x14ac:dyDescent="0.3">
      <c r="BK472" s="58"/>
      <c r="BL472" s="58"/>
      <c r="BM472" s="58"/>
      <c r="BN472" s="58"/>
      <c r="BO472" s="58"/>
      <c r="BP472" s="58"/>
      <c r="BQ472" s="58"/>
      <c r="BR472" s="58"/>
      <c r="BS472" s="58"/>
    </row>
    <row r="473" spans="63:71" x14ac:dyDescent="0.3">
      <c r="BK473" s="58"/>
      <c r="BL473" s="58"/>
      <c r="BM473" s="58"/>
      <c r="BN473" s="58"/>
      <c r="BO473" s="58"/>
      <c r="BP473" s="58"/>
      <c r="BQ473" s="58"/>
      <c r="BR473" s="58"/>
      <c r="BS473" s="58"/>
    </row>
    <row r="474" spans="63:71" x14ac:dyDescent="0.3">
      <c r="BK474" s="58"/>
      <c r="BL474" s="58"/>
      <c r="BM474" s="58"/>
      <c r="BN474" s="58"/>
      <c r="BO474" s="58"/>
      <c r="BP474" s="58"/>
      <c r="BQ474" s="58"/>
      <c r="BR474" s="58"/>
      <c r="BS474" s="58"/>
    </row>
    <row r="475" spans="63:71" x14ac:dyDescent="0.3">
      <c r="BK475" s="58"/>
      <c r="BL475" s="58"/>
      <c r="BM475" s="58"/>
      <c r="BN475" s="58"/>
      <c r="BO475" s="58"/>
      <c r="BP475" s="58"/>
      <c r="BQ475" s="58"/>
      <c r="BR475" s="58"/>
      <c r="BS475" s="58"/>
    </row>
    <row r="476" spans="63:71" x14ac:dyDescent="0.3">
      <c r="BK476" s="58"/>
      <c r="BL476" s="58"/>
      <c r="BM476" s="58"/>
      <c r="BN476" s="58"/>
      <c r="BO476" s="58"/>
      <c r="BP476" s="58"/>
      <c r="BQ476" s="58"/>
      <c r="BR476" s="58"/>
      <c r="BS476" s="58"/>
    </row>
    <row r="477" spans="63:71" x14ac:dyDescent="0.3">
      <c r="BK477" s="58"/>
      <c r="BL477" s="58"/>
      <c r="BM477" s="58"/>
      <c r="BN477" s="58"/>
      <c r="BO477" s="58"/>
      <c r="BP477" s="58"/>
      <c r="BQ477" s="58"/>
      <c r="BR477" s="58"/>
      <c r="BS477" s="58"/>
    </row>
    <row r="478" spans="63:71" x14ac:dyDescent="0.3">
      <c r="BK478" s="58"/>
      <c r="BL478" s="58"/>
      <c r="BM478" s="58"/>
      <c r="BN478" s="58"/>
      <c r="BO478" s="58"/>
      <c r="BP478" s="58"/>
      <c r="BQ478" s="58"/>
      <c r="BR478" s="58"/>
      <c r="BS478" s="58"/>
    </row>
    <row r="479" spans="63:71" x14ac:dyDescent="0.3">
      <c r="BK479" s="58"/>
      <c r="BL479" s="58"/>
      <c r="BM479" s="58"/>
      <c r="BN479" s="58"/>
      <c r="BO479" s="58"/>
      <c r="BP479" s="58"/>
      <c r="BQ479" s="58"/>
      <c r="BR479" s="58"/>
      <c r="BS479" s="58"/>
    </row>
    <row r="480" spans="63:71" x14ac:dyDescent="0.3">
      <c r="BK480" s="58"/>
      <c r="BL480" s="58"/>
      <c r="BM480" s="58"/>
      <c r="BN480" s="58"/>
      <c r="BO480" s="58"/>
      <c r="BP480" s="58"/>
      <c r="BQ480" s="58"/>
      <c r="BR480" s="58"/>
      <c r="BS480" s="58"/>
    </row>
    <row r="481" spans="63:71" x14ac:dyDescent="0.3">
      <c r="BK481" s="58"/>
      <c r="BL481" s="58"/>
      <c r="BM481" s="58"/>
      <c r="BN481" s="58"/>
      <c r="BO481" s="58"/>
      <c r="BP481" s="58"/>
      <c r="BQ481" s="58"/>
      <c r="BR481" s="58"/>
      <c r="BS481" s="58"/>
    </row>
    <row r="482" spans="63:71" x14ac:dyDescent="0.3">
      <c r="BK482" s="58"/>
      <c r="BL482" s="58"/>
      <c r="BM482" s="58"/>
      <c r="BN482" s="58"/>
      <c r="BO482" s="58"/>
      <c r="BP482" s="58"/>
      <c r="BQ482" s="58"/>
      <c r="BR482" s="58"/>
      <c r="BS482" s="58"/>
    </row>
    <row r="483" spans="63:71" x14ac:dyDescent="0.3">
      <c r="BK483" s="58"/>
      <c r="BL483" s="58"/>
      <c r="BM483" s="58"/>
      <c r="BN483" s="58"/>
      <c r="BO483" s="58"/>
      <c r="BP483" s="58"/>
      <c r="BQ483" s="58"/>
      <c r="BR483" s="58"/>
      <c r="BS483" s="58"/>
    </row>
    <row r="484" spans="63:71" x14ac:dyDescent="0.3">
      <c r="BK484" s="58"/>
      <c r="BL484" s="58"/>
      <c r="BM484" s="58"/>
      <c r="BN484" s="58"/>
      <c r="BO484" s="58"/>
      <c r="BP484" s="58"/>
      <c r="BQ484" s="58"/>
      <c r="BR484" s="58"/>
      <c r="BS484" s="58"/>
    </row>
    <row r="485" spans="63:71" x14ac:dyDescent="0.3">
      <c r="BK485" s="58"/>
      <c r="BL485" s="58"/>
      <c r="BM485" s="58"/>
      <c r="BN485" s="58"/>
      <c r="BO485" s="58"/>
      <c r="BP485" s="58"/>
      <c r="BQ485" s="58"/>
      <c r="BR485" s="58"/>
      <c r="BS485" s="58"/>
    </row>
    <row r="486" spans="63:71" x14ac:dyDescent="0.3">
      <c r="BK486" s="58"/>
      <c r="BL486" s="58"/>
      <c r="BM486" s="58"/>
      <c r="BN486" s="58"/>
      <c r="BO486" s="58"/>
      <c r="BP486" s="58"/>
      <c r="BQ486" s="58"/>
      <c r="BR486" s="58"/>
      <c r="BS486" s="58"/>
    </row>
    <row r="487" spans="63:71" x14ac:dyDescent="0.3">
      <c r="BK487" s="58"/>
      <c r="BL487" s="58"/>
      <c r="BM487" s="58"/>
      <c r="BN487" s="58"/>
      <c r="BO487" s="58"/>
      <c r="BP487" s="58"/>
      <c r="BQ487" s="58"/>
      <c r="BR487" s="58"/>
      <c r="BS487" s="58"/>
    </row>
    <row r="488" spans="63:71" x14ac:dyDescent="0.3">
      <c r="BK488" s="58"/>
      <c r="BL488" s="58"/>
      <c r="BM488" s="58"/>
      <c r="BN488" s="58"/>
      <c r="BO488" s="58"/>
      <c r="BP488" s="58"/>
      <c r="BQ488" s="58"/>
      <c r="BR488" s="58"/>
      <c r="BS488" s="58"/>
    </row>
    <row r="489" spans="63:71" x14ac:dyDescent="0.3">
      <c r="BK489" s="58"/>
      <c r="BL489" s="58"/>
      <c r="BM489" s="58"/>
      <c r="BN489" s="58"/>
      <c r="BO489" s="58"/>
      <c r="BP489" s="58"/>
      <c r="BQ489" s="58"/>
      <c r="BR489" s="58"/>
      <c r="BS489" s="58"/>
    </row>
    <row r="490" spans="63:71" x14ac:dyDescent="0.3">
      <c r="BK490" s="58"/>
      <c r="BL490" s="58"/>
      <c r="BM490" s="58"/>
      <c r="BN490" s="58"/>
      <c r="BO490" s="58"/>
      <c r="BP490" s="58"/>
      <c r="BQ490" s="58"/>
      <c r="BR490" s="58"/>
      <c r="BS490" s="58"/>
    </row>
    <row r="491" spans="63:71" x14ac:dyDescent="0.3">
      <c r="BK491" s="58"/>
      <c r="BL491" s="58"/>
      <c r="BM491" s="58"/>
      <c r="BN491" s="58"/>
      <c r="BO491" s="58"/>
      <c r="BP491" s="58"/>
      <c r="BQ491" s="58"/>
      <c r="BR491" s="58"/>
      <c r="BS491" s="58"/>
    </row>
    <row r="492" spans="63:71" x14ac:dyDescent="0.3">
      <c r="BK492" s="58"/>
      <c r="BL492" s="58"/>
      <c r="BM492" s="58"/>
      <c r="BN492" s="58"/>
      <c r="BO492" s="58"/>
      <c r="BP492" s="58"/>
      <c r="BQ492" s="58"/>
      <c r="BR492" s="58"/>
      <c r="BS492" s="58"/>
    </row>
    <row r="493" spans="63:71" x14ac:dyDescent="0.3">
      <c r="BK493" s="58"/>
      <c r="BL493" s="58"/>
      <c r="BM493" s="58"/>
      <c r="BN493" s="58"/>
      <c r="BO493" s="58"/>
      <c r="BP493" s="58"/>
      <c r="BQ493" s="58"/>
      <c r="BR493" s="58"/>
      <c r="BS493" s="58"/>
    </row>
    <row r="494" spans="63:71" x14ac:dyDescent="0.3">
      <c r="BK494" s="58"/>
      <c r="BL494" s="58"/>
      <c r="BM494" s="58"/>
      <c r="BN494" s="58"/>
      <c r="BO494" s="58"/>
      <c r="BP494" s="58"/>
      <c r="BQ494" s="58"/>
      <c r="BR494" s="58"/>
      <c r="BS494" s="58"/>
    </row>
    <row r="495" spans="63:71" x14ac:dyDescent="0.3">
      <c r="BK495" s="58"/>
      <c r="BL495" s="58"/>
      <c r="BM495" s="58"/>
      <c r="BN495" s="58"/>
      <c r="BO495" s="58"/>
      <c r="BP495" s="58"/>
      <c r="BQ495" s="58"/>
      <c r="BR495" s="58"/>
      <c r="BS495" s="58"/>
    </row>
    <row r="496" spans="63:71" x14ac:dyDescent="0.3">
      <c r="BK496" s="58"/>
      <c r="BL496" s="58"/>
      <c r="BM496" s="58"/>
      <c r="BN496" s="58"/>
      <c r="BO496" s="58"/>
      <c r="BP496" s="58"/>
      <c r="BQ496" s="58"/>
      <c r="BR496" s="58"/>
      <c r="BS496" s="58"/>
    </row>
    <row r="497" spans="63:71" x14ac:dyDescent="0.3">
      <c r="BK497" s="58"/>
      <c r="BL497" s="58"/>
      <c r="BM497" s="58"/>
      <c r="BN497" s="58"/>
      <c r="BO497" s="58"/>
      <c r="BP497" s="58"/>
      <c r="BQ497" s="58"/>
      <c r="BR497" s="58"/>
      <c r="BS497" s="58"/>
    </row>
    <row r="498" spans="63:71" x14ac:dyDescent="0.3">
      <c r="BK498" s="58"/>
      <c r="BL498" s="58"/>
      <c r="BM498" s="58"/>
      <c r="BN498" s="58"/>
      <c r="BO498" s="58"/>
      <c r="BP498" s="58"/>
      <c r="BQ498" s="58"/>
      <c r="BR498" s="58"/>
      <c r="BS498" s="58"/>
    </row>
    <row r="499" spans="63:71" x14ac:dyDescent="0.3">
      <c r="BK499" s="58"/>
      <c r="BL499" s="58"/>
      <c r="BM499" s="58"/>
      <c r="BN499" s="58"/>
      <c r="BO499" s="58"/>
      <c r="BP499" s="58"/>
      <c r="BQ499" s="58"/>
      <c r="BR499" s="58"/>
      <c r="BS499" s="58"/>
    </row>
    <row r="500" spans="63:71" x14ac:dyDescent="0.3">
      <c r="BK500" s="58"/>
      <c r="BL500" s="58"/>
      <c r="BM500" s="58"/>
      <c r="BN500" s="58"/>
      <c r="BO500" s="58"/>
      <c r="BP500" s="58"/>
      <c r="BQ500" s="58"/>
      <c r="BR500" s="58"/>
      <c r="BS500" s="58"/>
    </row>
    <row r="501" spans="63:71" x14ac:dyDescent="0.3">
      <c r="BK501" s="58"/>
      <c r="BL501" s="58"/>
      <c r="BM501" s="58"/>
      <c r="BN501" s="58"/>
      <c r="BO501" s="58"/>
      <c r="BP501" s="58"/>
      <c r="BQ501" s="58"/>
      <c r="BR501" s="58"/>
      <c r="BS501" s="58"/>
    </row>
    <row r="502" spans="63:71" x14ac:dyDescent="0.3">
      <c r="BK502" s="58"/>
      <c r="BL502" s="58"/>
      <c r="BM502" s="58"/>
      <c r="BN502" s="58"/>
      <c r="BO502" s="58"/>
      <c r="BP502" s="58"/>
      <c r="BQ502" s="58"/>
      <c r="BR502" s="58"/>
      <c r="BS502" s="58"/>
    </row>
    <row r="503" spans="63:71" x14ac:dyDescent="0.3">
      <c r="BK503" s="58"/>
      <c r="BL503" s="58"/>
      <c r="BM503" s="58"/>
      <c r="BN503" s="58"/>
      <c r="BO503" s="58"/>
      <c r="BP503" s="58"/>
      <c r="BQ503" s="58"/>
      <c r="BR503" s="58"/>
      <c r="BS503" s="58"/>
    </row>
    <row r="504" spans="63:71" x14ac:dyDescent="0.3">
      <c r="BK504" s="58"/>
      <c r="BL504" s="58"/>
      <c r="BM504" s="58"/>
      <c r="BN504" s="58"/>
      <c r="BO504" s="58"/>
      <c r="BP504" s="58"/>
      <c r="BQ504" s="58"/>
      <c r="BR504" s="58"/>
      <c r="BS504" s="58"/>
    </row>
    <row r="505" spans="63:71" x14ac:dyDescent="0.3">
      <c r="BK505" s="58"/>
      <c r="BL505" s="58"/>
      <c r="BM505" s="58"/>
      <c r="BN505" s="58"/>
      <c r="BO505" s="58"/>
      <c r="BP505" s="58"/>
      <c r="BQ505" s="58"/>
      <c r="BR505" s="58"/>
      <c r="BS505" s="58"/>
    </row>
    <row r="506" spans="63:71" x14ac:dyDescent="0.3">
      <c r="BK506" s="58"/>
      <c r="BL506" s="58"/>
      <c r="BM506" s="58"/>
      <c r="BN506" s="58"/>
      <c r="BO506" s="58"/>
      <c r="BP506" s="58"/>
      <c r="BQ506" s="58"/>
      <c r="BR506" s="58"/>
      <c r="BS506" s="58"/>
    </row>
    <row r="507" spans="63:71" x14ac:dyDescent="0.3">
      <c r="BK507" s="58"/>
      <c r="BL507" s="58"/>
      <c r="BM507" s="58"/>
      <c r="BN507" s="58"/>
      <c r="BO507" s="58"/>
      <c r="BP507" s="58"/>
      <c r="BQ507" s="58"/>
      <c r="BR507" s="58"/>
      <c r="BS507" s="58"/>
    </row>
    <row r="508" spans="63:71" x14ac:dyDescent="0.3">
      <c r="BK508" s="58"/>
      <c r="BL508" s="58"/>
      <c r="BM508" s="58"/>
      <c r="BN508" s="58"/>
      <c r="BO508" s="58"/>
      <c r="BP508" s="58"/>
      <c r="BQ508" s="58"/>
      <c r="BR508" s="58"/>
      <c r="BS508" s="58"/>
    </row>
    <row r="509" spans="63:71" x14ac:dyDescent="0.3">
      <c r="BK509" s="58"/>
      <c r="BL509" s="58"/>
      <c r="BM509" s="58"/>
      <c r="BN509" s="58"/>
      <c r="BO509" s="58"/>
      <c r="BP509" s="58"/>
      <c r="BQ509" s="58"/>
      <c r="BR509" s="58"/>
      <c r="BS509" s="58"/>
    </row>
    <row r="510" spans="63:71" x14ac:dyDescent="0.3">
      <c r="BK510" s="58"/>
      <c r="BL510" s="58"/>
      <c r="BM510" s="58"/>
      <c r="BN510" s="58"/>
      <c r="BO510" s="58"/>
      <c r="BP510" s="58"/>
      <c r="BQ510" s="58"/>
      <c r="BR510" s="58"/>
      <c r="BS510" s="58"/>
    </row>
    <row r="511" spans="63:71" x14ac:dyDescent="0.3">
      <c r="BK511" s="58"/>
      <c r="BL511" s="58"/>
      <c r="BM511" s="58"/>
      <c r="BN511" s="58"/>
      <c r="BO511" s="58"/>
      <c r="BP511" s="58"/>
      <c r="BQ511" s="58"/>
      <c r="BR511" s="58"/>
      <c r="BS511" s="58"/>
    </row>
    <row r="512" spans="63:71" x14ac:dyDescent="0.3">
      <c r="BK512" s="58"/>
      <c r="BL512" s="58"/>
      <c r="BM512" s="58"/>
      <c r="BN512" s="58"/>
      <c r="BO512" s="58"/>
      <c r="BP512" s="58"/>
      <c r="BQ512" s="58"/>
      <c r="BR512" s="58"/>
      <c r="BS512" s="58"/>
    </row>
    <row r="513" spans="63:71" x14ac:dyDescent="0.3">
      <c r="BK513" s="58"/>
      <c r="BL513" s="58"/>
      <c r="BM513" s="58"/>
      <c r="BN513" s="58"/>
      <c r="BO513" s="58"/>
      <c r="BP513" s="58"/>
      <c r="BQ513" s="58"/>
      <c r="BR513" s="58"/>
      <c r="BS513" s="58"/>
    </row>
    <row r="514" spans="63:71" x14ac:dyDescent="0.3">
      <c r="BK514" s="58"/>
      <c r="BL514" s="58"/>
      <c r="BM514" s="58"/>
      <c r="BN514" s="58"/>
      <c r="BO514" s="58"/>
      <c r="BP514" s="58"/>
      <c r="BQ514" s="58"/>
      <c r="BR514" s="58"/>
      <c r="BS514" s="58"/>
    </row>
    <row r="515" spans="63:71" x14ac:dyDescent="0.3">
      <c r="BK515" s="58"/>
      <c r="BL515" s="58"/>
      <c r="BM515" s="58"/>
      <c r="BN515" s="58"/>
      <c r="BO515" s="58"/>
      <c r="BP515" s="58"/>
      <c r="BQ515" s="58"/>
      <c r="BR515" s="58"/>
      <c r="BS515" s="58"/>
    </row>
    <row r="516" spans="63:71" x14ac:dyDescent="0.3">
      <c r="BK516" s="58"/>
      <c r="BL516" s="58"/>
      <c r="BM516" s="58"/>
      <c r="BN516" s="58"/>
      <c r="BO516" s="58"/>
      <c r="BP516" s="58"/>
      <c r="BQ516" s="58"/>
      <c r="BR516" s="58"/>
      <c r="BS516" s="58"/>
    </row>
    <row r="517" spans="63:71" x14ac:dyDescent="0.3">
      <c r="BK517" s="58"/>
      <c r="BL517" s="58"/>
      <c r="BM517" s="58"/>
      <c r="BN517" s="58"/>
      <c r="BO517" s="58"/>
      <c r="BP517" s="58"/>
      <c r="BQ517" s="58"/>
      <c r="BR517" s="58"/>
      <c r="BS517" s="58"/>
    </row>
    <row r="518" spans="63:71" x14ac:dyDescent="0.3">
      <c r="BK518" s="58"/>
      <c r="BL518" s="58"/>
      <c r="BM518" s="58"/>
      <c r="BN518" s="58"/>
      <c r="BO518" s="58"/>
      <c r="BP518" s="58"/>
      <c r="BQ518" s="58"/>
      <c r="BR518" s="58"/>
      <c r="BS518" s="58"/>
    </row>
    <row r="519" spans="63:71" x14ac:dyDescent="0.3">
      <c r="BK519" s="58"/>
      <c r="BL519" s="58"/>
      <c r="BM519" s="58"/>
      <c r="BN519" s="58"/>
      <c r="BO519" s="58"/>
      <c r="BP519" s="58"/>
      <c r="BQ519" s="58"/>
      <c r="BR519" s="58"/>
      <c r="BS519" s="58"/>
    </row>
    <row r="520" spans="63:71" x14ac:dyDescent="0.3">
      <c r="BK520" s="58"/>
      <c r="BL520" s="58"/>
      <c r="BM520" s="58"/>
      <c r="BN520" s="58"/>
      <c r="BO520" s="58"/>
      <c r="BP520" s="58"/>
      <c r="BQ520" s="58"/>
      <c r="BR520" s="58"/>
      <c r="BS520" s="58"/>
    </row>
    <row r="521" spans="63:71" x14ac:dyDescent="0.3">
      <c r="BK521" s="58"/>
      <c r="BL521" s="58"/>
      <c r="BM521" s="58"/>
      <c r="BN521" s="58"/>
      <c r="BO521" s="58"/>
      <c r="BP521" s="58"/>
      <c r="BQ521" s="58"/>
      <c r="BR521" s="58"/>
      <c r="BS521" s="58"/>
    </row>
    <row r="522" spans="63:71" x14ac:dyDescent="0.3">
      <c r="BK522" s="58"/>
      <c r="BL522" s="58"/>
      <c r="BM522" s="58"/>
      <c r="BN522" s="58"/>
      <c r="BO522" s="58"/>
      <c r="BP522" s="58"/>
      <c r="BQ522" s="58"/>
      <c r="BR522" s="58"/>
      <c r="BS522" s="58"/>
    </row>
    <row r="523" spans="63:71" x14ac:dyDescent="0.3">
      <c r="BK523" s="58"/>
      <c r="BL523" s="58"/>
      <c r="BM523" s="58"/>
      <c r="BN523" s="58"/>
      <c r="BO523" s="58"/>
      <c r="BP523" s="58"/>
      <c r="BQ523" s="58"/>
      <c r="BR523" s="58"/>
      <c r="BS523" s="58"/>
    </row>
    <row r="524" spans="63:71" x14ac:dyDescent="0.3">
      <c r="BK524" s="58"/>
      <c r="BL524" s="58"/>
      <c r="BM524" s="58"/>
      <c r="BN524" s="58"/>
      <c r="BO524" s="58"/>
      <c r="BP524" s="58"/>
      <c r="BQ524" s="58"/>
      <c r="BR524" s="58"/>
      <c r="BS524" s="58"/>
    </row>
    <row r="525" spans="63:71" x14ac:dyDescent="0.3">
      <c r="BK525" s="58"/>
      <c r="BL525" s="58"/>
      <c r="BM525" s="58"/>
      <c r="BN525" s="58"/>
      <c r="BO525" s="58"/>
      <c r="BP525" s="58"/>
      <c r="BQ525" s="58"/>
      <c r="BR525" s="58"/>
      <c r="BS525" s="58"/>
    </row>
    <row r="526" spans="63:71" x14ac:dyDescent="0.3">
      <c r="BK526" s="58"/>
      <c r="BL526" s="58"/>
      <c r="BM526" s="58"/>
      <c r="BN526" s="58"/>
      <c r="BO526" s="58"/>
      <c r="BP526" s="58"/>
      <c r="BQ526" s="58"/>
      <c r="BR526" s="58"/>
      <c r="BS526" s="58"/>
    </row>
    <row r="527" spans="63:71" x14ac:dyDescent="0.3">
      <c r="BK527" s="58"/>
      <c r="BL527" s="58"/>
      <c r="BM527" s="58"/>
      <c r="BN527" s="58"/>
      <c r="BO527" s="58"/>
      <c r="BP527" s="58"/>
      <c r="BQ527" s="58"/>
      <c r="BR527" s="58"/>
      <c r="BS527" s="58"/>
    </row>
    <row r="528" spans="63:71" x14ac:dyDescent="0.3">
      <c r="BK528" s="58"/>
      <c r="BL528" s="58"/>
      <c r="BM528" s="58"/>
      <c r="BN528" s="58"/>
      <c r="BO528" s="58"/>
      <c r="BP528" s="58"/>
      <c r="BQ528" s="58"/>
      <c r="BR528" s="58"/>
      <c r="BS528" s="58"/>
    </row>
    <row r="529" spans="63:71" x14ac:dyDescent="0.3">
      <c r="BK529" s="58"/>
      <c r="BL529" s="58"/>
      <c r="BM529" s="58"/>
      <c r="BN529" s="58"/>
      <c r="BO529" s="58"/>
      <c r="BP529" s="58"/>
      <c r="BQ529" s="58"/>
      <c r="BR529" s="58"/>
      <c r="BS529" s="58"/>
    </row>
    <row r="530" spans="63:71" x14ac:dyDescent="0.3">
      <c r="BK530" s="58"/>
      <c r="BL530" s="58"/>
      <c r="BM530" s="58"/>
      <c r="BN530" s="58"/>
      <c r="BO530" s="58"/>
      <c r="BP530" s="58"/>
      <c r="BQ530" s="58"/>
      <c r="BR530" s="58"/>
      <c r="BS530" s="58"/>
    </row>
    <row r="531" spans="63:71" x14ac:dyDescent="0.3">
      <c r="BK531" s="58"/>
      <c r="BL531" s="58"/>
      <c r="BM531" s="58"/>
      <c r="BN531" s="58"/>
      <c r="BO531" s="58"/>
      <c r="BP531" s="58"/>
      <c r="BQ531" s="58"/>
      <c r="BR531" s="58"/>
      <c r="BS531" s="58"/>
    </row>
    <row r="532" spans="63:71" x14ac:dyDescent="0.3">
      <c r="BK532" s="58"/>
      <c r="BL532" s="58"/>
      <c r="BM532" s="58"/>
      <c r="BN532" s="58"/>
      <c r="BO532" s="58"/>
      <c r="BP532" s="58"/>
      <c r="BQ532" s="58"/>
      <c r="BR532" s="58"/>
      <c r="BS532" s="58"/>
    </row>
    <row r="533" spans="63:71" x14ac:dyDescent="0.3">
      <c r="BK533" s="58"/>
      <c r="BL533" s="58"/>
      <c r="BM533" s="58"/>
      <c r="BN533" s="58"/>
      <c r="BO533" s="58"/>
      <c r="BP533" s="58"/>
      <c r="BQ533" s="58"/>
      <c r="BR533" s="58"/>
      <c r="BS533" s="58"/>
    </row>
    <row r="534" spans="63:71" x14ac:dyDescent="0.3">
      <c r="BK534" s="58"/>
      <c r="BL534" s="58"/>
      <c r="BM534" s="58"/>
      <c r="BN534" s="58"/>
      <c r="BO534" s="58"/>
      <c r="BP534" s="58"/>
      <c r="BQ534" s="58"/>
      <c r="BR534" s="58"/>
      <c r="BS534" s="58"/>
    </row>
    <row r="535" spans="63:71" x14ac:dyDescent="0.3">
      <c r="BK535" s="58"/>
      <c r="BL535" s="58"/>
      <c r="BM535" s="58"/>
      <c r="BN535" s="58"/>
      <c r="BO535" s="58"/>
      <c r="BP535" s="58"/>
      <c r="BQ535" s="58"/>
      <c r="BR535" s="58"/>
      <c r="BS535" s="58"/>
    </row>
    <row r="536" spans="63:71" x14ac:dyDescent="0.3">
      <c r="BK536" s="58"/>
      <c r="BL536" s="58"/>
      <c r="BM536" s="58"/>
      <c r="BN536" s="58"/>
      <c r="BO536" s="58"/>
      <c r="BP536" s="58"/>
      <c r="BQ536" s="58"/>
      <c r="BR536" s="58"/>
      <c r="BS536" s="58"/>
    </row>
    <row r="537" spans="63:71" x14ac:dyDescent="0.3">
      <c r="BK537" s="58"/>
      <c r="BL537" s="58"/>
      <c r="BM537" s="58"/>
      <c r="BN537" s="58"/>
      <c r="BO537" s="58"/>
      <c r="BP537" s="58"/>
      <c r="BQ537" s="58"/>
      <c r="BR537" s="58"/>
      <c r="BS537" s="58"/>
    </row>
    <row r="538" spans="63:71" x14ac:dyDescent="0.3">
      <c r="BK538" s="58"/>
      <c r="BL538" s="58"/>
      <c r="BM538" s="58"/>
      <c r="BN538" s="58"/>
      <c r="BO538" s="58"/>
      <c r="BP538" s="58"/>
      <c r="BQ538" s="58"/>
      <c r="BR538" s="58"/>
      <c r="BS538" s="58"/>
    </row>
    <row r="539" spans="63:71" x14ac:dyDescent="0.3">
      <c r="BK539" s="58"/>
      <c r="BL539" s="58"/>
      <c r="BM539" s="58"/>
      <c r="BN539" s="58"/>
      <c r="BO539" s="58"/>
      <c r="BP539" s="58"/>
      <c r="BQ539" s="58"/>
      <c r="BR539" s="58"/>
      <c r="BS539" s="58"/>
    </row>
    <row r="540" spans="63:71" x14ac:dyDescent="0.3">
      <c r="BK540" s="58"/>
      <c r="BL540" s="58"/>
      <c r="BM540" s="58"/>
      <c r="BN540" s="58"/>
      <c r="BO540" s="58"/>
      <c r="BP540" s="58"/>
      <c r="BQ540" s="58"/>
      <c r="BR540" s="58"/>
      <c r="BS540" s="58"/>
    </row>
    <row r="541" spans="63:71" x14ac:dyDescent="0.3">
      <c r="BK541" s="58"/>
      <c r="BL541" s="58"/>
      <c r="BM541" s="58"/>
      <c r="BN541" s="58"/>
      <c r="BO541" s="58"/>
      <c r="BP541" s="58"/>
      <c r="BQ541" s="58"/>
      <c r="BR541" s="58"/>
      <c r="BS541" s="58"/>
    </row>
    <row r="542" spans="63:71" x14ac:dyDescent="0.3">
      <c r="BK542" s="58"/>
      <c r="BL542" s="58"/>
      <c r="BM542" s="58"/>
      <c r="BN542" s="58"/>
      <c r="BO542" s="58"/>
      <c r="BP542" s="58"/>
      <c r="BQ542" s="58"/>
      <c r="BR542" s="58"/>
      <c r="BS542" s="58"/>
    </row>
    <row r="543" spans="63:71" x14ac:dyDescent="0.3">
      <c r="BK543" s="58"/>
      <c r="BL543" s="58"/>
      <c r="BM543" s="58"/>
      <c r="BN543" s="58"/>
      <c r="BO543" s="58"/>
      <c r="BP543" s="58"/>
      <c r="BQ543" s="58"/>
      <c r="BR543" s="58"/>
      <c r="BS543" s="58"/>
    </row>
    <row r="544" spans="63:71" x14ac:dyDescent="0.3">
      <c r="BK544" s="58"/>
      <c r="BL544" s="58"/>
      <c r="BM544" s="58"/>
      <c r="BN544" s="58"/>
      <c r="BO544" s="58"/>
      <c r="BP544" s="58"/>
      <c r="BQ544" s="58"/>
      <c r="BR544" s="58"/>
      <c r="BS544" s="58"/>
    </row>
    <row r="545" spans="63:71" x14ac:dyDescent="0.3">
      <c r="BK545" s="58"/>
      <c r="BL545" s="58"/>
      <c r="BM545" s="58"/>
      <c r="BN545" s="58"/>
      <c r="BO545" s="58"/>
      <c r="BP545" s="58"/>
      <c r="BQ545" s="58"/>
      <c r="BR545" s="58"/>
      <c r="BS545" s="58"/>
    </row>
    <row r="546" spans="63:71" x14ac:dyDescent="0.3">
      <c r="BK546" s="58"/>
      <c r="BL546" s="58"/>
      <c r="BM546" s="58"/>
      <c r="BN546" s="58"/>
      <c r="BO546" s="58"/>
      <c r="BP546" s="58"/>
      <c r="BQ546" s="58"/>
      <c r="BR546" s="58"/>
      <c r="BS546" s="58"/>
    </row>
    <row r="547" spans="63:71" x14ac:dyDescent="0.3">
      <c r="BK547" s="58"/>
      <c r="BL547" s="58"/>
      <c r="BM547" s="58"/>
      <c r="BN547" s="58"/>
      <c r="BO547" s="58"/>
      <c r="BP547" s="58"/>
      <c r="BQ547" s="58"/>
      <c r="BR547" s="58"/>
      <c r="BS547" s="58"/>
    </row>
    <row r="548" spans="63:71" x14ac:dyDescent="0.3">
      <c r="BK548" s="58"/>
      <c r="BL548" s="58"/>
      <c r="BM548" s="58"/>
      <c r="BN548" s="58"/>
      <c r="BO548" s="58"/>
      <c r="BP548" s="58"/>
      <c r="BQ548" s="58"/>
      <c r="BR548" s="58"/>
      <c r="BS548" s="58"/>
    </row>
    <row r="549" spans="63:71" x14ac:dyDescent="0.3">
      <c r="BK549" s="58"/>
      <c r="BL549" s="58"/>
      <c r="BM549" s="58"/>
      <c r="BN549" s="58"/>
      <c r="BO549" s="58"/>
      <c r="BP549" s="58"/>
      <c r="BQ549" s="58"/>
      <c r="BR549" s="58"/>
      <c r="BS549" s="58"/>
    </row>
    <row r="550" spans="63:71" x14ac:dyDescent="0.3">
      <c r="BK550" s="58"/>
      <c r="BL550" s="58"/>
      <c r="BM550" s="58"/>
      <c r="BN550" s="58"/>
      <c r="BO550" s="58"/>
      <c r="BP550" s="58"/>
      <c r="BQ550" s="58"/>
      <c r="BR550" s="58"/>
      <c r="BS550" s="58"/>
    </row>
    <row r="551" spans="63:71" x14ac:dyDescent="0.3">
      <c r="BK551" s="58"/>
      <c r="BL551" s="58"/>
      <c r="BM551" s="58"/>
      <c r="BN551" s="58"/>
      <c r="BO551" s="58"/>
      <c r="BP551" s="58"/>
      <c r="BQ551" s="58"/>
      <c r="BR551" s="58"/>
      <c r="BS551" s="58"/>
    </row>
    <row r="552" spans="63:71" x14ac:dyDescent="0.3">
      <c r="BK552" s="58"/>
      <c r="BL552" s="58"/>
      <c r="BM552" s="58"/>
      <c r="BN552" s="58"/>
      <c r="BO552" s="58"/>
      <c r="BP552" s="58"/>
      <c r="BQ552" s="58"/>
      <c r="BR552" s="58"/>
      <c r="BS552" s="58"/>
    </row>
    <row r="553" spans="63:71" x14ac:dyDescent="0.3">
      <c r="BK553" s="58"/>
      <c r="BL553" s="58"/>
      <c r="BM553" s="58"/>
      <c r="BN553" s="58"/>
      <c r="BO553" s="58"/>
      <c r="BP553" s="58"/>
      <c r="BQ553" s="58"/>
      <c r="BR553" s="58"/>
      <c r="BS553" s="58"/>
    </row>
    <row r="554" spans="63:71" x14ac:dyDescent="0.3">
      <c r="BK554" s="58"/>
      <c r="BL554" s="58"/>
      <c r="BM554" s="58"/>
      <c r="BN554" s="58"/>
      <c r="BO554" s="58"/>
      <c r="BP554" s="58"/>
      <c r="BQ554" s="58"/>
      <c r="BR554" s="58"/>
      <c r="BS554" s="58"/>
    </row>
    <row r="555" spans="63:71" x14ac:dyDescent="0.3">
      <c r="BK555" s="58"/>
      <c r="BL555" s="58"/>
      <c r="BM555" s="58"/>
      <c r="BN555" s="58"/>
      <c r="BO555" s="58"/>
      <c r="BP555" s="58"/>
      <c r="BQ555" s="58"/>
      <c r="BR555" s="58"/>
      <c r="BS555" s="58"/>
    </row>
    <row r="556" spans="63:71" x14ac:dyDescent="0.3">
      <c r="BK556" s="58"/>
      <c r="BL556" s="58"/>
      <c r="BM556" s="58"/>
      <c r="BN556" s="58"/>
      <c r="BO556" s="58"/>
      <c r="BP556" s="58"/>
      <c r="BQ556" s="58"/>
      <c r="BR556" s="58"/>
      <c r="BS556" s="58"/>
    </row>
    <row r="557" spans="63:71" x14ac:dyDescent="0.3">
      <c r="BK557" s="58"/>
      <c r="BL557" s="58"/>
      <c r="BM557" s="58"/>
      <c r="BN557" s="58"/>
      <c r="BO557" s="58"/>
      <c r="BP557" s="58"/>
      <c r="BQ557" s="58"/>
      <c r="BR557" s="58"/>
      <c r="BS557" s="58"/>
    </row>
    <row r="558" spans="63:71" x14ac:dyDescent="0.3">
      <c r="BK558" s="58"/>
      <c r="BL558" s="58"/>
      <c r="BM558" s="58"/>
      <c r="BN558" s="58"/>
      <c r="BO558" s="58"/>
      <c r="BP558" s="58"/>
      <c r="BQ558" s="58"/>
      <c r="BR558" s="58"/>
      <c r="BS558" s="58"/>
    </row>
    <row r="559" spans="63:71" x14ac:dyDescent="0.3">
      <c r="BK559" s="58"/>
      <c r="BL559" s="58"/>
      <c r="BM559" s="58"/>
      <c r="BN559" s="58"/>
      <c r="BO559" s="58"/>
      <c r="BP559" s="58"/>
      <c r="BQ559" s="58"/>
      <c r="BR559" s="58"/>
      <c r="BS559" s="58"/>
    </row>
    <row r="560" spans="63:71" x14ac:dyDescent="0.3">
      <c r="BK560" s="58"/>
      <c r="BL560" s="58"/>
      <c r="BM560" s="58"/>
      <c r="BN560" s="58"/>
      <c r="BO560" s="58"/>
      <c r="BP560" s="58"/>
      <c r="BQ560" s="58"/>
      <c r="BR560" s="58"/>
      <c r="BS560" s="58"/>
    </row>
    <row r="561" spans="63:71" x14ac:dyDescent="0.3">
      <c r="BK561" s="58"/>
      <c r="BL561" s="58"/>
      <c r="BM561" s="58"/>
      <c r="BN561" s="58"/>
      <c r="BO561" s="58"/>
      <c r="BP561" s="58"/>
      <c r="BQ561" s="58"/>
      <c r="BR561" s="58"/>
      <c r="BS561" s="58"/>
    </row>
    <row r="562" spans="63:71" x14ac:dyDescent="0.3">
      <c r="BK562" s="58"/>
      <c r="BL562" s="58"/>
      <c r="BM562" s="58"/>
      <c r="BN562" s="58"/>
      <c r="BO562" s="58"/>
      <c r="BP562" s="58"/>
      <c r="BQ562" s="58"/>
      <c r="BR562" s="58"/>
      <c r="BS562" s="58"/>
    </row>
    <row r="563" spans="63:71" x14ac:dyDescent="0.3">
      <c r="BK563" s="58"/>
      <c r="BL563" s="58"/>
      <c r="BM563" s="58"/>
      <c r="BN563" s="58"/>
      <c r="BO563" s="58"/>
      <c r="BP563" s="58"/>
      <c r="BQ563" s="58"/>
      <c r="BR563" s="58"/>
      <c r="BS563" s="58"/>
    </row>
    <row r="564" spans="63:71" x14ac:dyDescent="0.3">
      <c r="BK564" s="58"/>
      <c r="BL564" s="58"/>
      <c r="BM564" s="58"/>
      <c r="BN564" s="58"/>
      <c r="BO564" s="58"/>
      <c r="BP564" s="58"/>
      <c r="BQ564" s="58"/>
      <c r="BR564" s="58"/>
      <c r="BS564" s="58"/>
    </row>
    <row r="565" spans="63:71" x14ac:dyDescent="0.3">
      <c r="BK565" s="58"/>
      <c r="BL565" s="58"/>
      <c r="BM565" s="58"/>
      <c r="BN565" s="58"/>
      <c r="BO565" s="58"/>
      <c r="BP565" s="58"/>
      <c r="BQ565" s="58"/>
      <c r="BR565" s="58"/>
      <c r="BS565" s="58"/>
    </row>
    <row r="566" spans="63:71" x14ac:dyDescent="0.3">
      <c r="BK566" s="58"/>
      <c r="BL566" s="58"/>
      <c r="BM566" s="58"/>
      <c r="BN566" s="58"/>
      <c r="BO566" s="58"/>
      <c r="BP566" s="58"/>
      <c r="BQ566" s="58"/>
      <c r="BR566" s="58"/>
      <c r="BS566" s="58"/>
    </row>
    <row r="567" spans="63:71" x14ac:dyDescent="0.3">
      <c r="BK567" s="58"/>
      <c r="BL567" s="58"/>
      <c r="BM567" s="58"/>
      <c r="BN567" s="58"/>
      <c r="BO567" s="58"/>
      <c r="BP567" s="58"/>
      <c r="BQ567" s="58"/>
      <c r="BR567" s="58"/>
      <c r="BS567" s="58"/>
    </row>
    <row r="568" spans="63:71" x14ac:dyDescent="0.3">
      <c r="BK568" s="58"/>
      <c r="BL568" s="58"/>
      <c r="BM568" s="58"/>
      <c r="BN568" s="58"/>
      <c r="BO568" s="58"/>
      <c r="BP568" s="58"/>
      <c r="BQ568" s="58"/>
      <c r="BR568" s="58"/>
      <c r="BS568" s="58"/>
    </row>
    <row r="569" spans="63:71" x14ac:dyDescent="0.3">
      <c r="BK569" s="58"/>
      <c r="BL569" s="58"/>
      <c r="BM569" s="58"/>
      <c r="BN569" s="58"/>
      <c r="BO569" s="58"/>
      <c r="BP569" s="58"/>
      <c r="BQ569" s="58"/>
      <c r="BR569" s="58"/>
      <c r="BS569" s="58"/>
    </row>
    <row r="570" spans="63:71" x14ac:dyDescent="0.3">
      <c r="BK570" s="58"/>
      <c r="BL570" s="58"/>
      <c r="BM570" s="58"/>
      <c r="BN570" s="58"/>
      <c r="BO570" s="58"/>
      <c r="BP570" s="58"/>
      <c r="BQ570" s="58"/>
      <c r="BR570" s="58"/>
      <c r="BS570" s="58"/>
    </row>
    <row r="571" spans="63:71" x14ac:dyDescent="0.3">
      <c r="BK571" s="58"/>
      <c r="BL571" s="58"/>
      <c r="BM571" s="58"/>
      <c r="BN571" s="58"/>
      <c r="BO571" s="58"/>
      <c r="BP571" s="58"/>
      <c r="BQ571" s="58"/>
      <c r="BR571" s="58"/>
      <c r="BS571" s="58"/>
    </row>
    <row r="572" spans="63:71" x14ac:dyDescent="0.3">
      <c r="BK572" s="58"/>
      <c r="BL572" s="58"/>
      <c r="BM572" s="58"/>
      <c r="BN572" s="58"/>
      <c r="BO572" s="58"/>
      <c r="BP572" s="58"/>
      <c r="BQ572" s="58"/>
      <c r="BR572" s="58"/>
      <c r="BS572" s="58"/>
    </row>
    <row r="573" spans="63:71" x14ac:dyDescent="0.3">
      <c r="BK573" s="58"/>
      <c r="BL573" s="58"/>
      <c r="BM573" s="58"/>
      <c r="BN573" s="58"/>
      <c r="BO573" s="58"/>
      <c r="BP573" s="58"/>
      <c r="BQ573" s="58"/>
      <c r="BR573" s="58"/>
      <c r="BS573" s="58"/>
    </row>
    <row r="574" spans="63:71" x14ac:dyDescent="0.3">
      <c r="BK574" s="58"/>
      <c r="BL574" s="58"/>
      <c r="BM574" s="58"/>
      <c r="BN574" s="58"/>
      <c r="BO574" s="58"/>
      <c r="BP574" s="58"/>
      <c r="BQ574" s="58"/>
      <c r="BR574" s="58"/>
      <c r="BS574" s="58"/>
    </row>
    <row r="575" spans="63:71" x14ac:dyDescent="0.3">
      <c r="BK575" s="58"/>
      <c r="BL575" s="58"/>
      <c r="BM575" s="58"/>
      <c r="BN575" s="58"/>
      <c r="BO575" s="58"/>
      <c r="BP575" s="58"/>
      <c r="BQ575" s="58"/>
      <c r="BR575" s="58"/>
      <c r="BS575" s="58"/>
    </row>
    <row r="576" spans="63:71" x14ac:dyDescent="0.3">
      <c r="BK576" s="58"/>
      <c r="BL576" s="58"/>
      <c r="BM576" s="58"/>
      <c r="BN576" s="58"/>
      <c r="BO576" s="58"/>
      <c r="BP576" s="58"/>
      <c r="BQ576" s="58"/>
      <c r="BR576" s="58"/>
      <c r="BS576" s="58"/>
    </row>
    <row r="577" spans="63:71" x14ac:dyDescent="0.3">
      <c r="BK577" s="58"/>
      <c r="BL577" s="58"/>
      <c r="BM577" s="58"/>
      <c r="BN577" s="58"/>
      <c r="BO577" s="58"/>
      <c r="BP577" s="58"/>
      <c r="BQ577" s="58"/>
      <c r="BR577" s="58"/>
      <c r="BS577" s="58"/>
    </row>
    <row r="578" spans="63:71" x14ac:dyDescent="0.3">
      <c r="BK578" s="58"/>
      <c r="BL578" s="58"/>
      <c r="BM578" s="58"/>
      <c r="BN578" s="58"/>
      <c r="BO578" s="58"/>
      <c r="BP578" s="58"/>
      <c r="BQ578" s="58"/>
      <c r="BR578" s="58"/>
      <c r="BS578" s="58"/>
    </row>
    <row r="579" spans="63:71" x14ac:dyDescent="0.3">
      <c r="BK579" s="58"/>
      <c r="BL579" s="58"/>
      <c r="BM579" s="58"/>
      <c r="BN579" s="58"/>
      <c r="BO579" s="58"/>
      <c r="BP579" s="58"/>
      <c r="BQ579" s="58"/>
      <c r="BR579" s="58"/>
      <c r="BS579" s="58"/>
    </row>
    <row r="580" spans="63:71" x14ac:dyDescent="0.3">
      <c r="BK580" s="58"/>
      <c r="BL580" s="58"/>
      <c r="BM580" s="58"/>
      <c r="BN580" s="58"/>
      <c r="BO580" s="58"/>
      <c r="BP580" s="58"/>
      <c r="BQ580" s="58"/>
      <c r="BR580" s="58"/>
      <c r="BS580" s="58"/>
    </row>
    <row r="581" spans="63:71" x14ac:dyDescent="0.3">
      <c r="BK581" s="58"/>
      <c r="BL581" s="58"/>
      <c r="BM581" s="58"/>
      <c r="BN581" s="58"/>
      <c r="BO581" s="58"/>
      <c r="BP581" s="58"/>
      <c r="BQ581" s="58"/>
      <c r="BR581" s="58"/>
      <c r="BS581" s="58"/>
    </row>
    <row r="582" spans="63:71" x14ac:dyDescent="0.3">
      <c r="BK582" s="58"/>
      <c r="BL582" s="58"/>
      <c r="BM582" s="58"/>
      <c r="BN582" s="58"/>
      <c r="BO582" s="58"/>
      <c r="BP582" s="58"/>
      <c r="BQ582" s="58"/>
      <c r="BR582" s="58"/>
      <c r="BS582" s="58"/>
    </row>
    <row r="583" spans="63:71" x14ac:dyDescent="0.3">
      <c r="BK583" s="58"/>
      <c r="BL583" s="58"/>
      <c r="BM583" s="58"/>
      <c r="BN583" s="58"/>
      <c r="BO583" s="58"/>
      <c r="BP583" s="58"/>
      <c r="BQ583" s="58"/>
      <c r="BR583" s="58"/>
      <c r="BS583" s="58"/>
    </row>
    <row r="584" spans="63:71" x14ac:dyDescent="0.3">
      <c r="BK584" s="58"/>
      <c r="BL584" s="58"/>
      <c r="BM584" s="58"/>
      <c r="BN584" s="58"/>
      <c r="BO584" s="58"/>
      <c r="BP584" s="58"/>
      <c r="BQ584" s="58"/>
      <c r="BR584" s="58"/>
      <c r="BS584" s="58"/>
    </row>
    <row r="585" spans="63:71" x14ac:dyDescent="0.3">
      <c r="BK585" s="58"/>
      <c r="BL585" s="58"/>
      <c r="BM585" s="58"/>
      <c r="BN585" s="58"/>
      <c r="BO585" s="58"/>
      <c r="BP585" s="58"/>
      <c r="BQ585" s="58"/>
      <c r="BR585" s="58"/>
      <c r="BS585" s="58"/>
    </row>
    <row r="586" spans="63:71" x14ac:dyDescent="0.3">
      <c r="BK586" s="58"/>
      <c r="BL586" s="58"/>
      <c r="BM586" s="58"/>
      <c r="BN586" s="58"/>
      <c r="BO586" s="58"/>
      <c r="BP586" s="58"/>
      <c r="BQ586" s="58"/>
      <c r="BR586" s="58"/>
      <c r="BS586" s="58"/>
    </row>
    <row r="587" spans="63:71" x14ac:dyDescent="0.3">
      <c r="BK587" s="58"/>
      <c r="BL587" s="58"/>
      <c r="BM587" s="58"/>
      <c r="BN587" s="58"/>
      <c r="BO587" s="58"/>
      <c r="BP587" s="58"/>
      <c r="BQ587" s="58"/>
      <c r="BR587" s="58"/>
      <c r="BS587" s="58"/>
    </row>
    <row r="588" spans="63:71" x14ac:dyDescent="0.3">
      <c r="BK588" s="58"/>
      <c r="BL588" s="58"/>
      <c r="BM588" s="58"/>
      <c r="BN588" s="58"/>
      <c r="BO588" s="58"/>
      <c r="BP588" s="58"/>
      <c r="BQ588" s="58"/>
      <c r="BR588" s="58"/>
      <c r="BS588" s="58"/>
    </row>
    <row r="589" spans="63:71" x14ac:dyDescent="0.3">
      <c r="BK589" s="58"/>
      <c r="BL589" s="58"/>
      <c r="BM589" s="58"/>
      <c r="BN589" s="58"/>
      <c r="BO589" s="58"/>
      <c r="BP589" s="58"/>
      <c r="BQ589" s="58"/>
      <c r="BR589" s="58"/>
      <c r="BS589" s="58"/>
    </row>
    <row r="590" spans="63:71" x14ac:dyDescent="0.3">
      <c r="BK590" s="58"/>
      <c r="BL590" s="58"/>
      <c r="BM590" s="58"/>
      <c r="BN590" s="58"/>
      <c r="BO590" s="58"/>
      <c r="BP590" s="58"/>
      <c r="BQ590" s="58"/>
      <c r="BR590" s="58"/>
      <c r="BS590" s="58"/>
    </row>
    <row r="591" spans="63:71" x14ac:dyDescent="0.3">
      <c r="BK591" s="58"/>
      <c r="BL591" s="58"/>
      <c r="BM591" s="58"/>
      <c r="BN591" s="58"/>
      <c r="BO591" s="58"/>
      <c r="BP591" s="58"/>
      <c r="BQ591" s="58"/>
      <c r="BR591" s="58"/>
      <c r="BS591" s="58"/>
    </row>
    <row r="592" spans="63:71" x14ac:dyDescent="0.3">
      <c r="BK592" s="58"/>
      <c r="BL592" s="58"/>
      <c r="BM592" s="58"/>
      <c r="BN592" s="58"/>
      <c r="BO592" s="58"/>
      <c r="BP592" s="58"/>
      <c r="BQ592" s="58"/>
      <c r="BR592" s="58"/>
      <c r="BS592" s="58"/>
    </row>
    <row r="593" spans="63:71" x14ac:dyDescent="0.3">
      <c r="BK593" s="58"/>
      <c r="BL593" s="58"/>
      <c r="BM593" s="58"/>
      <c r="BN593" s="58"/>
      <c r="BO593" s="58"/>
      <c r="BP593" s="58"/>
      <c r="BQ593" s="58"/>
      <c r="BR593" s="58"/>
      <c r="BS593" s="58"/>
    </row>
    <row r="594" spans="63:71" x14ac:dyDescent="0.3">
      <c r="BK594" s="58"/>
      <c r="BL594" s="58"/>
      <c r="BM594" s="58"/>
      <c r="BN594" s="58"/>
      <c r="BO594" s="58"/>
      <c r="BP594" s="58"/>
      <c r="BQ594" s="58"/>
      <c r="BR594" s="58"/>
      <c r="BS594" s="58"/>
    </row>
    <row r="595" spans="63:71" x14ac:dyDescent="0.3">
      <c r="BK595" s="58"/>
      <c r="BL595" s="58"/>
      <c r="BM595" s="58"/>
      <c r="BN595" s="58"/>
      <c r="BO595" s="58"/>
      <c r="BP595" s="58"/>
      <c r="BQ595" s="58"/>
      <c r="BR595" s="58"/>
      <c r="BS595" s="58"/>
    </row>
    <row r="596" spans="63:71" x14ac:dyDescent="0.3">
      <c r="BK596" s="58"/>
      <c r="BL596" s="58"/>
      <c r="BM596" s="58"/>
      <c r="BN596" s="58"/>
      <c r="BO596" s="58"/>
      <c r="BP596" s="58"/>
      <c r="BQ596" s="58"/>
      <c r="BR596" s="58"/>
      <c r="BS596" s="58"/>
    </row>
    <row r="597" spans="63:71" x14ac:dyDescent="0.3">
      <c r="BK597" s="58"/>
      <c r="BL597" s="58"/>
      <c r="BM597" s="58"/>
      <c r="BN597" s="58"/>
      <c r="BO597" s="58"/>
      <c r="BP597" s="58"/>
      <c r="BQ597" s="58"/>
      <c r="BR597" s="58"/>
      <c r="BS597" s="58"/>
    </row>
    <row r="598" spans="63:71" x14ac:dyDescent="0.3">
      <c r="BK598" s="58"/>
      <c r="BL598" s="58"/>
      <c r="BM598" s="58"/>
      <c r="BN598" s="58"/>
      <c r="BO598" s="58"/>
      <c r="BP598" s="58"/>
      <c r="BQ598" s="58"/>
      <c r="BR598" s="58"/>
      <c r="BS598" s="58"/>
    </row>
    <row r="599" spans="63:71" x14ac:dyDescent="0.3">
      <c r="BK599" s="58"/>
      <c r="BL599" s="58"/>
      <c r="BM599" s="58"/>
      <c r="BN599" s="58"/>
      <c r="BO599" s="58"/>
      <c r="BP599" s="58"/>
      <c r="BQ599" s="58"/>
      <c r="BR599" s="58"/>
      <c r="BS599" s="58"/>
    </row>
    <row r="600" spans="63:71" x14ac:dyDescent="0.3">
      <c r="BK600" s="58"/>
      <c r="BL600" s="58"/>
      <c r="BM600" s="58"/>
      <c r="BN600" s="58"/>
      <c r="BO600" s="58"/>
      <c r="BP600" s="58"/>
      <c r="BQ600" s="58"/>
      <c r="BR600" s="58"/>
      <c r="BS600" s="58"/>
    </row>
    <row r="601" spans="63:71" x14ac:dyDescent="0.3">
      <c r="BK601" s="58"/>
      <c r="BL601" s="58"/>
      <c r="BM601" s="58"/>
      <c r="BN601" s="58"/>
      <c r="BO601" s="58"/>
      <c r="BP601" s="58"/>
      <c r="BQ601" s="58"/>
      <c r="BR601" s="58"/>
      <c r="BS601" s="58"/>
    </row>
    <row r="602" spans="63:71" x14ac:dyDescent="0.3">
      <c r="BK602" s="58"/>
      <c r="BL602" s="58"/>
      <c r="BM602" s="58"/>
      <c r="BN602" s="58"/>
      <c r="BO602" s="58"/>
      <c r="BP602" s="58"/>
      <c r="BQ602" s="58"/>
      <c r="BR602" s="58"/>
      <c r="BS602" s="58"/>
    </row>
    <row r="603" spans="63:71" x14ac:dyDescent="0.3">
      <c r="BK603" s="58"/>
      <c r="BL603" s="58"/>
      <c r="BM603" s="58"/>
      <c r="BN603" s="58"/>
      <c r="BO603" s="58"/>
      <c r="BP603" s="58"/>
      <c r="BQ603" s="58"/>
      <c r="BR603" s="58"/>
      <c r="BS603" s="58"/>
    </row>
    <row r="604" spans="63:71" x14ac:dyDescent="0.3">
      <c r="BK604" s="58"/>
      <c r="BL604" s="58"/>
      <c r="BM604" s="58"/>
      <c r="BN604" s="58"/>
      <c r="BO604" s="58"/>
      <c r="BP604" s="58"/>
      <c r="BQ604" s="58"/>
      <c r="BR604" s="58"/>
      <c r="BS604" s="58"/>
    </row>
    <row r="605" spans="63:71" x14ac:dyDescent="0.3">
      <c r="BK605" s="58"/>
      <c r="BL605" s="58"/>
      <c r="BM605" s="58"/>
      <c r="BN605" s="58"/>
      <c r="BO605" s="58"/>
      <c r="BP605" s="58"/>
      <c r="BQ605" s="58"/>
      <c r="BR605" s="58"/>
      <c r="BS605" s="58"/>
    </row>
    <row r="606" spans="63:71" x14ac:dyDescent="0.3">
      <c r="BK606" s="58"/>
      <c r="BL606" s="58"/>
      <c r="BM606" s="58"/>
      <c r="BN606" s="58"/>
      <c r="BO606" s="58"/>
      <c r="BP606" s="58"/>
      <c r="BQ606" s="58"/>
      <c r="BR606" s="58"/>
      <c r="BS606" s="58"/>
    </row>
    <row r="607" spans="63:71" x14ac:dyDescent="0.3">
      <c r="BK607" s="58"/>
      <c r="BL607" s="58"/>
      <c r="BM607" s="58"/>
      <c r="BN607" s="58"/>
      <c r="BO607" s="58"/>
      <c r="BP607" s="58"/>
      <c r="BQ607" s="58"/>
      <c r="BR607" s="58"/>
      <c r="BS607" s="58"/>
    </row>
    <row r="608" spans="63:71" x14ac:dyDescent="0.3">
      <c r="BK608" s="58"/>
      <c r="BL608" s="58"/>
      <c r="BM608" s="58"/>
      <c r="BN608" s="58"/>
      <c r="BO608" s="58"/>
      <c r="BP608" s="58"/>
      <c r="BQ608" s="58"/>
      <c r="BR608" s="58"/>
      <c r="BS608" s="58"/>
    </row>
    <row r="609" spans="63:71" x14ac:dyDescent="0.3">
      <c r="BK609" s="58"/>
      <c r="BL609" s="58"/>
      <c r="BM609" s="58"/>
      <c r="BN609" s="58"/>
      <c r="BO609" s="58"/>
      <c r="BP609" s="58"/>
      <c r="BQ609" s="58"/>
      <c r="BR609" s="58"/>
      <c r="BS609" s="58"/>
    </row>
    <row r="610" spans="63:71" x14ac:dyDescent="0.3">
      <c r="BK610" s="58"/>
      <c r="BL610" s="58"/>
      <c r="BM610" s="58"/>
      <c r="BN610" s="58"/>
      <c r="BO610" s="58"/>
      <c r="BP610" s="58"/>
      <c r="BQ610" s="58"/>
      <c r="BR610" s="58"/>
      <c r="BS610" s="58"/>
    </row>
    <row r="611" spans="63:71" x14ac:dyDescent="0.3">
      <c r="BK611" s="58"/>
      <c r="BL611" s="58"/>
      <c r="BM611" s="58"/>
      <c r="BN611" s="58"/>
      <c r="BO611" s="58"/>
      <c r="BP611" s="58"/>
      <c r="BQ611" s="58"/>
      <c r="BR611" s="58"/>
      <c r="BS611" s="58"/>
    </row>
    <row r="612" spans="63:71" x14ac:dyDescent="0.3">
      <c r="BK612" s="58"/>
      <c r="BL612" s="58"/>
      <c r="BM612" s="58"/>
      <c r="BN612" s="58"/>
      <c r="BO612" s="58"/>
      <c r="BP612" s="58"/>
      <c r="BQ612" s="58"/>
      <c r="BR612" s="58"/>
      <c r="BS612" s="58"/>
    </row>
    <row r="613" spans="63:71" x14ac:dyDescent="0.3">
      <c r="BK613" s="58"/>
      <c r="BL613" s="58"/>
      <c r="BM613" s="58"/>
      <c r="BN613" s="58"/>
      <c r="BO613" s="58"/>
      <c r="BP613" s="58"/>
      <c r="BQ613" s="58"/>
      <c r="BR613" s="58"/>
      <c r="BS613" s="58"/>
    </row>
    <row r="614" spans="63:71" x14ac:dyDescent="0.3">
      <c r="BK614" s="58"/>
      <c r="BL614" s="58"/>
      <c r="BM614" s="58"/>
      <c r="BN614" s="58"/>
      <c r="BO614" s="58"/>
      <c r="BP614" s="58"/>
      <c r="BQ614" s="58"/>
      <c r="BR614" s="58"/>
      <c r="BS614" s="58"/>
    </row>
    <row r="615" spans="63:71" x14ac:dyDescent="0.3">
      <c r="BK615" s="58"/>
      <c r="BL615" s="58"/>
      <c r="BM615" s="58"/>
      <c r="BN615" s="58"/>
      <c r="BO615" s="58"/>
      <c r="BP615" s="58"/>
      <c r="BQ615" s="58"/>
      <c r="BR615" s="58"/>
      <c r="BS615" s="58"/>
    </row>
    <row r="616" spans="63:71" x14ac:dyDescent="0.3">
      <c r="BK616" s="58"/>
      <c r="BL616" s="58"/>
      <c r="BM616" s="58"/>
      <c r="BN616" s="58"/>
      <c r="BO616" s="58"/>
      <c r="BP616" s="58"/>
      <c r="BQ616" s="58"/>
      <c r="BR616" s="58"/>
      <c r="BS616" s="58"/>
    </row>
    <row r="617" spans="63:71" x14ac:dyDescent="0.3">
      <c r="BK617" s="58"/>
      <c r="BL617" s="58"/>
      <c r="BM617" s="58"/>
      <c r="BN617" s="58"/>
      <c r="BO617" s="58"/>
      <c r="BP617" s="58"/>
      <c r="BQ617" s="58"/>
      <c r="BR617" s="58"/>
      <c r="BS617" s="58"/>
    </row>
    <row r="618" spans="63:71" x14ac:dyDescent="0.3">
      <c r="BK618" s="58"/>
      <c r="BL618" s="58"/>
      <c r="BM618" s="58"/>
      <c r="BN618" s="58"/>
      <c r="BO618" s="58"/>
      <c r="BP618" s="58"/>
      <c r="BQ618" s="58"/>
      <c r="BR618" s="58"/>
      <c r="BS618" s="58"/>
    </row>
    <row r="619" spans="63:71" x14ac:dyDescent="0.3">
      <c r="BK619" s="58"/>
      <c r="BL619" s="58"/>
      <c r="BM619" s="58"/>
      <c r="BN619" s="58"/>
      <c r="BO619" s="58"/>
      <c r="BP619" s="58"/>
      <c r="BQ619" s="58"/>
      <c r="BR619" s="58"/>
      <c r="BS619" s="58"/>
    </row>
    <row r="620" spans="63:71" x14ac:dyDescent="0.3">
      <c r="BK620" s="58"/>
      <c r="BL620" s="58"/>
      <c r="BM620" s="58"/>
      <c r="BN620" s="58"/>
      <c r="BO620" s="58"/>
      <c r="BP620" s="58"/>
      <c r="BQ620" s="58"/>
      <c r="BR620" s="58"/>
      <c r="BS620" s="58"/>
    </row>
    <row r="621" spans="63:71" x14ac:dyDescent="0.3">
      <c r="BK621" s="58"/>
      <c r="BL621" s="58"/>
      <c r="BM621" s="58"/>
      <c r="BN621" s="58"/>
      <c r="BO621" s="58"/>
      <c r="BP621" s="58"/>
      <c r="BQ621" s="58"/>
      <c r="BR621" s="58"/>
      <c r="BS621" s="58"/>
    </row>
    <row r="622" spans="63:71" x14ac:dyDescent="0.3">
      <c r="BK622" s="58"/>
      <c r="BL622" s="58"/>
      <c r="BM622" s="58"/>
      <c r="BN622" s="58"/>
      <c r="BO622" s="58"/>
      <c r="BP622" s="58"/>
      <c r="BQ622" s="58"/>
      <c r="BR622" s="58"/>
      <c r="BS622" s="58"/>
    </row>
    <row r="623" spans="63:71" x14ac:dyDescent="0.3">
      <c r="BK623" s="58"/>
      <c r="BL623" s="58"/>
      <c r="BM623" s="58"/>
      <c r="BN623" s="58"/>
      <c r="BO623" s="58"/>
      <c r="BP623" s="58"/>
      <c r="BQ623" s="58"/>
      <c r="BR623" s="58"/>
      <c r="BS623" s="58"/>
    </row>
    <row r="624" spans="63:71" x14ac:dyDescent="0.3">
      <c r="BK624" s="58"/>
      <c r="BL624" s="58"/>
      <c r="BM624" s="58"/>
      <c r="BN624" s="58"/>
      <c r="BO624" s="58"/>
      <c r="BP624" s="58"/>
      <c r="BQ624" s="58"/>
      <c r="BR624" s="58"/>
      <c r="BS624" s="58"/>
    </row>
    <row r="625" spans="63:71" x14ac:dyDescent="0.3">
      <c r="BK625" s="58"/>
      <c r="BL625" s="58"/>
      <c r="BM625" s="58"/>
      <c r="BN625" s="58"/>
      <c r="BO625" s="58"/>
      <c r="BP625" s="58"/>
      <c r="BQ625" s="58"/>
      <c r="BR625" s="58"/>
      <c r="BS625" s="58"/>
    </row>
    <row r="626" spans="63:71" x14ac:dyDescent="0.3">
      <c r="BK626" s="58"/>
      <c r="BL626" s="58"/>
      <c r="BM626" s="58"/>
      <c r="BN626" s="58"/>
      <c r="BO626" s="58"/>
      <c r="BP626" s="58"/>
      <c r="BQ626" s="58"/>
      <c r="BR626" s="58"/>
      <c r="BS626" s="58"/>
    </row>
    <row r="627" spans="63:71" x14ac:dyDescent="0.3">
      <c r="BK627" s="58"/>
      <c r="BL627" s="58"/>
      <c r="BM627" s="58"/>
      <c r="BN627" s="58"/>
      <c r="BO627" s="58"/>
      <c r="BP627" s="58"/>
      <c r="BQ627" s="58"/>
      <c r="BR627" s="58"/>
      <c r="BS627" s="58"/>
    </row>
  </sheetData>
  <mergeCells count="119">
    <mergeCell ref="CE3:CI3"/>
    <mergeCell ref="M1:DM1"/>
    <mergeCell ref="B3:E3"/>
    <mergeCell ref="F3:H3"/>
    <mergeCell ref="M3:M4"/>
    <mergeCell ref="N3:N4"/>
    <mergeCell ref="AK3:AO3"/>
    <mergeCell ref="AP3:AP4"/>
    <mergeCell ref="CQ3:CQ4"/>
    <mergeCell ref="AQ3:AU3"/>
    <mergeCell ref="AV3:AZ3"/>
    <mergeCell ref="BA3:BE3"/>
    <mergeCell ref="BF3:BJ3"/>
    <mergeCell ref="CJ3:CN3"/>
    <mergeCell ref="CP3:CP4"/>
    <mergeCell ref="AF3:AJ3"/>
    <mergeCell ref="BK3:BO3"/>
    <mergeCell ref="BT3:BX3"/>
    <mergeCell ref="BY3:CC3"/>
    <mergeCell ref="CD3:CD4"/>
    <mergeCell ref="AA3:AE3"/>
    <mergeCell ref="V3:Z3"/>
    <mergeCell ref="R3:U3"/>
    <mergeCell ref="BP3:BS3"/>
    <mergeCell ref="M260:N260"/>
    <mergeCell ref="M313:N313"/>
    <mergeCell ref="M326:N326"/>
    <mergeCell ref="M328:N328"/>
    <mergeCell ref="M330:N330"/>
    <mergeCell ref="P3:P4"/>
    <mergeCell ref="Q3:Q4"/>
    <mergeCell ref="M264:N264"/>
    <mergeCell ref="M265:N265"/>
    <mergeCell ref="M292:N292"/>
    <mergeCell ref="M296:N296"/>
    <mergeCell ref="M314:N314"/>
    <mergeCell ref="M316:N316"/>
    <mergeCell ref="M263:N263"/>
    <mergeCell ref="M299:N299"/>
    <mergeCell ref="M302:N302"/>
    <mergeCell ref="M306:N306"/>
    <mergeCell ref="M309:N309"/>
    <mergeCell ref="DZ3:ED3"/>
    <mergeCell ref="CR3:CV3"/>
    <mergeCell ref="CW3:DA3"/>
    <mergeCell ref="DB3:DF3"/>
    <mergeCell ref="DG3:DI3"/>
    <mergeCell ref="DJ3:DJ4"/>
    <mergeCell ref="DL3:DL4"/>
    <mergeCell ref="DM3:DM4"/>
    <mergeCell ref="DO3:DO4"/>
    <mergeCell ref="DP3:DP4"/>
    <mergeCell ref="DR3:DR4"/>
    <mergeCell ref="DU3:DY3"/>
    <mergeCell ref="I45:L45"/>
    <mergeCell ref="I20:K20"/>
    <mergeCell ref="I21:L21"/>
    <mergeCell ref="I22:I23"/>
    <mergeCell ref="J22:J23"/>
    <mergeCell ref="I24:K24"/>
    <mergeCell ref="I25:L25"/>
    <mergeCell ref="I27:K27"/>
    <mergeCell ref="I39:L39"/>
    <mergeCell ref="I41:K41"/>
    <mergeCell ref="I42:L42"/>
    <mergeCell ref="I44:K44"/>
    <mergeCell ref="I115:I116"/>
    <mergeCell ref="J115:J116"/>
    <mergeCell ref="I47:K47"/>
    <mergeCell ref="I75:L75"/>
    <mergeCell ref="I76:I77"/>
    <mergeCell ref="J76:J77"/>
    <mergeCell ref="I78:K78"/>
    <mergeCell ref="I80:K80"/>
    <mergeCell ref="I81:L81"/>
    <mergeCell ref="I83:K83"/>
    <mergeCell ref="I84:L84"/>
    <mergeCell ref="I86:K86"/>
    <mergeCell ref="I114:L114"/>
    <mergeCell ref="I117:K117"/>
    <mergeCell ref="I118:I119"/>
    <mergeCell ref="J118:J119"/>
    <mergeCell ref="I120:K120"/>
    <mergeCell ref="I121:L121"/>
    <mergeCell ref="I184:K184"/>
    <mergeCell ref="I130:K130"/>
    <mergeCell ref="I176:L176"/>
    <mergeCell ref="I178:K178"/>
    <mergeCell ref="I179:L179"/>
    <mergeCell ref="I181:K181"/>
    <mergeCell ref="I182:L182"/>
    <mergeCell ref="I128:L128"/>
    <mergeCell ref="I131:K131"/>
    <mergeCell ref="I132:L132"/>
    <mergeCell ref="I133:K133"/>
    <mergeCell ref="I134:K134"/>
    <mergeCell ref="I123:K123"/>
    <mergeCell ref="I124:L124"/>
    <mergeCell ref="I125:I126"/>
    <mergeCell ref="J125:J126"/>
    <mergeCell ref="I127:K127"/>
    <mergeCell ref="ES3:EU3"/>
    <mergeCell ref="FF3:FH3"/>
    <mergeCell ref="EE1:FR1"/>
    <mergeCell ref="EV3:EW3"/>
    <mergeCell ref="EX3:EZ3"/>
    <mergeCell ref="FA3:FB3"/>
    <mergeCell ref="FD3:FD4"/>
    <mergeCell ref="FI3:FJ3"/>
    <mergeCell ref="FK3:FM3"/>
    <mergeCell ref="FN3:FO3"/>
    <mergeCell ref="FQ3:FQ4"/>
    <mergeCell ref="EE3:EG3"/>
    <mergeCell ref="EH3:EI3"/>
    <mergeCell ref="EJ3:EL3"/>
    <mergeCell ref="EM3:EN3"/>
    <mergeCell ref="EQ3:ER3"/>
    <mergeCell ref="EP3:EP4"/>
    <mergeCell ref="EO3:EO4"/>
  </mergeCells>
  <pageMargins left="0" right="0" top="0" bottom="0" header="0" footer="0"/>
  <pageSetup paperSize="8" scale="50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XFD620"/>
  <sheetViews>
    <sheetView tabSelected="1" zoomScale="75" zoomScaleNormal="75" workbookViewId="0">
      <pane xSplit="14" ySplit="5" topLeftCell="O254" activePane="bottomRight" state="frozen"/>
      <selection activeCell="A2" sqref="A2"/>
      <selection pane="topRight" activeCell="H2" sqref="H2"/>
      <selection pane="bottomLeft" activeCell="A6" sqref="A6"/>
      <selection pane="bottomRight" activeCell="O3" sqref="O3:R3"/>
    </sheetView>
  </sheetViews>
  <sheetFormatPr defaultColWidth="9.140625" defaultRowHeight="18.75" x14ac:dyDescent="0.3"/>
  <cols>
    <col min="1" max="1" width="7.42578125" style="45" hidden="1" customWidth="1"/>
    <col min="2" max="2" width="3.5703125" style="32" hidden="1" customWidth="1"/>
    <col min="3" max="3" width="3.85546875" style="33" hidden="1" customWidth="1"/>
    <col min="4" max="4" width="7.85546875" style="33" hidden="1" customWidth="1"/>
    <col min="5" max="8" width="4.5703125" style="45" hidden="1" customWidth="1"/>
    <col min="9" max="9" width="5.140625" style="45" hidden="1" customWidth="1"/>
    <col min="10" max="10" width="4.42578125" style="45" hidden="1" customWidth="1"/>
    <col min="11" max="11" width="9.140625" style="45" hidden="1" customWidth="1"/>
    <col min="12" max="12" width="8.140625" style="45" hidden="1" customWidth="1"/>
    <col min="13" max="13" width="4.5703125" style="45" customWidth="1"/>
    <col min="14" max="14" width="29" style="15" customWidth="1"/>
    <col min="15" max="15" width="18.28515625" style="17" customWidth="1"/>
    <col min="16" max="16" width="17" style="17" customWidth="1"/>
    <col min="17" max="17" width="16.7109375" style="21" customWidth="1"/>
    <col min="18" max="18" width="17.140625" style="21" customWidth="1"/>
    <col min="19" max="19" width="18.28515625" style="17" hidden="1" customWidth="1"/>
    <col min="20" max="20" width="17" style="17" hidden="1" customWidth="1"/>
    <col min="21" max="21" width="16.7109375" style="21" hidden="1" customWidth="1"/>
    <col min="22" max="22" width="17.140625" style="21" hidden="1" customWidth="1"/>
    <col min="23" max="23" width="17.28515625" style="16" customWidth="1"/>
    <col min="24" max="24" width="16" style="58" customWidth="1"/>
    <col min="25" max="25" width="17.140625" style="58" customWidth="1"/>
    <col min="26" max="26" width="16.42578125" style="58" customWidth="1"/>
    <col min="27" max="27" width="17.7109375" style="122" hidden="1" customWidth="1"/>
    <col min="28" max="28" width="17.85546875" style="122" hidden="1" customWidth="1"/>
    <col min="29" max="29" width="17.42578125" style="122" hidden="1" customWidth="1"/>
    <col min="30" max="30" width="17.7109375" style="122" hidden="1" customWidth="1"/>
    <col min="31" max="31" width="11" style="677" hidden="1" customWidth="1"/>
    <col min="32" max="32" width="9.85546875" style="677" hidden="1" customWidth="1"/>
    <col min="33" max="33" width="17.28515625" style="16" hidden="1" customWidth="1"/>
    <col min="34" max="34" width="16" style="58" hidden="1" customWidth="1"/>
    <col min="35" max="35" width="17.140625" style="58" hidden="1" customWidth="1"/>
    <col min="36" max="36" width="16.42578125" style="58" hidden="1" customWidth="1"/>
    <col min="37" max="37" width="17.28515625" style="16" customWidth="1"/>
    <col min="38" max="38" width="16" style="58" customWidth="1"/>
    <col min="39" max="39" width="17.140625" style="58" customWidth="1"/>
    <col min="40" max="40" width="16.42578125" style="58" customWidth="1"/>
    <col min="41" max="41" width="17.28515625" style="16" customWidth="1"/>
    <col min="42" max="42" width="16" style="58" customWidth="1"/>
    <col min="43" max="43" width="17.140625" style="58" customWidth="1"/>
    <col min="44" max="44" width="16.42578125" style="58" customWidth="1"/>
    <col min="45" max="45" width="17.28515625" style="16" customWidth="1"/>
    <col min="46" max="46" width="16" style="58" customWidth="1"/>
    <col min="47" max="47" width="17.140625" style="58" customWidth="1"/>
    <col min="48" max="48" width="16.42578125" style="58" customWidth="1"/>
    <col min="49" max="49" width="17.28515625" style="16" customWidth="1"/>
    <col min="50" max="50" width="16" style="58" customWidth="1"/>
    <col min="51" max="51" width="17.140625" style="58" customWidth="1"/>
    <col min="52" max="52" width="16.42578125" style="58" customWidth="1"/>
    <col min="53" max="53" width="17.28515625" style="845" customWidth="1"/>
    <col min="54" max="54" width="16" style="845" customWidth="1"/>
    <col min="55" max="55" width="17.140625" style="845" customWidth="1"/>
    <col min="56" max="56" width="16.42578125" style="845" customWidth="1"/>
    <col min="57" max="16384" width="9.140625" style="45"/>
  </cols>
  <sheetData>
    <row r="1" spans="1:57" ht="50.25" customHeight="1" thickBot="1" x14ac:dyDescent="0.25">
      <c r="B1" s="46"/>
      <c r="E1" s="89" t="s">
        <v>297</v>
      </c>
      <c r="F1" s="89"/>
      <c r="G1" s="89"/>
      <c r="H1" s="89"/>
      <c r="I1" s="89"/>
      <c r="J1" s="89"/>
      <c r="K1" s="89"/>
      <c r="L1" s="89"/>
      <c r="M1" s="855"/>
      <c r="N1" s="1029" t="s">
        <v>599</v>
      </c>
      <c r="O1" s="961" t="s">
        <v>595</v>
      </c>
      <c r="P1" s="961"/>
      <c r="Q1" s="961"/>
      <c r="R1" s="961"/>
      <c r="S1" s="961"/>
      <c r="T1" s="961"/>
      <c r="U1" s="961"/>
      <c r="V1" s="961"/>
      <c r="W1" s="961"/>
      <c r="X1" s="961"/>
      <c r="Y1" s="961"/>
      <c r="Z1" s="961"/>
      <c r="AA1" s="961"/>
      <c r="AB1" s="961"/>
      <c r="AC1" s="961"/>
      <c r="AD1" s="961"/>
      <c r="AE1" s="961"/>
      <c r="AF1" s="961"/>
      <c r="AG1" s="961"/>
      <c r="AH1" s="961"/>
      <c r="AI1" s="961"/>
      <c r="AJ1" s="961"/>
      <c r="AK1" s="961"/>
      <c r="AL1" s="961"/>
      <c r="AM1" s="961"/>
      <c r="AN1" s="961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827"/>
      <c r="BB1" s="827"/>
      <c r="BC1" s="827"/>
      <c r="BD1" s="827"/>
      <c r="BE1" s="819"/>
    </row>
    <row r="2" spans="1:57" ht="12.75" hidden="1" customHeight="1" thickBot="1" x14ac:dyDescent="0.3">
      <c r="B2" s="46"/>
      <c r="E2" s="89"/>
      <c r="F2" s="89"/>
      <c r="G2" s="89"/>
      <c r="H2" s="89"/>
      <c r="I2" s="11"/>
      <c r="J2" s="11"/>
      <c r="K2" s="11"/>
      <c r="L2" s="11"/>
      <c r="M2" s="705"/>
      <c r="N2" s="705"/>
      <c r="O2" s="705"/>
      <c r="P2" s="705"/>
      <c r="Q2" s="705"/>
      <c r="R2" s="705"/>
      <c r="S2" s="705"/>
      <c r="T2" s="705"/>
      <c r="U2" s="705"/>
      <c r="V2" s="705"/>
      <c r="W2" s="705"/>
      <c r="X2" s="667"/>
      <c r="Y2" s="667"/>
      <c r="Z2" s="667"/>
      <c r="AA2" s="668"/>
      <c r="AB2" s="668"/>
      <c r="AC2" s="668"/>
      <c r="AD2" s="668"/>
      <c r="AG2" s="705"/>
      <c r="AH2" s="667"/>
      <c r="AI2" s="667"/>
      <c r="AJ2" s="667"/>
      <c r="AK2" s="705"/>
      <c r="AL2" s="667"/>
      <c r="AM2" s="667"/>
      <c r="AN2" s="667"/>
      <c r="AO2" s="705"/>
      <c r="AP2" s="667"/>
      <c r="AQ2" s="667"/>
      <c r="AR2" s="667"/>
      <c r="AS2" s="705"/>
      <c r="AT2" s="667"/>
      <c r="AU2" s="667"/>
      <c r="AV2" s="667"/>
      <c r="AW2" s="705"/>
      <c r="AX2" s="667"/>
      <c r="AY2" s="667"/>
      <c r="AZ2" s="667"/>
      <c r="BA2" s="839"/>
      <c r="BB2" s="839"/>
      <c r="BC2" s="839"/>
      <c r="BD2" s="839"/>
      <c r="BE2" s="819"/>
    </row>
    <row r="3" spans="1:57" ht="49.15" customHeight="1" x14ac:dyDescent="0.2">
      <c r="A3" s="819"/>
      <c r="B3" s="962" t="s">
        <v>252</v>
      </c>
      <c r="C3" s="963"/>
      <c r="D3" s="963"/>
      <c r="E3" s="964"/>
      <c r="F3" s="965" t="s">
        <v>254</v>
      </c>
      <c r="G3" s="966"/>
      <c r="H3" s="967"/>
      <c r="I3" s="62"/>
      <c r="J3" s="62"/>
      <c r="K3" s="62"/>
      <c r="L3" s="688"/>
      <c r="M3" s="991" t="s">
        <v>0</v>
      </c>
      <c r="N3" s="993" t="s">
        <v>1</v>
      </c>
      <c r="O3" s="995" t="s">
        <v>370</v>
      </c>
      <c r="P3" s="996"/>
      <c r="Q3" s="996"/>
      <c r="R3" s="997"/>
      <c r="S3" s="998" t="s">
        <v>370</v>
      </c>
      <c r="T3" s="999"/>
      <c r="U3" s="999"/>
      <c r="V3" s="999"/>
      <c r="W3" s="1000" t="s">
        <v>372</v>
      </c>
      <c r="X3" s="1001"/>
      <c r="Y3" s="1001"/>
      <c r="Z3" s="1001"/>
      <c r="AA3" s="1002" t="s">
        <v>257</v>
      </c>
      <c r="AB3" s="1003"/>
      <c r="AC3" s="1003"/>
      <c r="AD3" s="1004"/>
      <c r="AE3" s="1005" t="s">
        <v>378</v>
      </c>
      <c r="AF3" s="1009" t="s">
        <v>379</v>
      </c>
      <c r="AG3" s="1000" t="s">
        <v>501</v>
      </c>
      <c r="AH3" s="1001"/>
      <c r="AI3" s="1001"/>
      <c r="AJ3" s="1011"/>
      <c r="AK3" s="1012" t="s">
        <v>388</v>
      </c>
      <c r="AL3" s="1013"/>
      <c r="AM3" s="1013"/>
      <c r="AN3" s="1014"/>
      <c r="AO3" s="1012" t="s">
        <v>163</v>
      </c>
      <c r="AP3" s="1013"/>
      <c r="AQ3" s="1013"/>
      <c r="AR3" s="1014"/>
      <c r="AS3" s="1012" t="s">
        <v>389</v>
      </c>
      <c r="AT3" s="1013"/>
      <c r="AU3" s="1013"/>
      <c r="AV3" s="1014"/>
      <c r="AW3" s="1012" t="s">
        <v>390</v>
      </c>
      <c r="AX3" s="1013"/>
      <c r="AY3" s="1013"/>
      <c r="AZ3" s="1013"/>
      <c r="BA3" s="1017"/>
      <c r="BB3" s="1018"/>
      <c r="BC3" s="1018"/>
      <c r="BD3" s="1018"/>
      <c r="BE3" s="819"/>
    </row>
    <row r="4" spans="1:57" ht="166.5" customHeight="1" thickBot="1" x14ac:dyDescent="0.25">
      <c r="A4" s="819"/>
      <c r="B4" s="809" t="s">
        <v>185</v>
      </c>
      <c r="C4" s="809" t="s">
        <v>184</v>
      </c>
      <c r="D4" s="809" t="s">
        <v>183</v>
      </c>
      <c r="E4" s="803" t="s">
        <v>0</v>
      </c>
      <c r="F4" s="809" t="s">
        <v>253</v>
      </c>
      <c r="G4" s="809" t="s">
        <v>184</v>
      </c>
      <c r="H4" s="809"/>
      <c r="I4" s="63"/>
      <c r="J4" s="63"/>
      <c r="K4" s="63"/>
      <c r="L4" s="689"/>
      <c r="M4" s="992"/>
      <c r="N4" s="994"/>
      <c r="O4" s="690" t="s">
        <v>7</v>
      </c>
      <c r="P4" s="691" t="s">
        <v>381</v>
      </c>
      <c r="Q4" s="691" t="s">
        <v>382</v>
      </c>
      <c r="R4" s="692" t="s">
        <v>383</v>
      </c>
      <c r="S4" s="697" t="s">
        <v>7</v>
      </c>
      <c r="T4" s="698" t="s">
        <v>381</v>
      </c>
      <c r="U4" s="698" t="s">
        <v>382</v>
      </c>
      <c r="V4" s="698" t="s">
        <v>383</v>
      </c>
      <c r="W4" s="694" t="s">
        <v>23</v>
      </c>
      <c r="X4" s="693" t="s">
        <v>381</v>
      </c>
      <c r="Y4" s="693" t="s">
        <v>382</v>
      </c>
      <c r="Z4" s="693" t="s">
        <v>384</v>
      </c>
      <c r="AA4" s="694" t="s">
        <v>24</v>
      </c>
      <c r="AB4" s="693" t="s">
        <v>336</v>
      </c>
      <c r="AC4" s="693" t="s">
        <v>337</v>
      </c>
      <c r="AD4" s="695" t="s">
        <v>339</v>
      </c>
      <c r="AE4" s="1006"/>
      <c r="AF4" s="1010"/>
      <c r="AG4" s="694" t="s">
        <v>24</v>
      </c>
      <c r="AH4" s="693" t="s">
        <v>381</v>
      </c>
      <c r="AI4" s="693" t="s">
        <v>382</v>
      </c>
      <c r="AJ4" s="696" t="s">
        <v>384</v>
      </c>
      <c r="AK4" s="706" t="s">
        <v>24</v>
      </c>
      <c r="AL4" s="691" t="s">
        <v>381</v>
      </c>
      <c r="AM4" s="691" t="s">
        <v>382</v>
      </c>
      <c r="AN4" s="692" t="s">
        <v>384</v>
      </c>
      <c r="AO4" s="706" t="s">
        <v>24</v>
      </c>
      <c r="AP4" s="691" t="s">
        <v>381</v>
      </c>
      <c r="AQ4" s="691" t="s">
        <v>382</v>
      </c>
      <c r="AR4" s="692" t="s">
        <v>384</v>
      </c>
      <c r="AS4" s="706" t="s">
        <v>24</v>
      </c>
      <c r="AT4" s="691" t="s">
        <v>381</v>
      </c>
      <c r="AU4" s="691" t="s">
        <v>382</v>
      </c>
      <c r="AV4" s="692" t="s">
        <v>384</v>
      </c>
      <c r="AW4" s="706" t="s">
        <v>25</v>
      </c>
      <c r="AX4" s="691" t="s">
        <v>381</v>
      </c>
      <c r="AY4" s="691" t="s">
        <v>382</v>
      </c>
      <c r="AZ4" s="691" t="s">
        <v>384</v>
      </c>
      <c r="BA4" s="846"/>
      <c r="BB4" s="831"/>
      <c r="BC4" s="831"/>
      <c r="BD4" s="831"/>
      <c r="BE4" s="819"/>
    </row>
    <row r="5" spans="1:57" s="47" customFormat="1" ht="38.25" customHeight="1" x14ac:dyDescent="0.2">
      <c r="A5" s="818"/>
      <c r="B5" s="34"/>
      <c r="C5" s="34"/>
      <c r="D5" s="34"/>
      <c r="E5" s="1"/>
      <c r="F5" s="1"/>
      <c r="G5" s="1"/>
      <c r="H5" s="1"/>
      <c r="I5" s="1"/>
      <c r="J5" s="1"/>
      <c r="K5" s="1"/>
      <c r="L5" s="1"/>
      <c r="M5" s="1015" t="s">
        <v>380</v>
      </c>
      <c r="N5" s="1016"/>
      <c r="O5" s="1016"/>
      <c r="P5" s="1016"/>
      <c r="Q5" s="1016"/>
      <c r="R5" s="1016"/>
      <c r="S5" s="1016"/>
      <c r="T5" s="1016"/>
      <c r="U5" s="1016"/>
      <c r="V5" s="1016"/>
      <c r="W5" s="1016"/>
      <c r="X5" s="1016"/>
      <c r="Y5" s="1016"/>
      <c r="Z5" s="1016"/>
      <c r="AA5" s="1016"/>
      <c r="AB5" s="1016"/>
      <c r="AC5" s="1016"/>
      <c r="AD5" s="1016"/>
      <c r="AE5" s="1016"/>
      <c r="AF5" s="1016"/>
      <c r="AG5" s="1016"/>
      <c r="AH5" s="1016"/>
      <c r="AI5" s="1016"/>
      <c r="AJ5" s="1016"/>
      <c r="AK5" s="1016"/>
      <c r="AL5" s="1016"/>
      <c r="AM5" s="1016"/>
      <c r="AN5" s="1016"/>
      <c r="AO5" s="818"/>
      <c r="AP5" s="818"/>
      <c r="AQ5" s="818"/>
      <c r="AR5" s="818"/>
      <c r="AS5" s="818"/>
      <c r="AT5" s="818"/>
      <c r="AU5" s="818"/>
      <c r="AV5" s="818"/>
      <c r="AW5" s="814"/>
      <c r="AX5" s="814"/>
      <c r="AY5" s="814"/>
      <c r="AZ5" s="815"/>
      <c r="BA5" s="847"/>
      <c r="BB5" s="840"/>
      <c r="BC5" s="840"/>
      <c r="BD5" s="840"/>
      <c r="BE5" s="818"/>
    </row>
    <row r="6" spans="1:57" s="669" customFormat="1" ht="18" customHeight="1" x14ac:dyDescent="0.25">
      <c r="A6" s="827"/>
      <c r="B6" s="679"/>
      <c r="C6" s="680"/>
      <c r="D6" s="680"/>
      <c r="E6" s="638"/>
      <c r="F6" s="638"/>
      <c r="G6" s="638"/>
      <c r="H6" s="638"/>
      <c r="I6" s="638"/>
      <c r="J6" s="681"/>
      <c r="K6" s="681"/>
      <c r="L6" s="682"/>
      <c r="M6" s="138"/>
      <c r="N6" s="141" t="s">
        <v>8</v>
      </c>
      <c r="O6" s="712">
        <f>O7</f>
        <v>53160.433949999999</v>
      </c>
      <c r="P6" s="711">
        <f t="shared" ref="P6:V6" si="0">P7</f>
        <v>0</v>
      </c>
      <c r="Q6" s="711">
        <f t="shared" si="0"/>
        <v>1971.29865</v>
      </c>
      <c r="R6" s="727">
        <f t="shared" si="0"/>
        <v>51189.135300000002</v>
      </c>
      <c r="S6" s="712">
        <f>V6+U6+T6</f>
        <v>40528.0749</v>
      </c>
      <c r="T6" s="711">
        <f t="shared" si="0"/>
        <v>0</v>
      </c>
      <c r="U6" s="711">
        <f t="shared" si="0"/>
        <v>1971.3</v>
      </c>
      <c r="V6" s="711">
        <f t="shared" si="0"/>
        <v>38556.774899999997</v>
      </c>
      <c r="W6" s="712">
        <f>Z6+Y6+X6</f>
        <v>53160.433949999999</v>
      </c>
      <c r="X6" s="711">
        <f t="shared" ref="X6:AD6" si="1">X7</f>
        <v>0</v>
      </c>
      <c r="Y6" s="711">
        <f t="shared" si="1"/>
        <v>1971.29865</v>
      </c>
      <c r="Z6" s="711">
        <f t="shared" si="1"/>
        <v>51189.135300000002</v>
      </c>
      <c r="AA6" s="712">
        <f>AD6+AC6+AB6</f>
        <v>53119.108849999997</v>
      </c>
      <c r="AB6" s="711">
        <f t="shared" si="1"/>
        <v>0</v>
      </c>
      <c r="AC6" s="711">
        <f t="shared" si="1"/>
        <v>1929.9735500000002</v>
      </c>
      <c r="AD6" s="728">
        <f t="shared" si="1"/>
        <v>51189.135299999994</v>
      </c>
      <c r="AE6" s="729">
        <f>W6/S6</f>
        <v>1.3116940313885967</v>
      </c>
      <c r="AF6" s="730">
        <f>W6/O6</f>
        <v>1</v>
      </c>
      <c r="AG6" s="712">
        <f>AJ6+AI6+AH6</f>
        <v>0</v>
      </c>
      <c r="AH6" s="711">
        <f t="shared" ref="AH6:AZ6" si="2">AH7</f>
        <v>0</v>
      </c>
      <c r="AI6" s="711">
        <f t="shared" si="2"/>
        <v>0</v>
      </c>
      <c r="AJ6" s="711">
        <f t="shared" si="2"/>
        <v>0</v>
      </c>
      <c r="AK6" s="712">
        <f>AN6+AM6+AL6</f>
        <v>53119.108849999997</v>
      </c>
      <c r="AL6" s="711">
        <f t="shared" si="2"/>
        <v>0</v>
      </c>
      <c r="AM6" s="711">
        <f t="shared" si="2"/>
        <v>1929.9735500000002</v>
      </c>
      <c r="AN6" s="711">
        <f t="shared" si="2"/>
        <v>51189.135299999994</v>
      </c>
      <c r="AO6" s="712">
        <f>AR6+AQ6+AP6</f>
        <v>53119.108849999997</v>
      </c>
      <c r="AP6" s="711">
        <f t="shared" si="2"/>
        <v>0</v>
      </c>
      <c r="AQ6" s="711">
        <f t="shared" si="2"/>
        <v>1929.9735500000002</v>
      </c>
      <c r="AR6" s="711">
        <f t="shared" si="2"/>
        <v>51189.135299999994</v>
      </c>
      <c r="AS6" s="712">
        <f>AV6+AU6+AT6</f>
        <v>17706.369619999998</v>
      </c>
      <c r="AT6" s="711">
        <f t="shared" si="2"/>
        <v>0</v>
      </c>
      <c r="AU6" s="711">
        <f t="shared" si="2"/>
        <v>643.32451999999989</v>
      </c>
      <c r="AV6" s="711">
        <f t="shared" si="2"/>
        <v>17063.045099999999</v>
      </c>
      <c r="AW6" s="712">
        <f>AZ6+AY6+AX6</f>
        <v>70825.478470000002</v>
      </c>
      <c r="AX6" s="711">
        <f t="shared" si="2"/>
        <v>0</v>
      </c>
      <c r="AY6" s="711">
        <f t="shared" si="2"/>
        <v>2573.2980699999998</v>
      </c>
      <c r="AZ6" s="711">
        <f t="shared" si="2"/>
        <v>68252.180399999997</v>
      </c>
      <c r="BA6" s="848"/>
      <c r="BB6" s="835"/>
      <c r="BC6" s="835"/>
      <c r="BD6" s="835"/>
      <c r="BE6" s="827"/>
    </row>
    <row r="7" spans="1:57" s="669" customFormat="1" ht="15.6" customHeight="1" x14ac:dyDescent="0.25">
      <c r="A7" s="827"/>
      <c r="B7" s="679">
        <v>1</v>
      </c>
      <c r="C7" s="680"/>
      <c r="D7" s="680"/>
      <c r="E7" s="638">
        <v>1</v>
      </c>
      <c r="F7" s="638">
        <v>1</v>
      </c>
      <c r="G7" s="638"/>
      <c r="H7" s="638">
        <v>1</v>
      </c>
      <c r="I7" s="638"/>
      <c r="J7" s="813"/>
      <c r="K7" s="813"/>
      <c r="L7" s="683"/>
      <c r="M7" s="638">
        <v>1</v>
      </c>
      <c r="N7" s="684" t="s">
        <v>2</v>
      </c>
      <c r="O7" s="714">
        <f>P7+Q7+R7</f>
        <v>53160.433949999999</v>
      </c>
      <c r="P7" s="713">
        <f>'дор.фонд на 01.01.22 (декабрь)'!S7</f>
        <v>0</v>
      </c>
      <c r="Q7" s="716">
        <f>'дор.фонд на 01.01.22 (декабрь)'!T7</f>
        <v>1971.29865</v>
      </c>
      <c r="R7" s="731">
        <f>'дор.фонд на 01.01.22 (декабрь)'!U7</f>
        <v>51189.135300000002</v>
      </c>
      <c r="S7" s="732">
        <f t="shared" ref="S7:S70" si="3">V7+U7+T7</f>
        <v>40528.0749</v>
      </c>
      <c r="T7" s="733">
        <f>'дор.фонд на 01.01.22 (декабрь)'!W7</f>
        <v>0</v>
      </c>
      <c r="U7" s="734">
        <f>'дор.фонд на 01.01.22 (декабрь)'!X7</f>
        <v>1971.3</v>
      </c>
      <c r="V7" s="733">
        <f>'дор.фонд на 01.01.22 (декабрь)'!Y7</f>
        <v>38556.774899999997</v>
      </c>
      <c r="W7" s="714">
        <f>Z7+Y7+X7</f>
        <v>53160.433949999999</v>
      </c>
      <c r="X7" s="713">
        <f>'дор.фонд на 01.01.22 (декабрь)'!AR7</f>
        <v>0</v>
      </c>
      <c r="Y7" s="716">
        <f>'дор.фонд на 01.01.22 (декабрь)'!AS7</f>
        <v>1971.29865</v>
      </c>
      <c r="Z7" s="713">
        <f>'дор.фонд на 01.01.22 (декабрь)'!AT7</f>
        <v>51189.135300000002</v>
      </c>
      <c r="AA7" s="714">
        <f>AD7+AC7+AB7</f>
        <v>53119.108849999997</v>
      </c>
      <c r="AB7" s="713">
        <f>'дор.фонд на 01.01.22 (декабрь)'!BL7</f>
        <v>0</v>
      </c>
      <c r="AC7" s="716">
        <f>'дор.фонд на 01.01.22 (декабрь)'!BM7</f>
        <v>1929.9735500000002</v>
      </c>
      <c r="AD7" s="735">
        <f>'дор.фонд на 01.01.22 (декабрь)'!BN7</f>
        <v>51189.135299999994</v>
      </c>
      <c r="AE7" s="736">
        <f t="shared" ref="AE7:AE70" si="4">W7/S7</f>
        <v>1.3116940313885967</v>
      </c>
      <c r="AF7" s="737">
        <f t="shared" ref="AF7:AF70" si="5">W7/O7</f>
        <v>1</v>
      </c>
      <c r="AG7" s="714">
        <f>AJ7+AI7+AH7</f>
        <v>0</v>
      </c>
      <c r="AH7" s="713">
        <f t="shared" ref="AH7:AI7" si="6">P7-X7</f>
        <v>0</v>
      </c>
      <c r="AI7" s="713">
        <f t="shared" si="6"/>
        <v>0</v>
      </c>
      <c r="AJ7" s="713">
        <f>R7-Z7</f>
        <v>0</v>
      </c>
      <c r="AK7" s="714">
        <f>AN7+AM7+AL7</f>
        <v>53119.108849999997</v>
      </c>
      <c r="AL7" s="713">
        <f>'дор.фонд на 01.01.22 (декабрь)'!BL7</f>
        <v>0</v>
      </c>
      <c r="AM7" s="713">
        <f>'дор.фонд на 01.01.22 (декабрь)'!BM7</f>
        <v>1929.9735500000002</v>
      </c>
      <c r="AN7" s="713">
        <f>'дор.фонд на 01.01.22 (декабрь)'!BN7</f>
        <v>51189.135299999994</v>
      </c>
      <c r="AO7" s="714">
        <f>SUM(AP6:AR6)</f>
        <v>53119.108849999997</v>
      </c>
      <c r="AP7" s="713">
        <f>'дор.фонд на 01.01.22 (декабрь)'!BZ7</f>
        <v>0</v>
      </c>
      <c r="AQ7" s="713">
        <f>'дор.фонд на 01.01.22 (декабрь)'!BV7</f>
        <v>1929.9735500000002</v>
      </c>
      <c r="AR7" s="713">
        <f>'дор.фонд на 01.01.22 (декабрь)'!BW7</f>
        <v>51189.135299999994</v>
      </c>
      <c r="AS7" s="714">
        <f>AV7+AU7+AT7</f>
        <v>17706.369619999998</v>
      </c>
      <c r="AT7" s="713">
        <f>'дор.фонд на 01.01.22 (декабрь)'!BZ7</f>
        <v>0</v>
      </c>
      <c r="AU7" s="713">
        <f>'дор.фонд на 01.01.22 (декабрь)'!CA7</f>
        <v>643.32451999999989</v>
      </c>
      <c r="AV7" s="713">
        <f>'дор.фонд на 01.01.22 (декабрь)'!CB7</f>
        <v>17063.045099999999</v>
      </c>
      <c r="AW7" s="714">
        <f>AZ7+AY7+AX7</f>
        <v>70825.478470000002</v>
      </c>
      <c r="AX7" s="713">
        <f>AP7+AT7</f>
        <v>0</v>
      </c>
      <c r="AY7" s="713">
        <f t="shared" ref="AY7:AZ7" si="7">AQ7+AU7</f>
        <v>2573.2980699999998</v>
      </c>
      <c r="AZ7" s="713">
        <f t="shared" si="7"/>
        <v>68252.180399999997</v>
      </c>
      <c r="BA7" s="849"/>
      <c r="BB7" s="832"/>
      <c r="BC7" s="832"/>
      <c r="BD7" s="832"/>
      <c r="BE7" s="827"/>
    </row>
    <row r="8" spans="1:57" s="669" customFormat="1" ht="22.9" customHeight="1" x14ac:dyDescent="0.25">
      <c r="A8" s="827"/>
      <c r="B8" s="679"/>
      <c r="C8" s="680"/>
      <c r="D8" s="680"/>
      <c r="E8" s="638"/>
      <c r="F8" s="638"/>
      <c r="G8" s="638"/>
      <c r="H8" s="638"/>
      <c r="I8" s="827"/>
      <c r="J8" s="827"/>
      <c r="K8" s="827"/>
      <c r="L8" s="827"/>
      <c r="M8" s="138"/>
      <c r="N8" s="141" t="s">
        <v>9</v>
      </c>
      <c r="O8" s="712">
        <f>SUM(O9:O19)-O10</f>
        <v>128420.68955</v>
      </c>
      <c r="P8" s="711">
        <f>SUM(P9:P19)-P10</f>
        <v>0</v>
      </c>
      <c r="Q8" s="711">
        <f>SUM(Q9:Q19)-Q10</f>
        <v>25775.036</v>
      </c>
      <c r="R8" s="727">
        <f>SUM(R9:R19)-R10</f>
        <v>102645.65355</v>
      </c>
      <c r="S8" s="712">
        <f t="shared" si="3"/>
        <v>127023.66456999999</v>
      </c>
      <c r="T8" s="711">
        <f>SUM(T9:T19)-T10</f>
        <v>0</v>
      </c>
      <c r="U8" s="711">
        <f>SUM(U9:U19)-U10</f>
        <v>25784.5</v>
      </c>
      <c r="V8" s="711">
        <f>SUM(V9:V19)-V10</f>
        <v>101239.16456999999</v>
      </c>
      <c r="W8" s="712">
        <f t="shared" ref="W8:W71" si="8">Z8+Y8+X8</f>
        <v>128420.68955000001</v>
      </c>
      <c r="X8" s="711">
        <f>SUM(X9:X19)-X10</f>
        <v>0</v>
      </c>
      <c r="Y8" s="711">
        <f>Y9+Y10+Y11+Y12+Y13+Y14+Y15+Y16+Y17+Y18+Y19</f>
        <v>25775.036</v>
      </c>
      <c r="Z8" s="711">
        <f>SUM(Z9:Z19)-Z10</f>
        <v>102645.65355</v>
      </c>
      <c r="AA8" s="712">
        <f>AD8+AC8+AB8</f>
        <v>125092.00121</v>
      </c>
      <c r="AB8" s="711">
        <f>SUM(AB9:AB19)-AB10</f>
        <v>0</v>
      </c>
      <c r="AC8" s="711">
        <f>SUM(AC9:AC19)-AC10</f>
        <v>25217.981560000004</v>
      </c>
      <c r="AD8" s="728">
        <f>SUM(AD9:AD19)-AD10</f>
        <v>99874.019650000002</v>
      </c>
      <c r="AE8" s="729">
        <f t="shared" si="4"/>
        <v>1.0109981473509619</v>
      </c>
      <c r="AF8" s="730">
        <f t="shared" si="5"/>
        <v>1.0000000000000002</v>
      </c>
      <c r="AG8" s="712">
        <f t="shared" ref="AG8:AG9" si="9">AJ8+AI8+AH8</f>
        <v>0</v>
      </c>
      <c r="AH8" s="711">
        <f>SUM(AH9:AH19)-AH10</f>
        <v>0</v>
      </c>
      <c r="AI8" s="711">
        <f>AI9+AI10+AI11+AI12+AI13+AI14+AI15+AI16+AI17+AI18+AI19</f>
        <v>0</v>
      </c>
      <c r="AJ8" s="711">
        <f>SUM(AJ9:AJ19)-AJ10</f>
        <v>0</v>
      </c>
      <c r="AK8" s="712">
        <f t="shared" ref="AK8:AK9" si="10">AN8+AM8+AL8</f>
        <v>125092.00121</v>
      </c>
      <c r="AL8" s="711">
        <f>SUM(AL9:AL19)-AL10</f>
        <v>0</v>
      </c>
      <c r="AM8" s="711">
        <f>AM9+AM10+AM11+AM12+AM13+AM14+AM15+AM16+AM17+AM18+AM19</f>
        <v>25217.981560000004</v>
      </c>
      <c r="AN8" s="711">
        <f>SUM(AN9:AN19)-AN10</f>
        <v>99874.019650000002</v>
      </c>
      <c r="AO8" s="712">
        <f t="shared" ref="AO8:AO9" si="11">AR8+AQ8+AP8</f>
        <v>125092.00121</v>
      </c>
      <c r="AP8" s="711">
        <f>SUM(AP9:AP19)-AP10</f>
        <v>0</v>
      </c>
      <c r="AQ8" s="711">
        <f>AQ9+AQ10+AQ11+AQ12+AQ13+AQ14+AQ15+AQ16+AQ17+AQ18+AQ19</f>
        <v>25217.981560000004</v>
      </c>
      <c r="AR8" s="711">
        <f>SUM(AR9:AR19)-AR10</f>
        <v>99874.019650000002</v>
      </c>
      <c r="AS8" s="712">
        <f t="shared" ref="AS8:AS9" si="12">AV8+AU8+AT8</f>
        <v>14770.214250000001</v>
      </c>
      <c r="AT8" s="711">
        <f>SUM(AT9:AT19)-AT10</f>
        <v>0</v>
      </c>
      <c r="AU8" s="711">
        <f>AU9+AU10+AU11+AU12+AU13+AU14+AU15+AU16+AU17+AU18+AU19</f>
        <v>5018.7372300000006</v>
      </c>
      <c r="AV8" s="711">
        <f>SUM(AV9:AV19)-AV10</f>
        <v>9751.4770200000003</v>
      </c>
      <c r="AW8" s="712">
        <f t="shared" ref="AW8:AW9" si="13">AZ8+AY8+AX8</f>
        <v>139862.21546000001</v>
      </c>
      <c r="AX8" s="711">
        <f>SUM(AX9:AX19)-AX10</f>
        <v>0</v>
      </c>
      <c r="AY8" s="711">
        <f>AY9+AY10+AY11+AY12+AY13+AY14+AY15+AY16+AY17+AY18+AY19</f>
        <v>30236.718790000003</v>
      </c>
      <c r="AZ8" s="711">
        <f>SUM(AZ9:AZ19)-AZ10</f>
        <v>109625.49666999999</v>
      </c>
      <c r="BA8" s="848"/>
      <c r="BB8" s="835"/>
      <c r="BC8" s="835"/>
      <c r="BD8" s="835"/>
      <c r="BE8" s="827"/>
    </row>
    <row r="9" spans="1:57" s="48" customFormat="1" ht="15.75" customHeight="1" x14ac:dyDescent="0.25">
      <c r="A9" s="120"/>
      <c r="B9" s="35">
        <v>1</v>
      </c>
      <c r="C9" s="36"/>
      <c r="D9" s="36"/>
      <c r="E9" s="811">
        <v>2</v>
      </c>
      <c r="F9" s="35">
        <v>1</v>
      </c>
      <c r="G9" s="36"/>
      <c r="H9" s="36">
        <v>1</v>
      </c>
      <c r="I9" s="120"/>
      <c r="J9" s="120"/>
      <c r="K9" s="120"/>
      <c r="L9" s="120"/>
      <c r="M9" s="811">
        <v>2</v>
      </c>
      <c r="N9" s="812" t="s">
        <v>194</v>
      </c>
      <c r="O9" s="738">
        <f t="shared" ref="O9:O36" si="14">P9+Q9+R9</f>
        <v>11154.5</v>
      </c>
      <c r="P9" s="717">
        <f>'дор.фонд на 01.01.22 (декабрь)'!S9</f>
        <v>0</v>
      </c>
      <c r="Q9" s="716">
        <f>'дор.фонд на 01.01.22 (декабрь)'!T9</f>
        <v>11154.5</v>
      </c>
      <c r="R9" s="739">
        <f>'дор.фонд на 01.01.22 (декабрь)'!U9</f>
        <v>0</v>
      </c>
      <c r="S9" s="732">
        <f t="shared" si="3"/>
        <v>11154.5</v>
      </c>
      <c r="T9" s="733">
        <f>'дор.фонд на 01.01.22 (декабрь)'!W9</f>
        <v>0</v>
      </c>
      <c r="U9" s="734">
        <f>'дор.фонд на 01.01.22 (декабрь)'!X9:X19</f>
        <v>11154.5</v>
      </c>
      <c r="V9" s="733">
        <f>'дор.фонд на 01.01.22 (декабрь)'!Y9</f>
        <v>0</v>
      </c>
      <c r="W9" s="714">
        <f t="shared" si="8"/>
        <v>11154.5</v>
      </c>
      <c r="X9" s="717">
        <f>'дор.фонд на 01.01.22 (декабрь)'!AR9</f>
        <v>0</v>
      </c>
      <c r="Y9" s="713">
        <f>'дор.фонд на 01.01.22 (декабрь)'!AS9</f>
        <v>11154.5</v>
      </c>
      <c r="Z9" s="713">
        <f>'дор.фонд на 01.01.22 (декабрь)'!AT9</f>
        <v>0</v>
      </c>
      <c r="AA9" s="714">
        <f t="shared" ref="AA9:AA72" si="15">AD9+AC9+AB9</f>
        <v>11154.5</v>
      </c>
      <c r="AB9" s="717">
        <f>'дор.фонд на 01.01.22 (декабрь)'!BL9</f>
        <v>0</v>
      </c>
      <c r="AC9" s="717">
        <f>'дор.фонд на 01.01.22 (декабрь)'!BM9</f>
        <v>11154.5</v>
      </c>
      <c r="AD9" s="740">
        <f>'дор.фонд на 01.01.22 (декабрь)'!BN9</f>
        <v>0</v>
      </c>
      <c r="AE9" s="736">
        <f t="shared" si="4"/>
        <v>1</v>
      </c>
      <c r="AF9" s="737">
        <f t="shared" si="5"/>
        <v>1</v>
      </c>
      <c r="AG9" s="714">
        <f t="shared" si="9"/>
        <v>0</v>
      </c>
      <c r="AH9" s="713">
        <f t="shared" ref="AH9:AJ19" si="16">P9-X9</f>
        <v>0</v>
      </c>
      <c r="AI9" s="713">
        <f t="shared" si="16"/>
        <v>0</v>
      </c>
      <c r="AJ9" s="713">
        <f>R9-Z9</f>
        <v>0</v>
      </c>
      <c r="AK9" s="714">
        <f t="shared" si="10"/>
        <v>11154.5</v>
      </c>
      <c r="AL9" s="713">
        <f>'дор.фонд на 01.01.22 (декабрь)'!BL9</f>
        <v>0</v>
      </c>
      <c r="AM9" s="713">
        <f>'дор.фонд на 01.01.22 (декабрь)'!BM9</f>
        <v>11154.5</v>
      </c>
      <c r="AN9" s="713">
        <f>'дор.фонд на 01.01.22 (декабрь)'!BN9</f>
        <v>0</v>
      </c>
      <c r="AO9" s="714">
        <f t="shared" si="11"/>
        <v>11154.5</v>
      </c>
      <c r="AP9" s="713">
        <f>'дор.фонд на 01.01.22 (декабрь)'!BU9</f>
        <v>0</v>
      </c>
      <c r="AQ9" s="713">
        <f>'дор.фонд на 01.01.22 (декабрь)'!BV9</f>
        <v>11154.5</v>
      </c>
      <c r="AR9" s="713">
        <f>'дор.фонд на 01.01.22 (декабрь)'!BW9</f>
        <v>0</v>
      </c>
      <c r="AS9" s="714">
        <f t="shared" si="12"/>
        <v>1534.20973</v>
      </c>
      <c r="AT9" s="713">
        <f>'дор.фонд на 01.01.22 (декабрь)'!BZ9</f>
        <v>0</v>
      </c>
      <c r="AU9" s="713">
        <f>'дор.фонд на 01.01.22 (декабрь)'!CA9</f>
        <v>1534.20973</v>
      </c>
      <c r="AV9" s="713">
        <f>'дор.фонд на 01.01.22 (декабрь)'!CB9</f>
        <v>0</v>
      </c>
      <c r="AW9" s="714">
        <f t="shared" si="13"/>
        <v>12688.70973</v>
      </c>
      <c r="AX9" s="713">
        <f>AP9+AT9</f>
        <v>0</v>
      </c>
      <c r="AY9" s="713">
        <f t="shared" ref="AY9:AZ9" si="17">AQ9+AU9</f>
        <v>12688.70973</v>
      </c>
      <c r="AZ9" s="713">
        <f t="shared" si="17"/>
        <v>0</v>
      </c>
      <c r="BA9" s="849"/>
      <c r="BB9" s="832"/>
      <c r="BC9" s="832"/>
      <c r="BD9" s="832"/>
      <c r="BE9" s="120"/>
    </row>
    <row r="10" spans="1:57" s="48" customFormat="1" ht="15.75" hidden="1" customHeight="1" x14ac:dyDescent="0.25">
      <c r="A10" s="120"/>
      <c r="B10" s="35"/>
      <c r="C10" s="36"/>
      <c r="D10" s="36"/>
      <c r="E10" s="811"/>
      <c r="F10" s="35"/>
      <c r="G10" s="36"/>
      <c r="H10" s="36"/>
      <c r="I10" s="120"/>
      <c r="J10" s="120"/>
      <c r="K10" s="120"/>
      <c r="L10" s="120"/>
      <c r="M10" s="811"/>
      <c r="N10" s="19" t="s">
        <v>251</v>
      </c>
      <c r="O10" s="738">
        <f t="shared" si="14"/>
        <v>0</v>
      </c>
      <c r="P10" s="717"/>
      <c r="Q10" s="741"/>
      <c r="R10" s="731"/>
      <c r="S10" s="732"/>
      <c r="T10" s="733"/>
      <c r="U10" s="734"/>
      <c r="V10" s="733"/>
      <c r="W10" s="714"/>
      <c r="X10" s="717"/>
      <c r="Y10" s="713"/>
      <c r="Z10" s="713"/>
      <c r="AA10" s="714">
        <f t="shared" si="15"/>
        <v>0</v>
      </c>
      <c r="AB10" s="717">
        <f>'дор.фонд на 01.01.22 (декабрь)'!BL10</f>
        <v>0</v>
      </c>
      <c r="AC10" s="717">
        <f>'дор.фонд на 01.01.22 (декабрь)'!BM10</f>
        <v>0</v>
      </c>
      <c r="AD10" s="740">
        <f>'дор.фонд на 01.01.22 (декабрь)'!BN10</f>
        <v>0</v>
      </c>
      <c r="AE10" s="736" t="e">
        <f t="shared" si="4"/>
        <v>#DIV/0!</v>
      </c>
      <c r="AF10" s="737" t="e">
        <f t="shared" si="5"/>
        <v>#DIV/0!</v>
      </c>
      <c r="AG10" s="714"/>
      <c r="AH10" s="713">
        <f t="shared" si="16"/>
        <v>0</v>
      </c>
      <c r="AI10" s="713">
        <f t="shared" si="16"/>
        <v>0</v>
      </c>
      <c r="AJ10" s="713">
        <f t="shared" si="16"/>
        <v>0</v>
      </c>
      <c r="AK10" s="714"/>
      <c r="AL10" s="713">
        <f>'дор.фонд на 01.01.22 (декабрь)'!BL10</f>
        <v>0</v>
      </c>
      <c r="AM10" s="713">
        <f>'дор.фонд на 01.01.22 (декабрь)'!BM10</f>
        <v>0</v>
      </c>
      <c r="AN10" s="713">
        <f>'дор.фонд на 01.01.22 (декабрь)'!BN10</f>
        <v>0</v>
      </c>
      <c r="AO10" s="714"/>
      <c r="AP10" s="713">
        <f>'дор.фонд на 01.01.22 (декабрь)'!BU10</f>
        <v>0</v>
      </c>
      <c r="AQ10" s="713">
        <f>'дор.фонд на 01.01.22 (декабрь)'!BV10</f>
        <v>0</v>
      </c>
      <c r="AR10" s="713">
        <f>'дор.фонд на 01.01.22 (декабрь)'!BW10</f>
        <v>0</v>
      </c>
      <c r="AS10" s="714"/>
      <c r="AT10" s="713">
        <f>'дор.фонд на 01.01.22 (декабрь)'!BZ10</f>
        <v>0</v>
      </c>
      <c r="AU10" s="713">
        <f>'дор.фонд на 01.01.22 (декабрь)'!CA10</f>
        <v>0</v>
      </c>
      <c r="AV10" s="713">
        <f>'дор.фонд на 01.01.22 (декабрь)'!CB10</f>
        <v>0</v>
      </c>
      <c r="AW10" s="714"/>
      <c r="AX10" s="713">
        <f t="shared" ref="AX10:AX19" si="18">AP10+AT10</f>
        <v>0</v>
      </c>
      <c r="AY10" s="713">
        <f t="shared" ref="AY10:AY19" si="19">AQ10+AU10</f>
        <v>0</v>
      </c>
      <c r="AZ10" s="713">
        <f t="shared" ref="AZ10:AZ19" si="20">AR10+AV10</f>
        <v>0</v>
      </c>
      <c r="BA10" s="849"/>
      <c r="BB10" s="832"/>
      <c r="BC10" s="832"/>
      <c r="BD10" s="832"/>
      <c r="BE10" s="120"/>
    </row>
    <row r="11" spans="1:57" s="49" customFormat="1" ht="15.75" customHeight="1" x14ac:dyDescent="0.25">
      <c r="A11" s="828"/>
      <c r="B11" s="38"/>
      <c r="C11" s="39">
        <v>1</v>
      </c>
      <c r="D11" s="39"/>
      <c r="E11" s="40">
        <v>3</v>
      </c>
      <c r="F11" s="38"/>
      <c r="G11" s="39">
        <v>1</v>
      </c>
      <c r="H11" s="39">
        <v>1</v>
      </c>
      <c r="I11" s="40"/>
      <c r="J11" s="41"/>
      <c r="K11" s="86"/>
      <c r="L11" s="828"/>
      <c r="M11" s="638">
        <v>3</v>
      </c>
      <c r="N11" s="812" t="s">
        <v>34</v>
      </c>
      <c r="O11" s="738">
        <f t="shared" si="14"/>
        <v>3329.6889799999999</v>
      </c>
      <c r="P11" s="717">
        <f>'дор.фонд на 01.01.22 (декабрь)'!S11</f>
        <v>0</v>
      </c>
      <c r="Q11" s="713">
        <f>'дор.фонд на 01.01.22 (декабрь)'!T11</f>
        <v>1923.2</v>
      </c>
      <c r="R11" s="731">
        <f>'дор.фонд на 01.01.22 (декабрь)'!U11</f>
        <v>1406.4889800000001</v>
      </c>
      <c r="S11" s="732">
        <f t="shared" si="3"/>
        <v>1923.2</v>
      </c>
      <c r="T11" s="733">
        <f>'дор.фонд на 01.01.22 (декабрь)'!W11</f>
        <v>0</v>
      </c>
      <c r="U11" s="734">
        <f>'дор.фонд на 01.01.22 (декабрь)'!X11:X21</f>
        <v>1923.2</v>
      </c>
      <c r="V11" s="733">
        <f>'дор.фонд на 01.01.22 (декабрь)'!Y11</f>
        <v>0</v>
      </c>
      <c r="W11" s="714">
        <f t="shared" si="8"/>
        <v>3329.6889799999999</v>
      </c>
      <c r="X11" s="717">
        <f>'дор.фонд на 01.01.22 (декабрь)'!AR11</f>
        <v>0</v>
      </c>
      <c r="Y11" s="713">
        <f>'дор.фонд на 01.01.22 (декабрь)'!AS11</f>
        <v>1923.2</v>
      </c>
      <c r="Z11" s="713">
        <f>'дор.фонд на 01.01.22 (декабрь)'!AT11</f>
        <v>1406.4889800000001</v>
      </c>
      <c r="AA11" s="714">
        <f t="shared" si="15"/>
        <v>3203.1049700000003</v>
      </c>
      <c r="AB11" s="717">
        <f>'дор.фонд на 01.01.22 (декабрь)'!BL11</f>
        <v>0</v>
      </c>
      <c r="AC11" s="717">
        <f>'дор.фонд на 01.01.22 (декабрь)'!BM11</f>
        <v>1923.2</v>
      </c>
      <c r="AD11" s="740">
        <f>'дор.фонд на 01.01.22 (декабрь)'!BN11</f>
        <v>1279.90497</v>
      </c>
      <c r="AE11" s="736">
        <f t="shared" si="4"/>
        <v>1.7313274646422627</v>
      </c>
      <c r="AF11" s="737">
        <f t="shared" si="5"/>
        <v>1</v>
      </c>
      <c r="AG11" s="714">
        <f t="shared" ref="AG11:AG21" si="21">AJ11+AI11+AH11</f>
        <v>0</v>
      </c>
      <c r="AH11" s="713">
        <f t="shared" si="16"/>
        <v>0</v>
      </c>
      <c r="AI11" s="713">
        <f t="shared" si="16"/>
        <v>0</v>
      </c>
      <c r="AJ11" s="713">
        <f t="shared" si="16"/>
        <v>0</v>
      </c>
      <c r="AK11" s="714">
        <f t="shared" ref="AK11:AK21" si="22">AN11+AM11+AL11</f>
        <v>3203.1049700000003</v>
      </c>
      <c r="AL11" s="713">
        <f>'дор.фонд на 01.01.22 (декабрь)'!BL11</f>
        <v>0</v>
      </c>
      <c r="AM11" s="713">
        <f>'дор.фонд на 01.01.22 (декабрь)'!BM11</f>
        <v>1923.2</v>
      </c>
      <c r="AN11" s="713">
        <f>'дор.фонд на 01.01.22 (декабрь)'!BN11</f>
        <v>1279.90497</v>
      </c>
      <c r="AO11" s="714">
        <f t="shared" ref="AO11:AO21" si="23">AR11+AQ11+AP11</f>
        <v>3203.1049700000003</v>
      </c>
      <c r="AP11" s="713">
        <f>'дор.фонд на 01.01.22 (декабрь)'!BU11</f>
        <v>0</v>
      </c>
      <c r="AQ11" s="713">
        <f>'дор.фонд на 01.01.22 (декабрь)'!BV11</f>
        <v>1923.2</v>
      </c>
      <c r="AR11" s="713">
        <f>'дор.фонд на 01.01.22 (декабрь)'!BW11</f>
        <v>1279.90497</v>
      </c>
      <c r="AS11" s="714">
        <f t="shared" ref="AS11:AS21" si="24">AV11+AU11+AT11</f>
        <v>1147.2168900000001</v>
      </c>
      <c r="AT11" s="713">
        <f>'дор.фонд на 01.01.22 (декабрь)'!BZ11</f>
        <v>0</v>
      </c>
      <c r="AU11" s="713">
        <f>'дор.фонд на 01.01.22 (декабрь)'!CA11</f>
        <v>1035.9208000000001</v>
      </c>
      <c r="AV11" s="713">
        <f>'дор.фонд на 01.01.22 (декабрь)'!CB11</f>
        <v>111.29609000000001</v>
      </c>
      <c r="AW11" s="714">
        <f t="shared" ref="AW11:AW21" si="25">AZ11+AY11+AX11</f>
        <v>4350.32186</v>
      </c>
      <c r="AX11" s="713">
        <f t="shared" si="18"/>
        <v>0</v>
      </c>
      <c r="AY11" s="713">
        <f t="shared" si="19"/>
        <v>2959.1208000000001</v>
      </c>
      <c r="AZ11" s="713">
        <f t="shared" si="20"/>
        <v>1391.2010600000001</v>
      </c>
      <c r="BA11" s="849"/>
      <c r="BB11" s="832"/>
      <c r="BC11" s="832"/>
      <c r="BD11" s="832"/>
      <c r="BE11" s="828"/>
    </row>
    <row r="12" spans="1:57" s="48" customFormat="1" ht="15.75" customHeight="1" x14ac:dyDescent="0.25">
      <c r="A12" s="120"/>
      <c r="B12" s="35"/>
      <c r="C12" s="36"/>
      <c r="D12" s="36">
        <v>1</v>
      </c>
      <c r="E12" s="811">
        <v>4</v>
      </c>
      <c r="F12" s="35"/>
      <c r="G12" s="36"/>
      <c r="H12" s="36">
        <v>1</v>
      </c>
      <c r="I12" s="811"/>
      <c r="J12" s="812"/>
      <c r="K12" s="67"/>
      <c r="L12" s="120"/>
      <c r="M12" s="811">
        <v>4</v>
      </c>
      <c r="N12" s="812" t="s">
        <v>195</v>
      </c>
      <c r="O12" s="738">
        <f t="shared" si="14"/>
        <v>971.9</v>
      </c>
      <c r="P12" s="717">
        <f>'дор.фонд на 01.01.22 (декабрь)'!S12</f>
        <v>0</v>
      </c>
      <c r="Q12" s="716">
        <f>'дор.фонд на 01.01.22 (декабрь)'!T12</f>
        <v>971.9</v>
      </c>
      <c r="R12" s="731">
        <f>'дор.фонд на 01.01.22 (декабрь)'!U12</f>
        <v>0</v>
      </c>
      <c r="S12" s="732">
        <f t="shared" si="3"/>
        <v>971.9</v>
      </c>
      <c r="T12" s="733">
        <f>'дор.фонд на 01.01.22 (декабрь)'!W12</f>
        <v>0</v>
      </c>
      <c r="U12" s="734">
        <f>'дор.фонд на 01.01.22 (декабрь)'!X12:X22</f>
        <v>971.9</v>
      </c>
      <c r="V12" s="733">
        <f>'дор.фонд на 01.01.22 (декабрь)'!Y12</f>
        <v>0</v>
      </c>
      <c r="W12" s="714">
        <f t="shared" si="8"/>
        <v>971.9</v>
      </c>
      <c r="X12" s="717">
        <f>'дор.фонд на 01.01.22 (декабрь)'!AR12</f>
        <v>0</v>
      </c>
      <c r="Y12" s="713">
        <f>'дор.фонд на 01.01.22 (декабрь)'!AS12</f>
        <v>971.9</v>
      </c>
      <c r="Z12" s="713">
        <f>'дор.фонд на 01.01.22 (декабрь)'!AT12</f>
        <v>0</v>
      </c>
      <c r="AA12" s="714">
        <f t="shared" si="15"/>
        <v>969.34668999999997</v>
      </c>
      <c r="AB12" s="717">
        <f>'дор.фонд на 01.01.22 (декабрь)'!BL12</f>
        <v>0</v>
      </c>
      <c r="AC12" s="717">
        <f>'дор.фонд на 01.01.22 (декабрь)'!BM12</f>
        <v>969.34668999999997</v>
      </c>
      <c r="AD12" s="740">
        <f>'дор.фонд на 01.01.22 (декабрь)'!BN12</f>
        <v>0</v>
      </c>
      <c r="AE12" s="736">
        <f t="shared" si="4"/>
        <v>1</v>
      </c>
      <c r="AF12" s="737">
        <f t="shared" si="5"/>
        <v>1</v>
      </c>
      <c r="AG12" s="714">
        <f t="shared" si="21"/>
        <v>0</v>
      </c>
      <c r="AH12" s="713">
        <f t="shared" si="16"/>
        <v>0</v>
      </c>
      <c r="AI12" s="713">
        <f t="shared" si="16"/>
        <v>0</v>
      </c>
      <c r="AJ12" s="713">
        <f t="shared" si="16"/>
        <v>0</v>
      </c>
      <c r="AK12" s="714">
        <f t="shared" si="22"/>
        <v>969.34668999999997</v>
      </c>
      <c r="AL12" s="713">
        <f>'дор.фонд на 01.01.22 (декабрь)'!BL12</f>
        <v>0</v>
      </c>
      <c r="AM12" s="713">
        <f>'дор.фонд на 01.01.22 (декабрь)'!BM12</f>
        <v>969.34668999999997</v>
      </c>
      <c r="AN12" s="713">
        <f>'дор.фонд на 01.01.22 (декабрь)'!BN12</f>
        <v>0</v>
      </c>
      <c r="AO12" s="714">
        <f t="shared" si="23"/>
        <v>969.34668999999997</v>
      </c>
      <c r="AP12" s="713">
        <f>'дор.фонд на 01.01.22 (декабрь)'!BU12</f>
        <v>0</v>
      </c>
      <c r="AQ12" s="713">
        <f>'дор.фонд на 01.01.22 (декабрь)'!BV12</f>
        <v>969.34668999999997</v>
      </c>
      <c r="AR12" s="713">
        <f>'дор.фонд на 01.01.22 (декабрь)'!BW12</f>
        <v>0</v>
      </c>
      <c r="AS12" s="714">
        <f t="shared" si="24"/>
        <v>132.18364</v>
      </c>
      <c r="AT12" s="713">
        <f>'дор.фонд на 01.01.22 (декабрь)'!BZ12</f>
        <v>0</v>
      </c>
      <c r="AU12" s="713">
        <f>'дор.фонд на 01.01.22 (декабрь)'!CA12</f>
        <v>132.18364</v>
      </c>
      <c r="AV12" s="713">
        <f>'дор.фонд на 01.01.22 (декабрь)'!CB12</f>
        <v>0</v>
      </c>
      <c r="AW12" s="714">
        <f t="shared" si="25"/>
        <v>1101.53033</v>
      </c>
      <c r="AX12" s="713">
        <f t="shared" si="18"/>
        <v>0</v>
      </c>
      <c r="AY12" s="713">
        <f t="shared" si="19"/>
        <v>1101.53033</v>
      </c>
      <c r="AZ12" s="713">
        <f t="shared" si="20"/>
        <v>0</v>
      </c>
      <c r="BA12" s="849"/>
      <c r="BB12" s="832"/>
      <c r="BC12" s="832"/>
      <c r="BD12" s="832"/>
      <c r="BE12" s="120"/>
    </row>
    <row r="13" spans="1:57" s="48" customFormat="1" ht="15.75" customHeight="1" x14ac:dyDescent="0.25">
      <c r="A13" s="120"/>
      <c r="B13" s="35"/>
      <c r="C13" s="36"/>
      <c r="D13" s="36">
        <v>1</v>
      </c>
      <c r="E13" s="811">
        <v>5</v>
      </c>
      <c r="F13" s="35"/>
      <c r="G13" s="36"/>
      <c r="H13" s="36">
        <v>1</v>
      </c>
      <c r="I13" s="811"/>
      <c r="J13" s="812"/>
      <c r="K13" s="67"/>
      <c r="L13" s="120"/>
      <c r="M13" s="811">
        <v>5</v>
      </c>
      <c r="N13" s="812" t="s">
        <v>72</v>
      </c>
      <c r="O13" s="738">
        <f t="shared" si="14"/>
        <v>865.4</v>
      </c>
      <c r="P13" s="717">
        <f>'дор.фонд на 01.01.22 (декабрь)'!S13</f>
        <v>0</v>
      </c>
      <c r="Q13" s="716">
        <f>'дор.фонд на 01.01.22 (декабрь)'!T13</f>
        <v>865.4</v>
      </c>
      <c r="R13" s="731">
        <f>'дор.фонд на 01.01.22 (декабрь)'!U13</f>
        <v>0</v>
      </c>
      <c r="S13" s="732">
        <f t="shared" si="3"/>
        <v>865.4</v>
      </c>
      <c r="T13" s="733">
        <f>'дор.фонд на 01.01.22 (декабрь)'!W13</f>
        <v>0</v>
      </c>
      <c r="U13" s="734">
        <f>'дор.фонд на 01.01.22 (декабрь)'!X13:X23</f>
        <v>865.4</v>
      </c>
      <c r="V13" s="733">
        <f>'дор.фонд на 01.01.22 (декабрь)'!Y13</f>
        <v>0</v>
      </c>
      <c r="W13" s="714">
        <f t="shared" si="8"/>
        <v>865.4</v>
      </c>
      <c r="X13" s="717">
        <f>'дор.фонд на 01.01.22 (декабрь)'!AR13</f>
        <v>0</v>
      </c>
      <c r="Y13" s="713">
        <f>'дор.фонд на 01.01.22 (декабрь)'!AS13</f>
        <v>865.4</v>
      </c>
      <c r="Z13" s="713">
        <f>'дор.фонд на 01.01.22 (декабрь)'!AT13</f>
        <v>0</v>
      </c>
      <c r="AA13" s="714">
        <f t="shared" si="15"/>
        <v>865.40000000000009</v>
      </c>
      <c r="AB13" s="717">
        <f>'дор.фонд на 01.01.22 (декабрь)'!BL13</f>
        <v>0</v>
      </c>
      <c r="AC13" s="717">
        <f>'дор.фонд на 01.01.22 (декабрь)'!BM13</f>
        <v>865.40000000000009</v>
      </c>
      <c r="AD13" s="740">
        <f>'дор.фонд на 01.01.22 (декабрь)'!BN13</f>
        <v>0</v>
      </c>
      <c r="AE13" s="736">
        <f t="shared" si="4"/>
        <v>1</v>
      </c>
      <c r="AF13" s="737">
        <f t="shared" si="5"/>
        <v>1</v>
      </c>
      <c r="AG13" s="714">
        <f t="shared" si="21"/>
        <v>0</v>
      </c>
      <c r="AH13" s="713">
        <f t="shared" si="16"/>
        <v>0</v>
      </c>
      <c r="AI13" s="713">
        <f t="shared" si="16"/>
        <v>0</v>
      </c>
      <c r="AJ13" s="713">
        <f t="shared" si="16"/>
        <v>0</v>
      </c>
      <c r="AK13" s="714">
        <f t="shared" si="22"/>
        <v>865.40000000000009</v>
      </c>
      <c r="AL13" s="713">
        <f>'дор.фонд на 01.01.22 (декабрь)'!BL13</f>
        <v>0</v>
      </c>
      <c r="AM13" s="713">
        <f>'дор.фонд на 01.01.22 (декабрь)'!BM13</f>
        <v>865.40000000000009</v>
      </c>
      <c r="AN13" s="713">
        <f>'дор.фонд на 01.01.22 (декабрь)'!BN13</f>
        <v>0</v>
      </c>
      <c r="AO13" s="714">
        <f t="shared" si="23"/>
        <v>865.40000000000009</v>
      </c>
      <c r="AP13" s="713">
        <f>'дор.фонд на 01.01.22 (декабрь)'!BU13</f>
        <v>0</v>
      </c>
      <c r="AQ13" s="713">
        <f>'дор.фонд на 01.01.22 (декабрь)'!BV13</f>
        <v>865.40000000000009</v>
      </c>
      <c r="AR13" s="713">
        <f>'дор.фонд на 01.01.22 (декабрь)'!BW13</f>
        <v>0</v>
      </c>
      <c r="AS13" s="714">
        <f t="shared" si="24"/>
        <v>190.22551000000001</v>
      </c>
      <c r="AT13" s="713">
        <f>'дор.фонд на 01.01.22 (декабрь)'!BZ13</f>
        <v>0</v>
      </c>
      <c r="AU13" s="713">
        <f>'дор.фонд на 01.01.22 (декабрь)'!CA13</f>
        <v>190.22551000000001</v>
      </c>
      <c r="AV13" s="713">
        <f>'дор.фонд на 01.01.22 (декабрь)'!CB13</f>
        <v>0</v>
      </c>
      <c r="AW13" s="714">
        <f t="shared" si="25"/>
        <v>1055.6255100000001</v>
      </c>
      <c r="AX13" s="713">
        <f t="shared" si="18"/>
        <v>0</v>
      </c>
      <c r="AY13" s="713">
        <f t="shared" si="19"/>
        <v>1055.6255100000001</v>
      </c>
      <c r="AZ13" s="713">
        <f t="shared" si="20"/>
        <v>0</v>
      </c>
      <c r="BA13" s="849"/>
      <c r="BB13" s="832"/>
      <c r="BC13" s="832"/>
      <c r="BD13" s="832"/>
      <c r="BE13" s="120"/>
    </row>
    <row r="14" spans="1:57" s="49" customFormat="1" ht="15.75" customHeight="1" x14ac:dyDescent="0.25">
      <c r="A14" s="828"/>
      <c r="B14" s="38"/>
      <c r="C14" s="39">
        <v>1</v>
      </c>
      <c r="D14" s="39"/>
      <c r="E14" s="40">
        <v>6</v>
      </c>
      <c r="F14" s="38"/>
      <c r="G14" s="39">
        <v>1</v>
      </c>
      <c r="H14" s="39">
        <v>1</v>
      </c>
      <c r="I14" s="40"/>
      <c r="J14" s="41"/>
      <c r="K14" s="86"/>
      <c r="L14" s="828"/>
      <c r="M14" s="811">
        <v>6</v>
      </c>
      <c r="N14" s="812" t="s">
        <v>196</v>
      </c>
      <c r="O14" s="738">
        <f t="shared" si="14"/>
        <v>7382.7568499999998</v>
      </c>
      <c r="P14" s="717">
        <f>'дор.фонд на 01.01.22 (декабрь)'!S14</f>
        <v>0</v>
      </c>
      <c r="Q14" s="716">
        <f>'дор.фонд на 01.01.22 (декабрь)'!T14</f>
        <v>4674.8360000000002</v>
      </c>
      <c r="R14" s="731">
        <f>'дор.фонд на 01.01.22 (декабрь)'!U14</f>
        <v>2707.92085</v>
      </c>
      <c r="S14" s="732">
        <f t="shared" si="3"/>
        <v>7392.2208499999997</v>
      </c>
      <c r="T14" s="733">
        <f>'дор.фонд на 01.01.22 (декабрь)'!W14</f>
        <v>0</v>
      </c>
      <c r="U14" s="734">
        <f>'дор.фонд на 01.01.22 (декабрь)'!X14:X24</f>
        <v>4684.3</v>
      </c>
      <c r="V14" s="733">
        <f>'дор.фонд на 01.01.22 (декабрь)'!Y14</f>
        <v>2707.92085</v>
      </c>
      <c r="W14" s="714">
        <f t="shared" si="8"/>
        <v>7382.7568499999998</v>
      </c>
      <c r="X14" s="717">
        <f>'дор.фонд на 01.01.22 (декабрь)'!AR14</f>
        <v>0</v>
      </c>
      <c r="Y14" s="713">
        <f>'дор.фонд на 01.01.22 (декабрь)'!AS14</f>
        <v>4674.8360000000002</v>
      </c>
      <c r="Z14" s="713">
        <f>'дор.фонд на 01.01.22 (декабрь)'!AT14</f>
        <v>2707.92085</v>
      </c>
      <c r="AA14" s="714">
        <f t="shared" si="15"/>
        <v>6516.85383</v>
      </c>
      <c r="AB14" s="717">
        <f>'дор.фонд на 01.01.22 (декабрь)'!BL14</f>
        <v>0</v>
      </c>
      <c r="AC14" s="717">
        <f>'дор.фонд на 01.01.22 (декабрь)'!BM14</f>
        <v>4120.3439900000003</v>
      </c>
      <c r="AD14" s="740">
        <f>'дор.фонд на 01.01.22 (декабрь)'!BN14</f>
        <v>2396.5098400000002</v>
      </c>
      <c r="AE14" s="736">
        <f t="shared" si="4"/>
        <v>0.99871973522003199</v>
      </c>
      <c r="AF14" s="737">
        <f t="shared" si="5"/>
        <v>1</v>
      </c>
      <c r="AG14" s="714">
        <f t="shared" si="21"/>
        <v>0</v>
      </c>
      <c r="AH14" s="713">
        <f t="shared" si="16"/>
        <v>0</v>
      </c>
      <c r="AI14" s="713">
        <f t="shared" si="16"/>
        <v>0</v>
      </c>
      <c r="AJ14" s="713">
        <f t="shared" si="16"/>
        <v>0</v>
      </c>
      <c r="AK14" s="714">
        <f t="shared" si="22"/>
        <v>6516.85383</v>
      </c>
      <c r="AL14" s="713">
        <f>'дор.фонд на 01.01.22 (декабрь)'!BL14</f>
        <v>0</v>
      </c>
      <c r="AM14" s="713">
        <f>'дор.фонд на 01.01.22 (декабрь)'!BM14</f>
        <v>4120.3439900000003</v>
      </c>
      <c r="AN14" s="713">
        <f>'дор.фонд на 01.01.22 (декабрь)'!BN14</f>
        <v>2396.5098400000002</v>
      </c>
      <c r="AO14" s="714">
        <f t="shared" si="23"/>
        <v>6516.85383</v>
      </c>
      <c r="AP14" s="713">
        <f>'дор.фонд на 01.01.22 (декабрь)'!BU14</f>
        <v>0</v>
      </c>
      <c r="AQ14" s="713">
        <f>'дор.фонд на 01.01.22 (декабрь)'!BV14</f>
        <v>4120.3439900000003</v>
      </c>
      <c r="AR14" s="713">
        <f>'дор.фонд на 01.01.22 (декабрь)'!BW14</f>
        <v>2396.5098400000002</v>
      </c>
      <c r="AS14" s="714">
        <f t="shared" si="24"/>
        <v>342.99230999999997</v>
      </c>
      <c r="AT14" s="713">
        <f>'дор.фонд на 01.01.22 (декабрь)'!BZ14</f>
        <v>0</v>
      </c>
      <c r="AU14" s="713">
        <f>'дор.фонд на 01.01.22 (декабрь)'!CA14</f>
        <v>216.86021</v>
      </c>
      <c r="AV14" s="713">
        <f>'дор.фонд на 01.01.22 (декабрь)'!CB14</f>
        <v>126.13209999999999</v>
      </c>
      <c r="AW14" s="714">
        <f t="shared" si="25"/>
        <v>6859.8461399999997</v>
      </c>
      <c r="AX14" s="713">
        <f t="shared" si="18"/>
        <v>0</v>
      </c>
      <c r="AY14" s="713">
        <f t="shared" si="19"/>
        <v>4337.2042000000001</v>
      </c>
      <c r="AZ14" s="713">
        <f t="shared" si="20"/>
        <v>2522.64194</v>
      </c>
      <c r="BA14" s="849"/>
      <c r="BB14" s="832"/>
      <c r="BC14" s="832"/>
      <c r="BD14" s="832"/>
      <c r="BE14" s="828"/>
    </row>
    <row r="15" spans="1:57" s="48" customFormat="1" ht="16.149999999999999" customHeight="1" x14ac:dyDescent="0.25">
      <c r="A15" s="120"/>
      <c r="B15" s="35"/>
      <c r="C15" s="36"/>
      <c r="D15" s="36">
        <v>1</v>
      </c>
      <c r="E15" s="811">
        <v>7</v>
      </c>
      <c r="F15" s="35"/>
      <c r="G15" s="36"/>
      <c r="H15" s="36">
        <v>1</v>
      </c>
      <c r="I15" s="120"/>
      <c r="J15" s="120"/>
      <c r="K15" s="120"/>
      <c r="L15" s="120"/>
      <c r="M15" s="811">
        <v>7</v>
      </c>
      <c r="N15" s="812" t="s">
        <v>197</v>
      </c>
      <c r="O15" s="738">
        <f t="shared" si="14"/>
        <v>2874.5</v>
      </c>
      <c r="P15" s="717">
        <f>'дор.фонд на 01.01.22 (декабрь)'!S15</f>
        <v>0</v>
      </c>
      <c r="Q15" s="716">
        <f>'дор.фонд на 01.01.22 (декабрь)'!T15</f>
        <v>2874.5</v>
      </c>
      <c r="R15" s="731">
        <f>'дор.фонд на 01.01.22 (декабрь)'!U15</f>
        <v>0</v>
      </c>
      <c r="S15" s="732">
        <f t="shared" si="3"/>
        <v>2874.5</v>
      </c>
      <c r="T15" s="733">
        <f>'дор.фонд на 01.01.22 (декабрь)'!W15</f>
        <v>0</v>
      </c>
      <c r="U15" s="734">
        <f>'дор.фонд на 01.01.22 (декабрь)'!X15:X25</f>
        <v>2874.5</v>
      </c>
      <c r="V15" s="733">
        <f>'дор.фонд на 01.01.22 (декабрь)'!Y15</f>
        <v>0</v>
      </c>
      <c r="W15" s="714">
        <f t="shared" si="8"/>
        <v>2874.5</v>
      </c>
      <c r="X15" s="717">
        <f>'дор.фонд на 01.01.22 (декабрь)'!AR15</f>
        <v>0</v>
      </c>
      <c r="Y15" s="713">
        <f>'дор.фонд на 01.01.22 (декабрь)'!AS15</f>
        <v>2874.5</v>
      </c>
      <c r="Z15" s="713">
        <f>'дор.фонд на 01.01.22 (декабрь)'!AT15</f>
        <v>0</v>
      </c>
      <c r="AA15" s="714">
        <f t="shared" si="15"/>
        <v>2874.4908799999998</v>
      </c>
      <c r="AB15" s="717">
        <f>'дор.фонд на 01.01.22 (декабрь)'!BL15</f>
        <v>0</v>
      </c>
      <c r="AC15" s="717">
        <f>'дор.фонд на 01.01.22 (декабрь)'!BM15</f>
        <v>2874.4908799999998</v>
      </c>
      <c r="AD15" s="740">
        <f>'дор.фонд на 01.01.22 (декабрь)'!BN15</f>
        <v>0</v>
      </c>
      <c r="AE15" s="736">
        <f t="shared" si="4"/>
        <v>1</v>
      </c>
      <c r="AF15" s="737">
        <f t="shared" si="5"/>
        <v>1</v>
      </c>
      <c r="AG15" s="714">
        <f t="shared" si="21"/>
        <v>0</v>
      </c>
      <c r="AH15" s="713">
        <f t="shared" si="16"/>
        <v>0</v>
      </c>
      <c r="AI15" s="713">
        <f t="shared" si="16"/>
        <v>0</v>
      </c>
      <c r="AJ15" s="713">
        <f t="shared" si="16"/>
        <v>0</v>
      </c>
      <c r="AK15" s="714">
        <f t="shared" si="22"/>
        <v>2874.4908799999998</v>
      </c>
      <c r="AL15" s="713">
        <f>'дор.фонд на 01.01.22 (декабрь)'!BL15</f>
        <v>0</v>
      </c>
      <c r="AM15" s="713">
        <f>'дор.фонд на 01.01.22 (декабрь)'!BM15</f>
        <v>2874.4908799999998</v>
      </c>
      <c r="AN15" s="713">
        <f>'дор.фонд на 01.01.22 (декабрь)'!BN15</f>
        <v>0</v>
      </c>
      <c r="AO15" s="714">
        <f t="shared" si="23"/>
        <v>2874.4908799999998</v>
      </c>
      <c r="AP15" s="713">
        <f>'дор.фонд на 01.01.22 (декабрь)'!BU15</f>
        <v>0</v>
      </c>
      <c r="AQ15" s="713">
        <f>'дор.фонд на 01.01.22 (декабрь)'!BV15</f>
        <v>2874.4908799999998</v>
      </c>
      <c r="AR15" s="713">
        <f>'дор.фонд на 01.01.22 (декабрь)'!BW15</f>
        <v>0</v>
      </c>
      <c r="AS15" s="714">
        <f t="shared" si="24"/>
        <v>522.59033999999997</v>
      </c>
      <c r="AT15" s="713">
        <f>'дор.фонд на 01.01.22 (декабрь)'!BZ15</f>
        <v>0</v>
      </c>
      <c r="AU15" s="713">
        <f>'дор.фонд на 01.01.22 (декабрь)'!CA15</f>
        <v>522.59033999999997</v>
      </c>
      <c r="AV15" s="713">
        <f>'дор.фонд на 01.01.22 (декабрь)'!CB15</f>
        <v>0</v>
      </c>
      <c r="AW15" s="714">
        <f t="shared" si="25"/>
        <v>3397.08122</v>
      </c>
      <c r="AX15" s="713">
        <f t="shared" si="18"/>
        <v>0</v>
      </c>
      <c r="AY15" s="713">
        <f t="shared" si="19"/>
        <v>3397.08122</v>
      </c>
      <c r="AZ15" s="713">
        <f t="shared" si="20"/>
        <v>0</v>
      </c>
      <c r="BA15" s="849"/>
      <c r="BB15" s="832"/>
      <c r="BC15" s="832"/>
      <c r="BD15" s="832"/>
      <c r="BE15" s="120"/>
    </row>
    <row r="16" spans="1:57" s="48" customFormat="1" ht="15.6" hidden="1" customHeight="1" x14ac:dyDescent="0.25">
      <c r="A16" s="120"/>
      <c r="B16" s="35"/>
      <c r="C16" s="36"/>
      <c r="D16" s="36">
        <v>1</v>
      </c>
      <c r="E16" s="811">
        <v>8</v>
      </c>
      <c r="F16" s="35"/>
      <c r="G16" s="36"/>
      <c r="H16" s="36">
        <v>1</v>
      </c>
      <c r="I16" s="811"/>
      <c r="J16" s="812"/>
      <c r="K16" s="67"/>
      <c r="L16" s="120"/>
      <c r="M16" s="811">
        <v>8</v>
      </c>
      <c r="N16" s="812" t="s">
        <v>198</v>
      </c>
      <c r="O16" s="738">
        <f t="shared" si="14"/>
        <v>0</v>
      </c>
      <c r="P16" s="717"/>
      <c r="Q16" s="716"/>
      <c r="R16" s="731"/>
      <c r="S16" s="732">
        <f t="shared" si="3"/>
        <v>0</v>
      </c>
      <c r="T16" s="733">
        <f>'дор.фонд на 01.01.22 (декабрь)'!W16</f>
        <v>0</v>
      </c>
      <c r="U16" s="734">
        <f>'дор.фонд на 01.01.22 (декабрь)'!X16:X26</f>
        <v>0</v>
      </c>
      <c r="V16" s="733">
        <f>'дор.фонд на 01.01.22 (декабрь)'!Y16</f>
        <v>0</v>
      </c>
      <c r="W16" s="714">
        <f t="shared" si="8"/>
        <v>0</v>
      </c>
      <c r="X16" s="717">
        <f>'дор.фонд на 01.01.22 (декабрь)'!AR16</f>
        <v>0</v>
      </c>
      <c r="Y16" s="713">
        <f>'дор.фонд на 01.01.22 (декабрь)'!AS16</f>
        <v>0</v>
      </c>
      <c r="Z16" s="713">
        <f>'дор.фонд на 01.01.22 (декабрь)'!AT16</f>
        <v>0</v>
      </c>
      <c r="AA16" s="714">
        <f t="shared" si="15"/>
        <v>0</v>
      </c>
      <c r="AB16" s="717">
        <f>'дор.фонд на 01.01.22 (декабрь)'!BL16</f>
        <v>0</v>
      </c>
      <c r="AC16" s="717">
        <f>'дор.фонд на 01.01.22 (декабрь)'!BM16</f>
        <v>0</v>
      </c>
      <c r="AD16" s="740">
        <f>'дор.фонд на 01.01.22 (декабрь)'!BN16</f>
        <v>0</v>
      </c>
      <c r="AE16" s="736" t="e">
        <f t="shared" si="4"/>
        <v>#DIV/0!</v>
      </c>
      <c r="AF16" s="737" t="e">
        <f t="shared" si="5"/>
        <v>#DIV/0!</v>
      </c>
      <c r="AG16" s="714">
        <f t="shared" si="21"/>
        <v>0</v>
      </c>
      <c r="AH16" s="713">
        <f t="shared" si="16"/>
        <v>0</v>
      </c>
      <c r="AI16" s="713">
        <f t="shared" si="16"/>
        <v>0</v>
      </c>
      <c r="AJ16" s="713">
        <f t="shared" si="16"/>
        <v>0</v>
      </c>
      <c r="AK16" s="714">
        <f t="shared" si="22"/>
        <v>0</v>
      </c>
      <c r="AL16" s="713">
        <f>'дор.фонд на 01.01.22 (декабрь)'!BL16</f>
        <v>0</v>
      </c>
      <c r="AM16" s="713">
        <f>'дор.фонд на 01.01.22 (декабрь)'!BM16</f>
        <v>0</v>
      </c>
      <c r="AN16" s="713">
        <f>'дор.фонд на 01.01.22 (декабрь)'!BN16</f>
        <v>0</v>
      </c>
      <c r="AO16" s="714">
        <f t="shared" si="23"/>
        <v>0</v>
      </c>
      <c r="AP16" s="713">
        <f>'дор.фонд на 01.01.22 (декабрь)'!BU16</f>
        <v>0</v>
      </c>
      <c r="AQ16" s="713">
        <f>'дор.фонд на 01.01.22 (декабрь)'!BV16</f>
        <v>0</v>
      </c>
      <c r="AR16" s="713">
        <f>'дор.фонд на 01.01.22 (декабрь)'!BW16</f>
        <v>0</v>
      </c>
      <c r="AS16" s="714">
        <f t="shared" si="24"/>
        <v>0</v>
      </c>
      <c r="AT16" s="713">
        <f>'дор.фонд на 01.01.22 (декабрь)'!BZ16</f>
        <v>0</v>
      </c>
      <c r="AU16" s="713">
        <f>'дор.фонд на 01.01.22 (декабрь)'!CA16</f>
        <v>0</v>
      </c>
      <c r="AV16" s="713">
        <f>'дор.фонд на 01.01.22 (декабрь)'!CB16</f>
        <v>0</v>
      </c>
      <c r="AW16" s="714">
        <f t="shared" si="25"/>
        <v>0</v>
      </c>
      <c r="AX16" s="713">
        <f t="shared" si="18"/>
        <v>0</v>
      </c>
      <c r="AY16" s="713">
        <f t="shared" si="19"/>
        <v>0</v>
      </c>
      <c r="AZ16" s="713">
        <f t="shared" si="20"/>
        <v>0</v>
      </c>
      <c r="BA16" s="849"/>
      <c r="BB16" s="832"/>
      <c r="BC16" s="832"/>
      <c r="BD16" s="832"/>
      <c r="BE16" s="120"/>
    </row>
    <row r="17" spans="1:57" s="49" customFormat="1" ht="15.75" customHeight="1" x14ac:dyDescent="0.25">
      <c r="A17" s="828"/>
      <c r="B17" s="38"/>
      <c r="C17" s="39">
        <v>1</v>
      </c>
      <c r="D17" s="39"/>
      <c r="E17" s="40">
        <v>9</v>
      </c>
      <c r="F17" s="38"/>
      <c r="G17" s="39">
        <v>1</v>
      </c>
      <c r="H17" s="39">
        <v>1</v>
      </c>
      <c r="I17" s="40"/>
      <c r="J17" s="41"/>
      <c r="K17" s="86"/>
      <c r="L17" s="828"/>
      <c r="M17" s="811">
        <v>8</v>
      </c>
      <c r="N17" s="812" t="s">
        <v>27</v>
      </c>
      <c r="O17" s="738">
        <f t="shared" si="14"/>
        <v>100059.54372</v>
      </c>
      <c r="P17" s="717">
        <f>'дор.фонд на 01.01.22 (декабрь)'!S17</f>
        <v>0</v>
      </c>
      <c r="Q17" s="716">
        <f>'дор.фонд на 01.01.22 (декабрь)'!T17</f>
        <v>1528.3</v>
      </c>
      <c r="R17" s="731">
        <f>'дор.фонд на 01.01.22 (декабрь)'!U17</f>
        <v>98531.243719999999</v>
      </c>
      <c r="S17" s="732">
        <f t="shared" si="3"/>
        <v>100059.54372</v>
      </c>
      <c r="T17" s="733">
        <f>'дор.фонд на 01.01.22 (декабрь)'!W17</f>
        <v>0</v>
      </c>
      <c r="U17" s="734">
        <f>'дор.фонд на 01.01.22 (декабрь)'!X17:X27</f>
        <v>1528.3</v>
      </c>
      <c r="V17" s="733">
        <f>'дор.фонд на 01.01.22 (декабрь)'!Y17</f>
        <v>98531.243719999999</v>
      </c>
      <c r="W17" s="714">
        <f t="shared" si="8"/>
        <v>100059.54372</v>
      </c>
      <c r="X17" s="717">
        <f>'дор.фонд на 01.01.22 (декабрь)'!AR17</f>
        <v>0</v>
      </c>
      <c r="Y17" s="713">
        <f>'дор.фонд на 01.01.22 (декабрь)'!AS17</f>
        <v>1528.3</v>
      </c>
      <c r="Z17" s="713">
        <f>'дор.фонд на 01.01.22 (декабрь)'!AT17</f>
        <v>98531.243719999999</v>
      </c>
      <c r="AA17" s="714">
        <f t="shared" si="15"/>
        <v>97725.904840000003</v>
      </c>
      <c r="AB17" s="717">
        <f>'дор.фонд на 01.01.22 (декабрь)'!BL17</f>
        <v>0</v>
      </c>
      <c r="AC17" s="717">
        <f>'дор.фонд на 01.01.22 (декабрь)'!BM17</f>
        <v>1528.3</v>
      </c>
      <c r="AD17" s="740">
        <f>'дор.фонд на 01.01.22 (декабрь)'!BN17</f>
        <v>96197.60484</v>
      </c>
      <c r="AE17" s="736">
        <f t="shared" si="4"/>
        <v>1</v>
      </c>
      <c r="AF17" s="737">
        <f t="shared" si="5"/>
        <v>1</v>
      </c>
      <c r="AG17" s="714">
        <f t="shared" si="21"/>
        <v>0</v>
      </c>
      <c r="AH17" s="713">
        <f t="shared" si="16"/>
        <v>0</v>
      </c>
      <c r="AI17" s="713">
        <f t="shared" si="16"/>
        <v>0</v>
      </c>
      <c r="AJ17" s="713">
        <f t="shared" si="16"/>
        <v>0</v>
      </c>
      <c r="AK17" s="714">
        <f t="shared" si="22"/>
        <v>97725.904840000003</v>
      </c>
      <c r="AL17" s="713">
        <f>'дор.фонд на 01.01.22 (декабрь)'!BL17</f>
        <v>0</v>
      </c>
      <c r="AM17" s="713">
        <f>'дор.фонд на 01.01.22 (декабрь)'!BM17</f>
        <v>1528.3</v>
      </c>
      <c r="AN17" s="713">
        <f>'дор.фонд на 01.01.22 (декабрь)'!BN17</f>
        <v>96197.60484</v>
      </c>
      <c r="AO17" s="714">
        <f t="shared" si="23"/>
        <v>97725.904840000003</v>
      </c>
      <c r="AP17" s="713">
        <f>'дор.фонд на 01.01.22 (декабрь)'!BU17</f>
        <v>0</v>
      </c>
      <c r="AQ17" s="713">
        <f>'дор.фонд на 01.01.22 (декабрь)'!BV17</f>
        <v>1528.3</v>
      </c>
      <c r="AR17" s="713">
        <f>'дор.фонд на 01.01.22 (декабрь)'!BW17</f>
        <v>96197.60484</v>
      </c>
      <c r="AS17" s="714">
        <f t="shared" si="24"/>
        <v>9665.2008299999998</v>
      </c>
      <c r="AT17" s="713">
        <f>'дор.фонд на 01.01.22 (декабрь)'!BZ17</f>
        <v>0</v>
      </c>
      <c r="AU17" s="713">
        <f>'дор.фонд на 01.01.22 (декабрь)'!CA17</f>
        <v>151.15199999999999</v>
      </c>
      <c r="AV17" s="713">
        <f>'дор.фонд на 01.01.22 (декабрь)'!CB17</f>
        <v>9514.0488299999997</v>
      </c>
      <c r="AW17" s="714">
        <f t="shared" si="25"/>
        <v>107391.10567</v>
      </c>
      <c r="AX17" s="713">
        <f t="shared" si="18"/>
        <v>0</v>
      </c>
      <c r="AY17" s="713">
        <f t="shared" si="19"/>
        <v>1679.452</v>
      </c>
      <c r="AZ17" s="713">
        <f t="shared" si="20"/>
        <v>105711.65367</v>
      </c>
      <c r="BA17" s="849"/>
      <c r="BB17" s="832"/>
      <c r="BC17" s="832"/>
      <c r="BD17" s="832"/>
      <c r="BE17" s="828"/>
    </row>
    <row r="18" spans="1:57" s="48" customFormat="1" ht="15.75" hidden="1" customHeight="1" x14ac:dyDescent="0.25">
      <c r="A18" s="120"/>
      <c r="B18" s="35"/>
      <c r="C18" s="36"/>
      <c r="D18" s="36">
        <v>1</v>
      </c>
      <c r="E18" s="811">
        <v>10</v>
      </c>
      <c r="F18" s="35"/>
      <c r="G18" s="36"/>
      <c r="H18" s="36">
        <v>1</v>
      </c>
      <c r="I18" s="811"/>
      <c r="J18" s="812"/>
      <c r="K18" s="67"/>
      <c r="L18" s="120"/>
      <c r="M18" s="811">
        <v>10</v>
      </c>
      <c r="N18" s="812" t="s">
        <v>199</v>
      </c>
      <c r="O18" s="738">
        <f t="shared" si="14"/>
        <v>0</v>
      </c>
      <c r="P18" s="717"/>
      <c r="Q18" s="716"/>
      <c r="R18" s="739"/>
      <c r="S18" s="732">
        <f t="shared" si="3"/>
        <v>0</v>
      </c>
      <c r="T18" s="733">
        <f>'дор.фонд на 01.01.22 (декабрь)'!W18</f>
        <v>0</v>
      </c>
      <c r="U18" s="734">
        <f>'дор.фонд на 01.01.22 (декабрь)'!X18:X28</f>
        <v>0</v>
      </c>
      <c r="V18" s="733">
        <f>'дор.фонд на 01.01.22 (декабрь)'!Y18</f>
        <v>0</v>
      </c>
      <c r="W18" s="714">
        <f t="shared" si="8"/>
        <v>0</v>
      </c>
      <c r="X18" s="717">
        <f>'дор.фонд на 01.01.22 (декабрь)'!AR18</f>
        <v>0</v>
      </c>
      <c r="Y18" s="713">
        <f>'дор.фонд на 01.01.22 (декабрь)'!AS18</f>
        <v>0</v>
      </c>
      <c r="Z18" s="713">
        <f>'дор.фонд на 01.01.22 (декабрь)'!AT18</f>
        <v>0</v>
      </c>
      <c r="AA18" s="714">
        <f t="shared" si="15"/>
        <v>0</v>
      </c>
      <c r="AB18" s="717">
        <f>'дор.фонд на 01.01.22 (декабрь)'!BL18</f>
        <v>0</v>
      </c>
      <c r="AC18" s="717">
        <f>'дор.фонд на 01.01.22 (декабрь)'!BM18</f>
        <v>0</v>
      </c>
      <c r="AD18" s="740">
        <f>'дор.фонд на 01.01.22 (декабрь)'!BN18</f>
        <v>0</v>
      </c>
      <c r="AE18" s="736" t="e">
        <f t="shared" si="4"/>
        <v>#DIV/0!</v>
      </c>
      <c r="AF18" s="737" t="e">
        <f t="shared" si="5"/>
        <v>#DIV/0!</v>
      </c>
      <c r="AG18" s="714">
        <f t="shared" si="21"/>
        <v>0</v>
      </c>
      <c r="AH18" s="713">
        <f t="shared" si="16"/>
        <v>0</v>
      </c>
      <c r="AI18" s="713">
        <f t="shared" si="16"/>
        <v>0</v>
      </c>
      <c r="AJ18" s="713">
        <f t="shared" si="16"/>
        <v>0</v>
      </c>
      <c r="AK18" s="714">
        <f t="shared" si="22"/>
        <v>0</v>
      </c>
      <c r="AL18" s="713">
        <f>'дор.фонд на 01.01.22 (декабрь)'!BL18</f>
        <v>0</v>
      </c>
      <c r="AM18" s="713">
        <f>'дор.фонд на 01.01.22 (декабрь)'!BM18</f>
        <v>0</v>
      </c>
      <c r="AN18" s="713">
        <f>'дор.фонд на 01.01.22 (декабрь)'!BN18</f>
        <v>0</v>
      </c>
      <c r="AO18" s="714">
        <f t="shared" si="23"/>
        <v>0</v>
      </c>
      <c r="AP18" s="713">
        <f>'дор.фонд на 01.01.22 (декабрь)'!BU18</f>
        <v>0</v>
      </c>
      <c r="AQ18" s="713">
        <f>'дор.фонд на 01.01.22 (декабрь)'!BV18</f>
        <v>0</v>
      </c>
      <c r="AR18" s="713">
        <f>'дор.фонд на 01.01.22 (декабрь)'!BW18</f>
        <v>0</v>
      </c>
      <c r="AS18" s="714">
        <f t="shared" si="24"/>
        <v>0</v>
      </c>
      <c r="AT18" s="713">
        <f>'дор.фонд на 01.01.22 (декабрь)'!BZ18</f>
        <v>0</v>
      </c>
      <c r="AU18" s="713">
        <f>'дор.фонд на 01.01.22 (декабрь)'!CA18</f>
        <v>0</v>
      </c>
      <c r="AV18" s="713">
        <f>'дор.фонд на 01.01.22 (декабрь)'!CB18</f>
        <v>0</v>
      </c>
      <c r="AW18" s="714">
        <f t="shared" si="25"/>
        <v>0</v>
      </c>
      <c r="AX18" s="713">
        <f t="shared" si="18"/>
        <v>0</v>
      </c>
      <c r="AY18" s="713">
        <f t="shared" si="19"/>
        <v>0</v>
      </c>
      <c r="AZ18" s="713">
        <f t="shared" si="20"/>
        <v>0</v>
      </c>
      <c r="BA18" s="849"/>
      <c r="BB18" s="832"/>
      <c r="BC18" s="832"/>
      <c r="BD18" s="832"/>
      <c r="BE18" s="120"/>
    </row>
    <row r="19" spans="1:57" s="48" customFormat="1" ht="15.75" customHeight="1" x14ac:dyDescent="0.25">
      <c r="A19" s="120"/>
      <c r="B19" s="35"/>
      <c r="C19" s="36"/>
      <c r="D19" s="36">
        <v>1</v>
      </c>
      <c r="E19" s="811">
        <v>11</v>
      </c>
      <c r="F19" s="35"/>
      <c r="G19" s="36"/>
      <c r="H19" s="36">
        <v>1</v>
      </c>
      <c r="I19" s="811"/>
      <c r="J19" s="812"/>
      <c r="K19" s="266"/>
      <c r="L19" s="66"/>
      <c r="M19" s="811">
        <v>9</v>
      </c>
      <c r="N19" s="812" t="s">
        <v>200</v>
      </c>
      <c r="O19" s="738">
        <f t="shared" si="14"/>
        <v>1782.4</v>
      </c>
      <c r="P19" s="717">
        <f>'дор.фонд на 01.01.22 (декабрь)'!S19</f>
        <v>0</v>
      </c>
      <c r="Q19" s="716">
        <f>'дор.фонд на 01.01.22 (декабрь)'!T19</f>
        <v>1782.4</v>
      </c>
      <c r="R19" s="742">
        <f>'дор.фонд на 01.01.22 (декабрь)'!U19</f>
        <v>0</v>
      </c>
      <c r="S19" s="732">
        <f t="shared" si="3"/>
        <v>1782.4</v>
      </c>
      <c r="T19" s="733">
        <f>'дор.фонд на 01.01.22 (декабрь)'!W19</f>
        <v>0</v>
      </c>
      <c r="U19" s="734">
        <f>'дор.фонд на 01.01.22 (декабрь)'!X19:X29</f>
        <v>1782.4</v>
      </c>
      <c r="V19" s="733">
        <f>'дор.фонд на 01.01.22 (декабрь)'!Y19</f>
        <v>0</v>
      </c>
      <c r="W19" s="714">
        <f t="shared" si="8"/>
        <v>1782.4</v>
      </c>
      <c r="X19" s="717">
        <f>'дор.фонд на 01.01.22 (декабрь)'!AR19</f>
        <v>0</v>
      </c>
      <c r="Y19" s="713">
        <f>'дор.фонд на 01.01.22 (декабрь)'!AS19</f>
        <v>1782.4</v>
      </c>
      <c r="Z19" s="713">
        <f>'дор.фонд на 01.01.22 (декабрь)'!AT19</f>
        <v>0</v>
      </c>
      <c r="AA19" s="714">
        <f t="shared" si="15"/>
        <v>1782.3999999999999</v>
      </c>
      <c r="AB19" s="717">
        <f>'дор.фонд на 01.01.22 (декабрь)'!BL19</f>
        <v>0</v>
      </c>
      <c r="AC19" s="717">
        <f>'дор.фонд на 01.01.22 (декабрь)'!BM19</f>
        <v>1782.3999999999999</v>
      </c>
      <c r="AD19" s="740">
        <f>'дор.фонд на 01.01.22 (декабрь)'!BN19</f>
        <v>0</v>
      </c>
      <c r="AE19" s="736">
        <f t="shared" si="4"/>
        <v>1</v>
      </c>
      <c r="AF19" s="737">
        <f t="shared" si="5"/>
        <v>1</v>
      </c>
      <c r="AG19" s="714">
        <f t="shared" si="21"/>
        <v>0</v>
      </c>
      <c r="AH19" s="713">
        <f t="shared" si="16"/>
        <v>0</v>
      </c>
      <c r="AI19" s="713">
        <f t="shared" si="16"/>
        <v>0</v>
      </c>
      <c r="AJ19" s="713">
        <f t="shared" si="16"/>
        <v>0</v>
      </c>
      <c r="AK19" s="714">
        <f t="shared" si="22"/>
        <v>1782.3999999999999</v>
      </c>
      <c r="AL19" s="713">
        <f>'дор.фонд на 01.01.22 (декабрь)'!BL19</f>
        <v>0</v>
      </c>
      <c r="AM19" s="713">
        <f>'дор.фонд на 01.01.22 (декабрь)'!BM19</f>
        <v>1782.3999999999999</v>
      </c>
      <c r="AN19" s="713">
        <f>'дор.фонд на 01.01.22 (декабрь)'!BN19</f>
        <v>0</v>
      </c>
      <c r="AO19" s="714">
        <f t="shared" si="23"/>
        <v>1782.3999999999999</v>
      </c>
      <c r="AP19" s="713">
        <f>'дор.фонд на 01.01.22 (декабрь)'!BU19</f>
        <v>0</v>
      </c>
      <c r="AQ19" s="713">
        <f>'дор.фонд на 01.01.22 (декабрь)'!BV19</f>
        <v>1782.3999999999999</v>
      </c>
      <c r="AR19" s="713">
        <f>'дор.фонд на 01.01.22 (декабрь)'!BW19</f>
        <v>0</v>
      </c>
      <c r="AS19" s="714">
        <f t="shared" si="24"/>
        <v>1235.595</v>
      </c>
      <c r="AT19" s="713">
        <f>'дор.фонд на 01.01.22 (декабрь)'!BZ19</f>
        <v>0</v>
      </c>
      <c r="AU19" s="713">
        <f>'дор.фонд на 01.01.22 (декабрь)'!CA19</f>
        <v>1235.595</v>
      </c>
      <c r="AV19" s="713">
        <f>'дор.фонд на 01.01.22 (декабрь)'!CB19</f>
        <v>0</v>
      </c>
      <c r="AW19" s="714">
        <f t="shared" si="25"/>
        <v>3017.9949999999999</v>
      </c>
      <c r="AX19" s="713">
        <f t="shared" si="18"/>
        <v>0</v>
      </c>
      <c r="AY19" s="713">
        <f t="shared" si="19"/>
        <v>3017.9949999999999</v>
      </c>
      <c r="AZ19" s="713">
        <f t="shared" si="20"/>
        <v>0</v>
      </c>
      <c r="BA19" s="849"/>
      <c r="BB19" s="832"/>
      <c r="BC19" s="832"/>
      <c r="BD19" s="832"/>
      <c r="BE19" s="120"/>
    </row>
    <row r="20" spans="1:57" s="669" customFormat="1" ht="15.6" customHeight="1" x14ac:dyDescent="0.25">
      <c r="A20" s="827"/>
      <c r="B20" s="679"/>
      <c r="C20" s="680"/>
      <c r="D20" s="680"/>
      <c r="E20" s="638"/>
      <c r="F20" s="679"/>
      <c r="G20" s="680"/>
      <c r="H20" s="680"/>
      <c r="I20" s="902"/>
      <c r="J20" s="903"/>
      <c r="K20" s="903"/>
      <c r="L20" s="68"/>
      <c r="M20" s="138"/>
      <c r="N20" s="141" t="s">
        <v>10</v>
      </c>
      <c r="O20" s="712">
        <f>SUM(O21:O38)-O22</f>
        <v>31479.584870000006</v>
      </c>
      <c r="P20" s="711">
        <f>SUM(P21:P38)-P22</f>
        <v>14996.156590000001</v>
      </c>
      <c r="Q20" s="711">
        <f>SUM(Q21:Q38)-Q22</f>
        <v>14513.47775</v>
      </c>
      <c r="R20" s="727">
        <f>SUM(R21:R38)-R22</f>
        <v>1969.9505300000001</v>
      </c>
      <c r="S20" s="712">
        <f t="shared" si="3"/>
        <v>23382.970529999999</v>
      </c>
      <c r="T20" s="711">
        <f>SUM(T21:T38)-T22</f>
        <v>6889.42</v>
      </c>
      <c r="U20" s="711">
        <f>SUM(U21:U38)-U22</f>
        <v>14523.6</v>
      </c>
      <c r="V20" s="711">
        <f>SUM(V21:V38)-V22</f>
        <v>1969.9505300000001</v>
      </c>
      <c r="W20" s="712">
        <f t="shared" si="8"/>
        <v>31479.584860000003</v>
      </c>
      <c r="X20" s="711">
        <f>SUM(X21:X38)-X22</f>
        <v>14996.156590000001</v>
      </c>
      <c r="Y20" s="711">
        <f>SUM(Y21:Y38)-Y22</f>
        <v>14513.47775</v>
      </c>
      <c r="Z20" s="711">
        <f>SUM(Z21:Z38)-Z22</f>
        <v>1969.9505200000001</v>
      </c>
      <c r="AA20" s="712">
        <f t="shared" si="15"/>
        <v>31130.94685</v>
      </c>
      <c r="AB20" s="711">
        <f>SUM(AB21:AB38)-AB22</f>
        <v>14996.156590000001</v>
      </c>
      <c r="AC20" s="711">
        <f>SUM(AC21:AC38)-AC22</f>
        <v>14164.839740000001</v>
      </c>
      <c r="AD20" s="728">
        <f>SUM(AD21:AD38)-AD22</f>
        <v>1969.9505200000001</v>
      </c>
      <c r="AE20" s="729">
        <f t="shared" si="4"/>
        <v>1.346261152731308</v>
      </c>
      <c r="AF20" s="730">
        <f t="shared" si="5"/>
        <v>0.99999999968233366</v>
      </c>
      <c r="AG20" s="712">
        <f t="shared" si="21"/>
        <v>9.9999999747524271E-6</v>
      </c>
      <c r="AH20" s="711">
        <f>SUM(AH21:AH38)-AH22</f>
        <v>0</v>
      </c>
      <c r="AI20" s="711">
        <f>SUM(AI21:AI38)-AI22</f>
        <v>0</v>
      </c>
      <c r="AJ20" s="711">
        <f>SUM(AJ21:AJ38)-AJ22</f>
        <v>9.9999999747524271E-6</v>
      </c>
      <c r="AK20" s="712">
        <f t="shared" si="22"/>
        <v>31130.94685</v>
      </c>
      <c r="AL20" s="711">
        <f>SUM(AL21:AL38)-AL22</f>
        <v>14996.156590000001</v>
      </c>
      <c r="AM20" s="711">
        <f>SUM(AM21:AM38)-AM22</f>
        <v>14164.839740000001</v>
      </c>
      <c r="AN20" s="711">
        <f>SUM(AN21:AN38)-AN22</f>
        <v>1969.9505200000001</v>
      </c>
      <c r="AO20" s="712">
        <f t="shared" si="23"/>
        <v>31130.94685</v>
      </c>
      <c r="AP20" s="711">
        <f>SUM(AP21:AP38)-AP22</f>
        <v>14996.156590000001</v>
      </c>
      <c r="AQ20" s="711">
        <f>SUM(AQ21:AQ38)-AQ22</f>
        <v>14164.839740000001</v>
      </c>
      <c r="AR20" s="711">
        <f>SUM(AR21:AR38)-AR22</f>
        <v>1969.9505200000001</v>
      </c>
      <c r="AS20" s="712">
        <f t="shared" si="24"/>
        <v>4424.3784400000004</v>
      </c>
      <c r="AT20" s="711">
        <f>SUM(AT21:AT38)-AT22</f>
        <v>680.96622999999988</v>
      </c>
      <c r="AU20" s="711">
        <f>SUM(AU21:AU38)-AU22</f>
        <v>3548.5819300000003</v>
      </c>
      <c r="AV20" s="711">
        <f>SUM(AV21:AV38)-AV22</f>
        <v>194.83027999999999</v>
      </c>
      <c r="AW20" s="712">
        <f t="shared" si="25"/>
        <v>35555.325290000001</v>
      </c>
      <c r="AX20" s="711">
        <f>SUM(AX21:AX38)-AX22</f>
        <v>15677.122820000001</v>
      </c>
      <c r="AY20" s="711">
        <f>SUM(AY21:AY38)-AY22</f>
        <v>17713.42167</v>
      </c>
      <c r="AZ20" s="711">
        <f>SUM(AZ21:AZ38)-AZ22</f>
        <v>2164.7808</v>
      </c>
      <c r="BA20" s="848"/>
      <c r="BB20" s="835"/>
      <c r="BC20" s="835"/>
      <c r="BD20" s="835"/>
      <c r="BE20" s="827"/>
    </row>
    <row r="21" spans="1:57" s="48" customFormat="1" ht="15.6" customHeight="1" x14ac:dyDescent="0.25">
      <c r="A21" s="120"/>
      <c r="B21" s="35">
        <v>1</v>
      </c>
      <c r="C21" s="36"/>
      <c r="D21" s="36"/>
      <c r="E21" s="811">
        <v>12</v>
      </c>
      <c r="F21" s="35"/>
      <c r="G21" s="36"/>
      <c r="H21" s="36"/>
      <c r="I21" s="892"/>
      <c r="J21" s="893"/>
      <c r="K21" s="893"/>
      <c r="L21" s="893"/>
      <c r="M21" s="811">
        <v>10</v>
      </c>
      <c r="N21" s="804" t="s">
        <v>10</v>
      </c>
      <c r="O21" s="743">
        <f t="shared" si="14"/>
        <v>10316.82</v>
      </c>
      <c r="P21" s="715">
        <f>'дор.фонд на 01.01.22 (декабрь)'!S21</f>
        <v>6889.42</v>
      </c>
      <c r="Q21" s="716">
        <f>'дор.фонд на 01.01.22 (декабрь)'!T21</f>
        <v>3427.4</v>
      </c>
      <c r="R21" s="744">
        <f>'дор.фонд на 01.01.22 (декабрь)'!U21</f>
        <v>0</v>
      </c>
      <c r="S21" s="732">
        <f t="shared" si="3"/>
        <v>10316.82</v>
      </c>
      <c r="T21" s="745">
        <f>'дор.фонд на 01.01.22 (декабрь)'!W21</f>
        <v>6889.42</v>
      </c>
      <c r="U21" s="734">
        <f>'дор.фонд на 01.01.22 (декабрь)'!X21</f>
        <v>3427.4</v>
      </c>
      <c r="V21" s="745">
        <f>'дор.фонд на 01.01.22 (декабрь)'!Y21</f>
        <v>0</v>
      </c>
      <c r="W21" s="714">
        <f t="shared" si="8"/>
        <v>10316.82</v>
      </c>
      <c r="X21" s="715">
        <f>'дор.фонд на 01.01.22 (декабрь)'!AR21</f>
        <v>6889.42</v>
      </c>
      <c r="Y21" s="716">
        <f>'дор.фонд на 01.01.22 (декабрь)'!AS21</f>
        <v>3427.4</v>
      </c>
      <c r="Z21" s="715">
        <f>'дор.фонд на 01.01.22 (декабрь)'!AT21</f>
        <v>0</v>
      </c>
      <c r="AA21" s="714">
        <f t="shared" si="15"/>
        <v>10316.82</v>
      </c>
      <c r="AB21" s="746">
        <f>'дор.фонд на 01.01.22 (декабрь)'!BL21</f>
        <v>6889.42</v>
      </c>
      <c r="AC21" s="716">
        <f>'дор.фонд на 01.01.22 (декабрь)'!BM21</f>
        <v>3427.3999999999996</v>
      </c>
      <c r="AD21" s="747">
        <f>'дор.фонд на 01.01.22 (декабрь)'!BN21</f>
        <v>0</v>
      </c>
      <c r="AE21" s="736">
        <f t="shared" si="4"/>
        <v>1</v>
      </c>
      <c r="AF21" s="737">
        <f t="shared" si="5"/>
        <v>1</v>
      </c>
      <c r="AG21" s="714">
        <f t="shared" si="21"/>
        <v>0</v>
      </c>
      <c r="AH21" s="715">
        <f t="shared" ref="AH21:AJ36" si="26">P21-X21</f>
        <v>0</v>
      </c>
      <c r="AI21" s="715">
        <f t="shared" si="26"/>
        <v>0</v>
      </c>
      <c r="AJ21" s="715">
        <f>R21-Z21</f>
        <v>0</v>
      </c>
      <c r="AK21" s="714">
        <f t="shared" si="22"/>
        <v>10316.82</v>
      </c>
      <c r="AL21" s="715">
        <f>'дор.фонд на 01.01.22 (декабрь)'!BL21</f>
        <v>6889.42</v>
      </c>
      <c r="AM21" s="715">
        <f>'дор.фонд на 01.01.22 (декабрь)'!BM21</f>
        <v>3427.3999999999996</v>
      </c>
      <c r="AN21" s="715">
        <f>'дор.фонд на 01.01.22 (декабрь)'!BN21</f>
        <v>0</v>
      </c>
      <c r="AO21" s="714">
        <f t="shared" si="23"/>
        <v>10316.82</v>
      </c>
      <c r="AP21" s="715">
        <f>'дор.фонд на 01.01.22 (декабрь)'!BU21</f>
        <v>6889.42</v>
      </c>
      <c r="AQ21" s="715">
        <f>'дор.фонд на 01.01.22 (декабрь)'!BV21</f>
        <v>3427.3999999999996</v>
      </c>
      <c r="AR21" s="715">
        <f>'дор.фонд на 01.01.22 (декабрь)'!BW21</f>
        <v>0</v>
      </c>
      <c r="AS21" s="714">
        <f t="shared" si="24"/>
        <v>3166.2452000000003</v>
      </c>
      <c r="AT21" s="715">
        <f>'дор.фонд на 01.01.22 (декабрь)'!BZ21</f>
        <v>599.07999999999993</v>
      </c>
      <c r="AU21" s="715">
        <f>'дор.фонд на 01.01.22 (декабрь)'!CA21</f>
        <v>2567.1652000000004</v>
      </c>
      <c r="AV21" s="715">
        <f>'дор.фонд на 01.01.22 (декабрь)'!CB21</f>
        <v>0</v>
      </c>
      <c r="AW21" s="714">
        <f t="shared" si="25"/>
        <v>13483.065200000001</v>
      </c>
      <c r="AX21" s="715">
        <f>AP21+AT21</f>
        <v>7488.5</v>
      </c>
      <c r="AY21" s="715">
        <f t="shared" ref="AY21:AZ21" si="27">AQ21+AU21</f>
        <v>5994.5652</v>
      </c>
      <c r="AZ21" s="715">
        <f t="shared" si="27"/>
        <v>0</v>
      </c>
      <c r="BA21" s="849"/>
      <c r="BB21" s="833"/>
      <c r="BC21" s="833"/>
      <c r="BD21" s="833"/>
      <c r="BE21" s="120"/>
    </row>
    <row r="22" spans="1:57" s="48" customFormat="1" ht="15.6" hidden="1" customHeight="1" x14ac:dyDescent="0.25">
      <c r="A22" s="120"/>
      <c r="B22" s="35"/>
      <c r="C22" s="36"/>
      <c r="D22" s="36"/>
      <c r="E22" s="811"/>
      <c r="F22" s="35"/>
      <c r="G22" s="36"/>
      <c r="H22" s="36"/>
      <c r="I22" s="906"/>
      <c r="J22" s="908"/>
      <c r="K22" s="266"/>
      <c r="L22" s="66"/>
      <c r="M22" s="811"/>
      <c r="N22" s="19" t="s">
        <v>251</v>
      </c>
      <c r="O22" s="743">
        <f t="shared" si="14"/>
        <v>0</v>
      </c>
      <c r="P22" s="715"/>
      <c r="Q22" s="716"/>
      <c r="R22" s="748"/>
      <c r="S22" s="732"/>
      <c r="T22" s="745"/>
      <c r="U22" s="734"/>
      <c r="V22" s="745"/>
      <c r="W22" s="714"/>
      <c r="X22" s="715"/>
      <c r="Y22" s="716"/>
      <c r="Z22" s="715"/>
      <c r="AA22" s="714"/>
      <c r="AB22" s="746">
        <f>'дор.фонд на 01.01.22 (декабрь)'!BL22</f>
        <v>0</v>
      </c>
      <c r="AC22" s="716">
        <f>'дор.фонд на 01.01.22 (декабрь)'!BM22</f>
        <v>0</v>
      </c>
      <c r="AD22" s="747">
        <f>'дор.фонд на 01.01.22 (декабрь)'!BN22</f>
        <v>0</v>
      </c>
      <c r="AE22" s="736"/>
      <c r="AF22" s="737"/>
      <c r="AG22" s="714"/>
      <c r="AH22" s="715">
        <f t="shared" si="26"/>
        <v>0</v>
      </c>
      <c r="AI22" s="715">
        <f t="shared" si="26"/>
        <v>0</v>
      </c>
      <c r="AJ22" s="715">
        <f t="shared" si="26"/>
        <v>0</v>
      </c>
      <c r="AK22" s="714"/>
      <c r="AL22" s="715">
        <f>'дор.фонд на 01.01.22 (декабрь)'!BL22</f>
        <v>0</v>
      </c>
      <c r="AM22" s="715">
        <f>'дор.фонд на 01.01.22 (декабрь)'!BM22</f>
        <v>0</v>
      </c>
      <c r="AN22" s="715">
        <f>'дор.фонд на 01.01.22 (декабрь)'!BN22</f>
        <v>0</v>
      </c>
      <c r="AO22" s="714"/>
      <c r="AP22" s="715">
        <f>'дор.фонд на 01.01.22 (декабрь)'!BU22</f>
        <v>0</v>
      </c>
      <c r="AQ22" s="715">
        <f>'дор.фонд на 01.01.22 (декабрь)'!BV22</f>
        <v>0</v>
      </c>
      <c r="AR22" s="715">
        <f>'дор.фонд на 01.01.22 (декабрь)'!BW22</f>
        <v>0</v>
      </c>
      <c r="AS22" s="714"/>
      <c r="AT22" s="715">
        <f>'дор.фонд на 01.01.22 (декабрь)'!BZ22</f>
        <v>0</v>
      </c>
      <c r="AU22" s="715">
        <f>'дор.фонд на 01.01.22 (декабрь)'!CA22</f>
        <v>0</v>
      </c>
      <c r="AV22" s="715">
        <f>'дор.фонд на 01.01.22 (декабрь)'!CB22</f>
        <v>0</v>
      </c>
      <c r="AW22" s="714"/>
      <c r="AX22" s="715">
        <f t="shared" ref="AX22:AX36" si="28">AP22+AT22</f>
        <v>0</v>
      </c>
      <c r="AY22" s="715">
        <f t="shared" ref="AY22:AY36" si="29">AQ22+AU22</f>
        <v>0</v>
      </c>
      <c r="AZ22" s="715">
        <f t="shared" ref="AZ22:AZ36" si="30">AR22+AV22</f>
        <v>0</v>
      </c>
      <c r="BA22" s="849"/>
      <c r="BB22" s="833"/>
      <c r="BC22" s="833"/>
      <c r="BD22" s="833"/>
      <c r="BE22" s="120"/>
    </row>
    <row r="23" spans="1:57" s="48" customFormat="1" ht="15.6" customHeight="1" x14ac:dyDescent="0.25">
      <c r="A23" s="120"/>
      <c r="B23" s="35"/>
      <c r="C23" s="36"/>
      <c r="D23" s="36">
        <v>1</v>
      </c>
      <c r="E23" s="811">
        <v>13</v>
      </c>
      <c r="F23" s="35"/>
      <c r="G23" s="36"/>
      <c r="H23" s="36">
        <v>1</v>
      </c>
      <c r="I23" s="907"/>
      <c r="J23" s="909"/>
      <c r="K23" s="266"/>
      <c r="L23" s="66"/>
      <c r="M23" s="811">
        <v>11</v>
      </c>
      <c r="N23" s="812" t="s">
        <v>73</v>
      </c>
      <c r="O23" s="738">
        <f t="shared" si="14"/>
        <v>1614.1</v>
      </c>
      <c r="P23" s="713">
        <f>'дор.фонд на 01.01.22 (декабрь)'!S23</f>
        <v>0</v>
      </c>
      <c r="Q23" s="716">
        <f>'дор.фонд на 01.01.22 (декабрь)'!T23</f>
        <v>1614.1</v>
      </c>
      <c r="R23" s="731">
        <f>'дор.фонд на 01.01.22 (декабрь)'!U23</f>
        <v>0</v>
      </c>
      <c r="S23" s="732">
        <f t="shared" si="3"/>
        <v>1614.1</v>
      </c>
      <c r="T23" s="745">
        <f>'дор.фонд на 01.01.22 (декабрь)'!W23</f>
        <v>0</v>
      </c>
      <c r="U23" s="734">
        <f>'дор.фонд на 01.01.22 (декабрь)'!X23</f>
        <v>1614.1</v>
      </c>
      <c r="V23" s="745">
        <f>'дор.фонд на 01.01.22 (декабрь)'!Y23</f>
        <v>0</v>
      </c>
      <c r="W23" s="714">
        <f t="shared" si="8"/>
        <v>1614.1</v>
      </c>
      <c r="X23" s="715">
        <f>'дор.фонд на 01.01.22 (декабрь)'!AR23</f>
        <v>0</v>
      </c>
      <c r="Y23" s="716">
        <f>'дор.фонд на 01.01.22 (декабрь)'!AS23</f>
        <v>1614.1</v>
      </c>
      <c r="Z23" s="715">
        <f>'дор.фонд на 01.01.22 (декабрь)'!AT23</f>
        <v>0</v>
      </c>
      <c r="AA23" s="714">
        <f t="shared" si="15"/>
        <v>1614.1</v>
      </c>
      <c r="AB23" s="746">
        <f>'дор.фонд на 01.01.22 (декабрь)'!BL23</f>
        <v>0</v>
      </c>
      <c r="AC23" s="716">
        <f>'дор.фонд на 01.01.22 (декабрь)'!BM23</f>
        <v>1614.1</v>
      </c>
      <c r="AD23" s="747">
        <f>'дор.фонд на 01.01.22 (декабрь)'!BN23</f>
        <v>0</v>
      </c>
      <c r="AE23" s="736">
        <f t="shared" si="4"/>
        <v>1</v>
      </c>
      <c r="AF23" s="737">
        <f t="shared" si="5"/>
        <v>1</v>
      </c>
      <c r="AG23" s="714">
        <f t="shared" ref="AG23:AG86" si="31">AJ23+AI23+AH23</f>
        <v>0</v>
      </c>
      <c r="AH23" s="715">
        <f t="shared" si="26"/>
        <v>0</v>
      </c>
      <c r="AI23" s="715">
        <f t="shared" si="26"/>
        <v>0</v>
      </c>
      <c r="AJ23" s="715">
        <f t="shared" si="26"/>
        <v>0</v>
      </c>
      <c r="AK23" s="714">
        <f t="shared" ref="AK23:AK86" si="32">AN23+AM23+AL23</f>
        <v>1614.1</v>
      </c>
      <c r="AL23" s="715">
        <f>'дор.фонд на 01.01.22 (декабрь)'!BL23</f>
        <v>0</v>
      </c>
      <c r="AM23" s="715">
        <f>'дор.фонд на 01.01.22 (декабрь)'!BM23</f>
        <v>1614.1</v>
      </c>
      <c r="AN23" s="715">
        <f>'дор.фонд на 01.01.22 (декабрь)'!BN23</f>
        <v>0</v>
      </c>
      <c r="AO23" s="714">
        <f t="shared" ref="AO23:AO86" si="33">AR23+AQ23+AP23</f>
        <v>1614.1</v>
      </c>
      <c r="AP23" s="715">
        <f>'дор.фонд на 01.01.22 (декабрь)'!BU23</f>
        <v>0</v>
      </c>
      <c r="AQ23" s="715">
        <f>'дор.фонд на 01.01.22 (декабрь)'!BV23</f>
        <v>1614.1</v>
      </c>
      <c r="AR23" s="715">
        <f>'дор.фонд на 01.01.22 (декабрь)'!BW23</f>
        <v>0</v>
      </c>
      <c r="AS23" s="714">
        <f t="shared" ref="AS23:AS86" si="34">AV23+AU23+AT23</f>
        <v>89.607200000000006</v>
      </c>
      <c r="AT23" s="715">
        <f>'дор.фонд на 01.01.22 (декабрь)'!BZ23</f>
        <v>0</v>
      </c>
      <c r="AU23" s="715">
        <f>'дор.фонд на 01.01.22 (декабрь)'!CA23</f>
        <v>89.607200000000006</v>
      </c>
      <c r="AV23" s="715">
        <f>'дор.фонд на 01.01.22 (декабрь)'!CB23</f>
        <v>0</v>
      </c>
      <c r="AW23" s="714">
        <f t="shared" ref="AW23:AW86" si="35">AZ23+AY23+AX23</f>
        <v>1703.7071999999998</v>
      </c>
      <c r="AX23" s="715">
        <f t="shared" si="28"/>
        <v>0</v>
      </c>
      <c r="AY23" s="715">
        <f t="shared" si="29"/>
        <v>1703.7071999999998</v>
      </c>
      <c r="AZ23" s="715">
        <f t="shared" si="30"/>
        <v>0</v>
      </c>
      <c r="BA23" s="849"/>
      <c r="BB23" s="833"/>
      <c r="BC23" s="833"/>
      <c r="BD23" s="833"/>
      <c r="BE23" s="120"/>
    </row>
    <row r="24" spans="1:57" s="48" customFormat="1" ht="15.6" hidden="1" customHeight="1" x14ac:dyDescent="0.25">
      <c r="A24" s="120"/>
      <c r="B24" s="35"/>
      <c r="C24" s="36"/>
      <c r="D24" s="36">
        <v>1</v>
      </c>
      <c r="E24" s="811">
        <v>14</v>
      </c>
      <c r="F24" s="35"/>
      <c r="G24" s="36"/>
      <c r="H24" s="36">
        <v>1</v>
      </c>
      <c r="I24" s="886"/>
      <c r="J24" s="887"/>
      <c r="K24" s="887"/>
      <c r="L24" s="202"/>
      <c r="M24" s="811">
        <v>14</v>
      </c>
      <c r="N24" s="812" t="s">
        <v>74</v>
      </c>
      <c r="O24" s="738">
        <f t="shared" si="14"/>
        <v>0</v>
      </c>
      <c r="P24" s="713"/>
      <c r="Q24" s="716"/>
      <c r="R24" s="731"/>
      <c r="S24" s="732">
        <f t="shared" si="3"/>
        <v>0</v>
      </c>
      <c r="T24" s="745">
        <f>'дор.фонд на 01.01.22 (декабрь)'!W24</f>
        <v>0</v>
      </c>
      <c r="U24" s="734">
        <f>'дор.фонд на 01.01.22 (декабрь)'!X24</f>
        <v>0</v>
      </c>
      <c r="V24" s="745">
        <f>'дор.фонд на 01.01.22 (декабрь)'!Y24</f>
        <v>0</v>
      </c>
      <c r="W24" s="714">
        <f t="shared" si="8"/>
        <v>0</v>
      </c>
      <c r="X24" s="715">
        <f>'дор.фонд на 01.01.22 (декабрь)'!AR24</f>
        <v>0</v>
      </c>
      <c r="Y24" s="716">
        <f>'дор.фонд на 01.01.22 (декабрь)'!AS24</f>
        <v>0</v>
      </c>
      <c r="Z24" s="715">
        <f>'дор.фонд на 01.01.22 (декабрь)'!AT24</f>
        <v>0</v>
      </c>
      <c r="AA24" s="714">
        <f t="shared" si="15"/>
        <v>0</v>
      </c>
      <c r="AB24" s="746">
        <f>'дор.фонд на 01.01.22 (декабрь)'!BL24</f>
        <v>0</v>
      </c>
      <c r="AC24" s="716">
        <f>'дор.фонд на 01.01.22 (декабрь)'!BM24</f>
        <v>0</v>
      </c>
      <c r="AD24" s="747">
        <f>'дор.фонд на 01.01.22 (декабрь)'!BN24</f>
        <v>0</v>
      </c>
      <c r="AE24" s="736" t="e">
        <f t="shared" si="4"/>
        <v>#DIV/0!</v>
      </c>
      <c r="AF24" s="737" t="e">
        <f t="shared" si="5"/>
        <v>#DIV/0!</v>
      </c>
      <c r="AG24" s="714">
        <f t="shared" si="31"/>
        <v>0</v>
      </c>
      <c r="AH24" s="715">
        <f t="shared" si="26"/>
        <v>0</v>
      </c>
      <c r="AI24" s="715">
        <f t="shared" si="26"/>
        <v>0</v>
      </c>
      <c r="AJ24" s="715">
        <f t="shared" si="26"/>
        <v>0</v>
      </c>
      <c r="AK24" s="714">
        <f t="shared" si="32"/>
        <v>0</v>
      </c>
      <c r="AL24" s="715">
        <f>'дор.фонд на 01.01.22 (декабрь)'!BL24</f>
        <v>0</v>
      </c>
      <c r="AM24" s="715">
        <f>'дор.фонд на 01.01.22 (декабрь)'!BM24</f>
        <v>0</v>
      </c>
      <c r="AN24" s="715">
        <f>'дор.фонд на 01.01.22 (декабрь)'!BN24</f>
        <v>0</v>
      </c>
      <c r="AO24" s="714">
        <f t="shared" si="33"/>
        <v>0</v>
      </c>
      <c r="AP24" s="715">
        <f>'дор.фонд на 01.01.22 (декабрь)'!BU24</f>
        <v>0</v>
      </c>
      <c r="AQ24" s="715">
        <f>'дор.фонд на 01.01.22 (декабрь)'!BV24</f>
        <v>0</v>
      </c>
      <c r="AR24" s="715">
        <f>'дор.фонд на 01.01.22 (декабрь)'!BW24</f>
        <v>0</v>
      </c>
      <c r="AS24" s="714">
        <f t="shared" si="34"/>
        <v>0</v>
      </c>
      <c r="AT24" s="715">
        <f>'дор.фонд на 01.01.22 (декабрь)'!BZ24</f>
        <v>0</v>
      </c>
      <c r="AU24" s="715">
        <f>'дор.фонд на 01.01.22 (декабрь)'!CA24</f>
        <v>0</v>
      </c>
      <c r="AV24" s="715">
        <f>'дор.фонд на 01.01.22 (декабрь)'!CB24</f>
        <v>0</v>
      </c>
      <c r="AW24" s="714">
        <f t="shared" si="35"/>
        <v>0</v>
      </c>
      <c r="AX24" s="715">
        <f t="shared" si="28"/>
        <v>0</v>
      </c>
      <c r="AY24" s="715">
        <f t="shared" si="29"/>
        <v>0</v>
      </c>
      <c r="AZ24" s="715">
        <f t="shared" si="30"/>
        <v>0</v>
      </c>
      <c r="BA24" s="849"/>
      <c r="BB24" s="833"/>
      <c r="BC24" s="833"/>
      <c r="BD24" s="833"/>
      <c r="BE24" s="120"/>
    </row>
    <row r="25" spans="1:57" s="48" customFormat="1" ht="15.75" customHeight="1" x14ac:dyDescent="0.25">
      <c r="A25" s="120"/>
      <c r="B25" s="35"/>
      <c r="C25" s="36"/>
      <c r="D25" s="36">
        <v>1</v>
      </c>
      <c r="E25" s="811">
        <v>15</v>
      </c>
      <c r="F25" s="35"/>
      <c r="G25" s="36"/>
      <c r="H25" s="36">
        <v>1</v>
      </c>
      <c r="I25" s="892"/>
      <c r="J25" s="893"/>
      <c r="K25" s="893"/>
      <c r="L25" s="893"/>
      <c r="M25" s="811">
        <v>12</v>
      </c>
      <c r="N25" s="812" t="s">
        <v>75</v>
      </c>
      <c r="O25" s="738">
        <f t="shared" si="14"/>
        <v>2991.3</v>
      </c>
      <c r="P25" s="713">
        <f>'дор.фонд на 01.01.22 (декабрь)'!S25</f>
        <v>0</v>
      </c>
      <c r="Q25" s="716">
        <f>'дор.фонд на 01.01.22 (декабрь)'!T25</f>
        <v>2991.3</v>
      </c>
      <c r="R25" s="731">
        <f>'дор.фонд на 01.01.22 (декабрь)'!U25</f>
        <v>0</v>
      </c>
      <c r="S25" s="732">
        <f t="shared" si="3"/>
        <v>2991.3</v>
      </c>
      <c r="T25" s="745">
        <f>'дор.фонд на 01.01.22 (декабрь)'!W25</f>
        <v>0</v>
      </c>
      <c r="U25" s="734">
        <f>'дор.фонд на 01.01.22 (декабрь)'!X25</f>
        <v>2991.3</v>
      </c>
      <c r="V25" s="745">
        <f>'дор.фонд на 01.01.22 (декабрь)'!Y25</f>
        <v>0</v>
      </c>
      <c r="W25" s="714">
        <f t="shared" si="8"/>
        <v>2991.3</v>
      </c>
      <c r="X25" s="715">
        <f>'дор.фонд на 01.01.22 (декабрь)'!AR25</f>
        <v>0</v>
      </c>
      <c r="Y25" s="716">
        <f>'дор.фонд на 01.01.22 (декабрь)'!AS25</f>
        <v>2991.3</v>
      </c>
      <c r="Z25" s="715">
        <f>'дор.фонд на 01.01.22 (декабрь)'!AT25</f>
        <v>0</v>
      </c>
      <c r="AA25" s="714">
        <f t="shared" si="15"/>
        <v>2991.3</v>
      </c>
      <c r="AB25" s="746">
        <f>'дор.фонд на 01.01.22 (декабрь)'!BL25</f>
        <v>0</v>
      </c>
      <c r="AC25" s="716">
        <f>'дор.фонд на 01.01.22 (декабрь)'!BM25</f>
        <v>2991.3</v>
      </c>
      <c r="AD25" s="747">
        <f>'дор.фонд на 01.01.22 (декабрь)'!BN25</f>
        <v>0</v>
      </c>
      <c r="AE25" s="736">
        <f t="shared" si="4"/>
        <v>1</v>
      </c>
      <c r="AF25" s="737">
        <f t="shared" si="5"/>
        <v>1</v>
      </c>
      <c r="AG25" s="714">
        <f t="shared" si="31"/>
        <v>0</v>
      </c>
      <c r="AH25" s="715">
        <f t="shared" si="26"/>
        <v>0</v>
      </c>
      <c r="AI25" s="715">
        <f t="shared" si="26"/>
        <v>0</v>
      </c>
      <c r="AJ25" s="715">
        <f t="shared" si="26"/>
        <v>0</v>
      </c>
      <c r="AK25" s="714">
        <f t="shared" si="32"/>
        <v>2991.3</v>
      </c>
      <c r="AL25" s="715">
        <f>'дор.фонд на 01.01.22 (декабрь)'!BL25</f>
        <v>0</v>
      </c>
      <c r="AM25" s="715">
        <f>'дор.фонд на 01.01.22 (декабрь)'!BM25</f>
        <v>2991.3</v>
      </c>
      <c r="AN25" s="715">
        <f>'дор.фонд на 01.01.22 (декабрь)'!BN25</f>
        <v>0</v>
      </c>
      <c r="AO25" s="714">
        <f t="shared" si="33"/>
        <v>2991.3</v>
      </c>
      <c r="AP25" s="715">
        <f>'дор.фонд на 01.01.22 (декабрь)'!BU25</f>
        <v>0</v>
      </c>
      <c r="AQ25" s="715">
        <f>'дор.фонд на 01.01.22 (декабрь)'!BV25</f>
        <v>2991.3</v>
      </c>
      <c r="AR25" s="715">
        <f>'дор.фонд на 01.01.22 (декабрь)'!BW25</f>
        <v>0</v>
      </c>
      <c r="AS25" s="714">
        <f t="shared" si="34"/>
        <v>159.76131000000001</v>
      </c>
      <c r="AT25" s="715">
        <f>'дор.фонд на 01.01.22 (декабрь)'!BZ25</f>
        <v>0</v>
      </c>
      <c r="AU25" s="715">
        <f>'дор.фонд на 01.01.22 (декабрь)'!CA25</f>
        <v>159.76131000000001</v>
      </c>
      <c r="AV25" s="715">
        <f>'дор.фонд на 01.01.22 (декабрь)'!CB25</f>
        <v>0</v>
      </c>
      <c r="AW25" s="714">
        <f t="shared" si="35"/>
        <v>3151.06131</v>
      </c>
      <c r="AX25" s="715">
        <f t="shared" si="28"/>
        <v>0</v>
      </c>
      <c r="AY25" s="715">
        <f t="shared" si="29"/>
        <v>3151.06131</v>
      </c>
      <c r="AZ25" s="715">
        <f t="shared" si="30"/>
        <v>0</v>
      </c>
      <c r="BA25" s="849"/>
      <c r="BB25" s="833"/>
      <c r="BC25" s="833"/>
      <c r="BD25" s="833"/>
      <c r="BE25" s="120"/>
    </row>
    <row r="26" spans="1:57" s="49" customFormat="1" ht="15.6" customHeight="1" x14ac:dyDescent="0.25">
      <c r="A26" s="828"/>
      <c r="B26" s="38"/>
      <c r="C26" s="39">
        <v>1</v>
      </c>
      <c r="D26" s="39"/>
      <c r="E26" s="40">
        <v>16</v>
      </c>
      <c r="F26" s="38"/>
      <c r="G26" s="39">
        <v>1</v>
      </c>
      <c r="H26" s="39">
        <v>1</v>
      </c>
      <c r="I26" s="40"/>
      <c r="J26" s="41"/>
      <c r="K26" s="267"/>
      <c r="L26" s="85"/>
      <c r="M26" s="811">
        <v>13</v>
      </c>
      <c r="N26" s="812" t="s">
        <v>35</v>
      </c>
      <c r="O26" s="738">
        <f t="shared" si="14"/>
        <v>2959.05053</v>
      </c>
      <c r="P26" s="713">
        <f>'дор.фонд на 01.01.22 (декабрь)'!S26</f>
        <v>0</v>
      </c>
      <c r="Q26" s="716">
        <f>'дор.фонд на 01.01.22 (декабрь)'!T26</f>
        <v>989.1</v>
      </c>
      <c r="R26" s="731">
        <f>'дор.фонд на 01.01.22 (декабрь)'!U26</f>
        <v>1969.9505300000001</v>
      </c>
      <c r="S26" s="732">
        <f t="shared" si="3"/>
        <v>2959.05053</v>
      </c>
      <c r="T26" s="745">
        <f>'дор.фонд на 01.01.22 (декабрь)'!W26</f>
        <v>0</v>
      </c>
      <c r="U26" s="734">
        <f>'дор.фонд на 01.01.22 (декабрь)'!X26</f>
        <v>989.1</v>
      </c>
      <c r="V26" s="745">
        <f>'дор.фонд на 01.01.22 (декабрь)'!Y26</f>
        <v>1969.9505300000001</v>
      </c>
      <c r="W26" s="714">
        <f t="shared" si="8"/>
        <v>2959.0505200000002</v>
      </c>
      <c r="X26" s="715">
        <f>'дор.фонд на 01.01.22 (декабрь)'!AR26</f>
        <v>0</v>
      </c>
      <c r="Y26" s="716">
        <f>'дор.фонд на 01.01.22 (декабрь)'!AS26</f>
        <v>989.1</v>
      </c>
      <c r="Z26" s="715">
        <f>'дор.фонд на 01.01.22 (декабрь)'!AT26</f>
        <v>1969.9505200000001</v>
      </c>
      <c r="AA26" s="714">
        <f t="shared" si="15"/>
        <v>2959.0505200000002</v>
      </c>
      <c r="AB26" s="746">
        <f>'дор.фонд на 01.01.22 (декабрь)'!BL26</f>
        <v>0</v>
      </c>
      <c r="AC26" s="716">
        <f>'дор.фонд на 01.01.22 (декабрь)'!BM26</f>
        <v>989.1</v>
      </c>
      <c r="AD26" s="747">
        <f>'дор.фонд на 01.01.22 (декабрь)'!BN26</f>
        <v>1969.9505200000001</v>
      </c>
      <c r="AE26" s="736">
        <f t="shared" si="4"/>
        <v>0.99999999662053773</v>
      </c>
      <c r="AF26" s="737">
        <f t="shared" si="5"/>
        <v>0.99999999662053773</v>
      </c>
      <c r="AG26" s="714">
        <f t="shared" si="31"/>
        <v>9.9999999747524271E-6</v>
      </c>
      <c r="AH26" s="715">
        <f t="shared" si="26"/>
        <v>0</v>
      </c>
      <c r="AI26" s="715">
        <f t="shared" si="26"/>
        <v>0</v>
      </c>
      <c r="AJ26" s="715">
        <f t="shared" si="26"/>
        <v>9.9999999747524271E-6</v>
      </c>
      <c r="AK26" s="714">
        <f t="shared" si="32"/>
        <v>2959.0505200000002</v>
      </c>
      <c r="AL26" s="715">
        <f>'дор.фонд на 01.01.22 (декабрь)'!BL26</f>
        <v>0</v>
      </c>
      <c r="AM26" s="715">
        <f>'дор.фонд на 01.01.22 (декабрь)'!BM26</f>
        <v>989.1</v>
      </c>
      <c r="AN26" s="715">
        <f>'дор.фонд на 01.01.22 (декабрь)'!BN26</f>
        <v>1969.9505200000001</v>
      </c>
      <c r="AO26" s="714">
        <f t="shared" si="33"/>
        <v>2959.0505200000002</v>
      </c>
      <c r="AP26" s="715">
        <f>'дор.фонд на 01.01.22 (декабрь)'!BU26</f>
        <v>0</v>
      </c>
      <c r="AQ26" s="715">
        <f>'дор.фонд на 01.01.22 (декабрь)'!BV26</f>
        <v>989.1</v>
      </c>
      <c r="AR26" s="715">
        <f>'дор.фонд на 01.01.22 (декабрь)'!BW26</f>
        <v>1969.9505200000001</v>
      </c>
      <c r="AS26" s="714">
        <f t="shared" si="34"/>
        <v>292.65336000000002</v>
      </c>
      <c r="AT26" s="715">
        <f>'дор.фонд на 01.01.22 (декабрь)'!BZ26</f>
        <v>0</v>
      </c>
      <c r="AU26" s="715">
        <f>'дор.фонд на 01.01.22 (декабрь)'!CA26</f>
        <v>97.823080000000004</v>
      </c>
      <c r="AV26" s="715">
        <f>'дор.фонд на 01.01.22 (декабрь)'!CB26</f>
        <v>194.83027999999999</v>
      </c>
      <c r="AW26" s="714">
        <f t="shared" si="35"/>
        <v>3251.70388</v>
      </c>
      <c r="AX26" s="715">
        <f t="shared" si="28"/>
        <v>0</v>
      </c>
      <c r="AY26" s="715">
        <f t="shared" si="29"/>
        <v>1086.92308</v>
      </c>
      <c r="AZ26" s="715">
        <f t="shared" si="30"/>
        <v>2164.7808</v>
      </c>
      <c r="BA26" s="849"/>
      <c r="BB26" s="833"/>
      <c r="BC26" s="833"/>
      <c r="BD26" s="833"/>
      <c r="BE26" s="828"/>
    </row>
    <row r="27" spans="1:57" s="48" customFormat="1" ht="15.75" hidden="1" customHeight="1" x14ac:dyDescent="0.25">
      <c r="A27" s="120"/>
      <c r="B27" s="35"/>
      <c r="C27" s="36"/>
      <c r="D27" s="36">
        <v>1</v>
      </c>
      <c r="E27" s="811">
        <v>17</v>
      </c>
      <c r="F27" s="35"/>
      <c r="G27" s="36"/>
      <c r="H27" s="36">
        <v>1</v>
      </c>
      <c r="I27" s="886"/>
      <c r="J27" s="887"/>
      <c r="K27" s="887"/>
      <c r="L27" s="202"/>
      <c r="M27" s="811">
        <v>14</v>
      </c>
      <c r="N27" s="812" t="s">
        <v>76</v>
      </c>
      <c r="O27" s="738">
        <f t="shared" si="14"/>
        <v>0</v>
      </c>
      <c r="P27" s="713"/>
      <c r="Q27" s="716"/>
      <c r="R27" s="731"/>
      <c r="S27" s="732">
        <f t="shared" si="3"/>
        <v>0</v>
      </c>
      <c r="T27" s="745">
        <f>'дор.фонд на 01.01.22 (декабрь)'!W27</f>
        <v>0</v>
      </c>
      <c r="U27" s="734">
        <f>'дор.фонд на 01.01.22 (декабрь)'!X27</f>
        <v>0</v>
      </c>
      <c r="V27" s="745">
        <f>'дор.фонд на 01.01.22 (декабрь)'!Y27</f>
        <v>0</v>
      </c>
      <c r="W27" s="714">
        <f t="shared" si="8"/>
        <v>0</v>
      </c>
      <c r="X27" s="715">
        <f>'дор.фонд на 01.01.22 (декабрь)'!AR27</f>
        <v>0</v>
      </c>
      <c r="Y27" s="716">
        <f>'дор.фонд на 01.01.22 (декабрь)'!AS27</f>
        <v>0</v>
      </c>
      <c r="Z27" s="715">
        <f>'дор.фонд на 01.01.22 (декабрь)'!AT27</f>
        <v>0</v>
      </c>
      <c r="AA27" s="714">
        <f t="shared" si="15"/>
        <v>0</v>
      </c>
      <c r="AB27" s="746">
        <f>'дор.фонд на 01.01.22 (декабрь)'!BL27</f>
        <v>0</v>
      </c>
      <c r="AC27" s="716">
        <f>'дор.фонд на 01.01.22 (декабрь)'!BM27</f>
        <v>0</v>
      </c>
      <c r="AD27" s="747">
        <f>'дор.фонд на 01.01.22 (декабрь)'!BN27</f>
        <v>0</v>
      </c>
      <c r="AE27" s="736" t="e">
        <f t="shared" si="4"/>
        <v>#DIV/0!</v>
      </c>
      <c r="AF27" s="737" t="e">
        <f t="shared" si="5"/>
        <v>#DIV/0!</v>
      </c>
      <c r="AG27" s="714">
        <f t="shared" si="31"/>
        <v>0</v>
      </c>
      <c r="AH27" s="715">
        <f t="shared" si="26"/>
        <v>0</v>
      </c>
      <c r="AI27" s="715">
        <f t="shared" si="26"/>
        <v>0</v>
      </c>
      <c r="AJ27" s="715">
        <f t="shared" si="26"/>
        <v>0</v>
      </c>
      <c r="AK27" s="714">
        <f t="shared" si="32"/>
        <v>0</v>
      </c>
      <c r="AL27" s="715">
        <f>'дор.фонд на 01.01.22 (декабрь)'!BL27</f>
        <v>0</v>
      </c>
      <c r="AM27" s="715">
        <f>'дор.фонд на 01.01.22 (декабрь)'!BM27</f>
        <v>0</v>
      </c>
      <c r="AN27" s="715">
        <f>'дор.фонд на 01.01.22 (декабрь)'!BN27</f>
        <v>0</v>
      </c>
      <c r="AO27" s="714">
        <f t="shared" si="33"/>
        <v>0</v>
      </c>
      <c r="AP27" s="715">
        <f>'дор.фонд на 01.01.22 (декабрь)'!BU27</f>
        <v>0</v>
      </c>
      <c r="AQ27" s="715">
        <f>'дор.фонд на 01.01.22 (декабрь)'!BV27</f>
        <v>0</v>
      </c>
      <c r="AR27" s="715">
        <f>'дор.фонд на 01.01.22 (декабрь)'!BW27</f>
        <v>0</v>
      </c>
      <c r="AS27" s="714">
        <f t="shared" si="34"/>
        <v>0</v>
      </c>
      <c r="AT27" s="715">
        <f>'дор.фонд на 01.01.22 (декабрь)'!BZ27</f>
        <v>0</v>
      </c>
      <c r="AU27" s="715">
        <f>'дор.фонд на 01.01.22 (декабрь)'!CA27</f>
        <v>0</v>
      </c>
      <c r="AV27" s="715">
        <f>'дор.фонд на 01.01.22 (декабрь)'!CB27</f>
        <v>0</v>
      </c>
      <c r="AW27" s="714">
        <f t="shared" si="35"/>
        <v>0</v>
      </c>
      <c r="AX27" s="715">
        <f t="shared" si="28"/>
        <v>0</v>
      </c>
      <c r="AY27" s="715">
        <f t="shared" si="29"/>
        <v>0</v>
      </c>
      <c r="AZ27" s="715">
        <f t="shared" si="30"/>
        <v>0</v>
      </c>
      <c r="BA27" s="849"/>
      <c r="BB27" s="833"/>
      <c r="BC27" s="833"/>
      <c r="BD27" s="833"/>
      <c r="BE27" s="120"/>
    </row>
    <row r="28" spans="1:57" s="48" customFormat="1" ht="15.6" hidden="1" customHeight="1" x14ac:dyDescent="0.25">
      <c r="A28" s="120"/>
      <c r="B28" s="35"/>
      <c r="C28" s="36"/>
      <c r="D28" s="36">
        <v>1</v>
      </c>
      <c r="E28" s="811">
        <v>18</v>
      </c>
      <c r="F28" s="35"/>
      <c r="G28" s="36"/>
      <c r="H28" s="36">
        <v>1</v>
      </c>
      <c r="I28" s="120"/>
      <c r="J28" s="120"/>
      <c r="K28" s="120"/>
      <c r="L28" s="120"/>
      <c r="M28" s="811">
        <v>18</v>
      </c>
      <c r="N28" s="812" t="s">
        <v>77</v>
      </c>
      <c r="O28" s="738">
        <f t="shared" si="14"/>
        <v>0</v>
      </c>
      <c r="P28" s="713"/>
      <c r="Q28" s="716"/>
      <c r="R28" s="731"/>
      <c r="S28" s="732">
        <f t="shared" si="3"/>
        <v>0</v>
      </c>
      <c r="T28" s="745">
        <f>'дор.фонд на 01.01.22 (декабрь)'!W28</f>
        <v>0</v>
      </c>
      <c r="U28" s="734">
        <f>'дор.фонд на 01.01.22 (декабрь)'!X28</f>
        <v>0</v>
      </c>
      <c r="V28" s="745">
        <f>'дор.фонд на 01.01.22 (декабрь)'!Y28</f>
        <v>0</v>
      </c>
      <c r="W28" s="714">
        <f t="shared" si="8"/>
        <v>0</v>
      </c>
      <c r="X28" s="715">
        <f>'дор.фонд на 01.01.22 (декабрь)'!AR28</f>
        <v>0</v>
      </c>
      <c r="Y28" s="716">
        <f>'дор.фонд на 01.01.22 (декабрь)'!AS28</f>
        <v>0</v>
      </c>
      <c r="Z28" s="715">
        <f>'дор.фонд на 01.01.22 (декабрь)'!AT28</f>
        <v>0</v>
      </c>
      <c r="AA28" s="714">
        <f t="shared" si="15"/>
        <v>0</v>
      </c>
      <c r="AB28" s="746">
        <f>'дор.фонд на 01.01.22 (декабрь)'!BL28</f>
        <v>0</v>
      </c>
      <c r="AC28" s="716">
        <f>'дор.фонд на 01.01.22 (декабрь)'!BM28</f>
        <v>0</v>
      </c>
      <c r="AD28" s="747">
        <f>'дор.фонд на 01.01.22 (декабрь)'!BN28</f>
        <v>0</v>
      </c>
      <c r="AE28" s="736" t="e">
        <f t="shared" si="4"/>
        <v>#DIV/0!</v>
      </c>
      <c r="AF28" s="737" t="e">
        <f t="shared" si="5"/>
        <v>#DIV/0!</v>
      </c>
      <c r="AG28" s="714">
        <f t="shared" si="31"/>
        <v>0</v>
      </c>
      <c r="AH28" s="715">
        <f t="shared" si="26"/>
        <v>0</v>
      </c>
      <c r="AI28" s="715">
        <f t="shared" si="26"/>
        <v>0</v>
      </c>
      <c r="AJ28" s="715">
        <f t="shared" si="26"/>
        <v>0</v>
      </c>
      <c r="AK28" s="714">
        <f t="shared" si="32"/>
        <v>0</v>
      </c>
      <c r="AL28" s="715">
        <f>'дор.фонд на 01.01.22 (декабрь)'!BL28</f>
        <v>0</v>
      </c>
      <c r="AM28" s="715">
        <f>'дор.фонд на 01.01.22 (декабрь)'!BM28</f>
        <v>0</v>
      </c>
      <c r="AN28" s="715">
        <f>'дор.фонд на 01.01.22 (декабрь)'!BN28</f>
        <v>0</v>
      </c>
      <c r="AO28" s="714">
        <f t="shared" si="33"/>
        <v>0</v>
      </c>
      <c r="AP28" s="715">
        <f>'дор.фонд на 01.01.22 (декабрь)'!BU28</f>
        <v>0</v>
      </c>
      <c r="AQ28" s="715">
        <f>'дор.фонд на 01.01.22 (декабрь)'!BV28</f>
        <v>0</v>
      </c>
      <c r="AR28" s="715">
        <f>'дор.фонд на 01.01.22 (декабрь)'!BW28</f>
        <v>0</v>
      </c>
      <c r="AS28" s="714">
        <f t="shared" si="34"/>
        <v>0</v>
      </c>
      <c r="AT28" s="715">
        <f>'дор.фонд на 01.01.22 (декабрь)'!BZ28</f>
        <v>0</v>
      </c>
      <c r="AU28" s="715">
        <f>'дор.фонд на 01.01.22 (декабрь)'!CA28</f>
        <v>0</v>
      </c>
      <c r="AV28" s="715">
        <f>'дор.фонд на 01.01.22 (декабрь)'!CB28</f>
        <v>0</v>
      </c>
      <c r="AW28" s="714">
        <f t="shared" si="35"/>
        <v>0</v>
      </c>
      <c r="AX28" s="715">
        <f t="shared" si="28"/>
        <v>0</v>
      </c>
      <c r="AY28" s="715">
        <f t="shared" si="29"/>
        <v>0</v>
      </c>
      <c r="AZ28" s="715">
        <f t="shared" si="30"/>
        <v>0</v>
      </c>
      <c r="BA28" s="849"/>
      <c r="BB28" s="833"/>
      <c r="BC28" s="833"/>
      <c r="BD28" s="833"/>
      <c r="BE28" s="120"/>
    </row>
    <row r="29" spans="1:57" s="48" customFormat="1" ht="15.75" hidden="1" customHeight="1" x14ac:dyDescent="0.25">
      <c r="A29" s="120"/>
      <c r="B29" s="35"/>
      <c r="C29" s="36"/>
      <c r="D29" s="36">
        <v>1</v>
      </c>
      <c r="E29" s="811">
        <v>19</v>
      </c>
      <c r="F29" s="35"/>
      <c r="G29" s="36"/>
      <c r="H29" s="36">
        <v>1</v>
      </c>
      <c r="I29" s="120"/>
      <c r="J29" s="120"/>
      <c r="K29" s="120"/>
      <c r="L29" s="120"/>
      <c r="M29" s="811">
        <v>15</v>
      </c>
      <c r="N29" s="812" t="s">
        <v>78</v>
      </c>
      <c r="O29" s="738">
        <f t="shared" si="14"/>
        <v>0</v>
      </c>
      <c r="P29" s="713"/>
      <c r="Q29" s="716"/>
      <c r="R29" s="731"/>
      <c r="S29" s="732">
        <f t="shared" si="3"/>
        <v>0</v>
      </c>
      <c r="T29" s="745">
        <f>'дор.фонд на 01.01.22 (декабрь)'!W29</f>
        <v>0</v>
      </c>
      <c r="U29" s="734">
        <f>'дор.фонд на 01.01.22 (декабрь)'!X29</f>
        <v>0</v>
      </c>
      <c r="V29" s="745">
        <f>'дор.фонд на 01.01.22 (декабрь)'!Y29</f>
        <v>0</v>
      </c>
      <c r="W29" s="714">
        <f t="shared" si="8"/>
        <v>0</v>
      </c>
      <c r="X29" s="715">
        <f>'дор.фонд на 01.01.22 (декабрь)'!AR29</f>
        <v>0</v>
      </c>
      <c r="Y29" s="716">
        <f>'дор.фонд на 01.01.22 (декабрь)'!AS29</f>
        <v>0</v>
      </c>
      <c r="Z29" s="715">
        <f>'дор.фонд на 01.01.22 (декабрь)'!AT29</f>
        <v>0</v>
      </c>
      <c r="AA29" s="714">
        <f t="shared" si="15"/>
        <v>0</v>
      </c>
      <c r="AB29" s="746">
        <f>'дор.фонд на 01.01.22 (декабрь)'!BL29</f>
        <v>0</v>
      </c>
      <c r="AC29" s="716">
        <f>'дор.фонд на 01.01.22 (декабрь)'!BM29</f>
        <v>0</v>
      </c>
      <c r="AD29" s="747">
        <f>'дор.фонд на 01.01.22 (декабрь)'!BN29</f>
        <v>0</v>
      </c>
      <c r="AE29" s="736" t="e">
        <f t="shared" si="4"/>
        <v>#DIV/0!</v>
      </c>
      <c r="AF29" s="737" t="e">
        <f t="shared" si="5"/>
        <v>#DIV/0!</v>
      </c>
      <c r="AG29" s="714">
        <f t="shared" si="31"/>
        <v>0</v>
      </c>
      <c r="AH29" s="715">
        <f t="shared" si="26"/>
        <v>0</v>
      </c>
      <c r="AI29" s="715">
        <f t="shared" si="26"/>
        <v>0</v>
      </c>
      <c r="AJ29" s="715">
        <f t="shared" si="26"/>
        <v>0</v>
      </c>
      <c r="AK29" s="714">
        <f t="shared" si="32"/>
        <v>0</v>
      </c>
      <c r="AL29" s="715">
        <f>'дор.фонд на 01.01.22 (декабрь)'!BL29</f>
        <v>0</v>
      </c>
      <c r="AM29" s="715">
        <f>'дор.фонд на 01.01.22 (декабрь)'!BM29</f>
        <v>0</v>
      </c>
      <c r="AN29" s="715">
        <f>'дор.фонд на 01.01.22 (декабрь)'!BN29</f>
        <v>0</v>
      </c>
      <c r="AO29" s="714">
        <f t="shared" si="33"/>
        <v>0</v>
      </c>
      <c r="AP29" s="715">
        <f>'дор.фонд на 01.01.22 (декабрь)'!BU29</f>
        <v>0</v>
      </c>
      <c r="AQ29" s="715">
        <f>'дор.фонд на 01.01.22 (декабрь)'!BV29</f>
        <v>0</v>
      </c>
      <c r="AR29" s="715">
        <f>'дор.фонд на 01.01.22 (декабрь)'!BW29</f>
        <v>0</v>
      </c>
      <c r="AS29" s="714">
        <f t="shared" si="34"/>
        <v>0</v>
      </c>
      <c r="AT29" s="715">
        <f>'дор.фонд на 01.01.22 (декабрь)'!BZ29</f>
        <v>0</v>
      </c>
      <c r="AU29" s="715">
        <f>'дор.фонд на 01.01.22 (декабрь)'!CA29</f>
        <v>0</v>
      </c>
      <c r="AV29" s="715">
        <f>'дор.фонд на 01.01.22 (декабрь)'!CB29</f>
        <v>0</v>
      </c>
      <c r="AW29" s="714">
        <f t="shared" si="35"/>
        <v>0</v>
      </c>
      <c r="AX29" s="715">
        <f t="shared" si="28"/>
        <v>0</v>
      </c>
      <c r="AY29" s="715">
        <f t="shared" si="29"/>
        <v>0</v>
      </c>
      <c r="AZ29" s="715">
        <f t="shared" si="30"/>
        <v>0</v>
      </c>
      <c r="BA29" s="849"/>
      <c r="BB29" s="833"/>
      <c r="BC29" s="833"/>
      <c r="BD29" s="833"/>
      <c r="BE29" s="120"/>
    </row>
    <row r="30" spans="1:57" s="48" customFormat="1" ht="15.6" customHeight="1" x14ac:dyDescent="0.25">
      <c r="A30" s="120"/>
      <c r="B30" s="35"/>
      <c r="C30" s="36"/>
      <c r="D30" s="36">
        <v>1</v>
      </c>
      <c r="E30" s="811">
        <v>20</v>
      </c>
      <c r="F30" s="35"/>
      <c r="G30" s="36"/>
      <c r="H30" s="36">
        <v>1</v>
      </c>
      <c r="I30" s="120"/>
      <c r="J30" s="120"/>
      <c r="K30" s="120"/>
      <c r="L30" s="120"/>
      <c r="M30" s="811">
        <v>14</v>
      </c>
      <c r="N30" s="812" t="s">
        <v>79</v>
      </c>
      <c r="O30" s="738">
        <f t="shared" si="14"/>
        <v>1686.2</v>
      </c>
      <c r="P30" s="713">
        <f>'дор.фонд на 01.01.22 (декабрь)'!S30</f>
        <v>0</v>
      </c>
      <c r="Q30" s="716">
        <f>'дор.фонд на 01.01.22 (декабрь)'!T30</f>
        <v>1686.2</v>
      </c>
      <c r="R30" s="731">
        <f>'дор.фонд на 01.01.22 (декабрь)'!U30</f>
        <v>0</v>
      </c>
      <c r="S30" s="732">
        <f t="shared" si="3"/>
        <v>1686.2</v>
      </c>
      <c r="T30" s="745">
        <f>'дор.фонд на 01.01.22 (декабрь)'!W30</f>
        <v>0</v>
      </c>
      <c r="U30" s="734">
        <f>'дор.фонд на 01.01.22 (декабрь)'!X30</f>
        <v>1686.2</v>
      </c>
      <c r="V30" s="745">
        <f>'дор.фонд на 01.01.22 (декабрь)'!Y30</f>
        <v>0</v>
      </c>
      <c r="W30" s="714">
        <f t="shared" si="8"/>
        <v>1686.2</v>
      </c>
      <c r="X30" s="715">
        <f>'дор.фонд на 01.01.22 (декабрь)'!AR30</f>
        <v>0</v>
      </c>
      <c r="Y30" s="716">
        <f>'дор.фонд на 01.01.22 (декабрь)'!AS30</f>
        <v>1686.2</v>
      </c>
      <c r="Z30" s="715">
        <f>'дор.фонд на 01.01.22 (декабрь)'!AT30</f>
        <v>0</v>
      </c>
      <c r="AA30" s="714">
        <f t="shared" si="15"/>
        <v>1677.76899</v>
      </c>
      <c r="AB30" s="746">
        <f>'дор.фонд на 01.01.22 (декабрь)'!BL30</f>
        <v>0</v>
      </c>
      <c r="AC30" s="716">
        <f>'дор.фонд на 01.01.22 (декабрь)'!BM30</f>
        <v>1677.76899</v>
      </c>
      <c r="AD30" s="747">
        <f>'дор.фонд на 01.01.22 (декабрь)'!BN30</f>
        <v>0</v>
      </c>
      <c r="AE30" s="736">
        <f t="shared" si="4"/>
        <v>1</v>
      </c>
      <c r="AF30" s="737">
        <f t="shared" si="5"/>
        <v>1</v>
      </c>
      <c r="AG30" s="714">
        <f t="shared" si="31"/>
        <v>0</v>
      </c>
      <c r="AH30" s="715">
        <f t="shared" si="26"/>
        <v>0</v>
      </c>
      <c r="AI30" s="715">
        <f t="shared" si="26"/>
        <v>0</v>
      </c>
      <c r="AJ30" s="715">
        <f t="shared" si="26"/>
        <v>0</v>
      </c>
      <c r="AK30" s="714">
        <f t="shared" si="32"/>
        <v>1677.76899</v>
      </c>
      <c r="AL30" s="715">
        <f>'дор.фонд на 01.01.22 (декабрь)'!BL30</f>
        <v>0</v>
      </c>
      <c r="AM30" s="715">
        <f>'дор.фонд на 01.01.22 (декабрь)'!BM30</f>
        <v>1677.76899</v>
      </c>
      <c r="AN30" s="715">
        <f>'дор.фонд на 01.01.22 (декабрь)'!BN30</f>
        <v>0</v>
      </c>
      <c r="AO30" s="714">
        <f t="shared" si="33"/>
        <v>1677.76899</v>
      </c>
      <c r="AP30" s="715">
        <f>'дор.фонд на 01.01.22 (декабрь)'!BU30</f>
        <v>0</v>
      </c>
      <c r="AQ30" s="715">
        <f>'дор.фонд на 01.01.22 (декабрь)'!BV30</f>
        <v>1677.76899</v>
      </c>
      <c r="AR30" s="715">
        <f>'дор.фонд на 01.01.22 (декабрь)'!BW30</f>
        <v>0</v>
      </c>
      <c r="AS30" s="714">
        <f t="shared" si="34"/>
        <v>238.68697</v>
      </c>
      <c r="AT30" s="715">
        <f>'дор.фонд на 01.01.22 (декабрь)'!BZ30</f>
        <v>0</v>
      </c>
      <c r="AU30" s="715">
        <f>'дор.фонд на 01.01.22 (декабрь)'!CA30</f>
        <v>238.68697</v>
      </c>
      <c r="AV30" s="715">
        <f>'дор.фонд на 01.01.22 (декабрь)'!CB30</f>
        <v>0</v>
      </c>
      <c r="AW30" s="714">
        <f t="shared" si="35"/>
        <v>1916.45596</v>
      </c>
      <c r="AX30" s="715">
        <f t="shared" si="28"/>
        <v>0</v>
      </c>
      <c r="AY30" s="715">
        <f t="shared" si="29"/>
        <v>1916.45596</v>
      </c>
      <c r="AZ30" s="715">
        <f t="shared" si="30"/>
        <v>0</v>
      </c>
      <c r="BA30" s="849"/>
      <c r="BB30" s="833"/>
      <c r="BC30" s="833"/>
      <c r="BD30" s="833"/>
      <c r="BE30" s="120"/>
    </row>
    <row r="31" spans="1:57" s="48" customFormat="1" ht="15.75" hidden="1" customHeight="1" x14ac:dyDescent="0.25">
      <c r="A31" s="120"/>
      <c r="B31" s="35"/>
      <c r="C31" s="36"/>
      <c r="D31" s="36">
        <v>1</v>
      </c>
      <c r="E31" s="811">
        <v>21</v>
      </c>
      <c r="F31" s="35"/>
      <c r="G31" s="36"/>
      <c r="H31" s="36">
        <v>1</v>
      </c>
      <c r="I31" s="120"/>
      <c r="J31" s="120"/>
      <c r="K31" s="120"/>
      <c r="L31" s="120"/>
      <c r="M31" s="811">
        <v>21</v>
      </c>
      <c r="N31" s="812" t="s">
        <v>80</v>
      </c>
      <c r="O31" s="738">
        <f t="shared" si="14"/>
        <v>0</v>
      </c>
      <c r="P31" s="713"/>
      <c r="Q31" s="716"/>
      <c r="R31" s="731"/>
      <c r="S31" s="732">
        <f t="shared" si="3"/>
        <v>0</v>
      </c>
      <c r="T31" s="745">
        <f>'дор.фонд на 01.01.22 (декабрь)'!W31</f>
        <v>0</v>
      </c>
      <c r="U31" s="734">
        <f>'дор.фонд на 01.01.22 (декабрь)'!X31</f>
        <v>0</v>
      </c>
      <c r="V31" s="745">
        <f>'дор.фонд на 01.01.22 (декабрь)'!Y31</f>
        <v>0</v>
      </c>
      <c r="W31" s="714">
        <f t="shared" si="8"/>
        <v>0</v>
      </c>
      <c r="X31" s="715">
        <f>'дор.фонд на 01.01.22 (декабрь)'!AR31</f>
        <v>0</v>
      </c>
      <c r="Y31" s="716">
        <f>'дор.фонд на 01.01.22 (декабрь)'!AS31</f>
        <v>0</v>
      </c>
      <c r="Z31" s="715">
        <f>'дор.фонд на 01.01.22 (декабрь)'!AT31</f>
        <v>0</v>
      </c>
      <c r="AA31" s="714">
        <f t="shared" si="15"/>
        <v>0</v>
      </c>
      <c r="AB31" s="746">
        <f>'дор.фонд на 01.01.22 (декабрь)'!BL31</f>
        <v>0</v>
      </c>
      <c r="AC31" s="716">
        <f>'дор.фонд на 01.01.22 (декабрь)'!BM31</f>
        <v>0</v>
      </c>
      <c r="AD31" s="747">
        <f>'дор.фонд на 01.01.22 (декабрь)'!BN31</f>
        <v>0</v>
      </c>
      <c r="AE31" s="736" t="e">
        <f t="shared" si="4"/>
        <v>#DIV/0!</v>
      </c>
      <c r="AF31" s="737" t="e">
        <f t="shared" si="5"/>
        <v>#DIV/0!</v>
      </c>
      <c r="AG31" s="714">
        <f t="shared" si="31"/>
        <v>0</v>
      </c>
      <c r="AH31" s="715">
        <f t="shared" si="26"/>
        <v>0</v>
      </c>
      <c r="AI31" s="715">
        <f t="shared" si="26"/>
        <v>0</v>
      </c>
      <c r="AJ31" s="715">
        <f t="shared" si="26"/>
        <v>0</v>
      </c>
      <c r="AK31" s="714">
        <f t="shared" si="32"/>
        <v>0</v>
      </c>
      <c r="AL31" s="715">
        <f>'дор.фонд на 01.01.22 (декабрь)'!BL31</f>
        <v>0</v>
      </c>
      <c r="AM31" s="715">
        <f>'дор.фонд на 01.01.22 (декабрь)'!BM31</f>
        <v>0</v>
      </c>
      <c r="AN31" s="715">
        <f>'дор.фонд на 01.01.22 (декабрь)'!BN31</f>
        <v>0</v>
      </c>
      <c r="AO31" s="714">
        <f t="shared" si="33"/>
        <v>0</v>
      </c>
      <c r="AP31" s="715">
        <f>'дор.фонд на 01.01.22 (декабрь)'!BU31</f>
        <v>0</v>
      </c>
      <c r="AQ31" s="715">
        <f>'дор.фонд на 01.01.22 (декабрь)'!BV31</f>
        <v>0</v>
      </c>
      <c r="AR31" s="715">
        <f>'дор.фонд на 01.01.22 (декабрь)'!BW31</f>
        <v>0</v>
      </c>
      <c r="AS31" s="714">
        <f t="shared" si="34"/>
        <v>0</v>
      </c>
      <c r="AT31" s="715">
        <f>'дор.фонд на 01.01.22 (декабрь)'!BZ31</f>
        <v>0</v>
      </c>
      <c r="AU31" s="715">
        <f>'дор.фонд на 01.01.22 (декабрь)'!CA31</f>
        <v>0</v>
      </c>
      <c r="AV31" s="715">
        <f>'дор.фонд на 01.01.22 (декабрь)'!CB31</f>
        <v>0</v>
      </c>
      <c r="AW31" s="714">
        <f t="shared" si="35"/>
        <v>0</v>
      </c>
      <c r="AX31" s="715">
        <f t="shared" si="28"/>
        <v>0</v>
      </c>
      <c r="AY31" s="715">
        <f t="shared" si="29"/>
        <v>0</v>
      </c>
      <c r="AZ31" s="715">
        <f t="shared" si="30"/>
        <v>0</v>
      </c>
      <c r="BA31" s="849"/>
      <c r="BB31" s="833"/>
      <c r="BC31" s="833"/>
      <c r="BD31" s="833"/>
      <c r="BE31" s="120"/>
    </row>
    <row r="32" spans="1:57" s="48" customFormat="1" ht="15.75" hidden="1" customHeight="1" x14ac:dyDescent="0.25">
      <c r="A32" s="120"/>
      <c r="B32" s="35"/>
      <c r="C32" s="36"/>
      <c r="D32" s="36">
        <v>1</v>
      </c>
      <c r="E32" s="811">
        <v>22</v>
      </c>
      <c r="F32" s="35"/>
      <c r="G32" s="36"/>
      <c r="H32" s="36">
        <v>1</v>
      </c>
      <c r="I32" s="120"/>
      <c r="J32" s="120"/>
      <c r="K32" s="120"/>
      <c r="L32" s="120"/>
      <c r="M32" s="811">
        <v>17</v>
      </c>
      <c r="N32" s="812" t="s">
        <v>81</v>
      </c>
      <c r="O32" s="738">
        <f t="shared" si="14"/>
        <v>0</v>
      </c>
      <c r="P32" s="713"/>
      <c r="Q32" s="716"/>
      <c r="R32" s="731"/>
      <c r="S32" s="732">
        <f t="shared" si="3"/>
        <v>0</v>
      </c>
      <c r="T32" s="745">
        <f>'дор.фонд на 01.01.22 (декабрь)'!W32</f>
        <v>0</v>
      </c>
      <c r="U32" s="734">
        <f>'дор.фонд на 01.01.22 (декабрь)'!X32</f>
        <v>0</v>
      </c>
      <c r="V32" s="745">
        <f>'дор.фонд на 01.01.22 (декабрь)'!Y32</f>
        <v>0</v>
      </c>
      <c r="W32" s="714">
        <f t="shared" si="8"/>
        <v>0</v>
      </c>
      <c r="X32" s="715">
        <f>'дор.фонд на 01.01.22 (декабрь)'!AR32</f>
        <v>0</v>
      </c>
      <c r="Y32" s="716">
        <f>'дор.фонд на 01.01.22 (декабрь)'!AS32</f>
        <v>0</v>
      </c>
      <c r="Z32" s="715">
        <f>'дор.фонд на 01.01.22 (декабрь)'!AT32</f>
        <v>0</v>
      </c>
      <c r="AA32" s="714">
        <f t="shared" si="15"/>
        <v>0</v>
      </c>
      <c r="AB32" s="746">
        <f>'дор.фонд на 01.01.22 (декабрь)'!BL32</f>
        <v>0</v>
      </c>
      <c r="AC32" s="716">
        <f>'дор.фонд на 01.01.22 (декабрь)'!BM32</f>
        <v>0</v>
      </c>
      <c r="AD32" s="747">
        <f>'дор.фонд на 01.01.22 (декабрь)'!BN32</f>
        <v>0</v>
      </c>
      <c r="AE32" s="736" t="e">
        <f t="shared" si="4"/>
        <v>#DIV/0!</v>
      </c>
      <c r="AF32" s="737" t="e">
        <f t="shared" si="5"/>
        <v>#DIV/0!</v>
      </c>
      <c r="AG32" s="714">
        <f t="shared" si="31"/>
        <v>0</v>
      </c>
      <c r="AH32" s="715">
        <f t="shared" si="26"/>
        <v>0</v>
      </c>
      <c r="AI32" s="715">
        <f t="shared" si="26"/>
        <v>0</v>
      </c>
      <c r="AJ32" s="715">
        <f t="shared" si="26"/>
        <v>0</v>
      </c>
      <c r="AK32" s="714">
        <f t="shared" si="32"/>
        <v>0</v>
      </c>
      <c r="AL32" s="715">
        <f>'дор.фонд на 01.01.22 (декабрь)'!BL32</f>
        <v>0</v>
      </c>
      <c r="AM32" s="715">
        <f>'дор.фонд на 01.01.22 (декабрь)'!BM32</f>
        <v>0</v>
      </c>
      <c r="AN32" s="715">
        <f>'дор.фонд на 01.01.22 (декабрь)'!BN32</f>
        <v>0</v>
      </c>
      <c r="AO32" s="714">
        <f t="shared" si="33"/>
        <v>0</v>
      </c>
      <c r="AP32" s="715">
        <f>'дор.фонд на 01.01.22 (декабрь)'!BU32</f>
        <v>0</v>
      </c>
      <c r="AQ32" s="715">
        <f>'дор.фонд на 01.01.22 (декабрь)'!BV32</f>
        <v>0</v>
      </c>
      <c r="AR32" s="715">
        <f>'дор.фонд на 01.01.22 (декабрь)'!BW32</f>
        <v>0</v>
      </c>
      <c r="AS32" s="714">
        <f t="shared" si="34"/>
        <v>0</v>
      </c>
      <c r="AT32" s="715">
        <f>'дор.фонд на 01.01.22 (декабрь)'!BZ32</f>
        <v>0</v>
      </c>
      <c r="AU32" s="715">
        <f>'дор.фонд на 01.01.22 (декабрь)'!CA32</f>
        <v>0</v>
      </c>
      <c r="AV32" s="715">
        <f>'дор.фонд на 01.01.22 (декабрь)'!CB32</f>
        <v>0</v>
      </c>
      <c r="AW32" s="714">
        <f t="shared" si="35"/>
        <v>0</v>
      </c>
      <c r="AX32" s="715">
        <f t="shared" si="28"/>
        <v>0</v>
      </c>
      <c r="AY32" s="715">
        <f t="shared" si="29"/>
        <v>0</v>
      </c>
      <c r="AZ32" s="715">
        <f t="shared" si="30"/>
        <v>0</v>
      </c>
      <c r="BA32" s="849"/>
      <c r="BB32" s="833"/>
      <c r="BC32" s="833"/>
      <c r="BD32" s="833"/>
      <c r="BE32" s="120"/>
    </row>
    <row r="33" spans="1:57" s="48" customFormat="1" ht="15.6" customHeight="1" x14ac:dyDescent="0.25">
      <c r="A33" s="120"/>
      <c r="B33" s="35"/>
      <c r="C33" s="36"/>
      <c r="D33" s="36">
        <v>1</v>
      </c>
      <c r="E33" s="811">
        <v>23</v>
      </c>
      <c r="F33" s="35"/>
      <c r="G33" s="36"/>
      <c r="H33" s="36">
        <v>1</v>
      </c>
      <c r="I33" s="120"/>
      <c r="J33" s="120"/>
      <c r="K33" s="120"/>
      <c r="L33" s="120"/>
      <c r="M33" s="811">
        <v>15</v>
      </c>
      <c r="N33" s="812" t="s">
        <v>82</v>
      </c>
      <c r="O33" s="738">
        <f t="shared" si="14"/>
        <v>1724</v>
      </c>
      <c r="P33" s="713">
        <f>'дор.фонд на 01.01.22 (декабрь)'!S33</f>
        <v>0</v>
      </c>
      <c r="Q33" s="716">
        <f>'дор.фонд на 01.01.22 (декабрь)'!T33</f>
        <v>1724</v>
      </c>
      <c r="R33" s="731">
        <f>'дор.фонд на 01.01.22 (декабрь)'!U33</f>
        <v>0</v>
      </c>
      <c r="S33" s="732">
        <f t="shared" si="3"/>
        <v>1724</v>
      </c>
      <c r="T33" s="745">
        <f>'дор.фонд на 01.01.22 (декабрь)'!W33</f>
        <v>0</v>
      </c>
      <c r="U33" s="734">
        <f>'дор.фонд на 01.01.22 (декабрь)'!X33</f>
        <v>1724</v>
      </c>
      <c r="V33" s="745">
        <f>'дор.фонд на 01.01.22 (декабрь)'!Y33</f>
        <v>0</v>
      </c>
      <c r="W33" s="714">
        <f t="shared" si="8"/>
        <v>1724</v>
      </c>
      <c r="X33" s="715">
        <f>'дор.фонд на 01.01.22 (декабрь)'!AR33</f>
        <v>0</v>
      </c>
      <c r="Y33" s="716">
        <f>'дор.фонд на 01.01.22 (декабрь)'!AS33</f>
        <v>1724</v>
      </c>
      <c r="Z33" s="715">
        <f>'дор.фонд на 01.01.22 (декабрь)'!AT33</f>
        <v>0</v>
      </c>
      <c r="AA33" s="714">
        <f t="shared" si="15"/>
        <v>1551.5999200000001</v>
      </c>
      <c r="AB33" s="746">
        <f>'дор.фонд на 01.01.22 (декабрь)'!BL33</f>
        <v>0</v>
      </c>
      <c r="AC33" s="716">
        <f>'дор.фонд на 01.01.22 (декабрь)'!BM33</f>
        <v>1551.5999200000001</v>
      </c>
      <c r="AD33" s="747">
        <f>'дор.фонд на 01.01.22 (декабрь)'!BN33</f>
        <v>0</v>
      </c>
      <c r="AE33" s="736">
        <f t="shared" si="4"/>
        <v>1</v>
      </c>
      <c r="AF33" s="737">
        <f t="shared" si="5"/>
        <v>1</v>
      </c>
      <c r="AG33" s="714">
        <f t="shared" si="31"/>
        <v>0</v>
      </c>
      <c r="AH33" s="715">
        <f t="shared" si="26"/>
        <v>0</v>
      </c>
      <c r="AI33" s="715">
        <f t="shared" si="26"/>
        <v>0</v>
      </c>
      <c r="AJ33" s="715">
        <f t="shared" si="26"/>
        <v>0</v>
      </c>
      <c r="AK33" s="714">
        <f t="shared" si="32"/>
        <v>1551.5999200000001</v>
      </c>
      <c r="AL33" s="715">
        <f>'дор.фонд на 01.01.22 (декабрь)'!BL33</f>
        <v>0</v>
      </c>
      <c r="AM33" s="715">
        <f>'дор.фонд на 01.01.22 (декабрь)'!BM33</f>
        <v>1551.5999200000001</v>
      </c>
      <c r="AN33" s="715">
        <f>'дор.фонд на 01.01.22 (декабрь)'!BN33</f>
        <v>0</v>
      </c>
      <c r="AO33" s="714">
        <f t="shared" si="33"/>
        <v>1551.5999200000001</v>
      </c>
      <c r="AP33" s="715">
        <f>'дор.фонд на 01.01.22 (декабрь)'!BU33</f>
        <v>0</v>
      </c>
      <c r="AQ33" s="715">
        <f>'дор.фонд на 01.01.22 (декабрь)'!BV33</f>
        <v>1551.5999200000001</v>
      </c>
      <c r="AR33" s="715">
        <f>'дор.фонд на 01.01.22 (декабрь)'!BW33</f>
        <v>0</v>
      </c>
      <c r="AS33" s="714">
        <f t="shared" si="34"/>
        <v>81.663439999999994</v>
      </c>
      <c r="AT33" s="715">
        <f>'дор.фонд на 01.01.22 (декабрь)'!BZ33</f>
        <v>0</v>
      </c>
      <c r="AU33" s="715">
        <f>'дор.фонд на 01.01.22 (декабрь)'!CA33</f>
        <v>81.663439999999994</v>
      </c>
      <c r="AV33" s="715">
        <f>'дор.фонд на 01.01.22 (декабрь)'!CB33</f>
        <v>0</v>
      </c>
      <c r="AW33" s="714">
        <f t="shared" si="35"/>
        <v>1633.2633600000001</v>
      </c>
      <c r="AX33" s="715">
        <f t="shared" si="28"/>
        <v>0</v>
      </c>
      <c r="AY33" s="715">
        <f t="shared" si="29"/>
        <v>1633.2633600000001</v>
      </c>
      <c r="AZ33" s="715">
        <f t="shared" si="30"/>
        <v>0</v>
      </c>
      <c r="BA33" s="849"/>
      <c r="BB33" s="833"/>
      <c r="BC33" s="833"/>
      <c r="BD33" s="833"/>
      <c r="BE33" s="120"/>
    </row>
    <row r="34" spans="1:57" s="48" customFormat="1" ht="15.75" hidden="1" customHeight="1" x14ac:dyDescent="0.25">
      <c r="A34" s="120"/>
      <c r="B34" s="35"/>
      <c r="C34" s="36"/>
      <c r="D34" s="36">
        <v>1</v>
      </c>
      <c r="E34" s="811">
        <v>24</v>
      </c>
      <c r="F34" s="35"/>
      <c r="G34" s="36"/>
      <c r="H34" s="36">
        <v>1</v>
      </c>
      <c r="I34" s="120"/>
      <c r="J34" s="120"/>
      <c r="K34" s="120"/>
      <c r="L34" s="120"/>
      <c r="M34" s="811">
        <v>24</v>
      </c>
      <c r="N34" s="812" t="s">
        <v>83</v>
      </c>
      <c r="O34" s="738">
        <f t="shared" si="14"/>
        <v>0</v>
      </c>
      <c r="P34" s="713"/>
      <c r="Q34" s="716"/>
      <c r="R34" s="731"/>
      <c r="S34" s="732">
        <f t="shared" si="3"/>
        <v>0</v>
      </c>
      <c r="T34" s="745">
        <f>'дор.фонд на 01.01.22 (декабрь)'!W34</f>
        <v>0</v>
      </c>
      <c r="U34" s="734">
        <f>'дор.фонд на 01.01.22 (декабрь)'!X34</f>
        <v>0</v>
      </c>
      <c r="V34" s="745">
        <f>'дор.фонд на 01.01.22 (декабрь)'!Y34</f>
        <v>0</v>
      </c>
      <c r="W34" s="714">
        <f t="shared" si="8"/>
        <v>0</v>
      </c>
      <c r="X34" s="715">
        <f>'дор.фонд на 01.01.22 (декабрь)'!AR34</f>
        <v>0</v>
      </c>
      <c r="Y34" s="716">
        <f>'дор.фонд на 01.01.22 (декабрь)'!AS34</f>
        <v>0</v>
      </c>
      <c r="Z34" s="715">
        <f>'дор.фонд на 01.01.22 (декабрь)'!AT34</f>
        <v>0</v>
      </c>
      <c r="AA34" s="714">
        <f t="shared" si="15"/>
        <v>0</v>
      </c>
      <c r="AB34" s="746">
        <f>'дор.фонд на 01.01.22 (декабрь)'!BL34</f>
        <v>0</v>
      </c>
      <c r="AC34" s="716">
        <f>'дор.фонд на 01.01.22 (декабрь)'!BM34</f>
        <v>0</v>
      </c>
      <c r="AD34" s="747">
        <f>'дор.фонд на 01.01.22 (декабрь)'!BN34</f>
        <v>0</v>
      </c>
      <c r="AE34" s="736" t="e">
        <f t="shared" si="4"/>
        <v>#DIV/0!</v>
      </c>
      <c r="AF34" s="737" t="e">
        <f t="shared" si="5"/>
        <v>#DIV/0!</v>
      </c>
      <c r="AG34" s="714">
        <f t="shared" si="31"/>
        <v>0</v>
      </c>
      <c r="AH34" s="715">
        <f t="shared" si="26"/>
        <v>0</v>
      </c>
      <c r="AI34" s="715">
        <f t="shared" si="26"/>
        <v>0</v>
      </c>
      <c r="AJ34" s="715">
        <f t="shared" si="26"/>
        <v>0</v>
      </c>
      <c r="AK34" s="714">
        <f t="shared" si="32"/>
        <v>0</v>
      </c>
      <c r="AL34" s="715">
        <f>'дор.фонд на 01.01.22 (декабрь)'!BL34</f>
        <v>0</v>
      </c>
      <c r="AM34" s="715">
        <f>'дор.фонд на 01.01.22 (декабрь)'!BM34</f>
        <v>0</v>
      </c>
      <c r="AN34" s="715">
        <f>'дор.фонд на 01.01.22 (декабрь)'!BN34</f>
        <v>0</v>
      </c>
      <c r="AO34" s="714">
        <f t="shared" si="33"/>
        <v>0</v>
      </c>
      <c r="AP34" s="715">
        <f>'дор.фонд на 01.01.22 (декабрь)'!BU34</f>
        <v>0</v>
      </c>
      <c r="AQ34" s="715">
        <f>'дор.фонд на 01.01.22 (декабрь)'!BV34</f>
        <v>0</v>
      </c>
      <c r="AR34" s="715">
        <f>'дор.фонд на 01.01.22 (декабрь)'!BW34</f>
        <v>0</v>
      </c>
      <c r="AS34" s="714">
        <f t="shared" si="34"/>
        <v>0</v>
      </c>
      <c r="AT34" s="715">
        <f>'дор.фонд на 01.01.22 (декабрь)'!BZ34</f>
        <v>0</v>
      </c>
      <c r="AU34" s="715">
        <f>'дор.фонд на 01.01.22 (декабрь)'!CA34</f>
        <v>0</v>
      </c>
      <c r="AV34" s="715">
        <f>'дор.фонд на 01.01.22 (декабрь)'!CB34</f>
        <v>0</v>
      </c>
      <c r="AW34" s="714">
        <f t="shared" si="35"/>
        <v>0</v>
      </c>
      <c r="AX34" s="715">
        <f t="shared" si="28"/>
        <v>0</v>
      </c>
      <c r="AY34" s="715">
        <f t="shared" si="29"/>
        <v>0</v>
      </c>
      <c r="AZ34" s="715">
        <f t="shared" si="30"/>
        <v>0</v>
      </c>
      <c r="BA34" s="849"/>
      <c r="BB34" s="833"/>
      <c r="BC34" s="833"/>
      <c r="BD34" s="833"/>
      <c r="BE34" s="120"/>
    </row>
    <row r="35" spans="1:57" s="48" customFormat="1" ht="15.75" customHeight="1" x14ac:dyDescent="0.25">
      <c r="A35" s="120"/>
      <c r="B35" s="35"/>
      <c r="C35" s="36"/>
      <c r="D35" s="36">
        <v>1</v>
      </c>
      <c r="E35" s="811">
        <v>25</v>
      </c>
      <c r="F35" s="35"/>
      <c r="G35" s="36"/>
      <c r="H35" s="36">
        <v>1</v>
      </c>
      <c r="I35" s="120"/>
      <c r="J35" s="120"/>
      <c r="K35" s="120"/>
      <c r="L35" s="120"/>
      <c r="M35" s="811">
        <v>16</v>
      </c>
      <c r="N35" s="812" t="s">
        <v>84</v>
      </c>
      <c r="O35" s="738">
        <f t="shared" si="14"/>
        <v>1284.4000000000001</v>
      </c>
      <c r="P35" s="713">
        <f>'дор.фонд на 01.01.22 (декабрь)'!S35</f>
        <v>0</v>
      </c>
      <c r="Q35" s="716">
        <f>'дор.фонд на 01.01.22 (декабрь)'!T35</f>
        <v>1284.4000000000001</v>
      </c>
      <c r="R35" s="731">
        <f>'дор.фонд на 01.01.22 (декабрь)'!U35</f>
        <v>0</v>
      </c>
      <c r="S35" s="732">
        <f t="shared" si="3"/>
        <v>1284.4000000000001</v>
      </c>
      <c r="T35" s="745">
        <f>'дор.фонд на 01.01.22 (декабрь)'!W35</f>
        <v>0</v>
      </c>
      <c r="U35" s="734">
        <f>'дор.фонд на 01.01.22 (декабрь)'!X35</f>
        <v>1284.4000000000001</v>
      </c>
      <c r="V35" s="745">
        <f>'дор.фонд на 01.01.22 (декабрь)'!Y35</f>
        <v>0</v>
      </c>
      <c r="W35" s="714">
        <f t="shared" si="8"/>
        <v>1284.4000000000001</v>
      </c>
      <c r="X35" s="715">
        <f>'дор.фонд на 01.01.22 (декабрь)'!AR35</f>
        <v>0</v>
      </c>
      <c r="Y35" s="716">
        <f>'дор.фонд на 01.01.22 (декабрь)'!AS35</f>
        <v>1284.4000000000001</v>
      </c>
      <c r="Z35" s="715">
        <f>'дор.фонд на 01.01.22 (декабрь)'!AT35</f>
        <v>0</v>
      </c>
      <c r="AA35" s="714">
        <f t="shared" si="15"/>
        <v>1116.5930800000001</v>
      </c>
      <c r="AB35" s="746">
        <f>'дор.фонд на 01.01.22 (декабрь)'!BL35</f>
        <v>0</v>
      </c>
      <c r="AC35" s="716">
        <f>'дор.фонд на 01.01.22 (декабрь)'!BM35</f>
        <v>1116.5930800000001</v>
      </c>
      <c r="AD35" s="747">
        <f>'дор.фонд на 01.01.22 (декабрь)'!BN35</f>
        <v>0</v>
      </c>
      <c r="AE35" s="736">
        <f t="shared" si="4"/>
        <v>1</v>
      </c>
      <c r="AF35" s="737">
        <f t="shared" si="5"/>
        <v>1</v>
      </c>
      <c r="AG35" s="714">
        <f t="shared" si="31"/>
        <v>0</v>
      </c>
      <c r="AH35" s="715">
        <f t="shared" si="26"/>
        <v>0</v>
      </c>
      <c r="AI35" s="715">
        <f t="shared" si="26"/>
        <v>0</v>
      </c>
      <c r="AJ35" s="715">
        <f t="shared" si="26"/>
        <v>0</v>
      </c>
      <c r="AK35" s="714">
        <f t="shared" si="32"/>
        <v>1116.5930800000001</v>
      </c>
      <c r="AL35" s="715">
        <f>'дор.фонд на 01.01.22 (декабрь)'!BL35</f>
        <v>0</v>
      </c>
      <c r="AM35" s="715">
        <f>'дор.фонд на 01.01.22 (декабрь)'!BM35</f>
        <v>1116.5930800000001</v>
      </c>
      <c r="AN35" s="715">
        <f>'дор.фонд на 01.01.22 (декабрь)'!BN35</f>
        <v>0</v>
      </c>
      <c r="AO35" s="714">
        <f t="shared" si="33"/>
        <v>1116.5930800000001</v>
      </c>
      <c r="AP35" s="715">
        <f>'дор.фонд на 01.01.22 (декабрь)'!BU35</f>
        <v>0</v>
      </c>
      <c r="AQ35" s="715">
        <f>'дор.фонд на 01.01.22 (декабрь)'!BV35</f>
        <v>1116.5930800000001</v>
      </c>
      <c r="AR35" s="715">
        <f>'дор.фонд на 01.01.22 (декабрь)'!BW35</f>
        <v>0</v>
      </c>
      <c r="AS35" s="714">
        <f t="shared" si="34"/>
        <v>244.57213000000002</v>
      </c>
      <c r="AT35" s="715">
        <f>'дор.фонд на 01.01.22 (декабрь)'!BZ35</f>
        <v>0</v>
      </c>
      <c r="AU35" s="715">
        <f>'дор.фонд на 01.01.22 (декабрь)'!CA35</f>
        <v>244.57213000000002</v>
      </c>
      <c r="AV35" s="715">
        <f>'дор.фонд на 01.01.22 (декабрь)'!CB35</f>
        <v>0</v>
      </c>
      <c r="AW35" s="714">
        <f t="shared" si="35"/>
        <v>1361.1652100000001</v>
      </c>
      <c r="AX35" s="715">
        <f t="shared" si="28"/>
        <v>0</v>
      </c>
      <c r="AY35" s="715">
        <f t="shared" si="29"/>
        <v>1361.1652100000001</v>
      </c>
      <c r="AZ35" s="715">
        <f t="shared" si="30"/>
        <v>0</v>
      </c>
      <c r="BA35" s="849"/>
      <c r="BB35" s="833"/>
      <c r="BC35" s="833"/>
      <c r="BD35" s="833"/>
      <c r="BE35" s="120"/>
    </row>
    <row r="36" spans="1:57" s="48" customFormat="1" ht="15.6" customHeight="1" x14ac:dyDescent="0.25">
      <c r="A36" s="120"/>
      <c r="B36" s="35"/>
      <c r="C36" s="36"/>
      <c r="D36" s="36">
        <v>1</v>
      </c>
      <c r="E36" s="811">
        <v>26</v>
      </c>
      <c r="F36" s="35"/>
      <c r="G36" s="36"/>
      <c r="H36" s="36">
        <v>1</v>
      </c>
      <c r="I36" s="120"/>
      <c r="J36" s="120"/>
      <c r="K36" s="120"/>
      <c r="L36" s="120"/>
      <c r="M36" s="811">
        <v>17</v>
      </c>
      <c r="N36" s="812" t="s">
        <v>85</v>
      </c>
      <c r="O36" s="738">
        <f t="shared" si="14"/>
        <v>8903.7143400000004</v>
      </c>
      <c r="P36" s="718">
        <f>'дор.фонд на 01.01.22 (декабрь)'!S36</f>
        <v>8106.7365900000004</v>
      </c>
      <c r="Q36" s="716">
        <f>'дор.фонд на 01.01.22 (декабрь)'!T36</f>
        <v>796.97775000000001</v>
      </c>
      <c r="R36" s="731">
        <f>'дор.фонд на 01.01.22 (декабрь)'!U36</f>
        <v>0</v>
      </c>
      <c r="S36" s="732">
        <f t="shared" si="3"/>
        <v>807.1</v>
      </c>
      <c r="T36" s="745">
        <f>'дор.фонд на 01.01.22 (декабрь)'!W36</f>
        <v>0</v>
      </c>
      <c r="U36" s="734">
        <f>'дор.фонд на 01.01.22 (декабрь)'!X36</f>
        <v>807.1</v>
      </c>
      <c r="V36" s="745">
        <f>'дор.фонд на 01.01.22 (декабрь)'!Y36</f>
        <v>0</v>
      </c>
      <c r="W36" s="714">
        <f t="shared" si="8"/>
        <v>8903.7143400000004</v>
      </c>
      <c r="X36" s="715">
        <f>'дор.фонд на 01.01.22 (декабрь)'!AR36</f>
        <v>8106.7365900000004</v>
      </c>
      <c r="Y36" s="716">
        <f>'дор.фонд на 01.01.22 (декабрь)'!AS36</f>
        <v>796.97775000000001</v>
      </c>
      <c r="Z36" s="715">
        <f>'дор.фонд на 01.01.22 (декабрь)'!AT36</f>
        <v>0</v>
      </c>
      <c r="AA36" s="714">
        <f t="shared" si="15"/>
        <v>8903.7143400000004</v>
      </c>
      <c r="AB36" s="746">
        <f>'дор.фонд на 01.01.22 (декабрь)'!BL36</f>
        <v>8106.7365900000004</v>
      </c>
      <c r="AC36" s="716">
        <f>'дор.фонд на 01.01.22 (декабрь)'!BM36</f>
        <v>796.97775000000001</v>
      </c>
      <c r="AD36" s="747">
        <f>'дор.фонд на 01.01.22 (декабрь)'!BN36</f>
        <v>0</v>
      </c>
      <c r="AE36" s="736">
        <f t="shared" si="4"/>
        <v>11.031736265642424</v>
      </c>
      <c r="AF36" s="737">
        <f t="shared" si="5"/>
        <v>1</v>
      </c>
      <c r="AG36" s="714">
        <f t="shared" si="31"/>
        <v>0</v>
      </c>
      <c r="AH36" s="715">
        <f t="shared" si="26"/>
        <v>0</v>
      </c>
      <c r="AI36" s="715">
        <f t="shared" si="26"/>
        <v>0</v>
      </c>
      <c r="AJ36" s="715">
        <f t="shared" si="26"/>
        <v>0</v>
      </c>
      <c r="AK36" s="714">
        <f t="shared" si="32"/>
        <v>8903.7143400000004</v>
      </c>
      <c r="AL36" s="715">
        <f>'дор.фонд на 01.01.22 (декабрь)'!BL36</f>
        <v>8106.7365900000004</v>
      </c>
      <c r="AM36" s="715">
        <f>'дор.фонд на 01.01.22 (декабрь)'!BM36</f>
        <v>796.97775000000001</v>
      </c>
      <c r="AN36" s="715">
        <f>'дор.фонд на 01.01.22 (декабрь)'!BN36</f>
        <v>0</v>
      </c>
      <c r="AO36" s="714">
        <f t="shared" si="33"/>
        <v>8903.7143400000004</v>
      </c>
      <c r="AP36" s="715">
        <f>'дор.фонд на 01.01.22 (декабрь)'!BU36</f>
        <v>8106.7365900000004</v>
      </c>
      <c r="AQ36" s="715">
        <f>'дор.фонд на 01.01.22 (декабрь)'!BV36</f>
        <v>796.97775000000001</v>
      </c>
      <c r="AR36" s="715">
        <f>'дор.фонд на 01.01.22 (декабрь)'!BW36</f>
        <v>0</v>
      </c>
      <c r="AS36" s="714">
        <f t="shared" si="34"/>
        <v>151.18883</v>
      </c>
      <c r="AT36" s="715">
        <f>'дор.фонд на 01.01.22 (декабрь)'!BZ36</f>
        <v>81.886229999999998</v>
      </c>
      <c r="AU36" s="715">
        <f>'дор.фонд на 01.01.22 (декабрь)'!CA36</f>
        <v>69.302599999999998</v>
      </c>
      <c r="AV36" s="715">
        <f>'дор.фонд на 01.01.22 (декабрь)'!CB36</f>
        <v>0</v>
      </c>
      <c r="AW36" s="714">
        <f t="shared" si="35"/>
        <v>9054.9031700000014</v>
      </c>
      <c r="AX36" s="715">
        <f t="shared" si="28"/>
        <v>8188.6228200000005</v>
      </c>
      <c r="AY36" s="715">
        <f t="shared" si="29"/>
        <v>866.28035</v>
      </c>
      <c r="AZ36" s="715">
        <f t="shared" si="30"/>
        <v>0</v>
      </c>
      <c r="BA36" s="849"/>
      <c r="BB36" s="833"/>
      <c r="BC36" s="833"/>
      <c r="BD36" s="833"/>
      <c r="BE36" s="120"/>
    </row>
    <row r="37" spans="1:57" s="48" customFormat="1" ht="15.6" hidden="1" customHeight="1" x14ac:dyDescent="0.25">
      <c r="A37" s="120"/>
      <c r="B37" s="35"/>
      <c r="C37" s="36"/>
      <c r="D37" s="36">
        <v>1</v>
      </c>
      <c r="E37" s="811">
        <v>27</v>
      </c>
      <c r="F37" s="35"/>
      <c r="G37" s="36"/>
      <c r="H37" s="36">
        <v>1</v>
      </c>
      <c r="I37" s="120"/>
      <c r="J37" s="120"/>
      <c r="K37" s="120"/>
      <c r="L37" s="120"/>
      <c r="M37" s="811">
        <v>21</v>
      </c>
      <c r="N37" s="812" t="s">
        <v>86</v>
      </c>
      <c r="O37" s="738">
        <f>P37+Q37+R37+S37</f>
        <v>0</v>
      </c>
      <c r="P37" s="717"/>
      <c r="Q37" s="725"/>
      <c r="R37" s="739"/>
      <c r="S37" s="712">
        <f t="shared" si="3"/>
        <v>0</v>
      </c>
      <c r="T37" s="717"/>
      <c r="U37" s="725"/>
      <c r="V37" s="717"/>
      <c r="W37" s="714">
        <f t="shared" si="8"/>
        <v>0</v>
      </c>
      <c r="X37" s="717"/>
      <c r="Y37" s="716"/>
      <c r="Z37" s="717"/>
      <c r="AA37" s="712">
        <f t="shared" si="15"/>
        <v>0</v>
      </c>
      <c r="AB37" s="717"/>
      <c r="AC37" s="716"/>
      <c r="AD37" s="740"/>
      <c r="AE37" s="749" t="e">
        <f t="shared" si="4"/>
        <v>#DIV/0!</v>
      </c>
      <c r="AF37" s="750" t="e">
        <f t="shared" si="5"/>
        <v>#DIV/0!</v>
      </c>
      <c r="AG37" s="714">
        <f t="shared" si="31"/>
        <v>0</v>
      </c>
      <c r="AH37" s="717"/>
      <c r="AI37" s="716"/>
      <c r="AJ37" s="717"/>
      <c r="AK37" s="714">
        <f t="shared" si="32"/>
        <v>0</v>
      </c>
      <c r="AL37" s="717"/>
      <c r="AM37" s="716"/>
      <c r="AN37" s="717"/>
      <c r="AO37" s="714">
        <f t="shared" si="33"/>
        <v>0</v>
      </c>
      <c r="AP37" s="717"/>
      <c r="AQ37" s="716"/>
      <c r="AR37" s="717"/>
      <c r="AS37" s="714">
        <f t="shared" si="34"/>
        <v>0</v>
      </c>
      <c r="AT37" s="715">
        <f>'дор.фонд на 01.01.22 (декабрь)'!BZ37</f>
        <v>0</v>
      </c>
      <c r="AU37" s="715">
        <f>'дор.фонд на 01.01.22 (декабрь)'!CA37</f>
        <v>0</v>
      </c>
      <c r="AV37" s="715">
        <f>'дор.фонд на 01.01.22 (декабрь)'!CB37</f>
        <v>0</v>
      </c>
      <c r="AW37" s="714">
        <f t="shared" si="35"/>
        <v>0</v>
      </c>
      <c r="AX37" s="717"/>
      <c r="AY37" s="716"/>
      <c r="AZ37" s="717"/>
      <c r="BA37" s="849"/>
      <c r="BB37" s="832"/>
      <c r="BC37" s="833"/>
      <c r="BD37" s="832"/>
      <c r="BE37" s="120"/>
    </row>
    <row r="38" spans="1:57" s="48" customFormat="1" ht="15.75" hidden="1" customHeight="1" x14ac:dyDescent="0.25">
      <c r="A38" s="120"/>
      <c r="B38" s="35"/>
      <c r="C38" s="36"/>
      <c r="D38" s="36">
        <v>1</v>
      </c>
      <c r="E38" s="811">
        <v>28</v>
      </c>
      <c r="F38" s="35"/>
      <c r="G38" s="36"/>
      <c r="H38" s="36">
        <v>1</v>
      </c>
      <c r="I38" s="120"/>
      <c r="J38" s="120"/>
      <c r="K38" s="120"/>
      <c r="L38" s="120"/>
      <c r="M38" s="811">
        <v>28</v>
      </c>
      <c r="N38" s="812" t="s">
        <v>87</v>
      </c>
      <c r="O38" s="738">
        <f>P38+Q38+R38+S38</f>
        <v>0</v>
      </c>
      <c r="P38" s="717"/>
      <c r="Q38" s="725"/>
      <c r="R38" s="739"/>
      <c r="S38" s="712">
        <f t="shared" si="3"/>
        <v>0</v>
      </c>
      <c r="T38" s="717"/>
      <c r="U38" s="725"/>
      <c r="V38" s="717"/>
      <c r="W38" s="714">
        <f t="shared" si="8"/>
        <v>0</v>
      </c>
      <c r="X38" s="717"/>
      <c r="Y38" s="716"/>
      <c r="Z38" s="717"/>
      <c r="AA38" s="712">
        <f t="shared" si="15"/>
        <v>0</v>
      </c>
      <c r="AB38" s="717"/>
      <c r="AC38" s="751"/>
      <c r="AD38" s="740"/>
      <c r="AE38" s="749" t="e">
        <f t="shared" si="4"/>
        <v>#DIV/0!</v>
      </c>
      <c r="AF38" s="750" t="e">
        <f t="shared" si="5"/>
        <v>#DIV/0!</v>
      </c>
      <c r="AG38" s="714">
        <f t="shared" si="31"/>
        <v>0</v>
      </c>
      <c r="AH38" s="717"/>
      <c r="AI38" s="716"/>
      <c r="AJ38" s="717"/>
      <c r="AK38" s="714">
        <f t="shared" si="32"/>
        <v>0</v>
      </c>
      <c r="AL38" s="717"/>
      <c r="AM38" s="716"/>
      <c r="AN38" s="717"/>
      <c r="AO38" s="714">
        <f t="shared" si="33"/>
        <v>0</v>
      </c>
      <c r="AP38" s="717"/>
      <c r="AQ38" s="716"/>
      <c r="AR38" s="717"/>
      <c r="AS38" s="714">
        <f t="shared" si="34"/>
        <v>0</v>
      </c>
      <c r="AT38" s="715">
        <f>'дор.фонд на 01.01.22 (декабрь)'!BZ38</f>
        <v>0</v>
      </c>
      <c r="AU38" s="715">
        <f>'дор.фонд на 01.01.22 (декабрь)'!CA38</f>
        <v>0</v>
      </c>
      <c r="AV38" s="715">
        <f>'дор.фонд на 01.01.22 (декабрь)'!CB38</f>
        <v>0</v>
      </c>
      <c r="AW38" s="714">
        <f t="shared" si="35"/>
        <v>0</v>
      </c>
      <c r="AX38" s="717"/>
      <c r="AY38" s="716"/>
      <c r="AZ38" s="717"/>
      <c r="BA38" s="849"/>
      <c r="BB38" s="832"/>
      <c r="BC38" s="833"/>
      <c r="BD38" s="832"/>
      <c r="BE38" s="120"/>
    </row>
    <row r="39" spans="1:57" s="669" customFormat="1" ht="15.75" customHeight="1" x14ac:dyDescent="0.25">
      <c r="A39" s="827"/>
      <c r="B39" s="679"/>
      <c r="C39" s="680"/>
      <c r="D39" s="680"/>
      <c r="E39" s="638"/>
      <c r="F39" s="679"/>
      <c r="G39" s="680"/>
      <c r="H39" s="680"/>
      <c r="I39" s="1007" t="s">
        <v>264</v>
      </c>
      <c r="J39" s="1008"/>
      <c r="K39" s="1008"/>
      <c r="L39" s="1008"/>
      <c r="M39" s="138"/>
      <c r="N39" s="141" t="s">
        <v>15</v>
      </c>
      <c r="O39" s="712">
        <f>SUM(O40:O56)-O41</f>
        <v>113886.62013999997</v>
      </c>
      <c r="P39" s="711">
        <f>SUM(P40:P56)-P41</f>
        <v>0</v>
      </c>
      <c r="Q39" s="711">
        <f>SUM(Q40:Q56)-Q41</f>
        <v>25800.043570000005</v>
      </c>
      <c r="R39" s="727">
        <f>SUM(R40:R56)-R41</f>
        <v>88086.57656999999</v>
      </c>
      <c r="S39" s="712">
        <f t="shared" si="3"/>
        <v>34387.550440000006</v>
      </c>
      <c r="T39" s="711">
        <f>SUM(T40:T56)-T41</f>
        <v>0</v>
      </c>
      <c r="U39" s="711">
        <f>SUM(U40:U56)-U41</f>
        <v>26134.900000000005</v>
      </c>
      <c r="V39" s="711">
        <f>SUM(V40:V56)-V41</f>
        <v>8252.6504400000013</v>
      </c>
      <c r="W39" s="712">
        <f t="shared" si="8"/>
        <v>113886.62014</v>
      </c>
      <c r="X39" s="711">
        <f>SUM(X40:X56)-X41</f>
        <v>0</v>
      </c>
      <c r="Y39" s="711">
        <f>SUM(Y40:Y56)-Y41</f>
        <v>25800.043570000005</v>
      </c>
      <c r="Z39" s="711">
        <f>SUM(Z40:Z56)-Z41</f>
        <v>88086.57656999999</v>
      </c>
      <c r="AA39" s="712">
        <f t="shared" si="15"/>
        <v>86603.169040000008</v>
      </c>
      <c r="AB39" s="711">
        <f>SUM(AB40:AB56)-AB41</f>
        <v>0</v>
      </c>
      <c r="AC39" s="711">
        <f>SUM(AC40:AC56)-AC41</f>
        <v>25032.136829999999</v>
      </c>
      <c r="AD39" s="728">
        <f>SUM(AD40:AD56)-AD41</f>
        <v>61571.032210000005</v>
      </c>
      <c r="AE39" s="729">
        <f t="shared" si="4"/>
        <v>3.3118561422021422</v>
      </c>
      <c r="AF39" s="730">
        <f t="shared" si="5"/>
        <v>1.0000000000000002</v>
      </c>
      <c r="AG39" s="712">
        <f t="shared" si="31"/>
        <v>0</v>
      </c>
      <c r="AH39" s="711">
        <f>SUM(AH40:AH56)-AH41</f>
        <v>0</v>
      </c>
      <c r="AI39" s="711">
        <f>SUM(AI40:AI56)-AI41</f>
        <v>0</v>
      </c>
      <c r="AJ39" s="711">
        <f>SUM(AJ40:AJ56)-AJ41</f>
        <v>0</v>
      </c>
      <c r="AK39" s="712">
        <f t="shared" si="32"/>
        <v>86603.169040000008</v>
      </c>
      <c r="AL39" s="711">
        <f>SUM(AL40:AL56)-AL41</f>
        <v>0</v>
      </c>
      <c r="AM39" s="711">
        <f>SUM(AM40:AM56)-AM41</f>
        <v>25032.136829999999</v>
      </c>
      <c r="AN39" s="711">
        <f>SUM(AN40:AN56)-AN41</f>
        <v>61571.032210000005</v>
      </c>
      <c r="AO39" s="712">
        <f t="shared" si="33"/>
        <v>86603.169040000008</v>
      </c>
      <c r="AP39" s="711">
        <f>SUM(AP40:AP56)-AP41</f>
        <v>0</v>
      </c>
      <c r="AQ39" s="711">
        <f>SUM(AQ40:AQ56)-AQ41</f>
        <v>25032.136829999999</v>
      </c>
      <c r="AR39" s="711">
        <f>SUM(AR40:AR56)-AR41</f>
        <v>61571.032210000005</v>
      </c>
      <c r="AS39" s="712">
        <f t="shared" si="34"/>
        <v>10286.760469999999</v>
      </c>
      <c r="AT39" s="711">
        <f>SUM(AT40:AT56)-AT41</f>
        <v>0</v>
      </c>
      <c r="AU39" s="711">
        <f>SUM(AU40:AU56)-AU41</f>
        <v>3878.7682099999997</v>
      </c>
      <c r="AV39" s="711">
        <f>SUM(AV40:AV56)-AV41</f>
        <v>6407.99226</v>
      </c>
      <c r="AW39" s="712">
        <f t="shared" si="35"/>
        <v>96889.929510000002</v>
      </c>
      <c r="AX39" s="711">
        <f>SUM(AX40:AX56)-AX41</f>
        <v>0</v>
      </c>
      <c r="AY39" s="711">
        <f>SUM(AY40:AY56)-AY41</f>
        <v>28910.905040000001</v>
      </c>
      <c r="AZ39" s="711">
        <f>SUM(AZ40:AZ56)-AZ41</f>
        <v>67979.024470000004</v>
      </c>
      <c r="BA39" s="848"/>
      <c r="BB39" s="835"/>
      <c r="BC39" s="835"/>
      <c r="BD39" s="835"/>
      <c r="BE39" s="827"/>
    </row>
    <row r="40" spans="1:57" s="50" customFormat="1" ht="15.75" customHeight="1" x14ac:dyDescent="0.25">
      <c r="A40" s="829"/>
      <c r="B40" s="37">
        <v>1</v>
      </c>
      <c r="C40" s="36"/>
      <c r="D40" s="36"/>
      <c r="E40" s="811">
        <v>29</v>
      </c>
      <c r="F40" s="37"/>
      <c r="G40" s="36"/>
      <c r="H40" s="36"/>
      <c r="I40" s="811"/>
      <c r="J40" s="812"/>
      <c r="K40" s="266"/>
      <c r="L40" s="66"/>
      <c r="M40" s="811">
        <v>18</v>
      </c>
      <c r="N40" s="804" t="s">
        <v>15</v>
      </c>
      <c r="O40" s="743">
        <f t="shared" ref="O40:O56" si="36">P40+Q40+R40</f>
        <v>63790.355159999999</v>
      </c>
      <c r="P40" s="715">
        <f>'дор.фонд на 01.01.22 (декабрь)'!S40:S56</f>
        <v>0</v>
      </c>
      <c r="Q40" s="716">
        <f>'дор.фонд на 01.01.22 (декабрь)'!T40:T56</f>
        <v>0</v>
      </c>
      <c r="R40" s="744">
        <f>'дор.фонд на 01.01.22 (декабрь)'!U40:U56</f>
        <v>63790.355159999999</v>
      </c>
      <c r="S40" s="732">
        <f t="shared" si="3"/>
        <v>1930.09824</v>
      </c>
      <c r="T40" s="745">
        <f>'дор.фонд на 01.01.22 (декабрь)'!W40</f>
        <v>0</v>
      </c>
      <c r="U40" s="734">
        <f>'дор.фонд на 01.01.22 (декабрь)'!X40</f>
        <v>37.799999999999997</v>
      </c>
      <c r="V40" s="745">
        <f>'дор.фонд на 01.01.22 (декабрь)'!Y40</f>
        <v>1892.2982400000001</v>
      </c>
      <c r="W40" s="714">
        <f t="shared" si="8"/>
        <v>63790.355159999999</v>
      </c>
      <c r="X40" s="715">
        <f>'дор.фонд на 01.01.22 (декабрь)'!AR40</f>
        <v>0</v>
      </c>
      <c r="Y40" s="715">
        <f>'дор.фонд на 01.01.22 (декабрь)'!AS40</f>
        <v>0</v>
      </c>
      <c r="Z40" s="715">
        <f>'дор.фонд на 01.01.22 (декабрь)'!AT40</f>
        <v>63790.355159999999</v>
      </c>
      <c r="AA40" s="714">
        <f t="shared" si="15"/>
        <v>37973.682000000001</v>
      </c>
      <c r="AB40" s="746">
        <f>'дор.фонд на 01.01.22 (декабрь)'!BL40</f>
        <v>0</v>
      </c>
      <c r="AC40" s="752">
        <f>'дор.фонд на 01.01.22 (декабрь)'!BM40</f>
        <v>0</v>
      </c>
      <c r="AD40" s="753">
        <f>'дор.фонд на 01.01.22 (декабрь)'!BN40</f>
        <v>37973.682000000001</v>
      </c>
      <c r="AE40" s="736">
        <f t="shared" si="4"/>
        <v>33.050315179811776</v>
      </c>
      <c r="AF40" s="737">
        <f t="shared" si="5"/>
        <v>1</v>
      </c>
      <c r="AG40" s="714">
        <f t="shared" si="31"/>
        <v>0</v>
      </c>
      <c r="AH40" s="715">
        <f t="shared" ref="AH40:AJ55" si="37">P40-X40</f>
        <v>0</v>
      </c>
      <c r="AI40" s="715">
        <f t="shared" si="37"/>
        <v>0</v>
      </c>
      <c r="AJ40" s="715">
        <f>R40-Z40</f>
        <v>0</v>
      </c>
      <c r="AK40" s="714">
        <f t="shared" si="32"/>
        <v>37973.682000000001</v>
      </c>
      <c r="AL40" s="715">
        <f>'дор.фонд на 01.01.22 (декабрь)'!BL40</f>
        <v>0</v>
      </c>
      <c r="AM40" s="715">
        <f>'дор.фонд на 01.01.22 (декабрь)'!BM40</f>
        <v>0</v>
      </c>
      <c r="AN40" s="715">
        <f>'дор.фонд на 01.01.22 (декабрь)'!BN40</f>
        <v>37973.682000000001</v>
      </c>
      <c r="AO40" s="714">
        <f t="shared" si="33"/>
        <v>37973.682000000001</v>
      </c>
      <c r="AP40" s="715">
        <f>'дор.фонд на 01.01.22 (декабрь)'!BU40</f>
        <v>0</v>
      </c>
      <c r="AQ40" s="715">
        <f>'дор.фонд на 01.01.22 (декабрь)'!BV40</f>
        <v>0</v>
      </c>
      <c r="AR40" s="715">
        <f>'дор.фонд на 01.01.22 (декабрь)'!BW40</f>
        <v>37973.682000000001</v>
      </c>
      <c r="AS40" s="714">
        <f t="shared" si="34"/>
        <v>4219.2979999999998</v>
      </c>
      <c r="AT40" s="715">
        <f>'дор.фонд на 01.01.22 (декабрь)'!BZ40</f>
        <v>0</v>
      </c>
      <c r="AU40" s="715">
        <f>'дор.фонд на 01.01.22 (декабрь)'!CA40</f>
        <v>0</v>
      </c>
      <c r="AV40" s="715">
        <f>'дор.фонд на 01.01.22 (декабрь)'!CB40</f>
        <v>4219.2979999999998</v>
      </c>
      <c r="AW40" s="714">
        <f t="shared" si="35"/>
        <v>42192.98</v>
      </c>
      <c r="AX40" s="715">
        <f>AP40+AT40</f>
        <v>0</v>
      </c>
      <c r="AY40" s="715">
        <f t="shared" ref="AY40:AZ40" si="38">AQ40+AU40</f>
        <v>0</v>
      </c>
      <c r="AZ40" s="715">
        <f t="shared" si="38"/>
        <v>42192.98</v>
      </c>
      <c r="BA40" s="849"/>
      <c r="BB40" s="833"/>
      <c r="BC40" s="833"/>
      <c r="BD40" s="833"/>
      <c r="BE40" s="829"/>
    </row>
    <row r="41" spans="1:57" s="50" customFormat="1" ht="15.75" hidden="1" customHeight="1" x14ac:dyDescent="0.25">
      <c r="A41" s="829"/>
      <c r="B41" s="37"/>
      <c r="C41" s="36"/>
      <c r="D41" s="36"/>
      <c r="E41" s="811"/>
      <c r="F41" s="37"/>
      <c r="G41" s="36"/>
      <c r="H41" s="36"/>
      <c r="I41" s="886"/>
      <c r="J41" s="887"/>
      <c r="K41" s="887"/>
      <c r="L41" s="202"/>
      <c r="M41" s="811"/>
      <c r="N41" s="19" t="s">
        <v>251</v>
      </c>
      <c r="O41" s="743">
        <f t="shared" si="36"/>
        <v>0</v>
      </c>
      <c r="P41" s="715">
        <f>'дор.фонд на 01.01.22 (декабрь)'!S41:S57</f>
        <v>0</v>
      </c>
      <c r="Q41" s="716">
        <f>'дор.фонд на 01.01.22 (декабрь)'!T41:T57</f>
        <v>0</v>
      </c>
      <c r="R41" s="744">
        <f>'дор.фонд на 01.01.22 (декабрь)'!U41:U57</f>
        <v>0</v>
      </c>
      <c r="S41" s="732">
        <f t="shared" si="3"/>
        <v>0</v>
      </c>
      <c r="T41" s="745">
        <f>'дор.фонд на 01.01.22 (декабрь)'!W41</f>
        <v>0</v>
      </c>
      <c r="U41" s="734">
        <f>'дор.фонд на 01.01.22 (декабрь)'!X41</f>
        <v>0</v>
      </c>
      <c r="V41" s="745">
        <f>'дор.фонд на 01.01.22 (декабрь)'!Y41</f>
        <v>0</v>
      </c>
      <c r="W41" s="714">
        <f t="shared" si="8"/>
        <v>0</v>
      </c>
      <c r="X41" s="715">
        <f>'дор.фонд на 01.01.22 (декабрь)'!AR41</f>
        <v>0</v>
      </c>
      <c r="Y41" s="715">
        <f>'дор.фонд на 01.01.22 (декабрь)'!AS41</f>
        <v>0</v>
      </c>
      <c r="Z41" s="715">
        <f>'дор.фонд на 01.01.22 (декабрь)'!AT41</f>
        <v>0</v>
      </c>
      <c r="AA41" s="714">
        <f t="shared" si="15"/>
        <v>0</v>
      </c>
      <c r="AB41" s="746">
        <f>'дор.фонд на 01.01.22 (декабрь)'!BL41</f>
        <v>0</v>
      </c>
      <c r="AC41" s="752">
        <f>'дор.фонд на 01.01.22 (декабрь)'!BM41</f>
        <v>0</v>
      </c>
      <c r="AD41" s="753">
        <f>'дор.фонд на 01.01.22 (декабрь)'!BN41</f>
        <v>0</v>
      </c>
      <c r="AE41" s="736" t="e">
        <f t="shared" si="4"/>
        <v>#DIV/0!</v>
      </c>
      <c r="AF41" s="737" t="e">
        <f t="shared" si="5"/>
        <v>#DIV/0!</v>
      </c>
      <c r="AG41" s="714">
        <f t="shared" si="31"/>
        <v>0</v>
      </c>
      <c r="AH41" s="715">
        <f t="shared" si="37"/>
        <v>0</v>
      </c>
      <c r="AI41" s="715">
        <f t="shared" si="37"/>
        <v>0</v>
      </c>
      <c r="AJ41" s="715">
        <f t="shared" si="37"/>
        <v>0</v>
      </c>
      <c r="AK41" s="714">
        <f t="shared" si="32"/>
        <v>0</v>
      </c>
      <c r="AL41" s="715">
        <f>'дор.фонд на 01.01.22 (декабрь)'!BL41</f>
        <v>0</v>
      </c>
      <c r="AM41" s="715">
        <f>'дор.фонд на 01.01.22 (декабрь)'!BM41</f>
        <v>0</v>
      </c>
      <c r="AN41" s="715">
        <f>'дор.фонд на 01.01.22 (декабрь)'!BN41</f>
        <v>0</v>
      </c>
      <c r="AO41" s="714">
        <f t="shared" si="33"/>
        <v>0</v>
      </c>
      <c r="AP41" s="715">
        <f>'дор.фонд на 01.01.22 (декабрь)'!BU41</f>
        <v>0</v>
      </c>
      <c r="AQ41" s="715">
        <f>'дор.фонд на 01.01.22 (декабрь)'!BV41</f>
        <v>0</v>
      </c>
      <c r="AR41" s="715">
        <f>'дор.фонд на 01.01.22 (декабрь)'!BW41</f>
        <v>0</v>
      </c>
      <c r="AS41" s="714">
        <f t="shared" si="34"/>
        <v>0</v>
      </c>
      <c r="AT41" s="715">
        <f>'дор.фонд на 01.01.22 (декабрь)'!BZ41</f>
        <v>0</v>
      </c>
      <c r="AU41" s="715">
        <f>'дор.фонд на 01.01.22 (декабрь)'!CA41</f>
        <v>0</v>
      </c>
      <c r="AV41" s="715">
        <f>'дор.фонд на 01.01.22 (декабрь)'!CB41</f>
        <v>0</v>
      </c>
      <c r="AW41" s="714">
        <f t="shared" si="35"/>
        <v>0</v>
      </c>
      <c r="AX41" s="715">
        <f t="shared" ref="AX41:AX56" si="39">AP41+AT41</f>
        <v>0</v>
      </c>
      <c r="AY41" s="715">
        <f t="shared" ref="AY41:AY56" si="40">AQ41+AU41</f>
        <v>0</v>
      </c>
      <c r="AZ41" s="715">
        <f t="shared" ref="AZ41:AZ56" si="41">AR41+AV41</f>
        <v>0</v>
      </c>
      <c r="BA41" s="849"/>
      <c r="BB41" s="833"/>
      <c r="BC41" s="833"/>
      <c r="BD41" s="833"/>
      <c r="BE41" s="829"/>
    </row>
    <row r="42" spans="1:57" s="48" customFormat="1" ht="15.75" customHeight="1" x14ac:dyDescent="0.25">
      <c r="A42" s="120"/>
      <c r="B42" s="35"/>
      <c r="C42" s="36"/>
      <c r="D42" s="36">
        <v>1</v>
      </c>
      <c r="E42" s="811">
        <v>30</v>
      </c>
      <c r="F42" s="35"/>
      <c r="G42" s="36"/>
      <c r="H42" s="36">
        <v>1</v>
      </c>
      <c r="I42" s="892"/>
      <c r="J42" s="893"/>
      <c r="K42" s="893"/>
      <c r="L42" s="893"/>
      <c r="M42" s="811">
        <v>19</v>
      </c>
      <c r="N42" s="812" t="s">
        <v>88</v>
      </c>
      <c r="O42" s="743">
        <f t="shared" si="36"/>
        <v>958.2</v>
      </c>
      <c r="P42" s="715">
        <f>'дор.фонд на 01.01.22 (декабрь)'!S42:S58</f>
        <v>0</v>
      </c>
      <c r="Q42" s="716">
        <f>'дор.фонд на 01.01.22 (декабрь)'!T42:T58</f>
        <v>958.2</v>
      </c>
      <c r="R42" s="744">
        <f>'дор.фонд на 01.01.22 (декабрь)'!U42:U58</f>
        <v>0</v>
      </c>
      <c r="S42" s="732">
        <f t="shared" si="3"/>
        <v>958.2</v>
      </c>
      <c r="T42" s="745">
        <f>'дор.фонд на 01.01.22 (декабрь)'!W42</f>
        <v>0</v>
      </c>
      <c r="U42" s="734">
        <f>'дор.фонд на 01.01.22 (декабрь)'!X42</f>
        <v>958.2</v>
      </c>
      <c r="V42" s="745">
        <f>'дор.фонд на 01.01.22 (декабрь)'!Y42</f>
        <v>0</v>
      </c>
      <c r="W42" s="714">
        <f t="shared" si="8"/>
        <v>958.2</v>
      </c>
      <c r="X42" s="715">
        <f>'дор.фонд на 01.01.22 (декабрь)'!AR42</f>
        <v>0</v>
      </c>
      <c r="Y42" s="715">
        <f>'дор.фонд на 01.01.22 (декабрь)'!AS42</f>
        <v>958.2</v>
      </c>
      <c r="Z42" s="715">
        <f>'дор.фонд на 01.01.22 (декабрь)'!AT42</f>
        <v>0</v>
      </c>
      <c r="AA42" s="714">
        <f t="shared" si="15"/>
        <v>958.2</v>
      </c>
      <c r="AB42" s="746">
        <f>'дор.фонд на 01.01.22 (декабрь)'!BL42</f>
        <v>0</v>
      </c>
      <c r="AC42" s="752">
        <f>'дор.фонд на 01.01.22 (декабрь)'!BM42</f>
        <v>958.2</v>
      </c>
      <c r="AD42" s="753">
        <f>'дор.фонд на 01.01.22 (декабрь)'!BN42</f>
        <v>0</v>
      </c>
      <c r="AE42" s="736">
        <f t="shared" si="4"/>
        <v>1</v>
      </c>
      <c r="AF42" s="737">
        <f t="shared" si="5"/>
        <v>1</v>
      </c>
      <c r="AG42" s="714">
        <f t="shared" si="31"/>
        <v>0</v>
      </c>
      <c r="AH42" s="715">
        <f t="shared" si="37"/>
        <v>0</v>
      </c>
      <c r="AI42" s="715">
        <f t="shared" si="37"/>
        <v>0</v>
      </c>
      <c r="AJ42" s="715">
        <f t="shared" si="37"/>
        <v>0</v>
      </c>
      <c r="AK42" s="714">
        <f t="shared" si="32"/>
        <v>958.2</v>
      </c>
      <c r="AL42" s="715">
        <f>'дор.фонд на 01.01.22 (декабрь)'!BL42</f>
        <v>0</v>
      </c>
      <c r="AM42" s="715">
        <f>'дор.фонд на 01.01.22 (декабрь)'!BM42</f>
        <v>958.2</v>
      </c>
      <c r="AN42" s="715">
        <f>'дор.фонд на 01.01.22 (декабрь)'!BN42</f>
        <v>0</v>
      </c>
      <c r="AO42" s="714">
        <f t="shared" si="33"/>
        <v>958.2</v>
      </c>
      <c r="AP42" s="715">
        <f>'дор.фонд на 01.01.22 (декабрь)'!BU42</f>
        <v>0</v>
      </c>
      <c r="AQ42" s="715">
        <f>'дор.фонд на 01.01.22 (декабрь)'!BV42</f>
        <v>958.2</v>
      </c>
      <c r="AR42" s="715">
        <f>'дор.фонд на 01.01.22 (декабрь)'!BW42</f>
        <v>0</v>
      </c>
      <c r="AS42" s="714">
        <f t="shared" si="34"/>
        <v>118.43</v>
      </c>
      <c r="AT42" s="715">
        <f>'дор.фонд на 01.01.22 (декабрь)'!BZ42</f>
        <v>0</v>
      </c>
      <c r="AU42" s="715">
        <f>'дор.фонд на 01.01.22 (декабрь)'!CA42</f>
        <v>118.43</v>
      </c>
      <c r="AV42" s="715">
        <f>'дор.фонд на 01.01.22 (декабрь)'!CB42</f>
        <v>0</v>
      </c>
      <c r="AW42" s="714">
        <f t="shared" si="35"/>
        <v>1076.6300000000001</v>
      </c>
      <c r="AX42" s="715">
        <f t="shared" si="39"/>
        <v>0</v>
      </c>
      <c r="AY42" s="715">
        <f t="shared" si="40"/>
        <v>1076.6300000000001</v>
      </c>
      <c r="AZ42" s="715">
        <f t="shared" si="41"/>
        <v>0</v>
      </c>
      <c r="BA42" s="849"/>
      <c r="BB42" s="833"/>
      <c r="BC42" s="833"/>
      <c r="BD42" s="833"/>
      <c r="BE42" s="120"/>
    </row>
    <row r="43" spans="1:57" s="49" customFormat="1" ht="15.6" customHeight="1" x14ac:dyDescent="0.25">
      <c r="A43" s="828"/>
      <c r="B43" s="38"/>
      <c r="C43" s="39">
        <v>1</v>
      </c>
      <c r="D43" s="39"/>
      <c r="E43" s="40">
        <v>31</v>
      </c>
      <c r="F43" s="38"/>
      <c r="G43" s="39">
        <v>1</v>
      </c>
      <c r="H43" s="39">
        <v>1</v>
      </c>
      <c r="I43" s="40"/>
      <c r="J43" s="41"/>
      <c r="K43" s="268"/>
      <c r="L43" s="85"/>
      <c r="M43" s="811">
        <v>20</v>
      </c>
      <c r="N43" s="812" t="s">
        <v>28</v>
      </c>
      <c r="O43" s="743">
        <f t="shared" si="36"/>
        <v>22884.66921</v>
      </c>
      <c r="P43" s="715">
        <f>'дор.фонд на 01.01.22 (декабрь)'!S43:S59</f>
        <v>0</v>
      </c>
      <c r="Q43" s="716">
        <f>'дор.фонд на 01.01.22 (декабрь)'!T43:T59</f>
        <v>4948.8</v>
      </c>
      <c r="R43" s="744">
        <f>'дор.фонд на 01.01.22 (декабрь)'!U43:U59</f>
        <v>17935.869210000001</v>
      </c>
      <c r="S43" s="732">
        <f t="shared" si="3"/>
        <v>4948.8</v>
      </c>
      <c r="T43" s="745">
        <f>'дор.фонд на 01.01.22 (декабрь)'!W43</f>
        <v>0</v>
      </c>
      <c r="U43" s="734">
        <f>'дор.фонд на 01.01.22 (декабрь)'!X43</f>
        <v>4948.8</v>
      </c>
      <c r="V43" s="745">
        <f>'дор.фонд на 01.01.22 (декабрь)'!Y43</f>
        <v>0</v>
      </c>
      <c r="W43" s="714">
        <f t="shared" si="8"/>
        <v>22884.66921</v>
      </c>
      <c r="X43" s="715">
        <f>'дор.фонд на 01.01.22 (декабрь)'!AR43</f>
        <v>0</v>
      </c>
      <c r="Y43" s="715">
        <f>'дор.фонд на 01.01.22 (декабрь)'!AS43</f>
        <v>4948.8</v>
      </c>
      <c r="Z43" s="715">
        <f>'дор.фонд на 01.01.22 (декабрь)'!AT43</f>
        <v>17935.869210000001</v>
      </c>
      <c r="AA43" s="714">
        <f t="shared" si="15"/>
        <v>22781.594940000003</v>
      </c>
      <c r="AB43" s="746">
        <f>'дор.фонд на 01.01.22 (декабрь)'!BL43</f>
        <v>0</v>
      </c>
      <c r="AC43" s="752">
        <f>'дор.фонд на 01.01.22 (декабрь)'!BM43</f>
        <v>4845.7257300000001</v>
      </c>
      <c r="AD43" s="753">
        <f>'дор.фонд на 01.01.22 (декабрь)'!BN43</f>
        <v>17935.869210000001</v>
      </c>
      <c r="AE43" s="736">
        <f t="shared" si="4"/>
        <v>4.6242865361299703</v>
      </c>
      <c r="AF43" s="737">
        <f t="shared" si="5"/>
        <v>1</v>
      </c>
      <c r="AG43" s="714">
        <f t="shared" si="31"/>
        <v>0</v>
      </c>
      <c r="AH43" s="715">
        <f t="shared" si="37"/>
        <v>0</v>
      </c>
      <c r="AI43" s="715">
        <f t="shared" si="37"/>
        <v>0</v>
      </c>
      <c r="AJ43" s="715">
        <f t="shared" si="37"/>
        <v>0</v>
      </c>
      <c r="AK43" s="714">
        <f t="shared" si="32"/>
        <v>22781.594940000003</v>
      </c>
      <c r="AL43" s="715">
        <f>'дор.фонд на 01.01.22 (декабрь)'!BL43</f>
        <v>0</v>
      </c>
      <c r="AM43" s="715">
        <f>'дор.фонд на 01.01.22 (декабрь)'!BM43</f>
        <v>4845.7257300000001</v>
      </c>
      <c r="AN43" s="715">
        <f>'дор.фонд на 01.01.22 (декабрь)'!BN43</f>
        <v>17935.869210000001</v>
      </c>
      <c r="AO43" s="714">
        <f t="shared" si="33"/>
        <v>22781.594940000003</v>
      </c>
      <c r="AP43" s="715">
        <f>'дор.фонд на 01.01.22 (декабрь)'!BU43</f>
        <v>0</v>
      </c>
      <c r="AQ43" s="715">
        <f>'дор.фонд на 01.01.22 (декабрь)'!BV43</f>
        <v>4845.7257300000001</v>
      </c>
      <c r="AR43" s="715">
        <f>'дор.фонд на 01.01.22 (декабрь)'!BW43</f>
        <v>17935.869210000001</v>
      </c>
      <c r="AS43" s="714">
        <f t="shared" si="34"/>
        <v>2097.6428800000003</v>
      </c>
      <c r="AT43" s="715">
        <f>'дор.фонд на 01.01.22 (декабрь)'!BZ43</f>
        <v>0</v>
      </c>
      <c r="AU43" s="715">
        <f>'дор.фонд на 01.01.22 (декабрь)'!CA43</f>
        <v>538.00207</v>
      </c>
      <c r="AV43" s="715">
        <f>'дор.фонд на 01.01.22 (декабрь)'!CB43</f>
        <v>1559.6408100000001</v>
      </c>
      <c r="AW43" s="714">
        <f t="shared" si="35"/>
        <v>24879.237820000002</v>
      </c>
      <c r="AX43" s="715">
        <f t="shared" si="39"/>
        <v>0</v>
      </c>
      <c r="AY43" s="715">
        <f t="shared" si="40"/>
        <v>5383.7278000000006</v>
      </c>
      <c r="AZ43" s="715">
        <f t="shared" si="41"/>
        <v>19495.510020000002</v>
      </c>
      <c r="BA43" s="849"/>
      <c r="BB43" s="833"/>
      <c r="BC43" s="833"/>
      <c r="BD43" s="833"/>
      <c r="BE43" s="828"/>
    </row>
    <row r="44" spans="1:57" s="48" customFormat="1" ht="15.75" customHeight="1" x14ac:dyDescent="0.25">
      <c r="A44" s="120"/>
      <c r="B44" s="35"/>
      <c r="C44" s="36"/>
      <c r="D44" s="36">
        <v>1</v>
      </c>
      <c r="E44" s="811">
        <v>32</v>
      </c>
      <c r="F44" s="35"/>
      <c r="G44" s="36"/>
      <c r="H44" s="36"/>
      <c r="I44" s="886"/>
      <c r="J44" s="887"/>
      <c r="K44" s="887"/>
      <c r="L44" s="202"/>
      <c r="M44" s="811">
        <v>21</v>
      </c>
      <c r="N44" s="812" t="s">
        <v>89</v>
      </c>
      <c r="O44" s="743">
        <f t="shared" si="36"/>
        <v>533.6</v>
      </c>
      <c r="P44" s="715">
        <f>'дор.фонд на 01.01.22 (декабрь)'!S44:S60</f>
        <v>0</v>
      </c>
      <c r="Q44" s="716">
        <f>'дор.фонд на 01.01.22 (декабрь)'!T44:T60</f>
        <v>533.6</v>
      </c>
      <c r="R44" s="744">
        <f>'дор.фонд на 01.01.22 (декабрь)'!U44:U60</f>
        <v>0</v>
      </c>
      <c r="S44" s="732">
        <f t="shared" si="3"/>
        <v>539.20000000000005</v>
      </c>
      <c r="T44" s="745">
        <f>'дор.фонд на 01.01.22 (декабрь)'!W44</f>
        <v>0</v>
      </c>
      <c r="U44" s="734">
        <f>'дор.фонд на 01.01.22 (декабрь)'!X44</f>
        <v>539.20000000000005</v>
      </c>
      <c r="V44" s="745">
        <f>'дор.фонд на 01.01.22 (декабрь)'!Y44</f>
        <v>0</v>
      </c>
      <c r="W44" s="714">
        <f t="shared" si="8"/>
        <v>533.6</v>
      </c>
      <c r="X44" s="715">
        <f>'дор.фонд на 01.01.22 (декабрь)'!AR44</f>
        <v>0</v>
      </c>
      <c r="Y44" s="715">
        <f>'дор.фонд на 01.01.22 (декабрь)'!AS44</f>
        <v>533.6</v>
      </c>
      <c r="Z44" s="715">
        <f>'дор.фонд на 01.01.22 (декабрь)'!AT44</f>
        <v>0</v>
      </c>
      <c r="AA44" s="714">
        <f t="shared" si="15"/>
        <v>533.6</v>
      </c>
      <c r="AB44" s="746">
        <f>'дор.фонд на 01.01.22 (декабрь)'!BL44</f>
        <v>0</v>
      </c>
      <c r="AC44" s="752">
        <f>'дор.фонд на 01.01.22 (декабрь)'!BM44</f>
        <v>533.6</v>
      </c>
      <c r="AD44" s="753">
        <f>'дор.фонд на 01.01.22 (декабрь)'!BN44</f>
        <v>0</v>
      </c>
      <c r="AE44" s="736">
        <f t="shared" si="4"/>
        <v>0.98961424332344206</v>
      </c>
      <c r="AF44" s="737">
        <f t="shared" si="5"/>
        <v>1</v>
      </c>
      <c r="AG44" s="714">
        <f t="shared" si="31"/>
        <v>0</v>
      </c>
      <c r="AH44" s="715">
        <f t="shared" si="37"/>
        <v>0</v>
      </c>
      <c r="AI44" s="715">
        <f t="shared" si="37"/>
        <v>0</v>
      </c>
      <c r="AJ44" s="715">
        <f t="shared" si="37"/>
        <v>0</v>
      </c>
      <c r="AK44" s="714">
        <f t="shared" si="32"/>
        <v>533.6</v>
      </c>
      <c r="AL44" s="715">
        <f>'дор.фонд на 01.01.22 (декабрь)'!BL44</f>
        <v>0</v>
      </c>
      <c r="AM44" s="715">
        <f>'дор.фонд на 01.01.22 (декабрь)'!BM44</f>
        <v>533.6</v>
      </c>
      <c r="AN44" s="715">
        <f>'дор.фонд на 01.01.22 (декабрь)'!BN44</f>
        <v>0</v>
      </c>
      <c r="AO44" s="714">
        <f t="shared" si="33"/>
        <v>533.6</v>
      </c>
      <c r="AP44" s="715">
        <f>'дор.фонд на 01.01.22 (декабрь)'!BU44</f>
        <v>0</v>
      </c>
      <c r="AQ44" s="715">
        <f>'дор.фонд на 01.01.22 (декабрь)'!BV44</f>
        <v>533.6</v>
      </c>
      <c r="AR44" s="715">
        <f>'дор.фонд на 01.01.22 (декабрь)'!BW44</f>
        <v>0</v>
      </c>
      <c r="AS44" s="714">
        <f t="shared" si="34"/>
        <v>46.4</v>
      </c>
      <c r="AT44" s="715">
        <f>'дор.фонд на 01.01.22 (декабрь)'!BZ44</f>
        <v>0</v>
      </c>
      <c r="AU44" s="715">
        <f>'дор.фонд на 01.01.22 (декабрь)'!CA44</f>
        <v>46.4</v>
      </c>
      <c r="AV44" s="715">
        <f>'дор.фонд на 01.01.22 (декабрь)'!CB44</f>
        <v>0</v>
      </c>
      <c r="AW44" s="714">
        <f t="shared" si="35"/>
        <v>580</v>
      </c>
      <c r="AX44" s="715">
        <f t="shared" si="39"/>
        <v>0</v>
      </c>
      <c r="AY44" s="715">
        <f t="shared" si="40"/>
        <v>580</v>
      </c>
      <c r="AZ44" s="715">
        <f t="shared" si="41"/>
        <v>0</v>
      </c>
      <c r="BA44" s="849"/>
      <c r="BB44" s="833"/>
      <c r="BC44" s="833"/>
      <c r="BD44" s="833"/>
      <c r="BE44" s="120"/>
    </row>
    <row r="45" spans="1:57" s="48" customFormat="1" ht="15.6" customHeight="1" x14ac:dyDescent="0.25">
      <c r="A45" s="120"/>
      <c r="B45" s="35"/>
      <c r="C45" s="36"/>
      <c r="D45" s="36">
        <v>1</v>
      </c>
      <c r="E45" s="811">
        <v>33</v>
      </c>
      <c r="F45" s="35"/>
      <c r="G45" s="36"/>
      <c r="H45" s="36"/>
      <c r="I45" s="892"/>
      <c r="J45" s="893"/>
      <c r="K45" s="893"/>
      <c r="L45" s="893"/>
      <c r="M45" s="811">
        <v>22</v>
      </c>
      <c r="N45" s="812" t="s">
        <v>201</v>
      </c>
      <c r="O45" s="743">
        <f t="shared" si="36"/>
        <v>1052.12628</v>
      </c>
      <c r="P45" s="715">
        <f>'дор.фонд на 01.01.22 (декабрь)'!S45:S61</f>
        <v>0</v>
      </c>
      <c r="Q45" s="716">
        <f>'дор.фонд на 01.01.22 (декабрь)'!T45:T61</f>
        <v>1052.12628</v>
      </c>
      <c r="R45" s="744">
        <f>'дор.фонд на 01.01.22 (декабрь)'!U45:U61</f>
        <v>0</v>
      </c>
      <c r="S45" s="732">
        <f t="shared" si="3"/>
        <v>1202</v>
      </c>
      <c r="T45" s="745">
        <f>'дор.фонд на 01.01.22 (декабрь)'!W45</f>
        <v>0</v>
      </c>
      <c r="U45" s="734">
        <f>'дор.фонд на 01.01.22 (декабрь)'!X45</f>
        <v>1202</v>
      </c>
      <c r="V45" s="745">
        <f>'дор.фонд на 01.01.22 (декабрь)'!Y45</f>
        <v>0</v>
      </c>
      <c r="W45" s="714">
        <f t="shared" si="8"/>
        <v>1052.12628</v>
      </c>
      <c r="X45" s="715">
        <f>'дор.фонд на 01.01.22 (декабрь)'!AR45</f>
        <v>0</v>
      </c>
      <c r="Y45" s="715">
        <f>'дор.фонд на 01.01.22 (декабрь)'!AS45</f>
        <v>1052.12628</v>
      </c>
      <c r="Z45" s="715">
        <f>'дор.фонд на 01.01.22 (декабрь)'!AT45</f>
        <v>0</v>
      </c>
      <c r="AA45" s="714">
        <f t="shared" si="15"/>
        <v>1052.12628</v>
      </c>
      <c r="AB45" s="746">
        <f>'дор.фонд на 01.01.22 (декабрь)'!BL45</f>
        <v>0</v>
      </c>
      <c r="AC45" s="752">
        <f>'дор.фонд на 01.01.22 (декабрь)'!BM45</f>
        <v>1052.12628</v>
      </c>
      <c r="AD45" s="753">
        <f>'дор.фонд на 01.01.22 (декабрь)'!BN45</f>
        <v>0</v>
      </c>
      <c r="AE45" s="736">
        <f t="shared" si="4"/>
        <v>0.87531304492512474</v>
      </c>
      <c r="AF45" s="737">
        <f t="shared" si="5"/>
        <v>1</v>
      </c>
      <c r="AG45" s="714">
        <f t="shared" si="31"/>
        <v>0</v>
      </c>
      <c r="AH45" s="715">
        <f t="shared" si="37"/>
        <v>0</v>
      </c>
      <c r="AI45" s="715">
        <f t="shared" si="37"/>
        <v>0</v>
      </c>
      <c r="AJ45" s="715">
        <f t="shared" si="37"/>
        <v>0</v>
      </c>
      <c r="AK45" s="714">
        <f t="shared" si="32"/>
        <v>1052.12628</v>
      </c>
      <c r="AL45" s="715">
        <f>'дор.фонд на 01.01.22 (декабрь)'!BL45</f>
        <v>0</v>
      </c>
      <c r="AM45" s="715">
        <f>'дор.фонд на 01.01.22 (декабрь)'!BM45</f>
        <v>1052.12628</v>
      </c>
      <c r="AN45" s="715">
        <f>'дор.фонд на 01.01.22 (декабрь)'!BN45</f>
        <v>0</v>
      </c>
      <c r="AO45" s="714">
        <f t="shared" si="33"/>
        <v>1052.12628</v>
      </c>
      <c r="AP45" s="715">
        <f>'дор.фонд на 01.01.22 (декабрь)'!BU45</f>
        <v>0</v>
      </c>
      <c r="AQ45" s="715">
        <f>'дор.фонд на 01.01.22 (декабрь)'!BV45</f>
        <v>1052.12628</v>
      </c>
      <c r="AR45" s="715">
        <f>'дор.фонд на 01.01.22 (декабрь)'!BW45</f>
        <v>0</v>
      </c>
      <c r="AS45" s="714">
        <f t="shared" si="34"/>
        <v>116.90291999999999</v>
      </c>
      <c r="AT45" s="715">
        <f>'дор.фонд на 01.01.22 (декабрь)'!BZ45</f>
        <v>0</v>
      </c>
      <c r="AU45" s="715">
        <f>'дор.фонд на 01.01.22 (декабрь)'!CA45</f>
        <v>116.90291999999999</v>
      </c>
      <c r="AV45" s="715">
        <f>'дор.фонд на 01.01.22 (декабрь)'!CB45</f>
        <v>0</v>
      </c>
      <c r="AW45" s="714">
        <f t="shared" si="35"/>
        <v>1169.0291999999999</v>
      </c>
      <c r="AX45" s="715">
        <f t="shared" si="39"/>
        <v>0</v>
      </c>
      <c r="AY45" s="715">
        <f t="shared" si="40"/>
        <v>1169.0291999999999</v>
      </c>
      <c r="AZ45" s="715">
        <f t="shared" si="41"/>
        <v>0</v>
      </c>
      <c r="BA45" s="849"/>
      <c r="BB45" s="833"/>
      <c r="BC45" s="833"/>
      <c r="BD45" s="833"/>
      <c r="BE45" s="120"/>
    </row>
    <row r="46" spans="1:57" s="48" customFormat="1" ht="15" customHeight="1" x14ac:dyDescent="0.25">
      <c r="A46" s="120"/>
      <c r="B46" s="35"/>
      <c r="C46" s="36"/>
      <c r="D46" s="36">
        <v>1</v>
      </c>
      <c r="E46" s="811">
        <v>34</v>
      </c>
      <c r="F46" s="35"/>
      <c r="G46" s="36"/>
      <c r="H46" s="36">
        <v>1</v>
      </c>
      <c r="I46" s="811"/>
      <c r="J46" s="812"/>
      <c r="K46" s="266"/>
      <c r="L46" s="66"/>
      <c r="M46" s="811">
        <v>23</v>
      </c>
      <c r="N46" s="812" t="s">
        <v>90</v>
      </c>
      <c r="O46" s="743">
        <f t="shared" si="36"/>
        <v>1627.8</v>
      </c>
      <c r="P46" s="715">
        <f>'дор.фонд на 01.01.22 (декабрь)'!S46:S62</f>
        <v>0</v>
      </c>
      <c r="Q46" s="716">
        <f>'дор.фонд на 01.01.22 (декабрь)'!T46:T62</f>
        <v>1627.8</v>
      </c>
      <c r="R46" s="744">
        <f>'дор.фонд на 01.01.22 (декабрь)'!U46:U62</f>
        <v>0</v>
      </c>
      <c r="S46" s="732">
        <f t="shared" si="3"/>
        <v>1627.8</v>
      </c>
      <c r="T46" s="745">
        <f>'дор.фонд на 01.01.22 (декабрь)'!W46</f>
        <v>0</v>
      </c>
      <c r="U46" s="734">
        <f>'дор.фонд на 01.01.22 (декабрь)'!X46</f>
        <v>1627.8</v>
      </c>
      <c r="V46" s="745">
        <f>'дор.фонд на 01.01.22 (декабрь)'!Y46</f>
        <v>0</v>
      </c>
      <c r="W46" s="714">
        <f t="shared" si="8"/>
        <v>1627.8</v>
      </c>
      <c r="X46" s="715">
        <f>'дор.фонд на 01.01.22 (декабрь)'!AR46</f>
        <v>0</v>
      </c>
      <c r="Y46" s="715">
        <f>'дор.фонд на 01.01.22 (декабрь)'!AS46</f>
        <v>1627.8</v>
      </c>
      <c r="Z46" s="715">
        <f>'дор.фонд на 01.01.22 (декабрь)'!AT46</f>
        <v>0</v>
      </c>
      <c r="AA46" s="714">
        <f t="shared" si="15"/>
        <v>1627.8</v>
      </c>
      <c r="AB46" s="746">
        <f>'дор.фонд на 01.01.22 (декабрь)'!BL46</f>
        <v>0</v>
      </c>
      <c r="AC46" s="752">
        <f>'дор.фонд на 01.01.22 (декабрь)'!BM46</f>
        <v>1627.8</v>
      </c>
      <c r="AD46" s="753">
        <f>'дор.фонд на 01.01.22 (декабрь)'!BN46</f>
        <v>0</v>
      </c>
      <c r="AE46" s="736">
        <f t="shared" si="4"/>
        <v>1</v>
      </c>
      <c r="AF46" s="737">
        <f t="shared" si="5"/>
        <v>1</v>
      </c>
      <c r="AG46" s="714">
        <f t="shared" si="31"/>
        <v>0</v>
      </c>
      <c r="AH46" s="715">
        <f t="shared" si="37"/>
        <v>0</v>
      </c>
      <c r="AI46" s="715">
        <f t="shared" si="37"/>
        <v>0</v>
      </c>
      <c r="AJ46" s="715">
        <f t="shared" si="37"/>
        <v>0</v>
      </c>
      <c r="AK46" s="714">
        <f t="shared" si="32"/>
        <v>1627.8</v>
      </c>
      <c r="AL46" s="715">
        <f>'дор.фонд на 01.01.22 (декабрь)'!BL46</f>
        <v>0</v>
      </c>
      <c r="AM46" s="715">
        <f>'дор.фонд на 01.01.22 (декабрь)'!BM46</f>
        <v>1627.8</v>
      </c>
      <c r="AN46" s="715">
        <f>'дор.фонд на 01.01.22 (декабрь)'!BN46</f>
        <v>0</v>
      </c>
      <c r="AO46" s="714">
        <f t="shared" si="33"/>
        <v>1627.8</v>
      </c>
      <c r="AP46" s="715">
        <f>'дор.фонд на 01.01.22 (декабрь)'!BU46</f>
        <v>0</v>
      </c>
      <c r="AQ46" s="715">
        <f>'дор.фонд на 01.01.22 (декабрь)'!BV46</f>
        <v>1627.8</v>
      </c>
      <c r="AR46" s="715">
        <f>'дор.фонд на 01.01.22 (декабрь)'!BW46</f>
        <v>0</v>
      </c>
      <c r="AS46" s="714">
        <f t="shared" si="34"/>
        <v>250</v>
      </c>
      <c r="AT46" s="715">
        <f>'дор.фонд на 01.01.22 (декабрь)'!BZ46</f>
        <v>0</v>
      </c>
      <c r="AU46" s="715">
        <f>'дор.фонд на 01.01.22 (декабрь)'!CA46</f>
        <v>250</v>
      </c>
      <c r="AV46" s="715">
        <f>'дор.фонд на 01.01.22 (декабрь)'!CB46</f>
        <v>0</v>
      </c>
      <c r="AW46" s="714">
        <f t="shared" si="35"/>
        <v>1877.8</v>
      </c>
      <c r="AX46" s="715">
        <f t="shared" si="39"/>
        <v>0</v>
      </c>
      <c r="AY46" s="715">
        <f t="shared" si="40"/>
        <v>1877.8</v>
      </c>
      <c r="AZ46" s="715">
        <f t="shared" si="41"/>
        <v>0</v>
      </c>
      <c r="BA46" s="849"/>
      <c r="BB46" s="833"/>
      <c r="BC46" s="833"/>
      <c r="BD46" s="833"/>
      <c r="BE46" s="120"/>
    </row>
    <row r="47" spans="1:57" s="48" customFormat="1" ht="16.149999999999999" customHeight="1" x14ac:dyDescent="0.25">
      <c r="A47" s="120"/>
      <c r="B47" s="35"/>
      <c r="C47" s="36"/>
      <c r="D47" s="36">
        <v>1</v>
      </c>
      <c r="E47" s="811">
        <v>35</v>
      </c>
      <c r="F47" s="35"/>
      <c r="G47" s="36"/>
      <c r="H47" s="36">
        <v>1</v>
      </c>
      <c r="I47" s="886" t="s">
        <v>271</v>
      </c>
      <c r="J47" s="887"/>
      <c r="K47" s="887"/>
      <c r="L47" s="202">
        <f>L46</f>
        <v>0</v>
      </c>
      <c r="M47" s="811">
        <v>24</v>
      </c>
      <c r="N47" s="812" t="s">
        <v>91</v>
      </c>
      <c r="O47" s="743">
        <f t="shared" si="36"/>
        <v>1580.60285</v>
      </c>
      <c r="P47" s="715">
        <f>'дор.фонд на 01.01.22 (декабрь)'!S47:S63</f>
        <v>0</v>
      </c>
      <c r="Q47" s="716">
        <f>'дор.фонд на 01.01.22 (декабрь)'!T47:T63</f>
        <v>1580.60285</v>
      </c>
      <c r="R47" s="744">
        <f>'дор.фонд на 01.01.22 (декабрь)'!U47:U63</f>
        <v>0</v>
      </c>
      <c r="S47" s="732">
        <f t="shared" si="3"/>
        <v>1720.6</v>
      </c>
      <c r="T47" s="745">
        <f>'дор.фонд на 01.01.22 (декабрь)'!W47</f>
        <v>0</v>
      </c>
      <c r="U47" s="734">
        <f>'дор.фонд на 01.01.22 (декабрь)'!X47</f>
        <v>1720.6</v>
      </c>
      <c r="V47" s="745">
        <f>'дор.фонд на 01.01.22 (декабрь)'!Y47</f>
        <v>0</v>
      </c>
      <c r="W47" s="714">
        <f t="shared" si="8"/>
        <v>1580.60285</v>
      </c>
      <c r="X47" s="715">
        <f>'дор.фонд на 01.01.22 (декабрь)'!AR47</f>
        <v>0</v>
      </c>
      <c r="Y47" s="715">
        <f>'дор.фонд на 01.01.22 (декабрь)'!AS47</f>
        <v>1580.60285</v>
      </c>
      <c r="Z47" s="715">
        <f>'дор.фонд на 01.01.22 (декабрь)'!AT47</f>
        <v>0</v>
      </c>
      <c r="AA47" s="714">
        <f t="shared" si="15"/>
        <v>1511.0170800000001</v>
      </c>
      <c r="AB47" s="746">
        <f>'дор.фонд на 01.01.22 (декабрь)'!BL47</f>
        <v>0</v>
      </c>
      <c r="AC47" s="752">
        <f>'дор.фонд на 01.01.22 (декабрь)'!BM47</f>
        <v>1511.0170800000001</v>
      </c>
      <c r="AD47" s="753">
        <f>'дор.фонд на 01.01.22 (декабрь)'!BN47</f>
        <v>0</v>
      </c>
      <c r="AE47" s="736">
        <f t="shared" si="4"/>
        <v>0.9186346913867256</v>
      </c>
      <c r="AF47" s="737">
        <f t="shared" si="5"/>
        <v>1</v>
      </c>
      <c r="AG47" s="714">
        <f t="shared" si="31"/>
        <v>0</v>
      </c>
      <c r="AH47" s="715">
        <f t="shared" si="37"/>
        <v>0</v>
      </c>
      <c r="AI47" s="715">
        <f t="shared" si="37"/>
        <v>0</v>
      </c>
      <c r="AJ47" s="715">
        <f t="shared" si="37"/>
        <v>0</v>
      </c>
      <c r="AK47" s="714">
        <f t="shared" si="32"/>
        <v>1511.0170800000001</v>
      </c>
      <c r="AL47" s="715">
        <f>'дор.фонд на 01.01.22 (декабрь)'!BL47</f>
        <v>0</v>
      </c>
      <c r="AM47" s="715">
        <f>'дор.фонд на 01.01.22 (декабрь)'!BM47</f>
        <v>1511.0170800000001</v>
      </c>
      <c r="AN47" s="715">
        <f>'дор.фонд на 01.01.22 (декабрь)'!BN47</f>
        <v>0</v>
      </c>
      <c r="AO47" s="714">
        <f t="shared" si="33"/>
        <v>1511.0170800000001</v>
      </c>
      <c r="AP47" s="715">
        <f>'дор.фонд на 01.01.22 (декабрь)'!BU47</f>
        <v>0</v>
      </c>
      <c r="AQ47" s="715">
        <f>'дор.фонд на 01.01.22 (декабрь)'!BV47</f>
        <v>1511.0170800000001</v>
      </c>
      <c r="AR47" s="715">
        <f>'дор.фонд на 01.01.22 (декабрь)'!BW47</f>
        <v>0</v>
      </c>
      <c r="AS47" s="714">
        <f t="shared" si="34"/>
        <v>186.75492</v>
      </c>
      <c r="AT47" s="715">
        <f>'дор.фонд на 01.01.22 (декабрь)'!BZ47</f>
        <v>0</v>
      </c>
      <c r="AU47" s="715">
        <f>'дор.фонд на 01.01.22 (декабрь)'!CA47</f>
        <v>186.75492</v>
      </c>
      <c r="AV47" s="715">
        <f>'дор.фонд на 01.01.22 (декабрь)'!CB47</f>
        <v>0</v>
      </c>
      <c r="AW47" s="714">
        <f t="shared" si="35"/>
        <v>1697.7720000000002</v>
      </c>
      <c r="AX47" s="715">
        <f t="shared" si="39"/>
        <v>0</v>
      </c>
      <c r="AY47" s="715">
        <f t="shared" si="40"/>
        <v>1697.7720000000002</v>
      </c>
      <c r="AZ47" s="715">
        <f t="shared" si="41"/>
        <v>0</v>
      </c>
      <c r="BA47" s="849"/>
      <c r="BB47" s="833"/>
      <c r="BC47" s="833"/>
      <c r="BD47" s="833"/>
      <c r="BE47" s="120"/>
    </row>
    <row r="48" spans="1:57" s="49" customFormat="1" ht="15.75" customHeight="1" x14ac:dyDescent="0.25">
      <c r="A48" s="828"/>
      <c r="B48" s="38"/>
      <c r="C48" s="39">
        <v>1</v>
      </c>
      <c r="D48" s="39"/>
      <c r="E48" s="40">
        <v>36</v>
      </c>
      <c r="F48" s="38"/>
      <c r="G48" s="39">
        <v>1</v>
      </c>
      <c r="H48" s="39">
        <v>1</v>
      </c>
      <c r="I48" s="828"/>
      <c r="J48" s="828"/>
      <c r="K48" s="828"/>
      <c r="L48" s="828"/>
      <c r="M48" s="811">
        <v>25</v>
      </c>
      <c r="N48" s="812" t="s">
        <v>36</v>
      </c>
      <c r="O48" s="743">
        <f t="shared" si="36"/>
        <v>1308.5</v>
      </c>
      <c r="P48" s="715">
        <f>'дор.фонд на 01.01.22 (декабрь)'!S48:S64</f>
        <v>0</v>
      </c>
      <c r="Q48" s="716">
        <f>'дор.фонд на 01.01.22 (декабрь)'!T48:T64</f>
        <v>1308.5</v>
      </c>
      <c r="R48" s="744">
        <f>'дор.фонд на 01.01.22 (декабрь)'!U48:U64</f>
        <v>0</v>
      </c>
      <c r="S48" s="732">
        <f t="shared" si="3"/>
        <v>1308.5</v>
      </c>
      <c r="T48" s="745">
        <f>'дор.фонд на 01.01.22 (декабрь)'!W48</f>
        <v>0</v>
      </c>
      <c r="U48" s="734">
        <f>'дор.фонд на 01.01.22 (декабрь)'!X48</f>
        <v>1308.5</v>
      </c>
      <c r="V48" s="745">
        <f>'дор.фонд на 01.01.22 (декабрь)'!Y48</f>
        <v>0</v>
      </c>
      <c r="W48" s="714">
        <f t="shared" si="8"/>
        <v>1308.5</v>
      </c>
      <c r="X48" s="715">
        <f>'дор.фонд на 01.01.22 (декабрь)'!AR48</f>
        <v>0</v>
      </c>
      <c r="Y48" s="715">
        <f>'дор.фонд на 01.01.22 (декабрь)'!AS48</f>
        <v>1308.5</v>
      </c>
      <c r="Z48" s="715">
        <f>'дор.фонд на 01.01.22 (декабрь)'!AT48</f>
        <v>0</v>
      </c>
      <c r="AA48" s="714">
        <f t="shared" si="15"/>
        <v>1308.5</v>
      </c>
      <c r="AB48" s="746">
        <f>'дор.фонд на 01.01.22 (декабрь)'!BL48</f>
        <v>0</v>
      </c>
      <c r="AC48" s="752">
        <f>'дор.фонд на 01.01.22 (декабрь)'!BM48</f>
        <v>1308.5</v>
      </c>
      <c r="AD48" s="753">
        <f>'дор.фонд на 01.01.22 (декабрь)'!BN48</f>
        <v>0</v>
      </c>
      <c r="AE48" s="736">
        <f t="shared" si="4"/>
        <v>1</v>
      </c>
      <c r="AF48" s="737">
        <f t="shared" si="5"/>
        <v>1</v>
      </c>
      <c r="AG48" s="714">
        <f t="shared" si="31"/>
        <v>0</v>
      </c>
      <c r="AH48" s="715">
        <f t="shared" si="37"/>
        <v>0</v>
      </c>
      <c r="AI48" s="715">
        <f t="shared" si="37"/>
        <v>0</v>
      </c>
      <c r="AJ48" s="715">
        <f t="shared" si="37"/>
        <v>0</v>
      </c>
      <c r="AK48" s="714">
        <f t="shared" si="32"/>
        <v>1308.5</v>
      </c>
      <c r="AL48" s="715">
        <f>'дор.фонд на 01.01.22 (декабрь)'!BL48</f>
        <v>0</v>
      </c>
      <c r="AM48" s="715">
        <f>'дор.фонд на 01.01.22 (декабрь)'!BM48</f>
        <v>1308.5</v>
      </c>
      <c r="AN48" s="715">
        <f>'дор.фонд на 01.01.22 (декабрь)'!BN48</f>
        <v>0</v>
      </c>
      <c r="AO48" s="714">
        <f t="shared" si="33"/>
        <v>1308.5</v>
      </c>
      <c r="AP48" s="715">
        <f>'дор.фонд на 01.01.22 (декабрь)'!BU48</f>
        <v>0</v>
      </c>
      <c r="AQ48" s="715">
        <f>'дор.фонд на 01.01.22 (декабрь)'!BV48</f>
        <v>1308.5</v>
      </c>
      <c r="AR48" s="715">
        <f>'дор.фонд на 01.01.22 (декабрь)'!BW48</f>
        <v>0</v>
      </c>
      <c r="AS48" s="714">
        <f t="shared" si="34"/>
        <v>937.995</v>
      </c>
      <c r="AT48" s="715">
        <f>'дор.фонд на 01.01.22 (декабрь)'!BZ48</f>
        <v>0</v>
      </c>
      <c r="AU48" s="715">
        <f>'дор.фонд на 01.01.22 (декабрь)'!CA48</f>
        <v>937.995</v>
      </c>
      <c r="AV48" s="715">
        <f>'дор.фонд на 01.01.22 (декабрь)'!CB48</f>
        <v>0</v>
      </c>
      <c r="AW48" s="714">
        <f t="shared" si="35"/>
        <v>2246.4949999999999</v>
      </c>
      <c r="AX48" s="715">
        <f t="shared" si="39"/>
        <v>0</v>
      </c>
      <c r="AY48" s="715">
        <f t="shared" si="40"/>
        <v>2246.4949999999999</v>
      </c>
      <c r="AZ48" s="715">
        <f t="shared" si="41"/>
        <v>0</v>
      </c>
      <c r="BA48" s="849"/>
      <c r="BB48" s="833"/>
      <c r="BC48" s="833"/>
      <c r="BD48" s="833"/>
      <c r="BE48" s="828"/>
    </row>
    <row r="49" spans="1:57" s="48" customFormat="1" ht="15.75" customHeight="1" x14ac:dyDescent="0.25">
      <c r="A49" s="120"/>
      <c r="B49" s="35"/>
      <c r="C49" s="36"/>
      <c r="D49" s="36">
        <v>1</v>
      </c>
      <c r="E49" s="811">
        <v>37</v>
      </c>
      <c r="F49" s="35"/>
      <c r="G49" s="36"/>
      <c r="H49" s="36">
        <v>1</v>
      </c>
      <c r="I49" s="120"/>
      <c r="J49" s="120"/>
      <c r="K49" s="120"/>
      <c r="L49" s="120"/>
      <c r="M49" s="811">
        <v>26</v>
      </c>
      <c r="N49" s="812" t="s">
        <v>92</v>
      </c>
      <c r="O49" s="743">
        <f t="shared" si="36"/>
        <v>4024.9999899999998</v>
      </c>
      <c r="P49" s="715">
        <f>'дор.фонд на 01.01.22 (декабрь)'!S49:S65</f>
        <v>0</v>
      </c>
      <c r="Q49" s="716">
        <f>'дор.фонд на 01.01.22 (декабрь)'!T49:T65</f>
        <v>4024.9999899999998</v>
      </c>
      <c r="R49" s="744">
        <f>'дор.фонд на 01.01.22 (декабрь)'!U49:U65</f>
        <v>0</v>
      </c>
      <c r="S49" s="732">
        <f t="shared" si="3"/>
        <v>4025</v>
      </c>
      <c r="T49" s="745">
        <f>'дор.фонд на 01.01.22 (декабрь)'!W49</f>
        <v>0</v>
      </c>
      <c r="U49" s="734">
        <f>'дор.фонд на 01.01.22 (декабрь)'!X49</f>
        <v>4025</v>
      </c>
      <c r="V49" s="745">
        <f>'дор.фонд на 01.01.22 (декабрь)'!Y49</f>
        <v>0</v>
      </c>
      <c r="W49" s="714">
        <f t="shared" si="8"/>
        <v>4024.9999899999998</v>
      </c>
      <c r="X49" s="715">
        <f>'дор.фонд на 01.01.22 (декабрь)'!AR49</f>
        <v>0</v>
      </c>
      <c r="Y49" s="715">
        <f>'дор.фонд на 01.01.22 (декабрь)'!AS49</f>
        <v>4024.9999899999998</v>
      </c>
      <c r="Z49" s="715">
        <f>'дор.фонд на 01.01.22 (декабрь)'!AT49</f>
        <v>0</v>
      </c>
      <c r="AA49" s="714">
        <f t="shared" si="15"/>
        <v>4024.9999899999998</v>
      </c>
      <c r="AB49" s="746">
        <f>'дор.фонд на 01.01.22 (декабрь)'!BL49</f>
        <v>0</v>
      </c>
      <c r="AC49" s="752">
        <f>'дор.фонд на 01.01.22 (декабрь)'!BM49</f>
        <v>4024.9999899999998</v>
      </c>
      <c r="AD49" s="753">
        <f>'дор.фонд на 01.01.22 (декабрь)'!BN49</f>
        <v>0</v>
      </c>
      <c r="AE49" s="736">
        <f t="shared" si="4"/>
        <v>0.99999999751552793</v>
      </c>
      <c r="AF49" s="737">
        <f t="shared" si="5"/>
        <v>1</v>
      </c>
      <c r="AG49" s="714">
        <f t="shared" si="31"/>
        <v>0</v>
      </c>
      <c r="AH49" s="715">
        <f t="shared" si="37"/>
        <v>0</v>
      </c>
      <c r="AI49" s="715">
        <f t="shared" si="37"/>
        <v>0</v>
      </c>
      <c r="AJ49" s="715">
        <f t="shared" si="37"/>
        <v>0</v>
      </c>
      <c r="AK49" s="714">
        <f t="shared" si="32"/>
        <v>4024.9999899999998</v>
      </c>
      <c r="AL49" s="715">
        <f>'дор.фонд на 01.01.22 (декабрь)'!BL49</f>
        <v>0</v>
      </c>
      <c r="AM49" s="715">
        <f>'дор.фонд на 01.01.22 (декабрь)'!BM49</f>
        <v>4024.9999899999998</v>
      </c>
      <c r="AN49" s="715">
        <f>'дор.фонд на 01.01.22 (декабрь)'!BN49</f>
        <v>0</v>
      </c>
      <c r="AO49" s="714">
        <f t="shared" si="33"/>
        <v>4024.9999899999998</v>
      </c>
      <c r="AP49" s="715">
        <f>'дор.фонд на 01.01.22 (декабрь)'!BU49</f>
        <v>0</v>
      </c>
      <c r="AQ49" s="715">
        <f>'дор.фонд на 01.01.22 (декабрь)'!BV49</f>
        <v>4024.9999899999998</v>
      </c>
      <c r="AR49" s="715">
        <f>'дор.фонд на 01.01.22 (декабрь)'!BW49</f>
        <v>0</v>
      </c>
      <c r="AS49" s="714">
        <f t="shared" si="34"/>
        <v>497.47192000000001</v>
      </c>
      <c r="AT49" s="715">
        <f>'дор.фонд на 01.01.22 (декабрь)'!BZ49</f>
        <v>0</v>
      </c>
      <c r="AU49" s="715">
        <f>'дор.фонд на 01.01.22 (декабрь)'!CA49</f>
        <v>497.47192000000001</v>
      </c>
      <c r="AV49" s="715">
        <f>'дор.фонд на 01.01.22 (декабрь)'!CB49</f>
        <v>0</v>
      </c>
      <c r="AW49" s="714">
        <f t="shared" si="35"/>
        <v>4522.4719100000002</v>
      </c>
      <c r="AX49" s="715">
        <f t="shared" si="39"/>
        <v>0</v>
      </c>
      <c r="AY49" s="715">
        <f t="shared" si="40"/>
        <v>4522.4719100000002</v>
      </c>
      <c r="AZ49" s="715">
        <f t="shared" si="41"/>
        <v>0</v>
      </c>
      <c r="BA49" s="849"/>
      <c r="BB49" s="833"/>
      <c r="BC49" s="833"/>
      <c r="BD49" s="833"/>
      <c r="BE49" s="120"/>
    </row>
    <row r="50" spans="1:57" s="48" customFormat="1" ht="15.75" customHeight="1" x14ac:dyDescent="0.25">
      <c r="A50" s="120"/>
      <c r="B50" s="35"/>
      <c r="C50" s="36"/>
      <c r="D50" s="36">
        <v>1</v>
      </c>
      <c r="E50" s="811">
        <v>38</v>
      </c>
      <c r="F50" s="35"/>
      <c r="G50" s="36"/>
      <c r="H50" s="36"/>
      <c r="I50" s="120"/>
      <c r="J50" s="120"/>
      <c r="K50" s="120"/>
      <c r="L50" s="120"/>
      <c r="M50" s="811">
        <v>27</v>
      </c>
      <c r="N50" s="812" t="s">
        <v>202</v>
      </c>
      <c r="O50" s="743">
        <f t="shared" si="36"/>
        <v>2177.3000000000002</v>
      </c>
      <c r="P50" s="715">
        <f>'дор.фонд на 01.01.22 (декабрь)'!S50:S66</f>
        <v>0</v>
      </c>
      <c r="Q50" s="716">
        <f>'дор.фонд на 01.01.22 (декабрь)'!T50:T66</f>
        <v>2177.3000000000002</v>
      </c>
      <c r="R50" s="744">
        <f>'дор.фонд на 01.01.22 (декабрь)'!U50:U66</f>
        <v>0</v>
      </c>
      <c r="S50" s="732">
        <f t="shared" si="3"/>
        <v>2177.3000000000002</v>
      </c>
      <c r="T50" s="745">
        <f>'дор.фонд на 01.01.22 (декабрь)'!W50</f>
        <v>0</v>
      </c>
      <c r="U50" s="734">
        <f>'дор.фонд на 01.01.22 (декабрь)'!X50</f>
        <v>2177.3000000000002</v>
      </c>
      <c r="V50" s="745">
        <f>'дор.фонд на 01.01.22 (декабрь)'!Y50</f>
        <v>0</v>
      </c>
      <c r="W50" s="714">
        <f t="shared" si="8"/>
        <v>2177.3000000000002</v>
      </c>
      <c r="X50" s="715">
        <f>'дор.фонд на 01.01.22 (декабрь)'!AR50</f>
        <v>0</v>
      </c>
      <c r="Y50" s="715">
        <f>'дор.фонд на 01.01.22 (декабрь)'!AS50</f>
        <v>2177.3000000000002</v>
      </c>
      <c r="Z50" s="715">
        <f>'дор.фонд на 01.01.22 (декабрь)'!AT50</f>
        <v>0</v>
      </c>
      <c r="AA50" s="714">
        <f t="shared" si="15"/>
        <v>2177.3000000000002</v>
      </c>
      <c r="AB50" s="746">
        <f>'дор.фонд на 01.01.22 (декабрь)'!BL50</f>
        <v>0</v>
      </c>
      <c r="AC50" s="752">
        <f>'дор.фонд на 01.01.22 (декабрь)'!BM50</f>
        <v>2177.3000000000002</v>
      </c>
      <c r="AD50" s="753">
        <f>'дор.фонд на 01.01.22 (декабрь)'!BN50</f>
        <v>0</v>
      </c>
      <c r="AE50" s="736">
        <f t="shared" si="4"/>
        <v>1</v>
      </c>
      <c r="AF50" s="737">
        <f t="shared" si="5"/>
        <v>1</v>
      </c>
      <c r="AG50" s="714">
        <f t="shared" si="31"/>
        <v>0</v>
      </c>
      <c r="AH50" s="715">
        <f t="shared" si="37"/>
        <v>0</v>
      </c>
      <c r="AI50" s="715">
        <f t="shared" si="37"/>
        <v>0</v>
      </c>
      <c r="AJ50" s="715">
        <f t="shared" si="37"/>
        <v>0</v>
      </c>
      <c r="AK50" s="714">
        <f t="shared" si="32"/>
        <v>2177.3000000000002</v>
      </c>
      <c r="AL50" s="715">
        <f>'дор.фонд на 01.01.22 (декабрь)'!BL50</f>
        <v>0</v>
      </c>
      <c r="AM50" s="715">
        <f>'дор.фонд на 01.01.22 (декабрь)'!BM50</f>
        <v>2177.3000000000002</v>
      </c>
      <c r="AN50" s="715">
        <f>'дор.фонд на 01.01.22 (декабрь)'!BN50</f>
        <v>0</v>
      </c>
      <c r="AO50" s="714">
        <f t="shared" si="33"/>
        <v>2177.3000000000002</v>
      </c>
      <c r="AP50" s="715">
        <f>'дор.фонд на 01.01.22 (декабрь)'!BU50</f>
        <v>0</v>
      </c>
      <c r="AQ50" s="715">
        <f>'дор.фонд на 01.01.22 (декабрь)'!BV50</f>
        <v>2177.3000000000002</v>
      </c>
      <c r="AR50" s="715">
        <f>'дор.фонд на 01.01.22 (декабрь)'!BW50</f>
        <v>0</v>
      </c>
      <c r="AS50" s="714">
        <f t="shared" si="34"/>
        <v>326.59299999999996</v>
      </c>
      <c r="AT50" s="715">
        <f>'дор.фонд на 01.01.22 (декабрь)'!BZ50</f>
        <v>0</v>
      </c>
      <c r="AU50" s="715">
        <f>'дор.фонд на 01.01.22 (декабрь)'!CA50</f>
        <v>326.59299999999996</v>
      </c>
      <c r="AV50" s="715">
        <f>'дор.фонд на 01.01.22 (декабрь)'!CB50</f>
        <v>0</v>
      </c>
      <c r="AW50" s="714">
        <f t="shared" si="35"/>
        <v>2503.893</v>
      </c>
      <c r="AX50" s="715">
        <f t="shared" si="39"/>
        <v>0</v>
      </c>
      <c r="AY50" s="715">
        <f t="shared" si="40"/>
        <v>2503.893</v>
      </c>
      <c r="AZ50" s="715">
        <f t="shared" si="41"/>
        <v>0</v>
      </c>
      <c r="BA50" s="849"/>
      <c r="BB50" s="833"/>
      <c r="BC50" s="833"/>
      <c r="BD50" s="833"/>
      <c r="BE50" s="120"/>
    </row>
    <row r="51" spans="1:57" s="48" customFormat="1" ht="15.6" customHeight="1" x14ac:dyDescent="0.25">
      <c r="A51" s="120"/>
      <c r="B51" s="35"/>
      <c r="C51" s="36"/>
      <c r="D51" s="36">
        <v>1</v>
      </c>
      <c r="E51" s="811">
        <v>39</v>
      </c>
      <c r="F51" s="35"/>
      <c r="G51" s="36"/>
      <c r="H51" s="36">
        <v>1</v>
      </c>
      <c r="I51" s="120"/>
      <c r="J51" s="120"/>
      <c r="K51" s="120"/>
      <c r="L51" s="120"/>
      <c r="M51" s="811">
        <v>28</v>
      </c>
      <c r="N51" s="812" t="s">
        <v>93</v>
      </c>
      <c r="O51" s="743">
        <f t="shared" si="36"/>
        <v>1284.4000000000001</v>
      </c>
      <c r="P51" s="715">
        <f>'дор.фонд на 01.01.22 (декабрь)'!S51:S67</f>
        <v>0</v>
      </c>
      <c r="Q51" s="716">
        <f>'дор.фонд на 01.01.22 (декабрь)'!T51:T67</f>
        <v>1284.4000000000001</v>
      </c>
      <c r="R51" s="744">
        <f>'дор.фонд на 01.01.22 (декабрь)'!U51:U67</f>
        <v>0</v>
      </c>
      <c r="S51" s="732">
        <f t="shared" si="3"/>
        <v>1284.4000000000001</v>
      </c>
      <c r="T51" s="745">
        <f>'дор.фонд на 01.01.22 (декабрь)'!W51</f>
        <v>0</v>
      </c>
      <c r="U51" s="734">
        <f>'дор.фонд на 01.01.22 (декабрь)'!X51</f>
        <v>1284.4000000000001</v>
      </c>
      <c r="V51" s="745">
        <f>'дор.фонд на 01.01.22 (декабрь)'!Y51</f>
        <v>0</v>
      </c>
      <c r="W51" s="714">
        <f t="shared" si="8"/>
        <v>1284.4000000000001</v>
      </c>
      <c r="X51" s="715">
        <f>'дор.фонд на 01.01.22 (декабрь)'!AR51</f>
        <v>0</v>
      </c>
      <c r="Y51" s="715">
        <f>'дор.фонд на 01.01.22 (декабрь)'!AS51</f>
        <v>1284.4000000000001</v>
      </c>
      <c r="Z51" s="715">
        <f>'дор.фонд на 01.01.22 (декабрь)'!AT51</f>
        <v>0</v>
      </c>
      <c r="AA51" s="714">
        <f t="shared" si="15"/>
        <v>1284.4000000000001</v>
      </c>
      <c r="AB51" s="746">
        <f>'дор.фонд на 01.01.22 (декабрь)'!BL51</f>
        <v>0</v>
      </c>
      <c r="AC51" s="752">
        <f>'дор.фонд на 01.01.22 (декабрь)'!BM51</f>
        <v>1284.4000000000001</v>
      </c>
      <c r="AD51" s="753">
        <f>'дор.фонд на 01.01.22 (декабрь)'!BN51</f>
        <v>0</v>
      </c>
      <c r="AE51" s="736">
        <f t="shared" si="4"/>
        <v>1</v>
      </c>
      <c r="AF51" s="737">
        <f t="shared" si="5"/>
        <v>1</v>
      </c>
      <c r="AG51" s="714">
        <f t="shared" si="31"/>
        <v>0</v>
      </c>
      <c r="AH51" s="715">
        <f t="shared" si="37"/>
        <v>0</v>
      </c>
      <c r="AI51" s="715">
        <f t="shared" si="37"/>
        <v>0</v>
      </c>
      <c r="AJ51" s="715">
        <f t="shared" si="37"/>
        <v>0</v>
      </c>
      <c r="AK51" s="714">
        <f t="shared" si="32"/>
        <v>1284.4000000000001</v>
      </c>
      <c r="AL51" s="715">
        <f>'дор.фонд на 01.01.22 (декабрь)'!BL51</f>
        <v>0</v>
      </c>
      <c r="AM51" s="715">
        <f>'дор.фонд на 01.01.22 (декабрь)'!BM51</f>
        <v>1284.4000000000001</v>
      </c>
      <c r="AN51" s="715">
        <f>'дор.фонд на 01.01.22 (декабрь)'!BN51</f>
        <v>0</v>
      </c>
      <c r="AO51" s="714">
        <f t="shared" si="33"/>
        <v>1284.4000000000001</v>
      </c>
      <c r="AP51" s="715">
        <f>'дор.фонд на 01.01.22 (декабрь)'!BU51</f>
        <v>0</v>
      </c>
      <c r="AQ51" s="715">
        <f>'дор.фонд на 01.01.22 (декабрь)'!BV51</f>
        <v>1284.4000000000001</v>
      </c>
      <c r="AR51" s="715">
        <f>'дор.фонд на 01.01.22 (декабрь)'!BW51</f>
        <v>0</v>
      </c>
      <c r="AS51" s="714">
        <f t="shared" si="34"/>
        <v>158.76300000000001</v>
      </c>
      <c r="AT51" s="715">
        <f>'дор.фонд на 01.01.22 (декабрь)'!BZ51</f>
        <v>0</v>
      </c>
      <c r="AU51" s="715">
        <f>'дор.фонд на 01.01.22 (декабрь)'!CA51</f>
        <v>158.76300000000001</v>
      </c>
      <c r="AV51" s="715">
        <f>'дор.фонд на 01.01.22 (декабрь)'!CB51</f>
        <v>0</v>
      </c>
      <c r="AW51" s="714">
        <f t="shared" si="35"/>
        <v>1443.163</v>
      </c>
      <c r="AX51" s="715">
        <f t="shared" si="39"/>
        <v>0</v>
      </c>
      <c r="AY51" s="715">
        <f t="shared" si="40"/>
        <v>1443.163</v>
      </c>
      <c r="AZ51" s="715">
        <f t="shared" si="41"/>
        <v>0</v>
      </c>
      <c r="BA51" s="849"/>
      <c r="BB51" s="833"/>
      <c r="BC51" s="833"/>
      <c r="BD51" s="833"/>
      <c r="BE51" s="120"/>
    </row>
    <row r="52" spans="1:57" s="48" customFormat="1" ht="15.75" customHeight="1" x14ac:dyDescent="0.25">
      <c r="A52" s="120"/>
      <c r="B52" s="35"/>
      <c r="C52" s="36"/>
      <c r="D52" s="36">
        <v>1</v>
      </c>
      <c r="E52" s="811">
        <v>40</v>
      </c>
      <c r="F52" s="35"/>
      <c r="G52" s="36"/>
      <c r="H52" s="36"/>
      <c r="I52" s="120"/>
      <c r="J52" s="120"/>
      <c r="K52" s="120"/>
      <c r="L52" s="120"/>
      <c r="M52" s="811">
        <v>29</v>
      </c>
      <c r="N52" s="812" t="s">
        <v>315</v>
      </c>
      <c r="O52" s="743">
        <f t="shared" si="36"/>
        <v>917</v>
      </c>
      <c r="P52" s="715">
        <f>'дор.фонд на 01.01.22 (декабрь)'!S52:S68</f>
        <v>0</v>
      </c>
      <c r="Q52" s="716">
        <f>'дор.фонд на 01.01.22 (декабрь)'!T52:T68</f>
        <v>917</v>
      </c>
      <c r="R52" s="744">
        <f>'дор.фонд на 01.01.22 (декабрь)'!U52:U68</f>
        <v>0</v>
      </c>
      <c r="S52" s="732">
        <f t="shared" si="3"/>
        <v>917</v>
      </c>
      <c r="T52" s="745">
        <f>'дор.фонд на 01.01.22 (декабрь)'!W52</f>
        <v>0</v>
      </c>
      <c r="U52" s="734">
        <f>'дор.фонд на 01.01.22 (декабрь)'!X52</f>
        <v>917</v>
      </c>
      <c r="V52" s="745">
        <f>'дор.фонд на 01.01.22 (декабрь)'!Y52</f>
        <v>0</v>
      </c>
      <c r="W52" s="714">
        <f t="shared" si="8"/>
        <v>917</v>
      </c>
      <c r="X52" s="715">
        <f>'дор.фонд на 01.01.22 (декабрь)'!AR52</f>
        <v>0</v>
      </c>
      <c r="Y52" s="715">
        <f>'дор.фонд на 01.01.22 (декабрь)'!AS52</f>
        <v>917</v>
      </c>
      <c r="Z52" s="715">
        <f>'дор.фонд на 01.01.22 (декабрь)'!AT52</f>
        <v>0</v>
      </c>
      <c r="AA52" s="714">
        <f t="shared" si="15"/>
        <v>917</v>
      </c>
      <c r="AB52" s="746">
        <f>'дор.фонд на 01.01.22 (декабрь)'!BL52</f>
        <v>0</v>
      </c>
      <c r="AC52" s="752">
        <f>'дор.фонд на 01.01.22 (декабрь)'!BM52</f>
        <v>917</v>
      </c>
      <c r="AD52" s="753">
        <f>'дор.фонд на 01.01.22 (декабрь)'!BN52</f>
        <v>0</v>
      </c>
      <c r="AE52" s="736">
        <f t="shared" si="4"/>
        <v>1</v>
      </c>
      <c r="AF52" s="737">
        <f t="shared" si="5"/>
        <v>1</v>
      </c>
      <c r="AG52" s="714">
        <f t="shared" si="31"/>
        <v>0</v>
      </c>
      <c r="AH52" s="715">
        <f t="shared" si="37"/>
        <v>0</v>
      </c>
      <c r="AI52" s="715">
        <f t="shared" si="37"/>
        <v>0</v>
      </c>
      <c r="AJ52" s="715">
        <f t="shared" si="37"/>
        <v>0</v>
      </c>
      <c r="AK52" s="714">
        <f t="shared" si="32"/>
        <v>917</v>
      </c>
      <c r="AL52" s="715">
        <f>'дор.фонд на 01.01.22 (декабрь)'!BL52</f>
        <v>0</v>
      </c>
      <c r="AM52" s="715">
        <f>'дор.фонд на 01.01.22 (декабрь)'!BM52</f>
        <v>917</v>
      </c>
      <c r="AN52" s="715">
        <f>'дор.фонд на 01.01.22 (декабрь)'!BN52</f>
        <v>0</v>
      </c>
      <c r="AO52" s="714">
        <f t="shared" si="33"/>
        <v>917</v>
      </c>
      <c r="AP52" s="715">
        <f>'дор.фонд на 01.01.22 (декабрь)'!BU52</f>
        <v>0</v>
      </c>
      <c r="AQ52" s="715">
        <f>'дор.фонд на 01.01.22 (декабрь)'!BV52</f>
        <v>917</v>
      </c>
      <c r="AR52" s="715">
        <f>'дор.фонд на 01.01.22 (декабрь)'!BW52</f>
        <v>0</v>
      </c>
      <c r="AS52" s="714">
        <f t="shared" si="34"/>
        <v>91.7</v>
      </c>
      <c r="AT52" s="715">
        <f>'дор.фонд на 01.01.22 (декабрь)'!BZ52</f>
        <v>0</v>
      </c>
      <c r="AU52" s="715">
        <f>'дор.фонд на 01.01.22 (декабрь)'!CA52</f>
        <v>91.7</v>
      </c>
      <c r="AV52" s="715">
        <f>'дор.фонд на 01.01.22 (декабрь)'!CB52</f>
        <v>0</v>
      </c>
      <c r="AW52" s="714">
        <f t="shared" si="35"/>
        <v>1008.7</v>
      </c>
      <c r="AX52" s="715">
        <f t="shared" si="39"/>
        <v>0</v>
      </c>
      <c r="AY52" s="715">
        <f t="shared" si="40"/>
        <v>1008.7</v>
      </c>
      <c r="AZ52" s="715">
        <f t="shared" si="41"/>
        <v>0</v>
      </c>
      <c r="BA52" s="849"/>
      <c r="BB52" s="833"/>
      <c r="BC52" s="833"/>
      <c r="BD52" s="833"/>
      <c r="BE52" s="120"/>
    </row>
    <row r="53" spans="1:57" s="48" customFormat="1" ht="15.6" customHeight="1" x14ac:dyDescent="0.25">
      <c r="A53" s="120"/>
      <c r="B53" s="35"/>
      <c r="C53" s="36"/>
      <c r="D53" s="36">
        <v>1</v>
      </c>
      <c r="E53" s="811">
        <v>41</v>
      </c>
      <c r="F53" s="35"/>
      <c r="G53" s="36"/>
      <c r="H53" s="36">
        <v>1</v>
      </c>
      <c r="I53" s="120"/>
      <c r="J53" s="120"/>
      <c r="K53" s="120"/>
      <c r="L53" s="120"/>
      <c r="M53" s="811">
        <v>30</v>
      </c>
      <c r="N53" s="812" t="s">
        <v>167</v>
      </c>
      <c r="O53" s="743">
        <f t="shared" si="36"/>
        <v>892.9</v>
      </c>
      <c r="P53" s="715">
        <f>'дор.фонд на 01.01.22 (декабрь)'!S53:S69</f>
        <v>0</v>
      </c>
      <c r="Q53" s="716">
        <f>'дор.фонд на 01.01.22 (декабрь)'!T53:T69</f>
        <v>892.9</v>
      </c>
      <c r="R53" s="744">
        <f>'дор.фонд на 01.01.22 (декабрь)'!U53:U69</f>
        <v>0</v>
      </c>
      <c r="S53" s="732">
        <f t="shared" si="3"/>
        <v>892.9</v>
      </c>
      <c r="T53" s="745">
        <f>'дор.фонд на 01.01.22 (декабрь)'!W53</f>
        <v>0</v>
      </c>
      <c r="U53" s="734">
        <f>'дор.фонд на 01.01.22 (декабрь)'!X53</f>
        <v>892.9</v>
      </c>
      <c r="V53" s="745">
        <f>'дор.фонд на 01.01.22 (декабрь)'!Y53</f>
        <v>0</v>
      </c>
      <c r="W53" s="714">
        <f t="shared" si="8"/>
        <v>892.9</v>
      </c>
      <c r="X53" s="715">
        <f>'дор.фонд на 01.01.22 (декабрь)'!AR53</f>
        <v>0</v>
      </c>
      <c r="Y53" s="715">
        <f>'дор.фонд на 01.01.22 (декабрь)'!AS53</f>
        <v>892.9</v>
      </c>
      <c r="Z53" s="715">
        <f>'дор.фонд на 01.01.22 (декабрь)'!AT53</f>
        <v>0</v>
      </c>
      <c r="AA53" s="714">
        <f t="shared" si="15"/>
        <v>892.9</v>
      </c>
      <c r="AB53" s="746">
        <f>'дор.фонд на 01.01.22 (декабрь)'!BL53</f>
        <v>0</v>
      </c>
      <c r="AC53" s="752">
        <f>'дор.фонд на 01.01.22 (декабрь)'!BM53</f>
        <v>892.9</v>
      </c>
      <c r="AD53" s="753">
        <f>'дор.фонд на 01.01.22 (декабрь)'!BN53</f>
        <v>0</v>
      </c>
      <c r="AE53" s="736">
        <f t="shared" si="4"/>
        <v>1</v>
      </c>
      <c r="AF53" s="737">
        <f t="shared" si="5"/>
        <v>1</v>
      </c>
      <c r="AG53" s="714">
        <f t="shared" si="31"/>
        <v>0</v>
      </c>
      <c r="AH53" s="715">
        <f t="shared" si="37"/>
        <v>0</v>
      </c>
      <c r="AI53" s="715">
        <f t="shared" si="37"/>
        <v>0</v>
      </c>
      <c r="AJ53" s="715">
        <f t="shared" si="37"/>
        <v>0</v>
      </c>
      <c r="AK53" s="714">
        <f t="shared" si="32"/>
        <v>892.9</v>
      </c>
      <c r="AL53" s="715">
        <f>'дор.фонд на 01.01.22 (декабрь)'!BL53</f>
        <v>0</v>
      </c>
      <c r="AM53" s="715">
        <f>'дор.фонд на 01.01.22 (декабрь)'!BM53</f>
        <v>892.9</v>
      </c>
      <c r="AN53" s="715">
        <f>'дор.фонд на 01.01.22 (декабрь)'!BN53</f>
        <v>0</v>
      </c>
      <c r="AO53" s="714">
        <f t="shared" si="33"/>
        <v>892.9</v>
      </c>
      <c r="AP53" s="715">
        <f>'дор.фонд на 01.01.22 (декабрь)'!BU53</f>
        <v>0</v>
      </c>
      <c r="AQ53" s="715">
        <f>'дор.фонд на 01.01.22 (декабрь)'!BV53</f>
        <v>892.9</v>
      </c>
      <c r="AR53" s="715">
        <f>'дор.фонд на 01.01.22 (декабрь)'!BW53</f>
        <v>0</v>
      </c>
      <c r="AS53" s="714">
        <f t="shared" si="34"/>
        <v>99.25</v>
      </c>
      <c r="AT53" s="715">
        <f>'дор.фонд на 01.01.22 (декабрь)'!BZ53</f>
        <v>0</v>
      </c>
      <c r="AU53" s="715">
        <f>'дор.фонд на 01.01.22 (декабрь)'!CA53</f>
        <v>99.25</v>
      </c>
      <c r="AV53" s="715">
        <f>'дор.фонд на 01.01.22 (декабрь)'!CB53</f>
        <v>0</v>
      </c>
      <c r="AW53" s="714">
        <f t="shared" si="35"/>
        <v>992.15</v>
      </c>
      <c r="AX53" s="715">
        <f t="shared" si="39"/>
        <v>0</v>
      </c>
      <c r="AY53" s="715">
        <f t="shared" si="40"/>
        <v>992.15</v>
      </c>
      <c r="AZ53" s="715">
        <f t="shared" si="41"/>
        <v>0</v>
      </c>
      <c r="BA53" s="849"/>
      <c r="BB53" s="833"/>
      <c r="BC53" s="833"/>
      <c r="BD53" s="833"/>
      <c r="BE53" s="120"/>
    </row>
    <row r="54" spans="1:57" s="49" customFormat="1" ht="15.75" customHeight="1" x14ac:dyDescent="0.25">
      <c r="A54" s="828"/>
      <c r="B54" s="38"/>
      <c r="C54" s="39">
        <v>1</v>
      </c>
      <c r="D54" s="39"/>
      <c r="E54" s="40">
        <v>42</v>
      </c>
      <c r="F54" s="38"/>
      <c r="G54" s="39">
        <v>1</v>
      </c>
      <c r="H54" s="39">
        <v>1</v>
      </c>
      <c r="I54" s="828"/>
      <c r="J54" s="828"/>
      <c r="K54" s="828"/>
      <c r="L54" s="828"/>
      <c r="M54" s="811">
        <v>31</v>
      </c>
      <c r="N54" s="812" t="s">
        <v>37</v>
      </c>
      <c r="O54" s="743">
        <f t="shared" si="36"/>
        <v>8850.1522000000004</v>
      </c>
      <c r="P54" s="715">
        <f>'дор.фонд на 01.01.22 (декабрь)'!S54:S70</f>
        <v>0</v>
      </c>
      <c r="Q54" s="716">
        <f>'дор.фонд на 01.01.22 (декабрь)'!T54:T70</f>
        <v>2489.8000000000002</v>
      </c>
      <c r="R54" s="744">
        <f>'дор.фонд на 01.01.22 (декабрь)'!U54:U70</f>
        <v>6360.3522000000003</v>
      </c>
      <c r="S54" s="732">
        <f t="shared" si="3"/>
        <v>8850.1522000000004</v>
      </c>
      <c r="T54" s="745">
        <f>'дор.фонд на 01.01.22 (декабрь)'!W54</f>
        <v>0</v>
      </c>
      <c r="U54" s="734">
        <f>'дор.фонд на 01.01.22 (декабрь)'!X54</f>
        <v>2489.8000000000002</v>
      </c>
      <c r="V54" s="745">
        <f>'дор.фонд на 01.01.22 (декабрь)'!Y54</f>
        <v>6360.3522000000003</v>
      </c>
      <c r="W54" s="714">
        <f t="shared" si="8"/>
        <v>8850.1522000000004</v>
      </c>
      <c r="X54" s="715">
        <f>'дор.фонд на 01.01.22 (декабрь)'!AR54</f>
        <v>0</v>
      </c>
      <c r="Y54" s="715">
        <f>'дор.фонд на 01.01.22 (декабрь)'!AS54</f>
        <v>2489.8000000000002</v>
      </c>
      <c r="Z54" s="715">
        <f>'дор.фонд на 01.01.22 (декабрь)'!AT54</f>
        <v>6360.3522000000003</v>
      </c>
      <c r="AA54" s="714">
        <f t="shared" si="15"/>
        <v>8151.2809999999999</v>
      </c>
      <c r="AB54" s="746">
        <f>'дор.фонд на 01.01.22 (декабрь)'!BL54</f>
        <v>0</v>
      </c>
      <c r="AC54" s="752">
        <f>'дор.фонд на 01.01.22 (декабрь)'!BM54</f>
        <v>2489.8000000000002</v>
      </c>
      <c r="AD54" s="753">
        <f>'дор.фонд на 01.01.22 (декабрь)'!BN54</f>
        <v>5661.4809999999998</v>
      </c>
      <c r="AE54" s="736">
        <f t="shared" si="4"/>
        <v>1</v>
      </c>
      <c r="AF54" s="737">
        <f t="shared" si="5"/>
        <v>1</v>
      </c>
      <c r="AG54" s="714">
        <f t="shared" si="31"/>
        <v>0</v>
      </c>
      <c r="AH54" s="715">
        <f t="shared" si="37"/>
        <v>0</v>
      </c>
      <c r="AI54" s="715">
        <f t="shared" si="37"/>
        <v>0</v>
      </c>
      <c r="AJ54" s="715">
        <f t="shared" si="37"/>
        <v>0</v>
      </c>
      <c r="AK54" s="714">
        <f t="shared" si="32"/>
        <v>8151.2809999999999</v>
      </c>
      <c r="AL54" s="715">
        <f>'дор.фонд на 01.01.22 (декабрь)'!BL54</f>
        <v>0</v>
      </c>
      <c r="AM54" s="715">
        <f>'дор.фонд на 01.01.22 (декабрь)'!BM54</f>
        <v>2489.8000000000002</v>
      </c>
      <c r="AN54" s="715">
        <f>'дор.фонд на 01.01.22 (декабрь)'!BN54</f>
        <v>5661.4809999999998</v>
      </c>
      <c r="AO54" s="714">
        <f t="shared" si="33"/>
        <v>8151.2809999999999</v>
      </c>
      <c r="AP54" s="715">
        <f>'дор.фонд на 01.01.22 (декабрь)'!BU54</f>
        <v>0</v>
      </c>
      <c r="AQ54" s="715">
        <f>'дор.фонд на 01.01.22 (декабрь)'!BV54</f>
        <v>2489.8000000000002</v>
      </c>
      <c r="AR54" s="715">
        <f>'дор.фонд на 01.01.22 (декабрь)'!BW54</f>
        <v>5661.4809999999998</v>
      </c>
      <c r="AS54" s="714">
        <f t="shared" si="34"/>
        <v>965.44145000000003</v>
      </c>
      <c r="AT54" s="715">
        <f>'дор.фонд на 01.01.22 (декабрь)'!BZ54</f>
        <v>0</v>
      </c>
      <c r="AU54" s="715">
        <f>'дор.фонд на 01.01.22 (декабрь)'!CA54</f>
        <v>336.38799999999998</v>
      </c>
      <c r="AV54" s="715">
        <f>'дор.фонд на 01.01.22 (декабрь)'!CB54</f>
        <v>629.05345</v>
      </c>
      <c r="AW54" s="714">
        <f t="shared" si="35"/>
        <v>9116.7224500000011</v>
      </c>
      <c r="AX54" s="715">
        <f t="shared" si="39"/>
        <v>0</v>
      </c>
      <c r="AY54" s="715">
        <f t="shared" si="40"/>
        <v>2826.1880000000001</v>
      </c>
      <c r="AZ54" s="715">
        <f t="shared" si="41"/>
        <v>6290.5344500000001</v>
      </c>
      <c r="BA54" s="849"/>
      <c r="BB54" s="833"/>
      <c r="BC54" s="833"/>
      <c r="BD54" s="833"/>
      <c r="BE54" s="828"/>
    </row>
    <row r="55" spans="1:57" s="48" customFormat="1" ht="15.75" customHeight="1" x14ac:dyDescent="0.25">
      <c r="A55" s="120"/>
      <c r="B55" s="35"/>
      <c r="C55" s="36"/>
      <c r="D55" s="36">
        <v>1</v>
      </c>
      <c r="E55" s="811">
        <v>43</v>
      </c>
      <c r="F55" s="35"/>
      <c r="G55" s="36"/>
      <c r="H55" s="36">
        <v>1</v>
      </c>
      <c r="I55" s="120"/>
      <c r="J55" s="120"/>
      <c r="K55" s="120"/>
      <c r="L55" s="120"/>
      <c r="M55" s="811">
        <v>32</v>
      </c>
      <c r="N55" s="812" t="s">
        <v>94</v>
      </c>
      <c r="O55" s="743">
        <f t="shared" si="36"/>
        <v>525.25080000000003</v>
      </c>
      <c r="P55" s="715">
        <f>'дор.фонд на 01.01.22 (декабрь)'!S55:S71</f>
        <v>0</v>
      </c>
      <c r="Q55" s="716">
        <f>'дор.фонд на 01.01.22 (декабрь)'!T55:T71</f>
        <v>525.25080000000003</v>
      </c>
      <c r="R55" s="744">
        <f>'дор.фонд на 01.01.22 (декабрь)'!U55:U71</f>
        <v>0</v>
      </c>
      <c r="S55" s="732">
        <f t="shared" si="3"/>
        <v>525.4</v>
      </c>
      <c r="T55" s="745">
        <f>'дор.фонд на 01.01.22 (декабрь)'!W55</f>
        <v>0</v>
      </c>
      <c r="U55" s="734">
        <f>'дор.фонд на 01.01.22 (декабрь)'!X55</f>
        <v>525.4</v>
      </c>
      <c r="V55" s="745">
        <f>'дор.фонд на 01.01.22 (декабрь)'!Y55</f>
        <v>0</v>
      </c>
      <c r="W55" s="714">
        <f t="shared" si="8"/>
        <v>525.25080000000003</v>
      </c>
      <c r="X55" s="715">
        <f>'дор.фонд на 01.01.22 (декабрь)'!AR55</f>
        <v>0</v>
      </c>
      <c r="Y55" s="715">
        <f>'дор.фонд на 01.01.22 (декабрь)'!AS55</f>
        <v>525.25080000000003</v>
      </c>
      <c r="Z55" s="715">
        <f>'дор.фонд на 01.01.22 (декабрь)'!AT55</f>
        <v>0</v>
      </c>
      <c r="AA55" s="714">
        <f t="shared" si="15"/>
        <v>0</v>
      </c>
      <c r="AB55" s="746">
        <f>'дор.фонд на 01.01.22 (декабрь)'!BL55</f>
        <v>0</v>
      </c>
      <c r="AC55" s="752">
        <f>'дор.фонд на 01.01.22 (декабрь)'!BM55</f>
        <v>0</v>
      </c>
      <c r="AD55" s="753">
        <f>'дор.фонд на 01.01.22 (декабрь)'!BN55</f>
        <v>0</v>
      </c>
      <c r="AE55" s="736">
        <f t="shared" si="4"/>
        <v>0.99971602588504005</v>
      </c>
      <c r="AF55" s="737">
        <f t="shared" si="5"/>
        <v>1</v>
      </c>
      <c r="AG55" s="714">
        <f t="shared" si="31"/>
        <v>0</v>
      </c>
      <c r="AH55" s="715">
        <f t="shared" si="37"/>
        <v>0</v>
      </c>
      <c r="AI55" s="715">
        <f t="shared" si="37"/>
        <v>0</v>
      </c>
      <c r="AJ55" s="715">
        <f t="shared" si="37"/>
        <v>0</v>
      </c>
      <c r="AK55" s="714">
        <f t="shared" si="32"/>
        <v>0</v>
      </c>
      <c r="AL55" s="715">
        <f>'дор.фонд на 01.01.22 (декабрь)'!BL55</f>
        <v>0</v>
      </c>
      <c r="AM55" s="715">
        <f>'дор.фонд на 01.01.22 (декабрь)'!BM55</f>
        <v>0</v>
      </c>
      <c r="AN55" s="715">
        <f>'дор.фонд на 01.01.22 (декабрь)'!BN55</f>
        <v>0</v>
      </c>
      <c r="AO55" s="714">
        <f t="shared" si="33"/>
        <v>0</v>
      </c>
      <c r="AP55" s="715">
        <f>'дор.фонд на 01.01.22 (декабрь)'!BU55</f>
        <v>0</v>
      </c>
      <c r="AQ55" s="715">
        <f>'дор.фонд на 01.01.22 (декабрь)'!BV55</f>
        <v>0</v>
      </c>
      <c r="AR55" s="715">
        <f>'дор.фонд на 01.01.22 (декабрь)'!BW55</f>
        <v>0</v>
      </c>
      <c r="AS55" s="714">
        <f t="shared" si="34"/>
        <v>0</v>
      </c>
      <c r="AT55" s="715">
        <f>'дор.фонд на 01.01.22 (декабрь)'!BZ55</f>
        <v>0</v>
      </c>
      <c r="AU55" s="715">
        <f>'дор.фонд на 01.01.22 (декабрь)'!CA55</f>
        <v>0</v>
      </c>
      <c r="AV55" s="715">
        <f>'дор.фонд на 01.01.22 (декабрь)'!CB55</f>
        <v>0</v>
      </c>
      <c r="AW55" s="714">
        <f t="shared" si="35"/>
        <v>0</v>
      </c>
      <c r="AX55" s="715">
        <f t="shared" si="39"/>
        <v>0</v>
      </c>
      <c r="AY55" s="715">
        <f t="shared" si="40"/>
        <v>0</v>
      </c>
      <c r="AZ55" s="715">
        <f t="shared" si="41"/>
        <v>0</v>
      </c>
      <c r="BA55" s="849"/>
      <c r="BB55" s="833"/>
      <c r="BC55" s="833"/>
      <c r="BD55" s="833"/>
      <c r="BE55" s="120"/>
    </row>
    <row r="56" spans="1:57" s="48" customFormat="1" ht="15.6" customHeight="1" x14ac:dyDescent="0.25">
      <c r="A56" s="120"/>
      <c r="B56" s="35"/>
      <c r="C56" s="36"/>
      <c r="D56" s="36">
        <v>1</v>
      </c>
      <c r="E56" s="811">
        <v>44</v>
      </c>
      <c r="F56" s="35"/>
      <c r="G56" s="36"/>
      <c r="H56" s="36">
        <v>1</v>
      </c>
      <c r="I56" s="120"/>
      <c r="J56" s="120"/>
      <c r="K56" s="120"/>
      <c r="L56" s="120"/>
      <c r="M56" s="811">
        <v>33</v>
      </c>
      <c r="N56" s="804" t="s">
        <v>168</v>
      </c>
      <c r="O56" s="743">
        <f t="shared" si="36"/>
        <v>1478.7636500000001</v>
      </c>
      <c r="P56" s="715">
        <f>'дор.фонд на 01.01.22 (декабрь)'!S56:S72</f>
        <v>0</v>
      </c>
      <c r="Q56" s="716">
        <f>'дор.фонд на 01.01.22 (декабрь)'!T56:T72</f>
        <v>1478.7636500000001</v>
      </c>
      <c r="R56" s="744">
        <f>'дор.фонд на 01.01.22 (декабрь)'!U56:U72</f>
        <v>0</v>
      </c>
      <c r="S56" s="732">
        <f t="shared" si="3"/>
        <v>1480.2</v>
      </c>
      <c r="T56" s="745">
        <f>'дор.фонд на 01.01.22 (декабрь)'!W56</f>
        <v>0</v>
      </c>
      <c r="U56" s="734">
        <f>'дор.фонд на 01.01.22 (декабрь)'!X56</f>
        <v>1480.2</v>
      </c>
      <c r="V56" s="745">
        <f>'дор.фонд на 01.01.22 (декабрь)'!Y56</f>
        <v>0</v>
      </c>
      <c r="W56" s="714">
        <f t="shared" si="8"/>
        <v>1478.7636500000001</v>
      </c>
      <c r="X56" s="715">
        <f>'дор.фонд на 01.01.22 (декабрь)'!AR56</f>
        <v>0</v>
      </c>
      <c r="Y56" s="715">
        <f>'дор.фонд на 01.01.22 (декабрь)'!AS56</f>
        <v>1478.7636500000001</v>
      </c>
      <c r="Z56" s="715">
        <f>'дор.фонд на 01.01.22 (декабрь)'!AT56</f>
        <v>0</v>
      </c>
      <c r="AA56" s="714">
        <f t="shared" si="15"/>
        <v>1408.76775</v>
      </c>
      <c r="AB56" s="746">
        <f>'дор.фонд на 01.01.22 (декабрь)'!BL56</f>
        <v>0</v>
      </c>
      <c r="AC56" s="752">
        <f>'дор.фонд на 01.01.22 (декабрь)'!BM56</f>
        <v>1408.76775</v>
      </c>
      <c r="AD56" s="753">
        <f>'дор.фонд на 01.01.22 (декабрь)'!BN56</f>
        <v>0</v>
      </c>
      <c r="AE56" s="736">
        <f t="shared" si="4"/>
        <v>0.99902962437508447</v>
      </c>
      <c r="AF56" s="737">
        <f t="shared" si="5"/>
        <v>1</v>
      </c>
      <c r="AG56" s="714">
        <f t="shared" si="31"/>
        <v>0</v>
      </c>
      <c r="AH56" s="715">
        <f t="shared" ref="AH56:AJ56" si="42">P56-X56</f>
        <v>0</v>
      </c>
      <c r="AI56" s="715">
        <f t="shared" si="42"/>
        <v>0</v>
      </c>
      <c r="AJ56" s="715">
        <f t="shared" si="42"/>
        <v>0</v>
      </c>
      <c r="AK56" s="714">
        <f t="shared" si="32"/>
        <v>1408.76775</v>
      </c>
      <c r="AL56" s="715">
        <f>'дор.фонд на 01.01.22 (декабрь)'!BL56</f>
        <v>0</v>
      </c>
      <c r="AM56" s="715">
        <f>'дор.фонд на 01.01.22 (декабрь)'!BM56</f>
        <v>1408.76775</v>
      </c>
      <c r="AN56" s="715">
        <f>'дор.фонд на 01.01.22 (декабрь)'!BN56</f>
        <v>0</v>
      </c>
      <c r="AO56" s="714">
        <f t="shared" si="33"/>
        <v>1408.76775</v>
      </c>
      <c r="AP56" s="715">
        <f>'дор.фонд на 01.01.22 (декабрь)'!BU56</f>
        <v>0</v>
      </c>
      <c r="AQ56" s="715">
        <f>'дор.фонд на 01.01.22 (декабрь)'!BV56</f>
        <v>1408.76775</v>
      </c>
      <c r="AR56" s="715">
        <f>'дор.фонд на 01.01.22 (декабрь)'!BW56</f>
        <v>0</v>
      </c>
      <c r="AS56" s="714">
        <f t="shared" si="34"/>
        <v>174.11738</v>
      </c>
      <c r="AT56" s="715">
        <f>'дор.фонд на 01.01.22 (декабрь)'!BZ56</f>
        <v>0</v>
      </c>
      <c r="AU56" s="715">
        <f>'дор.фонд на 01.01.22 (декабрь)'!CA56</f>
        <v>174.11738</v>
      </c>
      <c r="AV56" s="715">
        <f>'дор.фонд на 01.01.22 (декабрь)'!CB56</f>
        <v>0</v>
      </c>
      <c r="AW56" s="714">
        <f t="shared" si="35"/>
        <v>1582.8851299999999</v>
      </c>
      <c r="AX56" s="715">
        <f t="shared" si="39"/>
        <v>0</v>
      </c>
      <c r="AY56" s="715">
        <f t="shared" si="40"/>
        <v>1582.8851299999999</v>
      </c>
      <c r="AZ56" s="715">
        <f t="shared" si="41"/>
        <v>0</v>
      </c>
      <c r="BA56" s="849"/>
      <c r="BB56" s="833"/>
      <c r="BC56" s="833"/>
      <c r="BD56" s="833"/>
      <c r="BE56" s="120"/>
    </row>
    <row r="57" spans="1:57" s="669" customFormat="1" ht="18.600000000000001" customHeight="1" x14ac:dyDescent="0.25">
      <c r="A57" s="827"/>
      <c r="B57" s="679"/>
      <c r="C57" s="680"/>
      <c r="D57" s="680"/>
      <c r="E57" s="638"/>
      <c r="F57" s="679"/>
      <c r="G57" s="680"/>
      <c r="H57" s="680"/>
      <c r="I57" s="827"/>
      <c r="J57" s="827"/>
      <c r="K57" s="827"/>
      <c r="L57" s="827"/>
      <c r="M57" s="138"/>
      <c r="N57" s="141" t="s">
        <v>16</v>
      </c>
      <c r="O57" s="712">
        <f>SUM(O58:O78)-O59</f>
        <v>226972.75532999999</v>
      </c>
      <c r="P57" s="711">
        <f>SUM(P58:P78)-P59</f>
        <v>89510.459960000007</v>
      </c>
      <c r="Q57" s="711">
        <f>SUM(Q58:Q78)-Q59</f>
        <v>33417.229250000004</v>
      </c>
      <c r="R57" s="727">
        <f>SUM(R58:R78)-R59</f>
        <v>104045.06611999999</v>
      </c>
      <c r="S57" s="712">
        <f t="shared" si="3"/>
        <v>219388.37079999998</v>
      </c>
      <c r="T57" s="711">
        <f>SUM(T58:T78)-T59</f>
        <v>171257.24299999999</v>
      </c>
      <c r="U57" s="711">
        <f>SUM(U58:U78)-U59</f>
        <v>33848.400000000001</v>
      </c>
      <c r="V57" s="711">
        <f>SUM(V58:V78)-V59</f>
        <v>14282.727800000001</v>
      </c>
      <c r="W57" s="712">
        <f t="shared" si="8"/>
        <v>226972.75527000002</v>
      </c>
      <c r="X57" s="711">
        <f>SUM(X58:X78)-X59</f>
        <v>89510.459960000007</v>
      </c>
      <c r="Y57" s="711">
        <f>SUM(Y58:Y78)-Y59</f>
        <v>33417.229250000004</v>
      </c>
      <c r="Z57" s="711">
        <f>SUM(Z58:Z78)-Z59</f>
        <v>104045.06606</v>
      </c>
      <c r="AA57" s="712">
        <f t="shared" si="15"/>
        <v>155748.4516</v>
      </c>
      <c r="AB57" s="711">
        <f>SUM(AB58:AB78)-AB59</f>
        <v>34663.568399999996</v>
      </c>
      <c r="AC57" s="711">
        <f>SUM(AC58:AC78)-AC59</f>
        <v>30249.036119999997</v>
      </c>
      <c r="AD57" s="728">
        <f>SUM(AD58:AD78)-AD59</f>
        <v>90835.847080000007</v>
      </c>
      <c r="AE57" s="729">
        <f t="shared" si="4"/>
        <v>1.0345705856802874</v>
      </c>
      <c r="AF57" s="730">
        <f t="shared" si="5"/>
        <v>0.99999999973565123</v>
      </c>
      <c r="AG57" s="712">
        <f t="shared" si="31"/>
        <v>5.999999848427251E-5</v>
      </c>
      <c r="AH57" s="711">
        <f>SUM(AH58:AH78)-AH59</f>
        <v>0</v>
      </c>
      <c r="AI57" s="711">
        <f>SUM(AI58:AI78)-AI59</f>
        <v>0</v>
      </c>
      <c r="AJ57" s="711">
        <f>SUM(AJ58:AJ78)-AJ59</f>
        <v>5.999999848427251E-5</v>
      </c>
      <c r="AK57" s="712">
        <f t="shared" si="32"/>
        <v>155748.4516</v>
      </c>
      <c r="AL57" s="711">
        <f>SUM(AL58:AL78)-AL59</f>
        <v>34663.568399999996</v>
      </c>
      <c r="AM57" s="711">
        <f>SUM(AM58:AM78)-AM59</f>
        <v>30249.036119999997</v>
      </c>
      <c r="AN57" s="711">
        <f>SUM(AN58:AN78)-AN59</f>
        <v>90835.847080000007</v>
      </c>
      <c r="AO57" s="712">
        <f t="shared" si="33"/>
        <v>155748.4516</v>
      </c>
      <c r="AP57" s="711">
        <f>SUM(AP58:AP78)-AP59</f>
        <v>34663.568399999996</v>
      </c>
      <c r="AQ57" s="711">
        <f>SUM(AQ58:AQ78)-AQ59</f>
        <v>30249.036119999997</v>
      </c>
      <c r="AR57" s="711">
        <f>SUM(AR58:AR78)-AR59</f>
        <v>90835.847080000007</v>
      </c>
      <c r="AS57" s="712">
        <f t="shared" si="34"/>
        <v>27310.28889</v>
      </c>
      <c r="AT57" s="711">
        <f>SUM(AT58:AT78)-AT59</f>
        <v>2609.08583</v>
      </c>
      <c r="AU57" s="711">
        <f>SUM(AU58:AU78)-AU59</f>
        <v>13196.375090000003</v>
      </c>
      <c r="AV57" s="711">
        <f>SUM(AV58:AV78)-AV59</f>
        <v>11504.827969999998</v>
      </c>
      <c r="AW57" s="712">
        <f t="shared" si="35"/>
        <v>183058.74049</v>
      </c>
      <c r="AX57" s="711">
        <f>SUM(AX58:AX78)-AX59</f>
        <v>37272.65423</v>
      </c>
      <c r="AY57" s="711">
        <f>SUM(AY58:AY78)-AY59</f>
        <v>43445.411210000006</v>
      </c>
      <c r="AZ57" s="711">
        <f>SUM(AZ58:AZ78)-AZ59</f>
        <v>102340.67505000002</v>
      </c>
      <c r="BA57" s="848"/>
      <c r="BB57" s="835"/>
      <c r="BC57" s="835"/>
      <c r="BD57" s="835"/>
      <c r="BE57" s="827"/>
    </row>
    <row r="58" spans="1:57" s="48" customFormat="1" ht="15.75" customHeight="1" x14ac:dyDescent="0.25">
      <c r="A58" s="120"/>
      <c r="B58" s="35">
        <v>1</v>
      </c>
      <c r="C58" s="36"/>
      <c r="D58" s="36"/>
      <c r="E58" s="811">
        <v>45</v>
      </c>
      <c r="F58" s="35"/>
      <c r="G58" s="36"/>
      <c r="H58" s="36"/>
      <c r="I58" s="120"/>
      <c r="J58" s="120"/>
      <c r="K58" s="120"/>
      <c r="L58" s="120"/>
      <c r="M58" s="811">
        <v>34</v>
      </c>
      <c r="N58" s="812" t="s">
        <v>203</v>
      </c>
      <c r="O58" s="738">
        <f t="shared" ref="O58:O78" si="43">P58+Q58+R58</f>
        <v>0</v>
      </c>
      <c r="P58" s="713">
        <f>'дор.фонд на 01.01.22 (декабрь)'!S58:S78</f>
        <v>0</v>
      </c>
      <c r="Q58" s="716">
        <f>'дор.фонд на 01.01.22 (декабрь)'!T58:T78</f>
        <v>0</v>
      </c>
      <c r="R58" s="731">
        <f>'дор.фонд на 01.01.22 (декабрь)'!U58:U78</f>
        <v>0</v>
      </c>
      <c r="S58" s="732">
        <f t="shared" si="3"/>
        <v>405.2</v>
      </c>
      <c r="T58" s="733">
        <f>'дор.фонд на 01.01.22 (декабрь)'!W58</f>
        <v>0</v>
      </c>
      <c r="U58" s="734">
        <f>'дор.фонд на 01.01.22 (декабрь)'!X58</f>
        <v>405.2</v>
      </c>
      <c r="V58" s="733">
        <f>'дор.фонд на 01.01.22 (декабрь)'!Y58</f>
        <v>0</v>
      </c>
      <c r="W58" s="714">
        <f t="shared" si="8"/>
        <v>0</v>
      </c>
      <c r="X58" s="713">
        <f>'дор.фонд на 01.01.22 (декабрь)'!AR58</f>
        <v>0</v>
      </c>
      <c r="Y58" s="713">
        <f>'дор.фонд на 01.01.22 (декабрь)'!AS58</f>
        <v>0</v>
      </c>
      <c r="Z58" s="713">
        <f>'дор.фонд на 01.01.22 (декабрь)'!AT58</f>
        <v>0</v>
      </c>
      <c r="AA58" s="714">
        <f t="shared" si="15"/>
        <v>0</v>
      </c>
      <c r="AB58" s="717">
        <f>'дор.фонд на 01.01.22 (декабрь)'!BL58</f>
        <v>0</v>
      </c>
      <c r="AC58" s="717">
        <f>'дор.фонд на 01.01.22 (декабрь)'!BM58</f>
        <v>0</v>
      </c>
      <c r="AD58" s="740">
        <f>'дор.фонд на 01.01.22 (декабрь)'!BN58</f>
        <v>0</v>
      </c>
      <c r="AE58" s="736">
        <f t="shared" si="4"/>
        <v>0</v>
      </c>
      <c r="AF58" s="737" t="e">
        <f t="shared" si="5"/>
        <v>#DIV/0!</v>
      </c>
      <c r="AG58" s="714">
        <f t="shared" si="31"/>
        <v>0</v>
      </c>
      <c r="AH58" s="713">
        <f t="shared" ref="AH58:AJ73" si="44">P58-X58</f>
        <v>0</v>
      </c>
      <c r="AI58" s="713">
        <f t="shared" si="44"/>
        <v>0</v>
      </c>
      <c r="AJ58" s="713">
        <f>R58-Z58</f>
        <v>0</v>
      </c>
      <c r="AK58" s="714">
        <f t="shared" si="32"/>
        <v>0</v>
      </c>
      <c r="AL58" s="713">
        <f>'дор.фонд на 01.01.22 (декабрь)'!BL58</f>
        <v>0</v>
      </c>
      <c r="AM58" s="713">
        <f>'дор.фонд на 01.01.22 (декабрь)'!BM58</f>
        <v>0</v>
      </c>
      <c r="AN58" s="713">
        <f>'дор.фонд на 01.01.22 (декабрь)'!BN58</f>
        <v>0</v>
      </c>
      <c r="AO58" s="714">
        <f t="shared" si="33"/>
        <v>0</v>
      </c>
      <c r="AP58" s="713">
        <f>'дор.фонд на 01.01.22 (декабрь)'!BU58</f>
        <v>0</v>
      </c>
      <c r="AQ58" s="713">
        <f>'дор.фонд на 01.01.22 (декабрь)'!BV58</f>
        <v>0</v>
      </c>
      <c r="AR58" s="713">
        <f>'дор.фонд на 01.01.22 (декабрь)'!BW58</f>
        <v>0</v>
      </c>
      <c r="AS58" s="714">
        <f t="shared" si="34"/>
        <v>0</v>
      </c>
      <c r="AT58" s="713">
        <f>'дор.фонд на 01.01.22 (декабрь)'!BZ58</f>
        <v>0</v>
      </c>
      <c r="AU58" s="713">
        <f>'дор.фонд на 01.01.22 (декабрь)'!CA58</f>
        <v>0</v>
      </c>
      <c r="AV58" s="713">
        <f>'дор.фонд на 01.01.22 (декабрь)'!CB58</f>
        <v>0</v>
      </c>
      <c r="AW58" s="714">
        <f t="shared" si="35"/>
        <v>0</v>
      </c>
      <c r="AX58" s="713">
        <f>AP58+AT58</f>
        <v>0</v>
      </c>
      <c r="AY58" s="713">
        <f t="shared" ref="AY58:AZ58" si="45">AQ58+AU58</f>
        <v>0</v>
      </c>
      <c r="AZ58" s="713">
        <f t="shared" si="45"/>
        <v>0</v>
      </c>
      <c r="BA58" s="849"/>
      <c r="BB58" s="832"/>
      <c r="BC58" s="832"/>
      <c r="BD58" s="832"/>
      <c r="BE58" s="120"/>
    </row>
    <row r="59" spans="1:57" s="48" customFormat="1" ht="15.75" hidden="1" customHeight="1" x14ac:dyDescent="0.25">
      <c r="A59" s="120"/>
      <c r="B59" s="35"/>
      <c r="C59" s="36"/>
      <c r="D59" s="36"/>
      <c r="E59" s="811"/>
      <c r="F59" s="35"/>
      <c r="G59" s="36"/>
      <c r="H59" s="36"/>
      <c r="I59" s="120"/>
      <c r="J59" s="120"/>
      <c r="K59" s="120"/>
      <c r="L59" s="120"/>
      <c r="M59" s="811"/>
      <c r="N59" s="19" t="s">
        <v>251</v>
      </c>
      <c r="O59" s="738">
        <f t="shared" si="43"/>
        <v>0</v>
      </c>
      <c r="P59" s="713">
        <f>'дор.фонд на 01.01.22 (декабрь)'!S59:S79</f>
        <v>0</v>
      </c>
      <c r="Q59" s="716">
        <f>'дор.фонд на 01.01.22 (декабрь)'!T59:T79</f>
        <v>0</v>
      </c>
      <c r="R59" s="731">
        <f>'дор.фонд на 01.01.22 (декабрь)'!U59:U79</f>
        <v>0</v>
      </c>
      <c r="S59" s="732">
        <f t="shared" si="3"/>
        <v>0</v>
      </c>
      <c r="T59" s="733">
        <f>'дор.фонд на 01.01.22 (декабрь)'!W59</f>
        <v>0</v>
      </c>
      <c r="U59" s="734">
        <f>'дор.фонд на 01.01.22 (декабрь)'!X59</f>
        <v>0</v>
      </c>
      <c r="V59" s="733">
        <f>'дор.фонд на 01.01.22 (декабрь)'!Y59</f>
        <v>0</v>
      </c>
      <c r="W59" s="714">
        <f t="shared" si="8"/>
        <v>0</v>
      </c>
      <c r="X59" s="713">
        <f>'дор.фонд на 01.01.22 (декабрь)'!AR59</f>
        <v>0</v>
      </c>
      <c r="Y59" s="713">
        <f>'дор.фонд на 01.01.22 (декабрь)'!AS59</f>
        <v>0</v>
      </c>
      <c r="Z59" s="713">
        <f>'дор.фонд на 01.01.22 (декабрь)'!AT59</f>
        <v>0</v>
      </c>
      <c r="AA59" s="714">
        <f t="shared" si="15"/>
        <v>0</v>
      </c>
      <c r="AB59" s="717">
        <f>'дор.фонд на 01.01.22 (декабрь)'!BL59</f>
        <v>0</v>
      </c>
      <c r="AC59" s="717">
        <f>'дор.фонд на 01.01.22 (декабрь)'!BM59</f>
        <v>0</v>
      </c>
      <c r="AD59" s="740">
        <f>'дор.фонд на 01.01.22 (декабрь)'!BN59</f>
        <v>0</v>
      </c>
      <c r="AE59" s="736" t="e">
        <f t="shared" si="4"/>
        <v>#DIV/0!</v>
      </c>
      <c r="AF59" s="737" t="e">
        <f t="shared" si="5"/>
        <v>#DIV/0!</v>
      </c>
      <c r="AG59" s="714">
        <f t="shared" si="31"/>
        <v>0</v>
      </c>
      <c r="AH59" s="713">
        <f t="shared" si="44"/>
        <v>0</v>
      </c>
      <c r="AI59" s="713">
        <f t="shared" si="44"/>
        <v>0</v>
      </c>
      <c r="AJ59" s="713">
        <f t="shared" si="44"/>
        <v>0</v>
      </c>
      <c r="AK59" s="714">
        <f t="shared" si="32"/>
        <v>0</v>
      </c>
      <c r="AL59" s="713">
        <f>'дор.фонд на 01.01.22 (декабрь)'!BL59</f>
        <v>0</v>
      </c>
      <c r="AM59" s="713">
        <f>'дор.фонд на 01.01.22 (декабрь)'!BM59</f>
        <v>0</v>
      </c>
      <c r="AN59" s="713">
        <f>'дор.фонд на 01.01.22 (декабрь)'!BN59</f>
        <v>0</v>
      </c>
      <c r="AO59" s="714">
        <f t="shared" si="33"/>
        <v>0</v>
      </c>
      <c r="AP59" s="713">
        <f>'дор.фонд на 01.01.22 (декабрь)'!BU59</f>
        <v>0</v>
      </c>
      <c r="AQ59" s="713">
        <f>'дор.фонд на 01.01.22 (декабрь)'!BV59</f>
        <v>0</v>
      </c>
      <c r="AR59" s="713">
        <f>'дор.фонд на 01.01.22 (декабрь)'!BW59</f>
        <v>0</v>
      </c>
      <c r="AS59" s="714">
        <f t="shared" si="34"/>
        <v>0</v>
      </c>
      <c r="AT59" s="713">
        <f>'дор.фонд на 01.01.22 (декабрь)'!BZ59</f>
        <v>0</v>
      </c>
      <c r="AU59" s="713">
        <f>'дор.фонд на 01.01.22 (декабрь)'!CA59</f>
        <v>0</v>
      </c>
      <c r="AV59" s="713">
        <f>'дор.фонд на 01.01.22 (декабрь)'!CB59</f>
        <v>0</v>
      </c>
      <c r="AW59" s="714">
        <f t="shared" si="35"/>
        <v>0</v>
      </c>
      <c r="AX59" s="713">
        <f t="shared" ref="AX59:AX78" si="46">AP59+AT59</f>
        <v>0</v>
      </c>
      <c r="AY59" s="713">
        <f t="shared" ref="AY59:AY78" si="47">AQ59+AU59</f>
        <v>0</v>
      </c>
      <c r="AZ59" s="713">
        <f t="shared" ref="AZ59:AZ78" si="48">AR59+AV59</f>
        <v>0</v>
      </c>
      <c r="BA59" s="849"/>
      <c r="BB59" s="832"/>
      <c r="BC59" s="832"/>
      <c r="BD59" s="832"/>
      <c r="BE59" s="120"/>
    </row>
    <row r="60" spans="1:57" s="48" customFormat="1" ht="15.75" customHeight="1" x14ac:dyDescent="0.25">
      <c r="A60" s="120"/>
      <c r="B60" s="35"/>
      <c r="C60" s="36"/>
      <c r="D60" s="36">
        <v>1</v>
      </c>
      <c r="E60" s="811">
        <v>46</v>
      </c>
      <c r="F60" s="35"/>
      <c r="G60" s="36"/>
      <c r="H60" s="36">
        <v>1</v>
      </c>
      <c r="I60" s="120"/>
      <c r="J60" s="120"/>
      <c r="K60" s="120"/>
      <c r="L60" s="120"/>
      <c r="M60" s="811">
        <v>35</v>
      </c>
      <c r="N60" s="812" t="s">
        <v>204</v>
      </c>
      <c r="O60" s="738">
        <f t="shared" si="43"/>
        <v>1284.4000000000001</v>
      </c>
      <c r="P60" s="713">
        <f>'дор.фонд на 01.01.22 (декабрь)'!S60:S80</f>
        <v>0</v>
      </c>
      <c r="Q60" s="716">
        <f>'дор.фонд на 01.01.22 (декабрь)'!T60:T80</f>
        <v>1284.4000000000001</v>
      </c>
      <c r="R60" s="731">
        <f>'дор.фонд на 01.01.22 (декабрь)'!U60:U80</f>
        <v>0</v>
      </c>
      <c r="S60" s="732">
        <f t="shared" si="3"/>
        <v>1284.4000000000001</v>
      </c>
      <c r="T60" s="733">
        <f>'дор.фонд на 01.01.22 (декабрь)'!W60</f>
        <v>0</v>
      </c>
      <c r="U60" s="734">
        <f>'дор.фонд на 01.01.22 (декабрь)'!X60</f>
        <v>1284.4000000000001</v>
      </c>
      <c r="V60" s="733">
        <f>'дор.фонд на 01.01.22 (декабрь)'!Y60</f>
        <v>0</v>
      </c>
      <c r="W60" s="714">
        <f t="shared" si="8"/>
        <v>1284.4000000000001</v>
      </c>
      <c r="X60" s="713">
        <f>'дор.фонд на 01.01.22 (декабрь)'!AR60</f>
        <v>0</v>
      </c>
      <c r="Y60" s="713">
        <f>'дор.фонд на 01.01.22 (декабрь)'!AS60</f>
        <v>1284.4000000000001</v>
      </c>
      <c r="Z60" s="713">
        <f>'дор.фонд на 01.01.22 (декабрь)'!AT60</f>
        <v>0</v>
      </c>
      <c r="AA60" s="714">
        <f t="shared" si="15"/>
        <v>1271.55546</v>
      </c>
      <c r="AB60" s="717">
        <f>'дор.фонд на 01.01.22 (декабрь)'!BL60</f>
        <v>0</v>
      </c>
      <c r="AC60" s="717">
        <f>'дор.фонд на 01.01.22 (декабрь)'!BM60</f>
        <v>1271.55546</v>
      </c>
      <c r="AD60" s="740">
        <f>'дор.фонд на 01.01.22 (декабрь)'!BN60</f>
        <v>0</v>
      </c>
      <c r="AE60" s="736">
        <f t="shared" si="4"/>
        <v>1</v>
      </c>
      <c r="AF60" s="737">
        <f t="shared" si="5"/>
        <v>1</v>
      </c>
      <c r="AG60" s="714">
        <f t="shared" si="31"/>
        <v>0</v>
      </c>
      <c r="AH60" s="713">
        <f t="shared" si="44"/>
        <v>0</v>
      </c>
      <c r="AI60" s="713">
        <f t="shared" si="44"/>
        <v>0</v>
      </c>
      <c r="AJ60" s="713">
        <f t="shared" si="44"/>
        <v>0</v>
      </c>
      <c r="AK60" s="714">
        <f t="shared" si="32"/>
        <v>1271.55546</v>
      </c>
      <c r="AL60" s="713">
        <f>'дор.фонд на 01.01.22 (декабрь)'!BL60</f>
        <v>0</v>
      </c>
      <c r="AM60" s="713">
        <f>'дор.фонд на 01.01.22 (декабрь)'!BM60</f>
        <v>1271.55546</v>
      </c>
      <c r="AN60" s="713">
        <f>'дор.фонд на 01.01.22 (декабрь)'!BN60</f>
        <v>0</v>
      </c>
      <c r="AO60" s="714">
        <f t="shared" si="33"/>
        <v>1271.55546</v>
      </c>
      <c r="AP60" s="713">
        <f>'дор.фонд на 01.01.22 (декабрь)'!BU60</f>
        <v>0</v>
      </c>
      <c r="AQ60" s="713">
        <f>'дор.фонд на 01.01.22 (декабрь)'!BV60</f>
        <v>1271.55546</v>
      </c>
      <c r="AR60" s="713">
        <f>'дор.фонд на 01.01.22 (декабрь)'!BW60</f>
        <v>0</v>
      </c>
      <c r="AS60" s="714">
        <f t="shared" si="34"/>
        <v>234.02253999999999</v>
      </c>
      <c r="AT60" s="713">
        <f>'дор.фонд на 01.01.22 (декабрь)'!BZ60</f>
        <v>0</v>
      </c>
      <c r="AU60" s="713">
        <f>'дор.фонд на 01.01.22 (декабрь)'!CA60</f>
        <v>234.02253999999999</v>
      </c>
      <c r="AV60" s="713">
        <f>'дор.фонд на 01.01.22 (декабрь)'!CB60</f>
        <v>0</v>
      </c>
      <c r="AW60" s="714">
        <f t="shared" si="35"/>
        <v>1505.578</v>
      </c>
      <c r="AX60" s="713">
        <f t="shared" si="46"/>
        <v>0</v>
      </c>
      <c r="AY60" s="713">
        <f t="shared" si="47"/>
        <v>1505.578</v>
      </c>
      <c r="AZ60" s="713">
        <f t="shared" si="48"/>
        <v>0</v>
      </c>
      <c r="BA60" s="849"/>
      <c r="BB60" s="832"/>
      <c r="BC60" s="832"/>
      <c r="BD60" s="832"/>
      <c r="BE60" s="120"/>
    </row>
    <row r="61" spans="1:57" s="48" customFormat="1" ht="15.75" customHeight="1" x14ac:dyDescent="0.25">
      <c r="A61" s="120"/>
      <c r="B61" s="35"/>
      <c r="C61" s="36"/>
      <c r="D61" s="36">
        <v>1</v>
      </c>
      <c r="E61" s="811">
        <v>47</v>
      </c>
      <c r="F61" s="35"/>
      <c r="G61" s="36"/>
      <c r="H61" s="36"/>
      <c r="I61" s="120"/>
      <c r="J61" s="120"/>
      <c r="K61" s="120"/>
      <c r="L61" s="120"/>
      <c r="M61" s="811">
        <v>36</v>
      </c>
      <c r="N61" s="812" t="s">
        <v>205</v>
      </c>
      <c r="O61" s="738">
        <f t="shared" si="43"/>
        <v>1991.9</v>
      </c>
      <c r="P61" s="713">
        <f>'дор.фонд на 01.01.22 (декабрь)'!S61:S81</f>
        <v>0</v>
      </c>
      <c r="Q61" s="716">
        <f>'дор.фонд на 01.01.22 (декабрь)'!T61:T81</f>
        <v>1991.9</v>
      </c>
      <c r="R61" s="731">
        <f>'дор.фонд на 01.01.22 (декабрь)'!U61:U81</f>
        <v>0</v>
      </c>
      <c r="S61" s="732">
        <f t="shared" si="3"/>
        <v>1991.9</v>
      </c>
      <c r="T61" s="733">
        <f>'дор.фонд на 01.01.22 (декабрь)'!W61</f>
        <v>0</v>
      </c>
      <c r="U61" s="734">
        <f>'дор.фонд на 01.01.22 (декабрь)'!X61</f>
        <v>1991.9</v>
      </c>
      <c r="V61" s="733">
        <f>'дор.фонд на 01.01.22 (декабрь)'!Y61</f>
        <v>0</v>
      </c>
      <c r="W61" s="714">
        <f t="shared" si="8"/>
        <v>1991.9</v>
      </c>
      <c r="X61" s="713">
        <f>'дор.фонд на 01.01.22 (декабрь)'!AR61</f>
        <v>0</v>
      </c>
      <c r="Y61" s="713">
        <f>'дор.фонд на 01.01.22 (декабрь)'!AS61</f>
        <v>1991.9</v>
      </c>
      <c r="Z61" s="713">
        <f>'дор.фонд на 01.01.22 (декабрь)'!AT61</f>
        <v>0</v>
      </c>
      <c r="AA61" s="714">
        <f t="shared" si="15"/>
        <v>1991.9</v>
      </c>
      <c r="AB61" s="717">
        <f>'дор.фонд на 01.01.22 (декабрь)'!BL61</f>
        <v>0</v>
      </c>
      <c r="AC61" s="717">
        <f>'дор.фонд на 01.01.22 (декабрь)'!BM61</f>
        <v>1991.9</v>
      </c>
      <c r="AD61" s="740">
        <f>'дор.фонд на 01.01.22 (декабрь)'!BN61</f>
        <v>0</v>
      </c>
      <c r="AE61" s="736">
        <f t="shared" si="4"/>
        <v>1</v>
      </c>
      <c r="AF61" s="737">
        <f t="shared" si="5"/>
        <v>1</v>
      </c>
      <c r="AG61" s="714">
        <f t="shared" si="31"/>
        <v>0</v>
      </c>
      <c r="AH61" s="713">
        <f t="shared" si="44"/>
        <v>0</v>
      </c>
      <c r="AI61" s="713">
        <f t="shared" si="44"/>
        <v>0</v>
      </c>
      <c r="AJ61" s="713">
        <f t="shared" si="44"/>
        <v>0</v>
      </c>
      <c r="AK61" s="714">
        <f t="shared" si="32"/>
        <v>1991.9</v>
      </c>
      <c r="AL61" s="713">
        <f>'дор.фонд на 01.01.22 (декабрь)'!BL61</f>
        <v>0</v>
      </c>
      <c r="AM61" s="713">
        <f>'дор.фонд на 01.01.22 (декабрь)'!BM61</f>
        <v>1991.9</v>
      </c>
      <c r="AN61" s="713">
        <f>'дор.фонд на 01.01.22 (декабрь)'!BN61</f>
        <v>0</v>
      </c>
      <c r="AO61" s="714">
        <f t="shared" si="33"/>
        <v>1991.9</v>
      </c>
      <c r="AP61" s="713">
        <f>'дор.фонд на 01.01.22 (декабрь)'!BU61</f>
        <v>0</v>
      </c>
      <c r="AQ61" s="713">
        <f>'дор.фонд на 01.01.22 (декабрь)'!BV61</f>
        <v>1991.9</v>
      </c>
      <c r="AR61" s="713">
        <f>'дор.фонд на 01.01.22 (декабрь)'!BW61</f>
        <v>0</v>
      </c>
      <c r="AS61" s="714">
        <f t="shared" si="34"/>
        <v>445.488</v>
      </c>
      <c r="AT61" s="713">
        <f>'дор.фонд на 01.01.22 (декабрь)'!BZ61</f>
        <v>0</v>
      </c>
      <c r="AU61" s="713">
        <f>'дор.фонд на 01.01.22 (декабрь)'!CA61</f>
        <v>445.488</v>
      </c>
      <c r="AV61" s="713">
        <f>'дор.фонд на 01.01.22 (декабрь)'!CB61</f>
        <v>0</v>
      </c>
      <c r="AW61" s="714">
        <f t="shared" si="35"/>
        <v>2437.3879999999999</v>
      </c>
      <c r="AX61" s="713">
        <f t="shared" si="46"/>
        <v>0</v>
      </c>
      <c r="AY61" s="713">
        <f t="shared" si="47"/>
        <v>2437.3879999999999</v>
      </c>
      <c r="AZ61" s="713">
        <f t="shared" si="48"/>
        <v>0</v>
      </c>
      <c r="BA61" s="849"/>
      <c r="BB61" s="832"/>
      <c r="BC61" s="832"/>
      <c r="BD61" s="832"/>
      <c r="BE61" s="120"/>
    </row>
    <row r="62" spans="1:57" s="49" customFormat="1" ht="15.75" customHeight="1" x14ac:dyDescent="0.25">
      <c r="A62" s="828"/>
      <c r="B62" s="38"/>
      <c r="C62" s="39">
        <v>1</v>
      </c>
      <c r="D62" s="39"/>
      <c r="E62" s="40">
        <v>48</v>
      </c>
      <c r="F62" s="38"/>
      <c r="G62" s="39">
        <v>1</v>
      </c>
      <c r="H62" s="39">
        <v>1</v>
      </c>
      <c r="I62" s="828"/>
      <c r="J62" s="828"/>
      <c r="K62" s="828"/>
      <c r="L62" s="828"/>
      <c r="M62" s="811">
        <v>37</v>
      </c>
      <c r="N62" s="812" t="s">
        <v>29</v>
      </c>
      <c r="O62" s="738">
        <f t="shared" si="43"/>
        <v>96031.791200000007</v>
      </c>
      <c r="P62" s="713">
        <f>'дор.фонд на 01.01.22 (декабрь)'!S62:S82</f>
        <v>13650</v>
      </c>
      <c r="Q62" s="716">
        <f>'дор.фонд на 01.01.22 (декабрь)'!T62:T82</f>
        <v>6710.6</v>
      </c>
      <c r="R62" s="731">
        <f>'дор.фонд на 01.01.22 (декабрь)'!U62:U82</f>
        <v>75671.191200000001</v>
      </c>
      <c r="S62" s="732">
        <f t="shared" si="3"/>
        <v>114779.65771</v>
      </c>
      <c r="T62" s="733">
        <f>'дор.фонд на 01.01.22 (декабрь)'!W62</f>
        <v>97309.043399999995</v>
      </c>
      <c r="U62" s="734">
        <f>'дор.фонд на 01.01.22 (декабрь)'!X62</f>
        <v>6710.6</v>
      </c>
      <c r="V62" s="733">
        <f>'дор.фонд на 01.01.22 (декабрь)'!Y62</f>
        <v>10760.01431</v>
      </c>
      <c r="W62" s="714">
        <f t="shared" si="8"/>
        <v>96031.791200000007</v>
      </c>
      <c r="X62" s="713">
        <f>'дор.фонд на 01.01.22 (декабрь)'!AR62</f>
        <v>13650</v>
      </c>
      <c r="Y62" s="713">
        <f>'дор.фонд на 01.01.22 (декабрь)'!AS62</f>
        <v>6710.6</v>
      </c>
      <c r="Z62" s="713">
        <f>'дор.фонд на 01.01.22 (декабрь)'!AT62</f>
        <v>75671.191200000001</v>
      </c>
      <c r="AA62" s="714">
        <f t="shared" si="15"/>
        <v>69004.830710000009</v>
      </c>
      <c r="AB62" s="717">
        <f>'дор.фонд на 01.01.22 (декабрь)'!BL62</f>
        <v>0</v>
      </c>
      <c r="AC62" s="717">
        <f>'дор.фонд на 01.01.22 (декабрь)'!BM62</f>
        <v>6542.835</v>
      </c>
      <c r="AD62" s="740">
        <f>'дор.фонд на 01.01.22 (декабрь)'!BN62</f>
        <v>62461.995710000003</v>
      </c>
      <c r="AE62" s="736">
        <f t="shared" si="4"/>
        <v>0.83666211518622946</v>
      </c>
      <c r="AF62" s="737">
        <f t="shared" si="5"/>
        <v>1</v>
      </c>
      <c r="AG62" s="714">
        <f t="shared" si="31"/>
        <v>0</v>
      </c>
      <c r="AH62" s="713">
        <f t="shared" si="44"/>
        <v>0</v>
      </c>
      <c r="AI62" s="713">
        <f t="shared" si="44"/>
        <v>0</v>
      </c>
      <c r="AJ62" s="713">
        <f t="shared" si="44"/>
        <v>0</v>
      </c>
      <c r="AK62" s="714">
        <f t="shared" si="32"/>
        <v>69004.830710000009</v>
      </c>
      <c r="AL62" s="713">
        <f>'дор.фонд на 01.01.22 (декабрь)'!BL62</f>
        <v>0</v>
      </c>
      <c r="AM62" s="713">
        <f>'дор.фонд на 01.01.22 (декабрь)'!BM62</f>
        <v>6542.835</v>
      </c>
      <c r="AN62" s="713">
        <f>'дор.фонд на 01.01.22 (декабрь)'!BN62</f>
        <v>62461.995710000003</v>
      </c>
      <c r="AO62" s="714">
        <f t="shared" si="33"/>
        <v>69004.830710000009</v>
      </c>
      <c r="AP62" s="713">
        <f>'дор.фонд на 01.01.22 (декабрь)'!BU62</f>
        <v>0</v>
      </c>
      <c r="AQ62" s="713">
        <f>'дор.фонд на 01.01.22 (декабрь)'!BV62</f>
        <v>6542.835</v>
      </c>
      <c r="AR62" s="713">
        <f>'дор.фонд на 01.01.22 (декабрь)'!BW62</f>
        <v>62461.99571000001</v>
      </c>
      <c r="AS62" s="714">
        <f t="shared" si="34"/>
        <v>9409.7698499999988</v>
      </c>
      <c r="AT62" s="713">
        <f>'дор.фонд на 01.01.22 (декабрь)'!BZ62</f>
        <v>0</v>
      </c>
      <c r="AU62" s="713">
        <f>'дор.фонд на 01.01.22 (декабрь)'!CA62</f>
        <v>892.22249999999997</v>
      </c>
      <c r="AV62" s="713">
        <f>'дор.фонд на 01.01.22 (декабрь)'!CB62</f>
        <v>8517.5473499999989</v>
      </c>
      <c r="AW62" s="714">
        <f t="shared" si="35"/>
        <v>78414.600560000006</v>
      </c>
      <c r="AX62" s="713">
        <f t="shared" si="46"/>
        <v>0</v>
      </c>
      <c r="AY62" s="713">
        <f t="shared" si="47"/>
        <v>7435.0574999999999</v>
      </c>
      <c r="AZ62" s="713">
        <f t="shared" si="48"/>
        <v>70979.543060000011</v>
      </c>
      <c r="BA62" s="849"/>
      <c r="BB62" s="832"/>
      <c r="BC62" s="832"/>
      <c r="BD62" s="832"/>
      <c r="BE62" s="828"/>
    </row>
    <row r="63" spans="1:57" s="49" customFormat="1" ht="15.6" customHeight="1" x14ac:dyDescent="0.25">
      <c r="A63" s="828"/>
      <c r="B63" s="38"/>
      <c r="C63" s="39"/>
      <c r="D63" s="39">
        <v>1</v>
      </c>
      <c r="E63" s="40">
        <v>49</v>
      </c>
      <c r="F63" s="38"/>
      <c r="G63" s="39"/>
      <c r="H63" s="39">
        <v>1</v>
      </c>
      <c r="I63" s="828"/>
      <c r="J63" s="828"/>
      <c r="K63" s="828"/>
      <c r="L63" s="828"/>
      <c r="M63" s="811">
        <v>38</v>
      </c>
      <c r="N63" s="812" t="s">
        <v>38</v>
      </c>
      <c r="O63" s="738">
        <f t="shared" si="43"/>
        <v>19131.593149999997</v>
      </c>
      <c r="P63" s="713">
        <f>'дор.фонд на 01.01.22 (декабрь)'!S63:S83</f>
        <v>0</v>
      </c>
      <c r="Q63" s="716">
        <f>'дор.фонд на 01.01.22 (декабрь)'!T63:T83</f>
        <v>1040.5999999999999</v>
      </c>
      <c r="R63" s="731">
        <f>'дор.фонд на 01.01.22 (декабрь)'!U63:U83</f>
        <v>18090.993149999998</v>
      </c>
      <c r="S63" s="732">
        <f t="shared" si="3"/>
        <v>1040.5999999999999</v>
      </c>
      <c r="T63" s="733">
        <f>'дор.фонд на 01.01.22 (декабрь)'!W63</f>
        <v>0</v>
      </c>
      <c r="U63" s="734">
        <f>'дор.фонд на 01.01.22 (декабрь)'!X63</f>
        <v>1040.5999999999999</v>
      </c>
      <c r="V63" s="733">
        <f>'дор.фонд на 01.01.22 (декабрь)'!Y63</f>
        <v>0</v>
      </c>
      <c r="W63" s="714">
        <f t="shared" si="8"/>
        <v>19131.593089999998</v>
      </c>
      <c r="X63" s="713">
        <f>'дор.фонд на 01.01.22 (декабрь)'!AR63</f>
        <v>0</v>
      </c>
      <c r="Y63" s="713">
        <f>'дор.фонд на 01.01.22 (декабрь)'!AS63</f>
        <v>1040.5999999999999</v>
      </c>
      <c r="Z63" s="713">
        <f>'дор.фонд на 01.01.22 (декабрь)'!AT63</f>
        <v>18090.99309</v>
      </c>
      <c r="AA63" s="714">
        <f t="shared" si="15"/>
        <v>19080.437519999999</v>
      </c>
      <c r="AB63" s="717">
        <f>'дор.фонд на 01.01.22 (декабрь)'!BL63</f>
        <v>0</v>
      </c>
      <c r="AC63" s="717">
        <f>'дор.фонд на 01.01.22 (декабрь)'!BM63</f>
        <v>989.44443000000001</v>
      </c>
      <c r="AD63" s="740">
        <f>'дор.фонд на 01.01.22 (декабрь)'!BN63</f>
        <v>18090.99309</v>
      </c>
      <c r="AE63" s="736">
        <f t="shared" si="4"/>
        <v>18.385155765904287</v>
      </c>
      <c r="AF63" s="737">
        <f t="shared" si="5"/>
        <v>0.99999999686382635</v>
      </c>
      <c r="AG63" s="714">
        <f t="shared" si="31"/>
        <v>5.999999848427251E-5</v>
      </c>
      <c r="AH63" s="713">
        <f t="shared" si="44"/>
        <v>0</v>
      </c>
      <c r="AI63" s="713">
        <f t="shared" si="44"/>
        <v>0</v>
      </c>
      <c r="AJ63" s="713">
        <f t="shared" si="44"/>
        <v>5.999999848427251E-5</v>
      </c>
      <c r="AK63" s="714">
        <f t="shared" si="32"/>
        <v>19080.437519999999</v>
      </c>
      <c r="AL63" s="713">
        <f>'дор.фонд на 01.01.22 (декабрь)'!BL63</f>
        <v>0</v>
      </c>
      <c r="AM63" s="713">
        <f>'дор.фонд на 01.01.22 (декабрь)'!BM63</f>
        <v>989.44443000000001</v>
      </c>
      <c r="AN63" s="713">
        <f>'дор.фонд на 01.01.22 (декабрь)'!BN63</f>
        <v>18090.99309</v>
      </c>
      <c r="AO63" s="714">
        <f t="shared" si="33"/>
        <v>19080.437519999999</v>
      </c>
      <c r="AP63" s="713">
        <f>'дор.фонд на 01.01.22 (декабрь)'!BU63</f>
        <v>0</v>
      </c>
      <c r="AQ63" s="713">
        <f>'дор.фонд на 01.01.22 (декабрь)'!BV63</f>
        <v>989.44443000000001</v>
      </c>
      <c r="AR63" s="713">
        <f>'дор.фонд на 01.01.22 (декабрь)'!BW63</f>
        <v>18090.99309</v>
      </c>
      <c r="AS63" s="714">
        <f t="shared" si="34"/>
        <v>2260.3890099999999</v>
      </c>
      <c r="AT63" s="713">
        <f>'дор.фонд на 01.01.22 (декабрь)'!BZ63</f>
        <v>0</v>
      </c>
      <c r="AU63" s="713">
        <f>'дор.фонд на 01.01.22 (декабрь)'!CA63</f>
        <v>687.25910999999996</v>
      </c>
      <c r="AV63" s="713">
        <f>'дор.фонд на 01.01.22 (декабрь)'!CB63</f>
        <v>1573.1298999999999</v>
      </c>
      <c r="AW63" s="714">
        <f t="shared" si="35"/>
        <v>21340.826529999998</v>
      </c>
      <c r="AX63" s="713">
        <f t="shared" si="46"/>
        <v>0</v>
      </c>
      <c r="AY63" s="713">
        <f t="shared" si="47"/>
        <v>1676.70354</v>
      </c>
      <c r="AZ63" s="713">
        <f t="shared" si="48"/>
        <v>19664.12299</v>
      </c>
      <c r="BA63" s="849"/>
      <c r="BB63" s="832"/>
      <c r="BC63" s="832"/>
      <c r="BD63" s="832"/>
      <c r="BE63" s="828"/>
    </row>
    <row r="64" spans="1:57" s="49" customFormat="1" ht="15.6" customHeight="1" x14ac:dyDescent="0.25">
      <c r="A64" s="828"/>
      <c r="B64" s="38"/>
      <c r="C64" s="39"/>
      <c r="D64" s="39">
        <v>1</v>
      </c>
      <c r="E64" s="40">
        <v>50</v>
      </c>
      <c r="F64" s="38"/>
      <c r="G64" s="39"/>
      <c r="H64" s="39">
        <v>1</v>
      </c>
      <c r="I64" s="828"/>
      <c r="J64" s="828"/>
      <c r="K64" s="828"/>
      <c r="L64" s="828"/>
      <c r="M64" s="811">
        <v>39</v>
      </c>
      <c r="N64" s="812" t="s">
        <v>323</v>
      </c>
      <c r="O64" s="738">
        <f t="shared" si="43"/>
        <v>1480.2</v>
      </c>
      <c r="P64" s="713">
        <f>'дор.фонд на 01.01.22 (декабрь)'!S64:S84</f>
        <v>0</v>
      </c>
      <c r="Q64" s="716">
        <f>'дор.фонд на 01.01.22 (декабрь)'!T64:T84</f>
        <v>1480.2</v>
      </c>
      <c r="R64" s="731">
        <f>'дор.фонд на 01.01.22 (декабрь)'!U64:U84</f>
        <v>0</v>
      </c>
      <c r="S64" s="732">
        <f t="shared" si="3"/>
        <v>1480.2</v>
      </c>
      <c r="T64" s="733">
        <f>'дор.фонд на 01.01.22 (декабрь)'!W64</f>
        <v>0</v>
      </c>
      <c r="U64" s="734">
        <f>'дор.фонд на 01.01.22 (декабрь)'!X64</f>
        <v>1480.2</v>
      </c>
      <c r="V64" s="733">
        <f>'дор.фонд на 01.01.22 (декабрь)'!Y64</f>
        <v>0</v>
      </c>
      <c r="W64" s="714">
        <f t="shared" si="8"/>
        <v>1480.2</v>
      </c>
      <c r="X64" s="713">
        <f>'дор.фонд на 01.01.22 (декабрь)'!AR64</f>
        <v>0</v>
      </c>
      <c r="Y64" s="713">
        <f>'дор.фонд на 01.01.22 (декабрь)'!AS64</f>
        <v>1480.2</v>
      </c>
      <c r="Z64" s="713">
        <f>'дор.фонд на 01.01.22 (декабрь)'!AT64</f>
        <v>0</v>
      </c>
      <c r="AA64" s="714">
        <f t="shared" si="15"/>
        <v>1465.21245</v>
      </c>
      <c r="AB64" s="717">
        <f>'дор.фонд на 01.01.22 (декабрь)'!BL64</f>
        <v>0</v>
      </c>
      <c r="AC64" s="717">
        <f>'дор.фонд на 01.01.22 (декабрь)'!BM64</f>
        <v>1465.21245</v>
      </c>
      <c r="AD64" s="740">
        <f>'дор.фонд на 01.01.22 (декабрь)'!BN64</f>
        <v>0</v>
      </c>
      <c r="AE64" s="736">
        <f t="shared" si="4"/>
        <v>1</v>
      </c>
      <c r="AF64" s="737">
        <f t="shared" si="5"/>
        <v>1</v>
      </c>
      <c r="AG64" s="714">
        <f t="shared" si="31"/>
        <v>0</v>
      </c>
      <c r="AH64" s="713">
        <f t="shared" si="44"/>
        <v>0</v>
      </c>
      <c r="AI64" s="713">
        <f t="shared" si="44"/>
        <v>0</v>
      </c>
      <c r="AJ64" s="713">
        <f t="shared" si="44"/>
        <v>0</v>
      </c>
      <c r="AK64" s="714">
        <f t="shared" si="32"/>
        <v>1465.21245</v>
      </c>
      <c r="AL64" s="713">
        <f>'дор.фонд на 01.01.22 (декабрь)'!BL64</f>
        <v>0</v>
      </c>
      <c r="AM64" s="713">
        <f>'дор.фонд на 01.01.22 (декабрь)'!BM64</f>
        <v>1465.21245</v>
      </c>
      <c r="AN64" s="713">
        <f>'дор.фонд на 01.01.22 (декабрь)'!BN64</f>
        <v>0</v>
      </c>
      <c r="AO64" s="714">
        <f t="shared" si="33"/>
        <v>1465.21245</v>
      </c>
      <c r="AP64" s="713">
        <f>'дор.фонд на 01.01.22 (декабрь)'!BU64</f>
        <v>0</v>
      </c>
      <c r="AQ64" s="713">
        <f>'дор.фонд на 01.01.22 (декабрь)'!BV64</f>
        <v>1465.21245</v>
      </c>
      <c r="AR64" s="713">
        <f>'дор.фонд на 01.01.22 (декабрь)'!BW64</f>
        <v>0</v>
      </c>
      <c r="AS64" s="714">
        <f t="shared" si="34"/>
        <v>3101.6405500000001</v>
      </c>
      <c r="AT64" s="713">
        <f>'дор.фонд на 01.01.22 (декабрь)'!BZ64</f>
        <v>0</v>
      </c>
      <c r="AU64" s="713">
        <f>'дор.фонд на 01.01.22 (декабрь)'!CA64</f>
        <v>3101.6405500000001</v>
      </c>
      <c r="AV64" s="713">
        <f>'дор.фонд на 01.01.22 (декабрь)'!CB64</f>
        <v>0</v>
      </c>
      <c r="AW64" s="714">
        <f t="shared" si="35"/>
        <v>4566.8530000000001</v>
      </c>
      <c r="AX64" s="713">
        <f t="shared" si="46"/>
        <v>0</v>
      </c>
      <c r="AY64" s="713">
        <f t="shared" si="47"/>
        <v>4566.8530000000001</v>
      </c>
      <c r="AZ64" s="713">
        <f t="shared" si="48"/>
        <v>0</v>
      </c>
      <c r="BA64" s="849"/>
      <c r="BB64" s="832"/>
      <c r="BC64" s="832"/>
      <c r="BD64" s="832"/>
      <c r="BE64" s="828"/>
    </row>
    <row r="65" spans="1:57" s="48" customFormat="1" ht="15.75" customHeight="1" x14ac:dyDescent="0.25">
      <c r="A65" s="120"/>
      <c r="B65" s="35"/>
      <c r="C65" s="36"/>
      <c r="D65" s="36">
        <v>1</v>
      </c>
      <c r="E65" s="811">
        <v>51</v>
      </c>
      <c r="F65" s="35"/>
      <c r="G65" s="36"/>
      <c r="H65" s="36">
        <v>1</v>
      </c>
      <c r="I65" s="120"/>
      <c r="J65" s="120"/>
      <c r="K65" s="120"/>
      <c r="L65" s="120"/>
      <c r="M65" s="811">
        <v>40</v>
      </c>
      <c r="N65" s="812" t="s">
        <v>169</v>
      </c>
      <c r="O65" s="738">
        <f t="shared" si="43"/>
        <v>4361.5</v>
      </c>
      <c r="P65" s="713">
        <f>'дор.фонд на 01.01.22 (декабрь)'!S65:S85</f>
        <v>0</v>
      </c>
      <c r="Q65" s="716">
        <f>'дор.фонд на 01.01.22 (декабрь)'!T65:T85</f>
        <v>4361.5</v>
      </c>
      <c r="R65" s="731">
        <f>'дор.фонд на 01.01.22 (декабрь)'!U65:U85</f>
        <v>0</v>
      </c>
      <c r="S65" s="732">
        <f t="shared" si="3"/>
        <v>4361.5</v>
      </c>
      <c r="T65" s="733">
        <f>'дор.фонд на 01.01.22 (декабрь)'!W65</f>
        <v>0</v>
      </c>
      <c r="U65" s="734">
        <f>'дор.фонд на 01.01.22 (декабрь)'!X65</f>
        <v>4361.5</v>
      </c>
      <c r="V65" s="733">
        <f>'дор.фонд на 01.01.22 (декабрь)'!Y65</f>
        <v>0</v>
      </c>
      <c r="W65" s="714">
        <f t="shared" si="8"/>
        <v>4361.5</v>
      </c>
      <c r="X65" s="713">
        <f>'дор.фонд на 01.01.22 (декабрь)'!AR65</f>
        <v>0</v>
      </c>
      <c r="Y65" s="713">
        <f>'дор.фонд на 01.01.22 (декабрь)'!AS65</f>
        <v>4361.5</v>
      </c>
      <c r="Z65" s="713">
        <f>'дор.фонд на 01.01.22 (декабрь)'!AT65</f>
        <v>0</v>
      </c>
      <c r="AA65" s="714">
        <f t="shared" si="15"/>
        <v>3467.3906299999999</v>
      </c>
      <c r="AB65" s="717">
        <f>'дор.фонд на 01.01.22 (декабрь)'!BL65</f>
        <v>0</v>
      </c>
      <c r="AC65" s="717">
        <f>'дор.фонд на 01.01.22 (декабрь)'!BM65</f>
        <v>3467.3906299999999</v>
      </c>
      <c r="AD65" s="740">
        <f>'дор.фонд на 01.01.22 (декабрь)'!BN65</f>
        <v>0</v>
      </c>
      <c r="AE65" s="736">
        <f t="shared" si="4"/>
        <v>1</v>
      </c>
      <c r="AF65" s="737">
        <f t="shared" si="5"/>
        <v>1</v>
      </c>
      <c r="AG65" s="714">
        <f t="shared" si="31"/>
        <v>0</v>
      </c>
      <c r="AH65" s="713">
        <f t="shared" si="44"/>
        <v>0</v>
      </c>
      <c r="AI65" s="713">
        <f t="shared" si="44"/>
        <v>0</v>
      </c>
      <c r="AJ65" s="713">
        <f t="shared" si="44"/>
        <v>0</v>
      </c>
      <c r="AK65" s="714">
        <f t="shared" si="32"/>
        <v>3467.3906299999999</v>
      </c>
      <c r="AL65" s="713">
        <f>'дор.фонд на 01.01.22 (декабрь)'!BL65</f>
        <v>0</v>
      </c>
      <c r="AM65" s="713">
        <f>'дор.фонд на 01.01.22 (декабрь)'!BM65</f>
        <v>3467.3906299999999</v>
      </c>
      <c r="AN65" s="713">
        <f>'дор.фонд на 01.01.22 (декабрь)'!BN65</f>
        <v>0</v>
      </c>
      <c r="AO65" s="714">
        <f t="shared" si="33"/>
        <v>3467.3906299999999</v>
      </c>
      <c r="AP65" s="713">
        <f>'дор.фонд на 01.01.22 (декабрь)'!BU65</f>
        <v>0</v>
      </c>
      <c r="AQ65" s="713">
        <f>'дор.фонд на 01.01.22 (декабрь)'!BV65</f>
        <v>3467.3906299999999</v>
      </c>
      <c r="AR65" s="713">
        <f>'дор.фонд на 01.01.22 (декабрь)'!BW65</f>
        <v>0</v>
      </c>
      <c r="AS65" s="714">
        <f t="shared" si="34"/>
        <v>1205.01901</v>
      </c>
      <c r="AT65" s="713">
        <f>'дор.фонд на 01.01.22 (декабрь)'!BZ65</f>
        <v>0</v>
      </c>
      <c r="AU65" s="713">
        <f>'дор.фонд на 01.01.22 (декабрь)'!CA65</f>
        <v>1205.01901</v>
      </c>
      <c r="AV65" s="713">
        <f>'дор.фонд на 01.01.22 (декабрь)'!CB65</f>
        <v>0</v>
      </c>
      <c r="AW65" s="714">
        <f t="shared" si="35"/>
        <v>4672.4096399999999</v>
      </c>
      <c r="AX65" s="713">
        <f t="shared" si="46"/>
        <v>0</v>
      </c>
      <c r="AY65" s="713">
        <f t="shared" si="47"/>
        <v>4672.4096399999999</v>
      </c>
      <c r="AZ65" s="713">
        <f t="shared" si="48"/>
        <v>0</v>
      </c>
      <c r="BA65" s="849"/>
      <c r="BB65" s="832"/>
      <c r="BC65" s="832"/>
      <c r="BD65" s="832"/>
      <c r="BE65" s="120"/>
    </row>
    <row r="66" spans="1:57" s="49" customFormat="1" ht="15.6" customHeight="1" x14ac:dyDescent="0.25">
      <c r="A66" s="828"/>
      <c r="B66" s="38"/>
      <c r="C66" s="39">
        <v>1</v>
      </c>
      <c r="D66" s="39"/>
      <c r="E66" s="40">
        <v>52</v>
      </c>
      <c r="F66" s="38"/>
      <c r="G66" s="39">
        <v>1</v>
      </c>
      <c r="H66" s="39">
        <v>1</v>
      </c>
      <c r="I66" s="828"/>
      <c r="J66" s="828"/>
      <c r="K66" s="828"/>
      <c r="L66" s="828"/>
      <c r="M66" s="811">
        <v>41</v>
      </c>
      <c r="N66" s="812" t="s">
        <v>39</v>
      </c>
      <c r="O66" s="738">
        <f t="shared" si="43"/>
        <v>4151.2134900000001</v>
      </c>
      <c r="P66" s="713">
        <f>'дор.фонд на 01.01.22 (декабрь)'!S66:S86</f>
        <v>0</v>
      </c>
      <c r="Q66" s="716">
        <f>'дор.фонд на 01.01.22 (декабрь)'!T66:T86</f>
        <v>628.5</v>
      </c>
      <c r="R66" s="731">
        <f>'дор.фонд на 01.01.22 (декабрь)'!U66:U86</f>
        <v>3522.7134900000001</v>
      </c>
      <c r="S66" s="732">
        <f t="shared" si="3"/>
        <v>4151.2134900000001</v>
      </c>
      <c r="T66" s="733">
        <f>'дор.фонд на 01.01.22 (декабрь)'!W66</f>
        <v>0</v>
      </c>
      <c r="U66" s="734">
        <f>'дор.фонд на 01.01.22 (декабрь)'!X66</f>
        <v>628.5</v>
      </c>
      <c r="V66" s="733">
        <f>'дор.фонд на 01.01.22 (декабрь)'!Y66</f>
        <v>3522.7134900000001</v>
      </c>
      <c r="W66" s="714">
        <f t="shared" si="8"/>
        <v>4151.2134900000001</v>
      </c>
      <c r="X66" s="713">
        <f>'дор.фонд на 01.01.22 (декабрь)'!AR66</f>
        <v>0</v>
      </c>
      <c r="Y66" s="713">
        <f>'дор.фонд на 01.01.22 (декабрь)'!AS66</f>
        <v>628.5</v>
      </c>
      <c r="Z66" s="713">
        <f>'дор.фонд на 01.01.22 (декабрь)'!AT66</f>
        <v>3522.7134900000001</v>
      </c>
      <c r="AA66" s="714">
        <f t="shared" si="15"/>
        <v>4151.1829699999998</v>
      </c>
      <c r="AB66" s="717">
        <f>'дор.фонд на 01.01.22 (декабрь)'!BL66</f>
        <v>0</v>
      </c>
      <c r="AC66" s="717">
        <f>'дор.фонд на 01.01.22 (декабрь)'!BM66</f>
        <v>628.49297000000001</v>
      </c>
      <c r="AD66" s="740">
        <f>'дор.фонд на 01.01.22 (декабрь)'!BN66</f>
        <v>3522.69</v>
      </c>
      <c r="AE66" s="736">
        <f t="shared" si="4"/>
        <v>1</v>
      </c>
      <c r="AF66" s="737">
        <f t="shared" si="5"/>
        <v>1</v>
      </c>
      <c r="AG66" s="714">
        <f t="shared" si="31"/>
        <v>0</v>
      </c>
      <c r="AH66" s="713">
        <f t="shared" si="44"/>
        <v>0</v>
      </c>
      <c r="AI66" s="713">
        <f t="shared" si="44"/>
        <v>0</v>
      </c>
      <c r="AJ66" s="713">
        <f t="shared" si="44"/>
        <v>0</v>
      </c>
      <c r="AK66" s="714">
        <f t="shared" si="32"/>
        <v>4151.1829699999998</v>
      </c>
      <c r="AL66" s="713">
        <f>'дор.фонд на 01.01.22 (декабрь)'!BL66</f>
        <v>0</v>
      </c>
      <c r="AM66" s="713">
        <f>'дор.фонд на 01.01.22 (декабрь)'!BM66</f>
        <v>628.49297000000001</v>
      </c>
      <c r="AN66" s="713">
        <f>'дор.фонд на 01.01.22 (декабрь)'!BN66</f>
        <v>3522.69</v>
      </c>
      <c r="AO66" s="714">
        <f t="shared" si="33"/>
        <v>4151.1829699999998</v>
      </c>
      <c r="AP66" s="713">
        <f>'дор.фонд на 01.01.22 (декабрь)'!BU66</f>
        <v>0</v>
      </c>
      <c r="AQ66" s="713">
        <f>'дор.фонд на 01.01.22 (декабрь)'!BV66</f>
        <v>628.49297000000001</v>
      </c>
      <c r="AR66" s="713">
        <f>'дор.фонд на 01.01.22 (декабрь)'!BW66</f>
        <v>3522.69</v>
      </c>
      <c r="AS66" s="714">
        <f t="shared" si="34"/>
        <v>1020.25703</v>
      </c>
      <c r="AT66" s="713">
        <f>'дор.фонд на 01.01.22 (декабрь)'!BZ66</f>
        <v>0</v>
      </c>
      <c r="AU66" s="713">
        <f>'дор.фонд на 01.01.22 (декабрь)'!CA66</f>
        <v>193.94703000000001</v>
      </c>
      <c r="AV66" s="713">
        <f>'дор.фонд на 01.01.22 (декабрь)'!CB66</f>
        <v>826.31</v>
      </c>
      <c r="AW66" s="714">
        <f t="shared" si="35"/>
        <v>5171.4400000000005</v>
      </c>
      <c r="AX66" s="713">
        <f t="shared" si="46"/>
        <v>0</v>
      </c>
      <c r="AY66" s="713">
        <f t="shared" si="47"/>
        <v>822.44</v>
      </c>
      <c r="AZ66" s="713">
        <f t="shared" si="48"/>
        <v>4349</v>
      </c>
      <c r="BA66" s="849"/>
      <c r="BB66" s="832"/>
      <c r="BC66" s="832"/>
      <c r="BD66" s="832"/>
      <c r="BE66" s="828"/>
    </row>
    <row r="67" spans="1:57" s="48" customFormat="1" ht="15.75" customHeight="1" x14ac:dyDescent="0.25">
      <c r="A67" s="120"/>
      <c r="B67" s="35"/>
      <c r="C67" s="36"/>
      <c r="D67" s="36">
        <v>1</v>
      </c>
      <c r="E67" s="811">
        <v>53</v>
      </c>
      <c r="F67" s="35"/>
      <c r="G67" s="36"/>
      <c r="H67" s="36">
        <v>1</v>
      </c>
      <c r="I67" s="120"/>
      <c r="J67" s="120"/>
      <c r="K67" s="120"/>
      <c r="L67" s="120"/>
      <c r="M67" s="811">
        <v>42</v>
      </c>
      <c r="N67" s="812" t="s">
        <v>206</v>
      </c>
      <c r="O67" s="738">
        <f t="shared" si="43"/>
        <v>2448</v>
      </c>
      <c r="P67" s="713">
        <f>'дор.фонд на 01.01.22 (декабрь)'!S67:S87</f>
        <v>0</v>
      </c>
      <c r="Q67" s="716">
        <f>'дор.фонд на 01.01.22 (декабрь)'!T67:T87</f>
        <v>2448</v>
      </c>
      <c r="R67" s="731">
        <f>'дор.фонд на 01.01.22 (декабрь)'!U67:U87</f>
        <v>0</v>
      </c>
      <c r="S67" s="732">
        <f t="shared" si="3"/>
        <v>2472.6999999999998</v>
      </c>
      <c r="T67" s="733">
        <f>'дор.фонд на 01.01.22 (декабрь)'!W67</f>
        <v>0</v>
      </c>
      <c r="U67" s="734">
        <f>'дор.фонд на 01.01.22 (декабрь)'!X67</f>
        <v>2472.6999999999998</v>
      </c>
      <c r="V67" s="733">
        <f>'дор.фонд на 01.01.22 (декабрь)'!Y67</f>
        <v>0</v>
      </c>
      <c r="W67" s="714">
        <f t="shared" si="8"/>
        <v>2448</v>
      </c>
      <c r="X67" s="713">
        <f>'дор.фонд на 01.01.22 (декабрь)'!AR67</f>
        <v>0</v>
      </c>
      <c r="Y67" s="713">
        <f>'дор.фонд на 01.01.22 (декабрь)'!AS67</f>
        <v>2448</v>
      </c>
      <c r="Z67" s="713">
        <f>'дор.фонд на 01.01.22 (декабрь)'!AT67</f>
        <v>0</v>
      </c>
      <c r="AA67" s="714">
        <f t="shared" si="15"/>
        <v>2435.7600000000002</v>
      </c>
      <c r="AB67" s="717">
        <f>'дор.фонд на 01.01.22 (декабрь)'!BL67</f>
        <v>0</v>
      </c>
      <c r="AC67" s="717">
        <f>'дор.фонд на 01.01.22 (декабрь)'!BM67</f>
        <v>2435.7600000000002</v>
      </c>
      <c r="AD67" s="740">
        <f>'дор.фонд на 01.01.22 (декабрь)'!BN67</f>
        <v>0</v>
      </c>
      <c r="AE67" s="736">
        <f t="shared" si="4"/>
        <v>0.99001091923807993</v>
      </c>
      <c r="AF67" s="737">
        <f t="shared" si="5"/>
        <v>1</v>
      </c>
      <c r="AG67" s="714">
        <f t="shared" si="31"/>
        <v>0</v>
      </c>
      <c r="AH67" s="713">
        <f t="shared" si="44"/>
        <v>0</v>
      </c>
      <c r="AI67" s="713">
        <f t="shared" si="44"/>
        <v>0</v>
      </c>
      <c r="AJ67" s="713">
        <f t="shared" si="44"/>
        <v>0</v>
      </c>
      <c r="AK67" s="714">
        <f t="shared" si="32"/>
        <v>2435.7600000000002</v>
      </c>
      <c r="AL67" s="713">
        <f>'дор.фонд на 01.01.22 (декабрь)'!BL67</f>
        <v>0</v>
      </c>
      <c r="AM67" s="713">
        <f>'дор.фонд на 01.01.22 (декабрь)'!BM67</f>
        <v>2435.7600000000002</v>
      </c>
      <c r="AN67" s="713">
        <f>'дор.фонд на 01.01.22 (декабрь)'!BN67</f>
        <v>0</v>
      </c>
      <c r="AO67" s="714">
        <f t="shared" si="33"/>
        <v>2435.7600000000002</v>
      </c>
      <c r="AP67" s="713">
        <f>'дор.фонд на 01.01.22 (декабрь)'!BU67</f>
        <v>0</v>
      </c>
      <c r="AQ67" s="713">
        <f>'дор.фонд на 01.01.22 (декабрь)'!BV67</f>
        <v>2435.7600000000002</v>
      </c>
      <c r="AR67" s="713">
        <f>'дор.фонд на 01.01.22 (декабрь)'!BW67</f>
        <v>0</v>
      </c>
      <c r="AS67" s="714">
        <f t="shared" si="34"/>
        <v>270.64</v>
      </c>
      <c r="AT67" s="713">
        <f>'дор.фонд на 01.01.22 (декабрь)'!BZ67</f>
        <v>0</v>
      </c>
      <c r="AU67" s="713">
        <f>'дор.фонд на 01.01.22 (декабрь)'!CA67</f>
        <v>270.64</v>
      </c>
      <c r="AV67" s="713">
        <f>'дор.фонд на 01.01.22 (декабрь)'!CB67</f>
        <v>0</v>
      </c>
      <c r="AW67" s="714">
        <f t="shared" si="35"/>
        <v>2706.4</v>
      </c>
      <c r="AX67" s="713">
        <f t="shared" si="46"/>
        <v>0</v>
      </c>
      <c r="AY67" s="713">
        <f t="shared" si="47"/>
        <v>2706.4</v>
      </c>
      <c r="AZ67" s="713">
        <f t="shared" si="48"/>
        <v>0</v>
      </c>
      <c r="BA67" s="849"/>
      <c r="BB67" s="832"/>
      <c r="BC67" s="832"/>
      <c r="BD67" s="832"/>
      <c r="BE67" s="120"/>
    </row>
    <row r="68" spans="1:57" s="48" customFormat="1" ht="15.6" customHeight="1" x14ac:dyDescent="0.25">
      <c r="A68" s="120"/>
      <c r="B68" s="35"/>
      <c r="C68" s="36"/>
      <c r="D68" s="36">
        <v>1</v>
      </c>
      <c r="E68" s="811">
        <v>54</v>
      </c>
      <c r="F68" s="35"/>
      <c r="G68" s="36"/>
      <c r="H68" s="36"/>
      <c r="I68" s="120"/>
      <c r="J68" s="120"/>
      <c r="K68" s="120"/>
      <c r="L68" s="120"/>
      <c r="M68" s="811">
        <v>43</v>
      </c>
      <c r="N68" s="812" t="s">
        <v>207</v>
      </c>
      <c r="O68" s="738">
        <f t="shared" si="43"/>
        <v>1229.5</v>
      </c>
      <c r="P68" s="713">
        <f>'дор.фонд на 01.01.22 (декабрь)'!S68:S88</f>
        <v>0</v>
      </c>
      <c r="Q68" s="716">
        <f>'дор.фонд на 01.01.22 (декабрь)'!T68:T88</f>
        <v>1229.5</v>
      </c>
      <c r="R68" s="731">
        <f>'дор.фонд на 01.01.22 (декабрь)'!U68:U88</f>
        <v>0</v>
      </c>
      <c r="S68" s="732">
        <f t="shared" si="3"/>
        <v>1229.5</v>
      </c>
      <c r="T68" s="733">
        <f>'дор.фонд на 01.01.22 (декабрь)'!W68</f>
        <v>0</v>
      </c>
      <c r="U68" s="734">
        <f>'дор.фонд на 01.01.22 (декабрь)'!X68</f>
        <v>1229.5</v>
      </c>
      <c r="V68" s="733">
        <f>'дор.фонд на 01.01.22 (декабрь)'!Y68</f>
        <v>0</v>
      </c>
      <c r="W68" s="714">
        <f t="shared" si="8"/>
        <v>1229.5</v>
      </c>
      <c r="X68" s="713">
        <f>'дор.фонд на 01.01.22 (декабрь)'!AR68</f>
        <v>0</v>
      </c>
      <c r="Y68" s="713">
        <f>'дор.фонд на 01.01.22 (декабрь)'!AS68</f>
        <v>1229.5</v>
      </c>
      <c r="Z68" s="713">
        <f>'дор.фонд на 01.01.22 (декабрь)'!AT68</f>
        <v>0</v>
      </c>
      <c r="AA68" s="714">
        <f t="shared" si="15"/>
        <v>968.67523000000006</v>
      </c>
      <c r="AB68" s="717">
        <f>'дор.фонд на 01.01.22 (декабрь)'!BL68</f>
        <v>0</v>
      </c>
      <c r="AC68" s="717">
        <f>'дор.фонд на 01.01.22 (декабрь)'!BM68</f>
        <v>968.67523000000006</v>
      </c>
      <c r="AD68" s="740">
        <f>'дор.фонд на 01.01.22 (декабрь)'!BN68</f>
        <v>0</v>
      </c>
      <c r="AE68" s="736">
        <f t="shared" si="4"/>
        <v>1</v>
      </c>
      <c r="AF68" s="737">
        <f t="shared" si="5"/>
        <v>1</v>
      </c>
      <c r="AG68" s="714">
        <f t="shared" si="31"/>
        <v>0</v>
      </c>
      <c r="AH68" s="713">
        <f t="shared" si="44"/>
        <v>0</v>
      </c>
      <c r="AI68" s="713">
        <f t="shared" si="44"/>
        <v>0</v>
      </c>
      <c r="AJ68" s="713">
        <f t="shared" si="44"/>
        <v>0</v>
      </c>
      <c r="AK68" s="714">
        <f t="shared" si="32"/>
        <v>968.67523000000006</v>
      </c>
      <c r="AL68" s="713">
        <f>'дор.фонд на 01.01.22 (декабрь)'!BL68</f>
        <v>0</v>
      </c>
      <c r="AM68" s="713">
        <f>'дор.фонд на 01.01.22 (декабрь)'!BM68</f>
        <v>968.67523000000006</v>
      </c>
      <c r="AN68" s="713">
        <f>'дор.фонд на 01.01.22 (декабрь)'!BN68</f>
        <v>0</v>
      </c>
      <c r="AO68" s="714">
        <f t="shared" si="33"/>
        <v>968.67523000000006</v>
      </c>
      <c r="AP68" s="713">
        <f>'дор.фонд на 01.01.22 (декабрь)'!BU68</f>
        <v>0</v>
      </c>
      <c r="AQ68" s="713">
        <f>'дор.фонд на 01.01.22 (декабрь)'!BV68</f>
        <v>968.67523000000006</v>
      </c>
      <c r="AR68" s="713">
        <f>'дор.фонд на 01.01.22 (декабрь)'!BW68</f>
        <v>0</v>
      </c>
      <c r="AS68" s="714">
        <f t="shared" si="34"/>
        <v>95.803120000000007</v>
      </c>
      <c r="AT68" s="713">
        <f>'дор.фонд на 01.01.22 (декабрь)'!BZ68</f>
        <v>0</v>
      </c>
      <c r="AU68" s="713">
        <f>'дор.фонд на 01.01.22 (декабрь)'!CA68</f>
        <v>95.803120000000007</v>
      </c>
      <c r="AV68" s="713">
        <f>'дор.фонд на 01.01.22 (декабрь)'!CB68</f>
        <v>0</v>
      </c>
      <c r="AW68" s="714">
        <f t="shared" si="35"/>
        <v>1064.4783500000001</v>
      </c>
      <c r="AX68" s="713">
        <f t="shared" si="46"/>
        <v>0</v>
      </c>
      <c r="AY68" s="713">
        <f t="shared" si="47"/>
        <v>1064.4783500000001</v>
      </c>
      <c r="AZ68" s="713">
        <f t="shared" si="48"/>
        <v>0</v>
      </c>
      <c r="BA68" s="849"/>
      <c r="BB68" s="832"/>
      <c r="BC68" s="832"/>
      <c r="BD68" s="832"/>
      <c r="BE68" s="120"/>
    </row>
    <row r="69" spans="1:57" s="49" customFormat="1" ht="15.6" customHeight="1" x14ac:dyDescent="0.25">
      <c r="A69" s="828"/>
      <c r="B69" s="38"/>
      <c r="C69" s="39">
        <v>1</v>
      </c>
      <c r="D69" s="39"/>
      <c r="E69" s="40">
        <v>55</v>
      </c>
      <c r="F69" s="38"/>
      <c r="G69" s="39">
        <v>1</v>
      </c>
      <c r="H69" s="39">
        <v>1</v>
      </c>
      <c r="I69" s="40"/>
      <c r="J69" s="41"/>
      <c r="K69" s="41"/>
      <c r="L69" s="85"/>
      <c r="M69" s="811">
        <v>44</v>
      </c>
      <c r="N69" s="812" t="s">
        <v>179</v>
      </c>
      <c r="O69" s="738">
        <f t="shared" si="43"/>
        <v>40743.014289999999</v>
      </c>
      <c r="P69" s="713">
        <f>'дор.фонд на 01.01.22 (декабрь)'!S69:S89</f>
        <v>39695.514289999999</v>
      </c>
      <c r="Q69" s="716">
        <f>'дор.фонд на 01.01.22 (декабрь)'!T69:T89</f>
        <v>1047.5</v>
      </c>
      <c r="R69" s="731">
        <f>'дор.фонд на 01.01.22 (декабрь)'!U69:U89</f>
        <v>0</v>
      </c>
      <c r="S69" s="732">
        <f t="shared" si="3"/>
        <v>31304.247619999998</v>
      </c>
      <c r="T69" s="733">
        <f>'дор.фонд на 01.01.22 (декабрь)'!W69</f>
        <v>30256.747619999998</v>
      </c>
      <c r="U69" s="734">
        <f>'дор.фонд на 01.01.22 (декабрь)'!X69</f>
        <v>1047.5</v>
      </c>
      <c r="V69" s="733">
        <f>'дор.фонд на 01.01.22 (декабрь)'!Y69</f>
        <v>0</v>
      </c>
      <c r="W69" s="714">
        <f t="shared" si="8"/>
        <v>40743.014289999999</v>
      </c>
      <c r="X69" s="713">
        <f>'дор.фонд на 01.01.22 (декабрь)'!AR69</f>
        <v>39695.514289999999</v>
      </c>
      <c r="Y69" s="713">
        <f>'дор.фонд на 01.01.22 (декабрь)'!AS69</f>
        <v>1047.5</v>
      </c>
      <c r="Z69" s="713">
        <f>'дор.фонд на 01.01.22 (декабрь)'!AT69</f>
        <v>0</v>
      </c>
      <c r="AA69" s="714">
        <f t="shared" si="15"/>
        <v>830.64589999999998</v>
      </c>
      <c r="AB69" s="717">
        <f>'дор.фонд на 01.01.22 (декабрь)'!BL69</f>
        <v>0</v>
      </c>
      <c r="AC69" s="717">
        <f>'дор.фонд на 01.01.22 (декабрь)'!BM69</f>
        <v>830.64589999999998</v>
      </c>
      <c r="AD69" s="740">
        <f>'дор.фонд на 01.01.22 (декабрь)'!BN69</f>
        <v>0</v>
      </c>
      <c r="AE69" s="736">
        <f t="shared" si="4"/>
        <v>1.301517122678574</v>
      </c>
      <c r="AF69" s="737">
        <f t="shared" si="5"/>
        <v>1</v>
      </c>
      <c r="AG69" s="714">
        <f t="shared" si="31"/>
        <v>0</v>
      </c>
      <c r="AH69" s="713">
        <f t="shared" si="44"/>
        <v>0</v>
      </c>
      <c r="AI69" s="713">
        <f t="shared" si="44"/>
        <v>0</v>
      </c>
      <c r="AJ69" s="713">
        <f t="shared" si="44"/>
        <v>0</v>
      </c>
      <c r="AK69" s="714">
        <f t="shared" si="32"/>
        <v>830.64589999999998</v>
      </c>
      <c r="AL69" s="713">
        <f>'дор.фонд на 01.01.22 (декабрь)'!BL69</f>
        <v>0</v>
      </c>
      <c r="AM69" s="713">
        <f>'дор.фонд на 01.01.22 (декабрь)'!BM69</f>
        <v>830.64589999999998</v>
      </c>
      <c r="AN69" s="713">
        <f>'дор.фонд на 01.01.22 (декабрь)'!BN69</f>
        <v>0</v>
      </c>
      <c r="AO69" s="714">
        <f t="shared" si="33"/>
        <v>830.64589999999998</v>
      </c>
      <c r="AP69" s="713">
        <f>'дор.фонд на 01.01.22 (декабрь)'!BU69</f>
        <v>0</v>
      </c>
      <c r="AQ69" s="713">
        <f>'дор.фонд на 01.01.22 (декабрь)'!BV69</f>
        <v>830.64589999999998</v>
      </c>
      <c r="AR69" s="713">
        <f>'дор.фонд на 01.01.22 (декабрь)'!BW69</f>
        <v>0</v>
      </c>
      <c r="AS69" s="714">
        <f t="shared" si="34"/>
        <v>72.954099999999997</v>
      </c>
      <c r="AT69" s="713">
        <f>'дор.фонд на 01.01.22 (декабрь)'!BZ69</f>
        <v>0</v>
      </c>
      <c r="AU69" s="713">
        <f>'дор.фонд на 01.01.22 (декабрь)'!CA69</f>
        <v>72.954099999999997</v>
      </c>
      <c r="AV69" s="713">
        <f>'дор.фонд на 01.01.22 (декабрь)'!CB69</f>
        <v>0</v>
      </c>
      <c r="AW69" s="714">
        <f t="shared" si="35"/>
        <v>903.6</v>
      </c>
      <c r="AX69" s="713">
        <f t="shared" si="46"/>
        <v>0</v>
      </c>
      <c r="AY69" s="713">
        <f t="shared" si="47"/>
        <v>903.6</v>
      </c>
      <c r="AZ69" s="713">
        <f t="shared" si="48"/>
        <v>0</v>
      </c>
      <c r="BA69" s="849"/>
      <c r="BB69" s="832"/>
      <c r="BC69" s="832"/>
      <c r="BD69" s="832"/>
      <c r="BE69" s="828"/>
    </row>
    <row r="70" spans="1:57" s="49" customFormat="1" ht="15.6" customHeight="1" x14ac:dyDescent="0.25">
      <c r="A70" s="828"/>
      <c r="B70" s="38"/>
      <c r="C70" s="39"/>
      <c r="D70" s="39">
        <v>1</v>
      </c>
      <c r="E70" s="40">
        <v>56</v>
      </c>
      <c r="F70" s="38"/>
      <c r="G70" s="39"/>
      <c r="H70" s="39"/>
      <c r="I70" s="828"/>
      <c r="J70" s="828"/>
      <c r="K70" s="828"/>
      <c r="L70" s="828"/>
      <c r="M70" s="811">
        <v>45</v>
      </c>
      <c r="N70" s="812" t="s">
        <v>368</v>
      </c>
      <c r="O70" s="738">
        <f t="shared" si="43"/>
        <v>507.02924999999999</v>
      </c>
      <c r="P70" s="713">
        <f>'дор.фонд на 01.01.22 (декабрь)'!S70:S90</f>
        <v>0</v>
      </c>
      <c r="Q70" s="716">
        <f>'дор.фонд на 01.01.22 (декабрь)'!T70:T90</f>
        <v>507.02924999999999</v>
      </c>
      <c r="R70" s="731">
        <f>'дор.фонд на 01.01.22 (декабрь)'!U70:U90</f>
        <v>0</v>
      </c>
      <c r="S70" s="732">
        <f t="shared" si="3"/>
        <v>508.3</v>
      </c>
      <c r="T70" s="733">
        <f>'дор.фонд на 01.01.22 (декабрь)'!W70</f>
        <v>0</v>
      </c>
      <c r="U70" s="734">
        <f>'дор.фонд на 01.01.22 (декабрь)'!X70</f>
        <v>508.3</v>
      </c>
      <c r="V70" s="733">
        <f>'дор.фонд на 01.01.22 (декабрь)'!Y70</f>
        <v>0</v>
      </c>
      <c r="W70" s="714">
        <f t="shared" si="8"/>
        <v>507.02924999999999</v>
      </c>
      <c r="X70" s="713">
        <f>'дор.фонд на 01.01.22 (декабрь)'!AR70</f>
        <v>0</v>
      </c>
      <c r="Y70" s="713">
        <f>'дор.фонд на 01.01.22 (декабрь)'!AS70</f>
        <v>507.02924999999999</v>
      </c>
      <c r="Z70" s="713">
        <f>'дор.фонд на 01.01.22 (декабрь)'!AT70</f>
        <v>0</v>
      </c>
      <c r="AA70" s="714">
        <f t="shared" si="15"/>
        <v>0</v>
      </c>
      <c r="AB70" s="717">
        <f>'дор.фонд на 01.01.22 (декабрь)'!BL70</f>
        <v>0</v>
      </c>
      <c r="AC70" s="717">
        <f>'дор.фонд на 01.01.22 (декабрь)'!BM70</f>
        <v>0</v>
      </c>
      <c r="AD70" s="740">
        <f>'дор.фонд на 01.01.22 (декабрь)'!BN70</f>
        <v>0</v>
      </c>
      <c r="AE70" s="736">
        <f t="shared" si="4"/>
        <v>0.99749999999999994</v>
      </c>
      <c r="AF70" s="737">
        <f t="shared" si="5"/>
        <v>1</v>
      </c>
      <c r="AG70" s="714">
        <f t="shared" si="31"/>
        <v>0</v>
      </c>
      <c r="AH70" s="713">
        <f t="shared" si="44"/>
        <v>0</v>
      </c>
      <c r="AI70" s="713">
        <f t="shared" si="44"/>
        <v>0</v>
      </c>
      <c r="AJ70" s="713">
        <f t="shared" si="44"/>
        <v>0</v>
      </c>
      <c r="AK70" s="714">
        <f t="shared" si="32"/>
        <v>0</v>
      </c>
      <c r="AL70" s="713">
        <f>'дор.фонд на 01.01.22 (декабрь)'!BL70</f>
        <v>0</v>
      </c>
      <c r="AM70" s="713">
        <f>'дор.фонд на 01.01.22 (декабрь)'!BM70</f>
        <v>0</v>
      </c>
      <c r="AN70" s="713">
        <f>'дор.фонд на 01.01.22 (декабрь)'!BN70</f>
        <v>0</v>
      </c>
      <c r="AO70" s="714">
        <f t="shared" si="33"/>
        <v>0</v>
      </c>
      <c r="AP70" s="713">
        <f>'дор.фонд на 01.01.22 (декабрь)'!BU70</f>
        <v>0</v>
      </c>
      <c r="AQ70" s="713">
        <f>'дор.фонд на 01.01.22 (декабрь)'!BV70</f>
        <v>0</v>
      </c>
      <c r="AR70" s="713">
        <f>'дор.фонд на 01.01.22 (декабрь)'!BW70</f>
        <v>0</v>
      </c>
      <c r="AS70" s="714">
        <f t="shared" si="34"/>
        <v>0</v>
      </c>
      <c r="AT70" s="713">
        <f>'дор.фонд на 01.01.22 (декабрь)'!BZ70</f>
        <v>0</v>
      </c>
      <c r="AU70" s="713">
        <f>'дор.фонд на 01.01.22 (декабрь)'!CA70</f>
        <v>0</v>
      </c>
      <c r="AV70" s="713">
        <f>'дор.фонд на 01.01.22 (декабрь)'!CB70</f>
        <v>0</v>
      </c>
      <c r="AW70" s="714">
        <f t="shared" si="35"/>
        <v>0</v>
      </c>
      <c r="AX70" s="713">
        <f t="shared" si="46"/>
        <v>0</v>
      </c>
      <c r="AY70" s="713">
        <f t="shared" si="47"/>
        <v>0</v>
      </c>
      <c r="AZ70" s="713">
        <f t="shared" si="48"/>
        <v>0</v>
      </c>
      <c r="BA70" s="849"/>
      <c r="BB70" s="832"/>
      <c r="BC70" s="832"/>
      <c r="BD70" s="832"/>
      <c r="BE70" s="828"/>
    </row>
    <row r="71" spans="1:57" s="48" customFormat="1" ht="15.6" customHeight="1" x14ac:dyDescent="0.25">
      <c r="A71" s="120"/>
      <c r="B71" s="35"/>
      <c r="C71" s="36"/>
      <c r="D71" s="36">
        <v>1</v>
      </c>
      <c r="E71" s="811">
        <v>57</v>
      </c>
      <c r="F71" s="35"/>
      <c r="G71" s="36"/>
      <c r="H71" s="36"/>
      <c r="I71" s="120"/>
      <c r="J71" s="120"/>
      <c r="K71" s="120"/>
      <c r="L71" s="120"/>
      <c r="M71" s="811">
        <v>46</v>
      </c>
      <c r="N71" s="812" t="s">
        <v>208</v>
      </c>
      <c r="O71" s="738">
        <f t="shared" si="43"/>
        <v>288.5</v>
      </c>
      <c r="P71" s="713">
        <f>'дор.фонд на 01.01.22 (декабрь)'!S71:S91</f>
        <v>0</v>
      </c>
      <c r="Q71" s="716">
        <f>'дор.фонд на 01.01.22 (декабрь)'!T71:T91</f>
        <v>288.5</v>
      </c>
      <c r="R71" s="731">
        <f>'дор.фонд на 01.01.22 (декабрь)'!U71:U91</f>
        <v>0</v>
      </c>
      <c r="S71" s="732">
        <f t="shared" ref="S71:S134" si="49">V71+U71+T71</f>
        <v>288.5</v>
      </c>
      <c r="T71" s="733">
        <f>'дор.фонд на 01.01.22 (декабрь)'!W71</f>
        <v>0</v>
      </c>
      <c r="U71" s="734">
        <f>'дор.фонд на 01.01.22 (декабрь)'!X71</f>
        <v>288.5</v>
      </c>
      <c r="V71" s="733">
        <f>'дор.фонд на 01.01.22 (декабрь)'!Y71</f>
        <v>0</v>
      </c>
      <c r="W71" s="714">
        <f t="shared" si="8"/>
        <v>288.5</v>
      </c>
      <c r="X71" s="713">
        <f>'дор.фонд на 01.01.22 (декабрь)'!AR71</f>
        <v>0</v>
      </c>
      <c r="Y71" s="713">
        <f>'дор.фонд на 01.01.22 (декабрь)'!AS71</f>
        <v>288.5</v>
      </c>
      <c r="Z71" s="713">
        <f>'дор.фонд на 01.01.22 (декабрь)'!AT71</f>
        <v>0</v>
      </c>
      <c r="AA71" s="714">
        <f t="shared" si="15"/>
        <v>288.5</v>
      </c>
      <c r="AB71" s="717">
        <f>'дор.фонд на 01.01.22 (декабрь)'!BL71</f>
        <v>0</v>
      </c>
      <c r="AC71" s="717">
        <f>'дор.фонд на 01.01.22 (декабрь)'!BM71</f>
        <v>288.5</v>
      </c>
      <c r="AD71" s="740">
        <f>'дор.фонд на 01.01.22 (декабрь)'!BN71</f>
        <v>0</v>
      </c>
      <c r="AE71" s="736">
        <f t="shared" ref="AE71:AE134" si="50">W71/S71</f>
        <v>1</v>
      </c>
      <c r="AF71" s="737">
        <f t="shared" ref="AF71:AF134" si="51">W71/O71</f>
        <v>1</v>
      </c>
      <c r="AG71" s="714">
        <f t="shared" si="31"/>
        <v>0</v>
      </c>
      <c r="AH71" s="713">
        <f t="shared" si="44"/>
        <v>0</v>
      </c>
      <c r="AI71" s="713">
        <f t="shared" si="44"/>
        <v>0</v>
      </c>
      <c r="AJ71" s="713">
        <f t="shared" si="44"/>
        <v>0</v>
      </c>
      <c r="AK71" s="714">
        <f t="shared" si="32"/>
        <v>288.5</v>
      </c>
      <c r="AL71" s="713">
        <f>'дор.фонд на 01.01.22 (декабрь)'!BL71</f>
        <v>0</v>
      </c>
      <c r="AM71" s="713">
        <f>'дор.фонд на 01.01.22 (декабрь)'!BM71</f>
        <v>288.5</v>
      </c>
      <c r="AN71" s="713">
        <f>'дор.фонд на 01.01.22 (декабрь)'!BN71</f>
        <v>0</v>
      </c>
      <c r="AO71" s="714">
        <f t="shared" si="33"/>
        <v>288.5</v>
      </c>
      <c r="AP71" s="713">
        <f>'дор.фонд на 01.01.22 (декабрь)'!BU71</f>
        <v>0</v>
      </c>
      <c r="AQ71" s="713">
        <f>'дор.фонд на 01.01.22 (декабрь)'!BV71</f>
        <v>288.5</v>
      </c>
      <c r="AR71" s="713">
        <f>'дор.фонд на 01.01.22 (декабрь)'!BW71</f>
        <v>0</v>
      </c>
      <c r="AS71" s="714">
        <f t="shared" si="34"/>
        <v>32.29</v>
      </c>
      <c r="AT71" s="713">
        <f>'дор.фонд на 01.01.22 (декабрь)'!BZ71</f>
        <v>0</v>
      </c>
      <c r="AU71" s="713">
        <f>'дор.фонд на 01.01.22 (декабрь)'!CA71</f>
        <v>32.29</v>
      </c>
      <c r="AV71" s="713">
        <f>'дор.фонд на 01.01.22 (декабрь)'!CB71</f>
        <v>0</v>
      </c>
      <c r="AW71" s="714">
        <f t="shared" si="35"/>
        <v>320.79000000000002</v>
      </c>
      <c r="AX71" s="713">
        <f t="shared" si="46"/>
        <v>0</v>
      </c>
      <c r="AY71" s="713">
        <f t="shared" si="47"/>
        <v>320.79000000000002</v>
      </c>
      <c r="AZ71" s="713">
        <f t="shared" si="48"/>
        <v>0</v>
      </c>
      <c r="BA71" s="849"/>
      <c r="BB71" s="832"/>
      <c r="BC71" s="832"/>
      <c r="BD71" s="832"/>
      <c r="BE71" s="120"/>
    </row>
    <row r="72" spans="1:57" s="49" customFormat="1" ht="15.75" customHeight="1" x14ac:dyDescent="0.25">
      <c r="A72" s="828"/>
      <c r="B72" s="38"/>
      <c r="C72" s="39">
        <v>1</v>
      </c>
      <c r="D72" s="39"/>
      <c r="E72" s="40">
        <v>58</v>
      </c>
      <c r="F72" s="38"/>
      <c r="G72" s="39">
        <v>1</v>
      </c>
      <c r="H72" s="39"/>
      <c r="I72" s="828"/>
      <c r="J72" s="828"/>
      <c r="K72" s="828"/>
      <c r="L72" s="828"/>
      <c r="M72" s="811">
        <v>47</v>
      </c>
      <c r="N72" s="812" t="s">
        <v>40</v>
      </c>
      <c r="O72" s="738">
        <f t="shared" si="43"/>
        <v>968.5</v>
      </c>
      <c r="P72" s="713">
        <f>'дор.фонд на 01.01.22 (декабрь)'!S72:S92</f>
        <v>0</v>
      </c>
      <c r="Q72" s="716">
        <f>'дор.фонд на 01.01.22 (декабрь)'!T72:T92</f>
        <v>968.5</v>
      </c>
      <c r="R72" s="731">
        <f>'дор.фонд на 01.01.22 (декабрь)'!U72:U92</f>
        <v>0</v>
      </c>
      <c r="S72" s="732">
        <f t="shared" si="49"/>
        <v>968.5</v>
      </c>
      <c r="T72" s="733">
        <f>'дор.фонд на 01.01.22 (декабрь)'!W72</f>
        <v>0</v>
      </c>
      <c r="U72" s="734">
        <f>'дор.фонд на 01.01.22 (декабрь)'!X72</f>
        <v>968.5</v>
      </c>
      <c r="V72" s="733">
        <f>'дор.фонд на 01.01.22 (декабрь)'!Y72</f>
        <v>0</v>
      </c>
      <c r="W72" s="714">
        <f t="shared" ref="W72:W135" si="52">Z72+Y72+X72</f>
        <v>968.5</v>
      </c>
      <c r="X72" s="713">
        <f>'дор.фонд на 01.01.22 (декабрь)'!AR72</f>
        <v>0</v>
      </c>
      <c r="Y72" s="713">
        <f>'дор.фонд на 01.01.22 (декабрь)'!AS72</f>
        <v>968.5</v>
      </c>
      <c r="Z72" s="713">
        <f>'дор.фонд на 01.01.22 (декабрь)'!AT72</f>
        <v>0</v>
      </c>
      <c r="AA72" s="714">
        <f t="shared" si="15"/>
        <v>968.5</v>
      </c>
      <c r="AB72" s="717">
        <f>'дор.фонд на 01.01.22 (декабрь)'!BL72</f>
        <v>0</v>
      </c>
      <c r="AC72" s="717">
        <f>'дор.фонд на 01.01.22 (декабрь)'!BM72</f>
        <v>968.5</v>
      </c>
      <c r="AD72" s="740">
        <f>'дор.фонд на 01.01.22 (декабрь)'!BN72</f>
        <v>0</v>
      </c>
      <c r="AE72" s="736">
        <f t="shared" si="50"/>
        <v>1</v>
      </c>
      <c r="AF72" s="737">
        <f t="shared" si="51"/>
        <v>1</v>
      </c>
      <c r="AG72" s="714">
        <f t="shared" si="31"/>
        <v>0</v>
      </c>
      <c r="AH72" s="713">
        <f t="shared" si="44"/>
        <v>0</v>
      </c>
      <c r="AI72" s="713">
        <f t="shared" si="44"/>
        <v>0</v>
      </c>
      <c r="AJ72" s="713">
        <f t="shared" si="44"/>
        <v>0</v>
      </c>
      <c r="AK72" s="714">
        <f t="shared" si="32"/>
        <v>968.5</v>
      </c>
      <c r="AL72" s="713">
        <f>'дор.фонд на 01.01.22 (декабрь)'!BL72</f>
        <v>0</v>
      </c>
      <c r="AM72" s="713">
        <f>'дор.фонд на 01.01.22 (декабрь)'!BM72</f>
        <v>968.5</v>
      </c>
      <c r="AN72" s="713">
        <f>'дор.фонд на 01.01.22 (декабрь)'!BN72</f>
        <v>0</v>
      </c>
      <c r="AO72" s="714">
        <f t="shared" si="33"/>
        <v>968.5</v>
      </c>
      <c r="AP72" s="713">
        <f>'дор.фонд на 01.01.22 (декабрь)'!BU72</f>
        <v>0</v>
      </c>
      <c r="AQ72" s="713">
        <f>'дор.фонд на 01.01.22 (декабрь)'!BV72</f>
        <v>968.5</v>
      </c>
      <c r="AR72" s="713">
        <f>'дор.фонд на 01.01.22 (декабрь)'!BW72</f>
        <v>0</v>
      </c>
      <c r="AS72" s="714">
        <f t="shared" si="34"/>
        <v>940.21135000000004</v>
      </c>
      <c r="AT72" s="713">
        <f>'дор.фонд на 01.01.22 (декабрь)'!BZ72</f>
        <v>0</v>
      </c>
      <c r="AU72" s="713">
        <f>'дор.фонд на 01.01.22 (декабрь)'!CA72</f>
        <v>940.21135000000004</v>
      </c>
      <c r="AV72" s="713">
        <f>'дор.фонд на 01.01.22 (декабрь)'!CB72</f>
        <v>0</v>
      </c>
      <c r="AW72" s="714">
        <f t="shared" si="35"/>
        <v>1908.71135</v>
      </c>
      <c r="AX72" s="713">
        <f t="shared" si="46"/>
        <v>0</v>
      </c>
      <c r="AY72" s="713">
        <f t="shared" si="47"/>
        <v>1908.71135</v>
      </c>
      <c r="AZ72" s="713">
        <f t="shared" si="48"/>
        <v>0</v>
      </c>
      <c r="BA72" s="849"/>
      <c r="BB72" s="832"/>
      <c r="BC72" s="832"/>
      <c r="BD72" s="832"/>
      <c r="BE72" s="828"/>
    </row>
    <row r="73" spans="1:57" s="48" customFormat="1" ht="15.6" customHeight="1" x14ac:dyDescent="0.25">
      <c r="A73" s="120"/>
      <c r="B73" s="35"/>
      <c r="C73" s="36"/>
      <c r="D73" s="36">
        <v>1</v>
      </c>
      <c r="E73" s="811">
        <v>59</v>
      </c>
      <c r="F73" s="35"/>
      <c r="G73" s="36"/>
      <c r="H73" s="36">
        <v>1</v>
      </c>
      <c r="I73" s="811"/>
      <c r="J73" s="812"/>
      <c r="K73" s="812"/>
      <c r="L73" s="66"/>
      <c r="M73" s="811">
        <v>48</v>
      </c>
      <c r="N73" s="812" t="s">
        <v>95</v>
      </c>
      <c r="O73" s="738">
        <f t="shared" si="43"/>
        <v>8116.6682799999999</v>
      </c>
      <c r="P73" s="713">
        <f>'дор.фонд на 01.01.22 (декабрь)'!S73:S93</f>
        <v>0</v>
      </c>
      <c r="Q73" s="716">
        <f>'дор.фонд на 01.01.22 (декабрь)'!T73:T93</f>
        <v>1356.5</v>
      </c>
      <c r="R73" s="731">
        <f>'дор.фонд на 01.01.22 (декабрь)'!U73:U93</f>
        <v>6760.1682799999999</v>
      </c>
      <c r="S73" s="732">
        <f t="shared" si="49"/>
        <v>1356.5</v>
      </c>
      <c r="T73" s="733">
        <f>'дор.фонд на 01.01.22 (декабрь)'!W73</f>
        <v>0</v>
      </c>
      <c r="U73" s="734">
        <f>'дор.фонд на 01.01.22 (декабрь)'!X73</f>
        <v>1356.5</v>
      </c>
      <c r="V73" s="733">
        <f>'дор.фонд на 01.01.22 (декабрь)'!Y73</f>
        <v>0</v>
      </c>
      <c r="W73" s="714">
        <f t="shared" si="52"/>
        <v>8116.6682799999999</v>
      </c>
      <c r="X73" s="713">
        <f>'дор.фонд на 01.01.22 (декабрь)'!AR73</f>
        <v>0</v>
      </c>
      <c r="Y73" s="713">
        <f>'дор.фонд на 01.01.22 (декабрь)'!AS73</f>
        <v>1356.5</v>
      </c>
      <c r="Z73" s="713">
        <f>'дор.фонд на 01.01.22 (декабрь)'!AT73</f>
        <v>6760.1682799999999</v>
      </c>
      <c r="AA73" s="714">
        <f t="shared" ref="AA73:AA136" si="53">AD73+AC73+AB73</f>
        <v>7675.0812999999998</v>
      </c>
      <c r="AB73" s="717">
        <f>'дор.фонд на 01.01.22 (декабрь)'!BL73</f>
        <v>0</v>
      </c>
      <c r="AC73" s="717">
        <f>'дор.фонд на 01.01.22 (декабрь)'!BM73</f>
        <v>914.91301999999996</v>
      </c>
      <c r="AD73" s="740">
        <f>'дор.фонд на 01.01.22 (декабрь)'!BN73</f>
        <v>6760.1682799999999</v>
      </c>
      <c r="AE73" s="736">
        <f t="shared" si="50"/>
        <v>5.9835372502764468</v>
      </c>
      <c r="AF73" s="737">
        <f t="shared" si="51"/>
        <v>1</v>
      </c>
      <c r="AG73" s="714">
        <f t="shared" si="31"/>
        <v>0</v>
      </c>
      <c r="AH73" s="713">
        <f t="shared" si="44"/>
        <v>0</v>
      </c>
      <c r="AI73" s="713">
        <f t="shared" si="44"/>
        <v>0</v>
      </c>
      <c r="AJ73" s="713">
        <f t="shared" si="44"/>
        <v>0</v>
      </c>
      <c r="AK73" s="714">
        <f t="shared" si="32"/>
        <v>7675.0812999999998</v>
      </c>
      <c r="AL73" s="713">
        <f>'дор.фонд на 01.01.22 (декабрь)'!BL73</f>
        <v>0</v>
      </c>
      <c r="AM73" s="713">
        <f>'дор.фонд на 01.01.22 (декабрь)'!BM73</f>
        <v>914.91301999999996</v>
      </c>
      <c r="AN73" s="713">
        <f>'дор.фонд на 01.01.22 (декабрь)'!BN73</f>
        <v>6760.1682799999999</v>
      </c>
      <c r="AO73" s="714">
        <f t="shared" si="33"/>
        <v>7675.0812999999998</v>
      </c>
      <c r="AP73" s="713">
        <f>'дор.фонд на 01.01.22 (декабрь)'!BU73</f>
        <v>0</v>
      </c>
      <c r="AQ73" s="713">
        <f>'дор.фонд на 01.01.22 (декабрь)'!BV73</f>
        <v>914.91301999999996</v>
      </c>
      <c r="AR73" s="713">
        <f>'дор.фонд на 01.01.22 (декабрь)'!BW73</f>
        <v>6760.1682799999999</v>
      </c>
      <c r="AS73" s="714">
        <f t="shared" si="34"/>
        <v>667.42769999999996</v>
      </c>
      <c r="AT73" s="713">
        <f>'дор.фонд на 01.01.22 (декабрь)'!BZ73</f>
        <v>0</v>
      </c>
      <c r="AU73" s="713">
        <f>'дор.фонд на 01.01.22 (декабрь)'!CA73</f>
        <v>79.586979999999997</v>
      </c>
      <c r="AV73" s="713">
        <f>'дор.фонд на 01.01.22 (декабрь)'!CB73</f>
        <v>587.84071999999992</v>
      </c>
      <c r="AW73" s="714">
        <f t="shared" si="35"/>
        <v>8342.509</v>
      </c>
      <c r="AX73" s="713">
        <f t="shared" si="46"/>
        <v>0</v>
      </c>
      <c r="AY73" s="713">
        <f t="shared" si="47"/>
        <v>994.5</v>
      </c>
      <c r="AZ73" s="713">
        <f t="shared" si="48"/>
        <v>7348.009</v>
      </c>
      <c r="BA73" s="849"/>
      <c r="BB73" s="832"/>
      <c r="BC73" s="832"/>
      <c r="BD73" s="832"/>
      <c r="BE73" s="120"/>
    </row>
    <row r="74" spans="1:57" s="49" customFormat="1" ht="16.149999999999999" customHeight="1" x14ac:dyDescent="0.25">
      <c r="A74" s="828"/>
      <c r="B74" s="38"/>
      <c r="C74" s="39">
        <v>1</v>
      </c>
      <c r="D74" s="39"/>
      <c r="E74" s="40">
        <v>60</v>
      </c>
      <c r="F74" s="38"/>
      <c r="G74" s="39">
        <v>1</v>
      </c>
      <c r="H74" s="39">
        <v>1</v>
      </c>
      <c r="I74" s="40"/>
      <c r="J74" s="41"/>
      <c r="K74" s="41"/>
      <c r="L74" s="85"/>
      <c r="M74" s="811">
        <v>49</v>
      </c>
      <c r="N74" s="812" t="s">
        <v>41</v>
      </c>
      <c r="O74" s="738">
        <f t="shared" si="43"/>
        <v>2671.9</v>
      </c>
      <c r="P74" s="713">
        <f>'дор.фонд на 01.01.22 (декабрь)'!S74:S94</f>
        <v>0</v>
      </c>
      <c r="Q74" s="716">
        <f>'дор.фонд на 01.01.22 (декабрь)'!T74:T94</f>
        <v>2671.9</v>
      </c>
      <c r="R74" s="731">
        <f>'дор.фонд на 01.01.22 (декабрь)'!U74:U94</f>
        <v>0</v>
      </c>
      <c r="S74" s="732">
        <f t="shared" si="49"/>
        <v>2671.9</v>
      </c>
      <c r="T74" s="733">
        <f>'дор.фонд на 01.01.22 (декабрь)'!W74</f>
        <v>0</v>
      </c>
      <c r="U74" s="734">
        <f>'дор.фонд на 01.01.22 (декабрь)'!X74</f>
        <v>2671.9</v>
      </c>
      <c r="V74" s="733">
        <f>'дор.фонд на 01.01.22 (декабрь)'!Y74</f>
        <v>0</v>
      </c>
      <c r="W74" s="714">
        <f t="shared" si="52"/>
        <v>2671.9</v>
      </c>
      <c r="X74" s="713">
        <f>'дор.фонд на 01.01.22 (декабрь)'!AR74</f>
        <v>0</v>
      </c>
      <c r="Y74" s="713">
        <f>'дор.фонд на 01.01.22 (декабрь)'!AS74</f>
        <v>2671.9</v>
      </c>
      <c r="Z74" s="713">
        <f>'дор.фонд на 01.01.22 (декабрь)'!AT74</f>
        <v>0</v>
      </c>
      <c r="AA74" s="714">
        <f t="shared" si="53"/>
        <v>2671.9</v>
      </c>
      <c r="AB74" s="717">
        <f>'дор.фонд на 01.01.22 (декабрь)'!BL74</f>
        <v>0</v>
      </c>
      <c r="AC74" s="717">
        <f>'дор.фонд на 01.01.22 (декабрь)'!BM74</f>
        <v>2671.9</v>
      </c>
      <c r="AD74" s="740">
        <f>'дор.фонд на 01.01.22 (декабрь)'!BN74</f>
        <v>0</v>
      </c>
      <c r="AE74" s="736">
        <f t="shared" si="50"/>
        <v>1</v>
      </c>
      <c r="AF74" s="737">
        <f t="shared" si="51"/>
        <v>1</v>
      </c>
      <c r="AG74" s="714">
        <f t="shared" si="31"/>
        <v>0</v>
      </c>
      <c r="AH74" s="713">
        <f t="shared" ref="AH74:AJ78" si="54">P74-X74</f>
        <v>0</v>
      </c>
      <c r="AI74" s="713">
        <f t="shared" si="54"/>
        <v>0</v>
      </c>
      <c r="AJ74" s="713">
        <f t="shared" si="54"/>
        <v>0</v>
      </c>
      <c r="AK74" s="714">
        <f t="shared" si="32"/>
        <v>2671.9</v>
      </c>
      <c r="AL74" s="713">
        <f>'дор.фонд на 01.01.22 (декабрь)'!BL74</f>
        <v>0</v>
      </c>
      <c r="AM74" s="713">
        <f>'дор.фонд на 01.01.22 (декабрь)'!BM74</f>
        <v>2671.9</v>
      </c>
      <c r="AN74" s="713">
        <f>'дор.фонд на 01.01.22 (декабрь)'!BN74</f>
        <v>0</v>
      </c>
      <c r="AO74" s="714">
        <f t="shared" si="33"/>
        <v>2671.9</v>
      </c>
      <c r="AP74" s="713">
        <f>'дор.фонд на 01.01.22 (декабрь)'!BU74</f>
        <v>0</v>
      </c>
      <c r="AQ74" s="713">
        <f>'дор.фонд на 01.01.22 (декабрь)'!BV74</f>
        <v>2671.9</v>
      </c>
      <c r="AR74" s="713">
        <f>'дор.фонд на 01.01.22 (декабрь)'!BW74</f>
        <v>0</v>
      </c>
      <c r="AS74" s="714">
        <f t="shared" si="34"/>
        <v>1733.8291999999999</v>
      </c>
      <c r="AT74" s="713">
        <f>'дор.фонд на 01.01.22 (декабрь)'!BZ74</f>
        <v>0</v>
      </c>
      <c r="AU74" s="713">
        <f>'дор.фонд на 01.01.22 (декабрь)'!CA74</f>
        <v>1733.8291999999999</v>
      </c>
      <c r="AV74" s="713">
        <f>'дор.фонд на 01.01.22 (декабрь)'!CB74</f>
        <v>0</v>
      </c>
      <c r="AW74" s="714">
        <f t="shared" si="35"/>
        <v>4405.7291999999998</v>
      </c>
      <c r="AX74" s="713">
        <f t="shared" si="46"/>
        <v>0</v>
      </c>
      <c r="AY74" s="713">
        <f t="shared" si="47"/>
        <v>4405.7291999999998</v>
      </c>
      <c r="AZ74" s="713">
        <f t="shared" si="48"/>
        <v>0</v>
      </c>
      <c r="BA74" s="849"/>
      <c r="BB74" s="832"/>
      <c r="BC74" s="832"/>
      <c r="BD74" s="832"/>
      <c r="BE74" s="828"/>
    </row>
    <row r="75" spans="1:57" s="49" customFormat="1" ht="15.6" customHeight="1" x14ac:dyDescent="0.25">
      <c r="A75" s="828"/>
      <c r="B75" s="38"/>
      <c r="C75" s="39">
        <v>1</v>
      </c>
      <c r="D75" s="39"/>
      <c r="E75" s="40">
        <v>61</v>
      </c>
      <c r="F75" s="38"/>
      <c r="G75" s="39">
        <v>1</v>
      </c>
      <c r="H75" s="39">
        <v>1</v>
      </c>
      <c r="I75" s="904"/>
      <c r="J75" s="905"/>
      <c r="K75" s="905"/>
      <c r="L75" s="905"/>
      <c r="M75" s="811">
        <v>50</v>
      </c>
      <c r="N75" s="812" t="s">
        <v>30</v>
      </c>
      <c r="O75" s="738">
        <f t="shared" si="43"/>
        <v>37401.245670000004</v>
      </c>
      <c r="P75" s="713">
        <f>'дор.фонд на 01.01.22 (декабрь)'!S75:S95</f>
        <v>36164.945670000001</v>
      </c>
      <c r="Q75" s="716">
        <f>'дор.фонд на 01.01.22 (декабрь)'!T75:T95</f>
        <v>1236.3</v>
      </c>
      <c r="R75" s="731">
        <f>'дор.фонд на 01.01.22 (декабрь)'!U75:U95</f>
        <v>0</v>
      </c>
      <c r="S75" s="732">
        <f t="shared" si="49"/>
        <v>44927.751980000001</v>
      </c>
      <c r="T75" s="733">
        <f>'дор.фонд на 01.01.22 (декабрь)'!W75</f>
        <v>43691.451979999998</v>
      </c>
      <c r="U75" s="734">
        <f>'дор.фонд на 01.01.22 (декабрь)'!X75</f>
        <v>1236.3</v>
      </c>
      <c r="V75" s="733">
        <f>'дор.фонд на 01.01.22 (декабрь)'!Y75</f>
        <v>0</v>
      </c>
      <c r="W75" s="714">
        <f t="shared" si="52"/>
        <v>37401.245670000004</v>
      </c>
      <c r="X75" s="713">
        <f>'дор.фонд на 01.01.22 (декабрь)'!AR75</f>
        <v>36164.945670000001</v>
      </c>
      <c r="Y75" s="713">
        <f>'дор.фонд на 01.01.22 (декабрь)'!AS75</f>
        <v>1236.3</v>
      </c>
      <c r="Z75" s="713">
        <f>'дор.фонд на 01.01.22 (декабрь)'!AT75</f>
        <v>0</v>
      </c>
      <c r="AA75" s="714">
        <f t="shared" si="53"/>
        <v>35890.069399999993</v>
      </c>
      <c r="AB75" s="717">
        <f>'дор.фонд на 01.01.22 (декабрь)'!BL75</f>
        <v>34663.568399999996</v>
      </c>
      <c r="AC75" s="717">
        <f>'дор.фонд на 01.01.22 (декабрь)'!BM75</f>
        <v>1226.501</v>
      </c>
      <c r="AD75" s="740">
        <f>'дор.фонд на 01.01.22 (декабрь)'!BN75</f>
        <v>0</v>
      </c>
      <c r="AE75" s="736">
        <f t="shared" si="50"/>
        <v>0.83247534144707502</v>
      </c>
      <c r="AF75" s="737">
        <f t="shared" si="51"/>
        <v>1</v>
      </c>
      <c r="AG75" s="714">
        <f t="shared" si="31"/>
        <v>0</v>
      </c>
      <c r="AH75" s="713">
        <f t="shared" si="54"/>
        <v>0</v>
      </c>
      <c r="AI75" s="713">
        <f t="shared" si="54"/>
        <v>0</v>
      </c>
      <c r="AJ75" s="713">
        <f t="shared" si="54"/>
        <v>0</v>
      </c>
      <c r="AK75" s="714">
        <f t="shared" si="32"/>
        <v>35890.069399999993</v>
      </c>
      <c r="AL75" s="713">
        <f>'дор.фонд на 01.01.22 (декабрь)'!BL75</f>
        <v>34663.568399999996</v>
      </c>
      <c r="AM75" s="713">
        <f>'дор.фонд на 01.01.22 (декабрь)'!BM75</f>
        <v>1226.501</v>
      </c>
      <c r="AN75" s="713">
        <f>'дор.фонд на 01.01.22 (декабрь)'!BN75</f>
        <v>0</v>
      </c>
      <c r="AO75" s="714">
        <f t="shared" si="33"/>
        <v>35890.069399999993</v>
      </c>
      <c r="AP75" s="713">
        <f>'дор.фонд на 01.01.22 (декабрь)'!BU75</f>
        <v>34663.568399999996</v>
      </c>
      <c r="AQ75" s="713">
        <f>'дор.фонд на 01.01.22 (декабрь)'!BV75</f>
        <v>1226.501</v>
      </c>
      <c r="AR75" s="713">
        <f>'дор.фонд на 01.01.22 (декабрь)'!BW75</f>
        <v>0</v>
      </c>
      <c r="AS75" s="714">
        <f t="shared" si="34"/>
        <v>3442.4738299999999</v>
      </c>
      <c r="AT75" s="713">
        <f>'дор.фонд на 01.01.22 (декабрь)'!BZ75</f>
        <v>2609.08583</v>
      </c>
      <c r="AU75" s="713">
        <f>'дор.фонд на 01.01.22 (декабрь)'!CA75</f>
        <v>833.38800000000003</v>
      </c>
      <c r="AV75" s="713">
        <f>'дор.фонд на 01.01.22 (декабрь)'!CB75</f>
        <v>0</v>
      </c>
      <c r="AW75" s="714">
        <f t="shared" si="35"/>
        <v>39332.543230000003</v>
      </c>
      <c r="AX75" s="713">
        <f t="shared" si="46"/>
        <v>37272.65423</v>
      </c>
      <c r="AY75" s="713">
        <f t="shared" si="47"/>
        <v>2059.8890000000001</v>
      </c>
      <c r="AZ75" s="713">
        <f t="shared" si="48"/>
        <v>0</v>
      </c>
      <c r="BA75" s="849"/>
      <c r="BB75" s="832"/>
      <c r="BC75" s="832"/>
      <c r="BD75" s="832"/>
      <c r="BE75" s="828"/>
    </row>
    <row r="76" spans="1:57" s="49" customFormat="1" ht="15.75" customHeight="1" x14ac:dyDescent="0.25">
      <c r="A76" s="828"/>
      <c r="B76" s="38"/>
      <c r="C76" s="39">
        <v>1</v>
      </c>
      <c r="D76" s="39"/>
      <c r="E76" s="40">
        <v>62</v>
      </c>
      <c r="F76" s="38"/>
      <c r="G76" s="39"/>
      <c r="H76" s="39">
        <v>1</v>
      </c>
      <c r="I76" s="906"/>
      <c r="J76" s="908"/>
      <c r="K76" s="41"/>
      <c r="L76" s="85"/>
      <c r="M76" s="811">
        <v>51</v>
      </c>
      <c r="N76" s="812" t="s">
        <v>42</v>
      </c>
      <c r="O76" s="738">
        <f t="shared" si="43"/>
        <v>2067.4</v>
      </c>
      <c r="P76" s="713">
        <f>'дор.фонд на 01.01.22 (декабрь)'!S76:S96</f>
        <v>0</v>
      </c>
      <c r="Q76" s="716">
        <f>'дор.фонд на 01.01.22 (декабрь)'!T76:T96</f>
        <v>2067.4</v>
      </c>
      <c r="R76" s="731">
        <f>'дор.фонд на 01.01.22 (декабрь)'!U76:U96</f>
        <v>0</v>
      </c>
      <c r="S76" s="732">
        <f t="shared" si="49"/>
        <v>2067.4</v>
      </c>
      <c r="T76" s="733">
        <f>'дор.фонд на 01.01.22 (декабрь)'!W76</f>
        <v>0</v>
      </c>
      <c r="U76" s="734">
        <f>'дор.фонд на 01.01.22 (декабрь)'!X76</f>
        <v>2067.4</v>
      </c>
      <c r="V76" s="733">
        <f>'дор.фонд на 01.01.22 (декабрь)'!Y76</f>
        <v>0</v>
      </c>
      <c r="W76" s="714">
        <f t="shared" si="52"/>
        <v>2067.4</v>
      </c>
      <c r="X76" s="713">
        <f>'дор.фонд на 01.01.22 (декабрь)'!AR76</f>
        <v>0</v>
      </c>
      <c r="Y76" s="713">
        <f>'дор.фонд на 01.01.22 (декабрь)'!AS76</f>
        <v>2067.4</v>
      </c>
      <c r="Z76" s="713">
        <f>'дор.фонд на 01.01.22 (декабрь)'!AT76</f>
        <v>0</v>
      </c>
      <c r="AA76" s="714">
        <f t="shared" si="53"/>
        <v>1650.3646699999999</v>
      </c>
      <c r="AB76" s="717">
        <f>'дор.фонд на 01.01.22 (декабрь)'!BL76</f>
        <v>0</v>
      </c>
      <c r="AC76" s="717">
        <f>'дор.фонд на 01.01.22 (декабрь)'!BM76</f>
        <v>1650.3646699999999</v>
      </c>
      <c r="AD76" s="740">
        <f>'дор.фонд на 01.01.22 (декабрь)'!BN76</f>
        <v>0</v>
      </c>
      <c r="AE76" s="736">
        <f t="shared" si="50"/>
        <v>1</v>
      </c>
      <c r="AF76" s="737">
        <f t="shared" si="51"/>
        <v>1</v>
      </c>
      <c r="AG76" s="714">
        <f t="shared" si="31"/>
        <v>0</v>
      </c>
      <c r="AH76" s="713">
        <f t="shared" si="54"/>
        <v>0</v>
      </c>
      <c r="AI76" s="713">
        <f t="shared" si="54"/>
        <v>0</v>
      </c>
      <c r="AJ76" s="713">
        <f t="shared" si="54"/>
        <v>0</v>
      </c>
      <c r="AK76" s="714">
        <f t="shared" si="32"/>
        <v>1650.3646699999999</v>
      </c>
      <c r="AL76" s="713">
        <f>'дор.фонд на 01.01.22 (декабрь)'!BL76</f>
        <v>0</v>
      </c>
      <c r="AM76" s="713">
        <f>'дор.фонд на 01.01.22 (декабрь)'!BM76</f>
        <v>1650.3646699999999</v>
      </c>
      <c r="AN76" s="713">
        <f>'дор.фонд на 01.01.22 (декабрь)'!BN76</f>
        <v>0</v>
      </c>
      <c r="AO76" s="714">
        <f t="shared" si="33"/>
        <v>1650.3646699999999</v>
      </c>
      <c r="AP76" s="713">
        <f>'дор.фонд на 01.01.22 (декабрь)'!BU76</f>
        <v>0</v>
      </c>
      <c r="AQ76" s="713">
        <f>'дор.фонд на 01.01.22 (декабрь)'!BV76</f>
        <v>1650.3646699999999</v>
      </c>
      <c r="AR76" s="713">
        <f>'дор.фонд на 01.01.22 (декабрь)'!BW76</f>
        <v>0</v>
      </c>
      <c r="AS76" s="714">
        <f t="shared" si="34"/>
        <v>695.77790000000005</v>
      </c>
      <c r="AT76" s="713">
        <f>'дор.фонд на 01.01.22 (декабрь)'!BZ76</f>
        <v>0</v>
      </c>
      <c r="AU76" s="713">
        <f>'дор.фонд на 01.01.22 (декабрь)'!CA76</f>
        <v>695.77790000000005</v>
      </c>
      <c r="AV76" s="713">
        <f>'дор.фонд на 01.01.22 (декабрь)'!CB76</f>
        <v>0</v>
      </c>
      <c r="AW76" s="714">
        <f t="shared" si="35"/>
        <v>2346.14257</v>
      </c>
      <c r="AX76" s="713">
        <f t="shared" si="46"/>
        <v>0</v>
      </c>
      <c r="AY76" s="713">
        <f t="shared" si="47"/>
        <v>2346.14257</v>
      </c>
      <c r="AZ76" s="713">
        <f t="shared" si="48"/>
        <v>0</v>
      </c>
      <c r="BA76" s="849"/>
      <c r="BB76" s="832"/>
      <c r="BC76" s="832"/>
      <c r="BD76" s="832"/>
      <c r="BE76" s="828"/>
    </row>
    <row r="77" spans="1:57" s="48" customFormat="1" ht="15.6" customHeight="1" x14ac:dyDescent="0.25">
      <c r="A77" s="120"/>
      <c r="B77" s="35"/>
      <c r="C77" s="36"/>
      <c r="D77" s="36">
        <v>1</v>
      </c>
      <c r="E77" s="811">
        <v>63</v>
      </c>
      <c r="F77" s="35"/>
      <c r="G77" s="36"/>
      <c r="H77" s="36">
        <v>1</v>
      </c>
      <c r="I77" s="907"/>
      <c r="J77" s="909"/>
      <c r="K77" s="812"/>
      <c r="L77" s="66"/>
      <c r="M77" s="811">
        <v>52</v>
      </c>
      <c r="N77" s="812" t="s">
        <v>96</v>
      </c>
      <c r="O77" s="738">
        <f t="shared" si="43"/>
        <v>690.3</v>
      </c>
      <c r="P77" s="713">
        <f>'дор.фонд на 01.01.22 (декабрь)'!S77:S97</f>
        <v>0</v>
      </c>
      <c r="Q77" s="716">
        <f>'дор.фонд на 01.01.22 (декабрь)'!T77:T97</f>
        <v>690.3</v>
      </c>
      <c r="R77" s="731">
        <f>'дор.фонд на 01.01.22 (декабрь)'!U77:U97</f>
        <v>0</v>
      </c>
      <c r="S77" s="732">
        <f t="shared" si="49"/>
        <v>690.3</v>
      </c>
      <c r="T77" s="733">
        <f>'дор.фонд на 01.01.22 (декабрь)'!W77</f>
        <v>0</v>
      </c>
      <c r="U77" s="734">
        <f>'дор.фонд на 01.01.22 (декабрь)'!X77</f>
        <v>690.3</v>
      </c>
      <c r="V77" s="733">
        <f>'дор.фонд на 01.01.22 (декабрь)'!Y77</f>
        <v>0</v>
      </c>
      <c r="W77" s="714">
        <f t="shared" si="52"/>
        <v>690.3</v>
      </c>
      <c r="X77" s="713">
        <f>'дор.фонд на 01.01.22 (декабрь)'!AR77</f>
        <v>0</v>
      </c>
      <c r="Y77" s="713">
        <f>'дор.фонд на 01.01.22 (декабрь)'!AS77</f>
        <v>690.3</v>
      </c>
      <c r="Z77" s="713">
        <f>'дор.фонд на 01.01.22 (декабрь)'!AT77</f>
        <v>0</v>
      </c>
      <c r="AA77" s="714">
        <f t="shared" si="53"/>
        <v>528.34536000000003</v>
      </c>
      <c r="AB77" s="717">
        <f>'дор.фонд на 01.01.22 (декабрь)'!BL77</f>
        <v>0</v>
      </c>
      <c r="AC77" s="717">
        <f>'дор.фонд на 01.01.22 (декабрь)'!BM77</f>
        <v>528.34536000000003</v>
      </c>
      <c r="AD77" s="740">
        <f>'дор.фонд на 01.01.22 (декабрь)'!BN77</f>
        <v>0</v>
      </c>
      <c r="AE77" s="736">
        <f t="shared" si="50"/>
        <v>1</v>
      </c>
      <c r="AF77" s="737">
        <f t="shared" si="51"/>
        <v>1</v>
      </c>
      <c r="AG77" s="714">
        <f t="shared" si="31"/>
        <v>0</v>
      </c>
      <c r="AH77" s="713">
        <f t="shared" si="54"/>
        <v>0</v>
      </c>
      <c r="AI77" s="713">
        <f t="shared" si="54"/>
        <v>0</v>
      </c>
      <c r="AJ77" s="713">
        <f t="shared" si="54"/>
        <v>0</v>
      </c>
      <c r="AK77" s="714">
        <f t="shared" si="32"/>
        <v>528.34536000000003</v>
      </c>
      <c r="AL77" s="713">
        <f>'дор.фонд на 01.01.22 (декабрь)'!BL77</f>
        <v>0</v>
      </c>
      <c r="AM77" s="713">
        <f>'дор.фонд на 01.01.22 (декабрь)'!BM77</f>
        <v>528.34536000000003</v>
      </c>
      <c r="AN77" s="713">
        <f>'дор.фонд на 01.01.22 (декабрь)'!BN77</f>
        <v>0</v>
      </c>
      <c r="AO77" s="714">
        <f t="shared" si="33"/>
        <v>528.34536000000003</v>
      </c>
      <c r="AP77" s="713">
        <f>'дор.фонд на 01.01.22 (декабрь)'!BU77</f>
        <v>0</v>
      </c>
      <c r="AQ77" s="713">
        <f>'дор.фонд на 01.01.22 (декабрь)'!BV77</f>
        <v>528.34536000000003</v>
      </c>
      <c r="AR77" s="713">
        <f>'дор.фонд на 01.01.22 (декабрь)'!BW77</f>
        <v>0</v>
      </c>
      <c r="AS77" s="714">
        <f t="shared" si="34"/>
        <v>1471.8899500000002</v>
      </c>
      <c r="AT77" s="713">
        <f>'дор.фонд на 01.01.22 (декабрь)'!BZ77</f>
        <v>0</v>
      </c>
      <c r="AU77" s="713">
        <f>'дор.фонд на 01.01.22 (декабрь)'!CA77</f>
        <v>1471.8899500000002</v>
      </c>
      <c r="AV77" s="713">
        <f>'дор.фонд на 01.01.22 (декабрь)'!CB77</f>
        <v>0</v>
      </c>
      <c r="AW77" s="714">
        <f t="shared" si="35"/>
        <v>2000.2353100000003</v>
      </c>
      <c r="AX77" s="713">
        <f t="shared" si="46"/>
        <v>0</v>
      </c>
      <c r="AY77" s="713">
        <f t="shared" si="47"/>
        <v>2000.2353100000003</v>
      </c>
      <c r="AZ77" s="713">
        <f t="shared" si="48"/>
        <v>0</v>
      </c>
      <c r="BA77" s="849"/>
      <c r="BB77" s="832"/>
      <c r="BC77" s="832"/>
      <c r="BD77" s="832"/>
      <c r="BE77" s="120"/>
    </row>
    <row r="78" spans="1:57" s="48" customFormat="1" ht="15.75" customHeight="1" x14ac:dyDescent="0.25">
      <c r="A78" s="120"/>
      <c r="B78" s="35"/>
      <c r="C78" s="36"/>
      <c r="D78" s="36">
        <v>1</v>
      </c>
      <c r="E78" s="811">
        <v>64</v>
      </c>
      <c r="F78" s="35"/>
      <c r="G78" s="36"/>
      <c r="H78" s="36"/>
      <c r="I78" s="902"/>
      <c r="J78" s="903"/>
      <c r="K78" s="903"/>
      <c r="L78" s="68"/>
      <c r="M78" s="811">
        <v>53</v>
      </c>
      <c r="N78" s="812" t="s">
        <v>209</v>
      </c>
      <c r="O78" s="738">
        <f t="shared" si="43"/>
        <v>1408.1</v>
      </c>
      <c r="P78" s="713">
        <f>'дор.фонд на 01.01.22 (декабрь)'!S78:S98</f>
        <v>0</v>
      </c>
      <c r="Q78" s="716">
        <f>'дор.фонд на 01.01.22 (декабрь)'!T78:T98</f>
        <v>1408.1</v>
      </c>
      <c r="R78" s="731">
        <f>'дор.фонд на 01.01.22 (декабрь)'!U78:U98</f>
        <v>0</v>
      </c>
      <c r="S78" s="732">
        <f t="shared" si="49"/>
        <v>1408.1</v>
      </c>
      <c r="T78" s="733">
        <f>'дор.фонд на 01.01.22 (декабрь)'!W78</f>
        <v>0</v>
      </c>
      <c r="U78" s="734">
        <f>'дор.фонд на 01.01.22 (декабрь)'!X78</f>
        <v>1408.1</v>
      </c>
      <c r="V78" s="733">
        <f>'дор.фонд на 01.01.22 (декабрь)'!Y78</f>
        <v>0</v>
      </c>
      <c r="W78" s="714">
        <f t="shared" si="52"/>
        <v>1408.1</v>
      </c>
      <c r="X78" s="713">
        <f>'дор.фонд на 01.01.22 (декабрь)'!AR78</f>
        <v>0</v>
      </c>
      <c r="Y78" s="713">
        <f>'дор.фонд на 01.01.22 (декабрь)'!AS78</f>
        <v>1408.1</v>
      </c>
      <c r="Z78" s="713">
        <f>'дор.фонд на 01.01.22 (декабрь)'!AT78</f>
        <v>0</v>
      </c>
      <c r="AA78" s="714">
        <f t="shared" si="53"/>
        <v>1408.1</v>
      </c>
      <c r="AB78" s="717">
        <f>'дор.фонд на 01.01.22 (декабрь)'!BL78</f>
        <v>0</v>
      </c>
      <c r="AC78" s="717">
        <f>'дор.фонд на 01.01.22 (декабрь)'!BM78</f>
        <v>1408.1</v>
      </c>
      <c r="AD78" s="740">
        <f>'дор.фонд на 01.01.22 (декабрь)'!BN78</f>
        <v>0</v>
      </c>
      <c r="AE78" s="736">
        <f t="shared" si="50"/>
        <v>1</v>
      </c>
      <c r="AF78" s="737">
        <f t="shared" si="51"/>
        <v>1</v>
      </c>
      <c r="AG78" s="714">
        <f t="shared" si="31"/>
        <v>0</v>
      </c>
      <c r="AH78" s="713">
        <f t="shared" si="54"/>
        <v>0</v>
      </c>
      <c r="AI78" s="713">
        <f t="shared" si="54"/>
        <v>0</v>
      </c>
      <c r="AJ78" s="713">
        <f t="shared" si="54"/>
        <v>0</v>
      </c>
      <c r="AK78" s="714">
        <f t="shared" si="32"/>
        <v>1408.1</v>
      </c>
      <c r="AL78" s="713">
        <f>'дор.фонд на 01.01.22 (декабрь)'!BL78</f>
        <v>0</v>
      </c>
      <c r="AM78" s="713">
        <f>'дор.фонд на 01.01.22 (декабрь)'!BM78</f>
        <v>1408.1</v>
      </c>
      <c r="AN78" s="713">
        <f>'дор.фонд на 01.01.22 (декабрь)'!BN78</f>
        <v>0</v>
      </c>
      <c r="AO78" s="714">
        <f t="shared" si="33"/>
        <v>1408.1</v>
      </c>
      <c r="AP78" s="713">
        <f>'дор.фонд на 01.01.22 (декабрь)'!BU78</f>
        <v>0</v>
      </c>
      <c r="AQ78" s="713">
        <f>'дор.фонд на 01.01.22 (декабрь)'!BV78</f>
        <v>1408.1</v>
      </c>
      <c r="AR78" s="713">
        <f>'дор.фонд на 01.01.22 (декабрь)'!BW78</f>
        <v>0</v>
      </c>
      <c r="AS78" s="714">
        <f t="shared" si="34"/>
        <v>210.40575000000001</v>
      </c>
      <c r="AT78" s="713">
        <f>'дор.фонд на 01.01.22 (декабрь)'!BZ78</f>
        <v>0</v>
      </c>
      <c r="AU78" s="713">
        <f>'дор.фонд на 01.01.22 (декабрь)'!CA78</f>
        <v>210.40575000000001</v>
      </c>
      <c r="AV78" s="713">
        <f>'дор.фонд на 01.01.22 (декабрь)'!CB78</f>
        <v>0</v>
      </c>
      <c r="AW78" s="714">
        <f t="shared" si="35"/>
        <v>1618.5057499999998</v>
      </c>
      <c r="AX78" s="713">
        <f t="shared" si="46"/>
        <v>0</v>
      </c>
      <c r="AY78" s="713">
        <f t="shared" si="47"/>
        <v>1618.5057499999998</v>
      </c>
      <c r="AZ78" s="713">
        <f t="shared" si="48"/>
        <v>0</v>
      </c>
      <c r="BA78" s="849"/>
      <c r="BB78" s="832"/>
      <c r="BC78" s="832"/>
      <c r="BD78" s="832"/>
      <c r="BE78" s="120"/>
    </row>
    <row r="79" spans="1:57" s="669" customFormat="1" ht="15.75" customHeight="1" x14ac:dyDescent="0.25">
      <c r="A79" s="827"/>
      <c r="B79" s="679"/>
      <c r="C79" s="680"/>
      <c r="D79" s="680"/>
      <c r="E79" s="638"/>
      <c r="F79" s="679"/>
      <c r="G79" s="680"/>
      <c r="H79" s="680"/>
      <c r="I79" s="638"/>
      <c r="J79" s="681"/>
      <c r="K79" s="681"/>
      <c r="L79" s="682"/>
      <c r="M79" s="138"/>
      <c r="N79" s="141" t="s">
        <v>3</v>
      </c>
      <c r="O79" s="712">
        <f>SUM(O80:O93)-O81</f>
        <v>142312.35563999999</v>
      </c>
      <c r="P79" s="711">
        <f>SUM(P80:P93)-P81</f>
        <v>0</v>
      </c>
      <c r="Q79" s="711">
        <f>SUM(Q80:Q93)-Q81</f>
        <v>42449.097870000005</v>
      </c>
      <c r="R79" s="727">
        <f>SUM(R80:R93)-R81</f>
        <v>99863.257769999997</v>
      </c>
      <c r="S79" s="712">
        <f t="shared" si="49"/>
        <v>74443.191470000005</v>
      </c>
      <c r="T79" s="711">
        <f>SUM(T80:T93)-T81</f>
        <v>0</v>
      </c>
      <c r="U79" s="711">
        <f>SUM(U80:U93)-U81</f>
        <v>43787.000000000007</v>
      </c>
      <c r="V79" s="711">
        <f>SUM(V80:V93)-V81</f>
        <v>30656.191469999998</v>
      </c>
      <c r="W79" s="712">
        <f t="shared" si="52"/>
        <v>142312.35563000001</v>
      </c>
      <c r="X79" s="711">
        <f>SUM(X80:X93)-X81</f>
        <v>0</v>
      </c>
      <c r="Y79" s="711">
        <f>SUM(Y80:Y93)-Y81</f>
        <v>42449.097870000005</v>
      </c>
      <c r="Z79" s="711">
        <f>SUM(Z80:Z93)-Z81</f>
        <v>99863.257759999993</v>
      </c>
      <c r="AA79" s="712">
        <f t="shared" si="53"/>
        <v>127390.26787000001</v>
      </c>
      <c r="AB79" s="711">
        <f>SUM(AB80:AB93)-AB81</f>
        <v>0</v>
      </c>
      <c r="AC79" s="711">
        <f>SUM(AC80:AC93)-AC81</f>
        <v>41544.891140000007</v>
      </c>
      <c r="AD79" s="728">
        <f>SUM(AD80:AD93)-AD81</f>
        <v>85845.376730000004</v>
      </c>
      <c r="AE79" s="729">
        <f t="shared" si="50"/>
        <v>1.911690684128591</v>
      </c>
      <c r="AF79" s="730">
        <f t="shared" si="51"/>
        <v>0.9999999999297321</v>
      </c>
      <c r="AG79" s="712">
        <f t="shared" si="31"/>
        <v>1.0000003385357559E-5</v>
      </c>
      <c r="AH79" s="711">
        <f>SUM(AH80:AH93)-AH81</f>
        <v>0</v>
      </c>
      <c r="AI79" s="711">
        <f>SUM(AI80:AI93)-AI81</f>
        <v>0</v>
      </c>
      <c r="AJ79" s="711">
        <f>SUM(AJ80:AJ93)-AJ81</f>
        <v>1.0000003385357559E-5</v>
      </c>
      <c r="AK79" s="712">
        <f t="shared" si="32"/>
        <v>127390.26787000001</v>
      </c>
      <c r="AL79" s="711">
        <f>SUM(AL80:AL93)-AL81</f>
        <v>0</v>
      </c>
      <c r="AM79" s="711">
        <f>SUM(AM80:AM93)-AM81</f>
        <v>41544.891140000007</v>
      </c>
      <c r="AN79" s="711">
        <f>SUM(AN80:AN93)-AN81</f>
        <v>85845.376730000004</v>
      </c>
      <c r="AO79" s="712">
        <f t="shared" si="33"/>
        <v>127390.26787000001</v>
      </c>
      <c r="AP79" s="711">
        <f>SUM(AP80:AP93)-AP81</f>
        <v>0</v>
      </c>
      <c r="AQ79" s="711">
        <f>SUM(AQ80:AQ93)-AQ81</f>
        <v>41544.891140000007</v>
      </c>
      <c r="AR79" s="711">
        <f>SUM(AR80:AR93)-AR81</f>
        <v>85845.376730000004</v>
      </c>
      <c r="AS79" s="712">
        <f t="shared" si="34"/>
        <v>17774.72262</v>
      </c>
      <c r="AT79" s="711">
        <f>SUM(AT80:AT93)-AT81</f>
        <v>0</v>
      </c>
      <c r="AU79" s="711">
        <f>SUM(AU80:AU93)-AU81</f>
        <v>6907.0568299999995</v>
      </c>
      <c r="AV79" s="711">
        <f>SUM(AV80:AV93)-AV81</f>
        <v>10867.665789999999</v>
      </c>
      <c r="AW79" s="712">
        <f t="shared" si="35"/>
        <v>145164.99049</v>
      </c>
      <c r="AX79" s="711">
        <f>SUM(AX80:AX93)-AX81</f>
        <v>0</v>
      </c>
      <c r="AY79" s="711">
        <f>SUM(AY80:AY93)-AY81</f>
        <v>48451.947970000001</v>
      </c>
      <c r="AZ79" s="711">
        <f>SUM(AZ80:AZ93)-AZ81</f>
        <v>96713.042520000003</v>
      </c>
      <c r="BA79" s="848"/>
      <c r="BB79" s="835"/>
      <c r="BC79" s="835"/>
      <c r="BD79" s="835"/>
      <c r="BE79" s="827"/>
    </row>
    <row r="80" spans="1:57" s="48" customFormat="1" ht="15.6" customHeight="1" x14ac:dyDescent="0.25">
      <c r="A80" s="120"/>
      <c r="B80" s="35">
        <v>1</v>
      </c>
      <c r="C80" s="36"/>
      <c r="D80" s="36"/>
      <c r="E80" s="811">
        <v>65</v>
      </c>
      <c r="F80" s="35">
        <v>1</v>
      </c>
      <c r="G80" s="36"/>
      <c r="H80" s="36"/>
      <c r="I80" s="886"/>
      <c r="J80" s="887"/>
      <c r="K80" s="887"/>
      <c r="L80" s="202"/>
      <c r="M80" s="811">
        <v>54</v>
      </c>
      <c r="N80" s="812" t="s">
        <v>210</v>
      </c>
      <c r="O80" s="738">
        <f t="shared" ref="O80:O93" si="55">P80+Q80+R80</f>
        <v>0</v>
      </c>
      <c r="P80" s="713">
        <f>'дор.фонд на 01.01.22 (декабрь)'!S80:S93</f>
        <v>0</v>
      </c>
      <c r="Q80" s="713">
        <f>'дор.фонд на 01.01.22 (декабрь)'!T80:T93</f>
        <v>0</v>
      </c>
      <c r="R80" s="731">
        <f>'дор.фонд на 01.01.22 (декабрь)'!U80</f>
        <v>0</v>
      </c>
      <c r="S80" s="732">
        <f t="shared" si="49"/>
        <v>319.39999999999998</v>
      </c>
      <c r="T80" s="733">
        <f>'дор.фонд на 01.01.22 (декабрь)'!W80</f>
        <v>0</v>
      </c>
      <c r="U80" s="733">
        <f>'дор.фонд на 01.01.22 (декабрь)'!X80</f>
        <v>319.39999999999998</v>
      </c>
      <c r="V80" s="733">
        <f>'дор.фонд на 01.01.22 (декабрь)'!Y80</f>
        <v>0</v>
      </c>
      <c r="W80" s="714">
        <f t="shared" si="52"/>
        <v>0</v>
      </c>
      <c r="X80" s="717">
        <f>'дор.фонд на 01.01.22 (декабрь)'!AR80</f>
        <v>0</v>
      </c>
      <c r="Y80" s="713">
        <f>'дор.фонд на 01.01.22 (декабрь)'!AS80</f>
        <v>0</v>
      </c>
      <c r="Z80" s="713">
        <f>'дор.фонд на 01.01.22 (декабрь)'!AT80</f>
        <v>0</v>
      </c>
      <c r="AA80" s="714">
        <f t="shared" si="53"/>
        <v>0</v>
      </c>
      <c r="AB80" s="717">
        <f>'дор.фонд на 01.01.22 (декабрь)'!BL80</f>
        <v>0</v>
      </c>
      <c r="AC80" s="717">
        <f>'дор.фонд на 01.01.22 (декабрь)'!BM80</f>
        <v>0</v>
      </c>
      <c r="AD80" s="740">
        <f>'дор.фонд на 01.01.22 (декабрь)'!BN80</f>
        <v>0</v>
      </c>
      <c r="AE80" s="736">
        <f t="shared" si="50"/>
        <v>0</v>
      </c>
      <c r="AF80" s="737" t="e">
        <f t="shared" si="51"/>
        <v>#DIV/0!</v>
      </c>
      <c r="AG80" s="714">
        <f t="shared" si="31"/>
        <v>0</v>
      </c>
      <c r="AH80" s="713">
        <f t="shared" ref="AH80:AJ93" si="56">P80-X80</f>
        <v>0</v>
      </c>
      <c r="AI80" s="713">
        <f t="shared" si="56"/>
        <v>0</v>
      </c>
      <c r="AJ80" s="713">
        <f>R80-Z80</f>
        <v>0</v>
      </c>
      <c r="AK80" s="714">
        <f t="shared" si="32"/>
        <v>0</v>
      </c>
      <c r="AL80" s="713">
        <f>'дор.фонд на 01.01.22 (декабрь)'!BL80</f>
        <v>0</v>
      </c>
      <c r="AM80" s="713">
        <f>'дор.фонд на 01.01.22 (декабрь)'!BM80</f>
        <v>0</v>
      </c>
      <c r="AN80" s="713">
        <f>'дор.фонд на 01.01.22 (декабрь)'!BN80</f>
        <v>0</v>
      </c>
      <c r="AO80" s="714">
        <f t="shared" si="33"/>
        <v>0</v>
      </c>
      <c r="AP80" s="713">
        <f>'дор.фонд на 01.01.22 (декабрь)'!BU80</f>
        <v>0</v>
      </c>
      <c r="AQ80" s="713">
        <f>'дор.фонд на 01.01.22 (декабрь)'!BV80</f>
        <v>0</v>
      </c>
      <c r="AR80" s="713">
        <f>'дор.фонд на 01.01.22 (декабрь)'!BW80</f>
        <v>0</v>
      </c>
      <c r="AS80" s="714">
        <f t="shared" si="34"/>
        <v>0</v>
      </c>
      <c r="AT80" s="713">
        <f>'дор.фонд на 01.01.22 (декабрь)'!BZ80</f>
        <v>0</v>
      </c>
      <c r="AU80" s="713">
        <f>'дор.фонд на 01.01.22 (декабрь)'!CA80</f>
        <v>0</v>
      </c>
      <c r="AV80" s="713">
        <f>'дор.фонд на 01.01.22 (декабрь)'!CB80</f>
        <v>0</v>
      </c>
      <c r="AW80" s="714">
        <f t="shared" si="35"/>
        <v>0</v>
      </c>
      <c r="AX80" s="713">
        <f>AP80+AT80</f>
        <v>0</v>
      </c>
      <c r="AY80" s="713">
        <f t="shared" ref="AY80:AZ80" si="57">AQ80+AU80</f>
        <v>0</v>
      </c>
      <c r="AZ80" s="713">
        <f t="shared" si="57"/>
        <v>0</v>
      </c>
      <c r="BA80" s="849"/>
      <c r="BB80" s="832"/>
      <c r="BC80" s="832"/>
      <c r="BD80" s="832"/>
      <c r="BE80" s="120"/>
    </row>
    <row r="81" spans="1:57" s="48" customFormat="1" ht="15.6" hidden="1" customHeight="1" x14ac:dyDescent="0.25">
      <c r="A81" s="120"/>
      <c r="B81" s="35"/>
      <c r="C81" s="36"/>
      <c r="D81" s="36"/>
      <c r="E81" s="811"/>
      <c r="F81" s="35"/>
      <c r="G81" s="36"/>
      <c r="H81" s="36"/>
      <c r="I81" s="892"/>
      <c r="J81" s="893"/>
      <c r="K81" s="893"/>
      <c r="L81" s="893"/>
      <c r="M81" s="811"/>
      <c r="N81" s="19" t="s">
        <v>251</v>
      </c>
      <c r="O81" s="738">
        <f t="shared" si="55"/>
        <v>0</v>
      </c>
      <c r="P81" s="713">
        <f>'дор.фонд на 01.01.22 (декабрь)'!S81:S94</f>
        <v>0</v>
      </c>
      <c r="Q81" s="713">
        <f>'дор.фонд на 01.01.22 (декабрь)'!T81:T94</f>
        <v>0</v>
      </c>
      <c r="R81" s="731">
        <f>'дор.фонд на 01.01.22 (декабрь)'!U81</f>
        <v>0</v>
      </c>
      <c r="S81" s="732">
        <f t="shared" si="49"/>
        <v>0</v>
      </c>
      <c r="T81" s="733">
        <f>'дор.фонд на 01.01.22 (декабрь)'!W81</f>
        <v>0</v>
      </c>
      <c r="U81" s="733">
        <f>'дор.фонд на 01.01.22 (декабрь)'!X81</f>
        <v>0</v>
      </c>
      <c r="V81" s="733">
        <f>'дор.фонд на 01.01.22 (декабрь)'!Y81</f>
        <v>0</v>
      </c>
      <c r="W81" s="714">
        <f t="shared" si="52"/>
        <v>0</v>
      </c>
      <c r="X81" s="717">
        <f>'дор.фонд на 01.01.22 (декабрь)'!AR81</f>
        <v>0</v>
      </c>
      <c r="Y81" s="713">
        <f>'дор.фонд на 01.01.22 (декабрь)'!AS81</f>
        <v>0</v>
      </c>
      <c r="Z81" s="713">
        <f>'дор.фонд на 01.01.22 (декабрь)'!AT81</f>
        <v>0</v>
      </c>
      <c r="AA81" s="714">
        <f t="shared" si="53"/>
        <v>0</v>
      </c>
      <c r="AB81" s="717">
        <f>'дор.фонд на 01.01.22 (декабрь)'!BL81</f>
        <v>0</v>
      </c>
      <c r="AC81" s="717">
        <f>'дор.фонд на 01.01.22 (декабрь)'!BM81</f>
        <v>0</v>
      </c>
      <c r="AD81" s="740">
        <f>'дор.фонд на 01.01.22 (декабрь)'!BN81</f>
        <v>0</v>
      </c>
      <c r="AE81" s="736" t="e">
        <f t="shared" si="50"/>
        <v>#DIV/0!</v>
      </c>
      <c r="AF81" s="737" t="e">
        <f t="shared" si="51"/>
        <v>#DIV/0!</v>
      </c>
      <c r="AG81" s="714">
        <f t="shared" si="31"/>
        <v>0</v>
      </c>
      <c r="AH81" s="713">
        <f t="shared" si="56"/>
        <v>0</v>
      </c>
      <c r="AI81" s="713">
        <f t="shared" si="56"/>
        <v>0</v>
      </c>
      <c r="AJ81" s="713">
        <f t="shared" si="56"/>
        <v>0</v>
      </c>
      <c r="AK81" s="714">
        <f t="shared" si="32"/>
        <v>0</v>
      </c>
      <c r="AL81" s="713">
        <f>'дор.фонд на 01.01.22 (декабрь)'!BL81</f>
        <v>0</v>
      </c>
      <c r="AM81" s="713">
        <f>'дор.фонд на 01.01.22 (декабрь)'!BM81</f>
        <v>0</v>
      </c>
      <c r="AN81" s="713">
        <f>'дор.фонд на 01.01.22 (декабрь)'!BN81</f>
        <v>0</v>
      </c>
      <c r="AO81" s="714">
        <f t="shared" si="33"/>
        <v>0</v>
      </c>
      <c r="AP81" s="713">
        <f>'дор.фонд на 01.01.22 (декабрь)'!BU81</f>
        <v>0</v>
      </c>
      <c r="AQ81" s="713">
        <f>'дор.фонд на 01.01.22 (декабрь)'!BV81</f>
        <v>0</v>
      </c>
      <c r="AR81" s="713">
        <f>'дор.фонд на 01.01.22 (декабрь)'!BW81</f>
        <v>0</v>
      </c>
      <c r="AS81" s="714">
        <f t="shared" si="34"/>
        <v>0</v>
      </c>
      <c r="AT81" s="713">
        <f>'дор.фонд на 01.01.22 (декабрь)'!BZ81</f>
        <v>0</v>
      </c>
      <c r="AU81" s="713">
        <f>'дор.фонд на 01.01.22 (декабрь)'!CA81</f>
        <v>0</v>
      </c>
      <c r="AV81" s="713">
        <f>'дор.фонд на 01.01.22 (декабрь)'!CB81</f>
        <v>0</v>
      </c>
      <c r="AW81" s="714">
        <f t="shared" si="35"/>
        <v>0</v>
      </c>
      <c r="AX81" s="713">
        <f t="shared" ref="AX81:AX93" si="58">AP81+AT81</f>
        <v>0</v>
      </c>
      <c r="AY81" s="713">
        <f t="shared" ref="AY81:AY93" si="59">AQ81+AU81</f>
        <v>0</v>
      </c>
      <c r="AZ81" s="713">
        <f t="shared" ref="AZ81:AZ93" si="60">AR81+AV81</f>
        <v>0</v>
      </c>
      <c r="BA81" s="849"/>
      <c r="BB81" s="832"/>
      <c r="BC81" s="832"/>
      <c r="BD81" s="832"/>
      <c r="BE81" s="120"/>
    </row>
    <row r="82" spans="1:57" s="49" customFormat="1" ht="15.6" customHeight="1" x14ac:dyDescent="0.25">
      <c r="A82" s="828"/>
      <c r="B82" s="38"/>
      <c r="C82" s="39">
        <v>1</v>
      </c>
      <c r="D82" s="39"/>
      <c r="E82" s="40">
        <v>66</v>
      </c>
      <c r="F82" s="38"/>
      <c r="G82" s="39">
        <v>1</v>
      </c>
      <c r="H82" s="39">
        <v>1</v>
      </c>
      <c r="I82" s="40"/>
      <c r="J82" s="41"/>
      <c r="K82" s="269"/>
      <c r="L82" s="85"/>
      <c r="M82" s="811">
        <v>55</v>
      </c>
      <c r="N82" s="812" t="s">
        <v>31</v>
      </c>
      <c r="O82" s="738">
        <f t="shared" si="55"/>
        <v>98512.065950000004</v>
      </c>
      <c r="P82" s="713">
        <f>'дор.фонд на 01.01.22 (декабрь)'!S82:S95</f>
        <v>0</v>
      </c>
      <c r="Q82" s="713">
        <f>'дор.фонд на 01.01.22 (декабрь)'!T82:T95</f>
        <v>5220.1000000000004</v>
      </c>
      <c r="R82" s="731">
        <f>'дор.фонд на 01.01.22 (декабрь)'!U82</f>
        <v>93291.965949999998</v>
      </c>
      <c r="S82" s="732">
        <f t="shared" si="49"/>
        <v>29304.999649999998</v>
      </c>
      <c r="T82" s="733">
        <f>'дор.фонд на 01.01.22 (декабрь)'!W82</f>
        <v>0</v>
      </c>
      <c r="U82" s="733">
        <f>'дор.фонд на 01.01.22 (декабрь)'!X82</f>
        <v>5220.1000000000004</v>
      </c>
      <c r="V82" s="733">
        <f>'дор.фонд на 01.01.22 (декабрь)'!Y82</f>
        <v>24084.899649999999</v>
      </c>
      <c r="W82" s="714">
        <f t="shared" si="52"/>
        <v>98512.06594</v>
      </c>
      <c r="X82" s="717">
        <f>'дор.фонд на 01.01.22 (декабрь)'!AR82</f>
        <v>0</v>
      </c>
      <c r="Y82" s="713">
        <f>'дор.фонд на 01.01.22 (декабрь)'!AS82</f>
        <v>5220.1000000000004</v>
      </c>
      <c r="Z82" s="713">
        <f>'дор.фонд на 01.01.22 (декабрь)'!AT82</f>
        <v>93291.965939999995</v>
      </c>
      <c r="AA82" s="714">
        <f t="shared" si="53"/>
        <v>84493.678820000001</v>
      </c>
      <c r="AB82" s="717">
        <f>'дор.фонд на 01.01.22 (декабрь)'!BL82</f>
        <v>0</v>
      </c>
      <c r="AC82" s="717">
        <f>'дор.фонд на 01.01.22 (декабрь)'!BM82</f>
        <v>5219.5939100000005</v>
      </c>
      <c r="AD82" s="740">
        <f>'дор.фонд на 01.01.22 (декабрь)'!BN82</f>
        <v>79274.084910000005</v>
      </c>
      <c r="AE82" s="736">
        <f t="shared" si="50"/>
        <v>3.3616129369242294</v>
      </c>
      <c r="AF82" s="737">
        <f t="shared" si="51"/>
        <v>0.99999999989848953</v>
      </c>
      <c r="AG82" s="714">
        <f t="shared" si="31"/>
        <v>1.0000003385357559E-5</v>
      </c>
      <c r="AH82" s="713">
        <f t="shared" si="56"/>
        <v>0</v>
      </c>
      <c r="AI82" s="713">
        <f t="shared" si="56"/>
        <v>0</v>
      </c>
      <c r="AJ82" s="713">
        <f t="shared" si="56"/>
        <v>1.0000003385357559E-5</v>
      </c>
      <c r="AK82" s="714">
        <f t="shared" si="32"/>
        <v>84493.678820000001</v>
      </c>
      <c r="AL82" s="713">
        <f>'дор.фонд на 01.01.22 (декабрь)'!BL82</f>
        <v>0</v>
      </c>
      <c r="AM82" s="713">
        <f>'дор.фонд на 01.01.22 (декабрь)'!BM82</f>
        <v>5219.5939100000005</v>
      </c>
      <c r="AN82" s="713">
        <f>'дор.фонд на 01.01.22 (декабрь)'!BN82</f>
        <v>79274.084910000005</v>
      </c>
      <c r="AO82" s="714">
        <f t="shared" si="33"/>
        <v>84493.678820000001</v>
      </c>
      <c r="AP82" s="713">
        <f>'дор.фонд на 01.01.22 (декабрь)'!BU82</f>
        <v>0</v>
      </c>
      <c r="AQ82" s="713">
        <f>'дор.фонд на 01.01.22 (декабрь)'!BV82</f>
        <v>5219.5939100000005</v>
      </c>
      <c r="AR82" s="713">
        <f>'дор.фонд на 01.01.22 (декабрь)'!BW82</f>
        <v>79274.084910000005</v>
      </c>
      <c r="AS82" s="714">
        <f t="shared" si="34"/>
        <v>10838.616179999999</v>
      </c>
      <c r="AT82" s="713">
        <f>'дор.фонд на 01.01.22 (декабрь)'!BZ82</f>
        <v>0</v>
      </c>
      <c r="AU82" s="713">
        <f>'дор.фонд на 01.01.22 (декабрь)'!CA82</f>
        <v>1040.6955700000001</v>
      </c>
      <c r="AV82" s="713">
        <f>'дор.фонд на 01.01.22 (декабрь)'!CB82</f>
        <v>9797.9206099999992</v>
      </c>
      <c r="AW82" s="714">
        <f t="shared" si="35"/>
        <v>95332.295000000013</v>
      </c>
      <c r="AX82" s="713">
        <f t="shared" si="58"/>
        <v>0</v>
      </c>
      <c r="AY82" s="713">
        <f t="shared" si="59"/>
        <v>6260.2894800000004</v>
      </c>
      <c r="AZ82" s="713">
        <f t="shared" si="60"/>
        <v>89072.005520000006</v>
      </c>
      <c r="BA82" s="849"/>
      <c r="BB82" s="832"/>
      <c r="BC82" s="832"/>
      <c r="BD82" s="832"/>
      <c r="BE82" s="828"/>
    </row>
    <row r="83" spans="1:57" s="49" customFormat="1" ht="15.6" customHeight="1" x14ac:dyDescent="0.25">
      <c r="A83" s="828"/>
      <c r="B83" s="38"/>
      <c r="C83" s="39">
        <v>1</v>
      </c>
      <c r="D83" s="39"/>
      <c r="E83" s="40">
        <v>67</v>
      </c>
      <c r="F83" s="38"/>
      <c r="G83" s="39"/>
      <c r="H83" s="39"/>
      <c r="I83" s="890"/>
      <c r="J83" s="891"/>
      <c r="K83" s="891"/>
      <c r="L83" s="203"/>
      <c r="M83" s="811">
        <v>56</v>
      </c>
      <c r="N83" s="812" t="s">
        <v>211</v>
      </c>
      <c r="O83" s="738">
        <f t="shared" si="55"/>
        <v>0</v>
      </c>
      <c r="P83" s="713">
        <f>'дор.фонд на 01.01.22 (декабрь)'!S83:S96</f>
        <v>0</v>
      </c>
      <c r="Q83" s="713">
        <f>'дор.фонд на 01.01.22 (декабрь)'!T83:T96</f>
        <v>0</v>
      </c>
      <c r="R83" s="731">
        <f>'дор.фонд на 01.01.22 (декабрь)'!U83</f>
        <v>0</v>
      </c>
      <c r="S83" s="732">
        <f t="shared" si="49"/>
        <v>443</v>
      </c>
      <c r="T83" s="733">
        <f>'дор.фонд на 01.01.22 (декабрь)'!W83</f>
        <v>0</v>
      </c>
      <c r="U83" s="733">
        <f>'дор.фонд на 01.01.22 (декабрь)'!X83</f>
        <v>443</v>
      </c>
      <c r="V83" s="733">
        <f>'дор.фонд на 01.01.22 (декабрь)'!Y83</f>
        <v>0</v>
      </c>
      <c r="W83" s="714">
        <f t="shared" si="52"/>
        <v>0</v>
      </c>
      <c r="X83" s="717">
        <f>'дор.фонд на 01.01.22 (декабрь)'!AR83</f>
        <v>0</v>
      </c>
      <c r="Y83" s="713">
        <f>'дор.фонд на 01.01.22 (декабрь)'!AS83</f>
        <v>0</v>
      </c>
      <c r="Z83" s="713">
        <f>'дор.фонд на 01.01.22 (декабрь)'!AT83</f>
        <v>0</v>
      </c>
      <c r="AA83" s="714">
        <f t="shared" si="53"/>
        <v>0</v>
      </c>
      <c r="AB83" s="717">
        <f>'дор.фонд на 01.01.22 (декабрь)'!BL83</f>
        <v>0</v>
      </c>
      <c r="AC83" s="717">
        <f>'дор.фонд на 01.01.22 (декабрь)'!BM83</f>
        <v>0</v>
      </c>
      <c r="AD83" s="740">
        <f>'дор.фонд на 01.01.22 (декабрь)'!BN83</f>
        <v>0</v>
      </c>
      <c r="AE83" s="736">
        <f t="shared" si="50"/>
        <v>0</v>
      </c>
      <c r="AF83" s="737" t="e">
        <f t="shared" si="51"/>
        <v>#DIV/0!</v>
      </c>
      <c r="AG83" s="714">
        <f t="shared" si="31"/>
        <v>0</v>
      </c>
      <c r="AH83" s="713">
        <f t="shared" si="56"/>
        <v>0</v>
      </c>
      <c r="AI83" s="713">
        <f t="shared" si="56"/>
        <v>0</v>
      </c>
      <c r="AJ83" s="713">
        <f t="shared" si="56"/>
        <v>0</v>
      </c>
      <c r="AK83" s="714">
        <f t="shared" si="32"/>
        <v>0</v>
      </c>
      <c r="AL83" s="713">
        <f>'дор.фонд на 01.01.22 (декабрь)'!BL83</f>
        <v>0</v>
      </c>
      <c r="AM83" s="713">
        <f>'дор.фонд на 01.01.22 (декабрь)'!BM83</f>
        <v>0</v>
      </c>
      <c r="AN83" s="713">
        <f>'дор.фонд на 01.01.22 (декабрь)'!BN83</f>
        <v>0</v>
      </c>
      <c r="AO83" s="714">
        <f t="shared" si="33"/>
        <v>0</v>
      </c>
      <c r="AP83" s="713">
        <f>'дор.фонд на 01.01.22 (декабрь)'!BU83</f>
        <v>0</v>
      </c>
      <c r="AQ83" s="713">
        <f>'дор.фонд на 01.01.22 (декабрь)'!BV83</f>
        <v>0</v>
      </c>
      <c r="AR83" s="713">
        <f>'дор.фонд на 01.01.22 (декабрь)'!BW83</f>
        <v>0</v>
      </c>
      <c r="AS83" s="714">
        <f t="shared" si="34"/>
        <v>0</v>
      </c>
      <c r="AT83" s="713">
        <f>'дор.фонд на 01.01.22 (декабрь)'!BZ83</f>
        <v>0</v>
      </c>
      <c r="AU83" s="713">
        <f>'дор.фонд на 01.01.22 (декабрь)'!CA83</f>
        <v>0</v>
      </c>
      <c r="AV83" s="713">
        <f>'дор.фонд на 01.01.22 (декабрь)'!CB83</f>
        <v>0</v>
      </c>
      <c r="AW83" s="714">
        <f t="shared" si="35"/>
        <v>0</v>
      </c>
      <c r="AX83" s="713">
        <f t="shared" si="58"/>
        <v>0</v>
      </c>
      <c r="AY83" s="713">
        <f t="shared" si="59"/>
        <v>0</v>
      </c>
      <c r="AZ83" s="713">
        <f t="shared" si="60"/>
        <v>0</v>
      </c>
      <c r="BA83" s="849"/>
      <c r="BB83" s="832"/>
      <c r="BC83" s="832"/>
      <c r="BD83" s="832"/>
      <c r="BE83" s="828"/>
    </row>
    <row r="84" spans="1:57" s="48" customFormat="1" ht="15.6" customHeight="1" x14ac:dyDescent="0.25">
      <c r="A84" s="120"/>
      <c r="B84" s="35"/>
      <c r="C84" s="36"/>
      <c r="D84" s="36">
        <v>1</v>
      </c>
      <c r="E84" s="811">
        <v>68</v>
      </c>
      <c r="F84" s="35"/>
      <c r="G84" s="36"/>
      <c r="H84" s="36">
        <v>1</v>
      </c>
      <c r="I84" s="910" t="s">
        <v>272</v>
      </c>
      <c r="J84" s="911"/>
      <c r="K84" s="911"/>
      <c r="L84" s="911"/>
      <c r="M84" s="811">
        <v>57</v>
      </c>
      <c r="N84" s="812" t="s">
        <v>97</v>
      </c>
      <c r="O84" s="738">
        <f t="shared" si="55"/>
        <v>2874.5</v>
      </c>
      <c r="P84" s="713">
        <f>'дор.фонд на 01.01.22 (декабрь)'!S84:S97</f>
        <v>0</v>
      </c>
      <c r="Q84" s="713">
        <f>'дор.фонд на 01.01.22 (декабрь)'!T84:T97</f>
        <v>2874.5</v>
      </c>
      <c r="R84" s="731">
        <f>'дор.фонд на 01.01.22 (декабрь)'!U84</f>
        <v>0</v>
      </c>
      <c r="S84" s="732">
        <f t="shared" si="49"/>
        <v>2874.5</v>
      </c>
      <c r="T84" s="733">
        <f>'дор.фонд на 01.01.22 (декабрь)'!W84</f>
        <v>0</v>
      </c>
      <c r="U84" s="733">
        <f>'дор.фонд на 01.01.22 (декабрь)'!X84</f>
        <v>2874.5</v>
      </c>
      <c r="V84" s="733">
        <f>'дор.фонд на 01.01.22 (декабрь)'!Y84</f>
        <v>0</v>
      </c>
      <c r="W84" s="714">
        <f t="shared" si="52"/>
        <v>2874.5</v>
      </c>
      <c r="X84" s="717">
        <f>'дор.фонд на 01.01.22 (декабрь)'!AR84</f>
        <v>0</v>
      </c>
      <c r="Y84" s="713">
        <f>'дор.фонд на 01.01.22 (декабрь)'!AS84</f>
        <v>2874.5</v>
      </c>
      <c r="Z84" s="713">
        <f>'дор.фонд на 01.01.22 (декабрь)'!AT84</f>
        <v>0</v>
      </c>
      <c r="AA84" s="714">
        <f t="shared" si="53"/>
        <v>2866.5</v>
      </c>
      <c r="AB84" s="717">
        <f>'дор.фонд на 01.01.22 (декабрь)'!BL84</f>
        <v>0</v>
      </c>
      <c r="AC84" s="717">
        <f>'дор.фонд на 01.01.22 (декабрь)'!BM84</f>
        <v>2866.5</v>
      </c>
      <c r="AD84" s="740">
        <f>'дор.фонд на 01.01.22 (декабрь)'!BN84</f>
        <v>0</v>
      </c>
      <c r="AE84" s="736">
        <f t="shared" si="50"/>
        <v>1</v>
      </c>
      <c r="AF84" s="737">
        <f t="shared" si="51"/>
        <v>1</v>
      </c>
      <c r="AG84" s="714">
        <f t="shared" si="31"/>
        <v>0</v>
      </c>
      <c r="AH84" s="713">
        <f t="shared" si="56"/>
        <v>0</v>
      </c>
      <c r="AI84" s="713">
        <f t="shared" si="56"/>
        <v>0</v>
      </c>
      <c r="AJ84" s="713">
        <f t="shared" si="56"/>
        <v>0</v>
      </c>
      <c r="AK84" s="714">
        <f t="shared" si="32"/>
        <v>2866.5</v>
      </c>
      <c r="AL84" s="713">
        <f>'дор.фонд на 01.01.22 (декабрь)'!BL84</f>
        <v>0</v>
      </c>
      <c r="AM84" s="713">
        <f>'дор.фонд на 01.01.22 (декабрь)'!BM84</f>
        <v>2866.5</v>
      </c>
      <c r="AN84" s="713">
        <f>'дор.фонд на 01.01.22 (декабрь)'!BN84</f>
        <v>0</v>
      </c>
      <c r="AO84" s="714">
        <f t="shared" si="33"/>
        <v>2866.5</v>
      </c>
      <c r="AP84" s="713">
        <f>'дор.фонд на 01.01.22 (декабрь)'!BU84</f>
        <v>0</v>
      </c>
      <c r="AQ84" s="713">
        <f>'дор.фонд на 01.01.22 (декабрь)'!BV84</f>
        <v>2866.5</v>
      </c>
      <c r="AR84" s="713">
        <f>'дор.фонд на 01.01.22 (декабрь)'!BW84</f>
        <v>0</v>
      </c>
      <c r="AS84" s="714">
        <f t="shared" si="34"/>
        <v>283.5</v>
      </c>
      <c r="AT84" s="713">
        <f>'дор.фонд на 01.01.22 (декабрь)'!BZ84</f>
        <v>0</v>
      </c>
      <c r="AU84" s="713">
        <f>'дор.фонд на 01.01.22 (декабрь)'!CA84</f>
        <v>283.5</v>
      </c>
      <c r="AV84" s="713">
        <f>'дор.фонд на 01.01.22 (декабрь)'!CB84</f>
        <v>0</v>
      </c>
      <c r="AW84" s="714">
        <f t="shared" si="35"/>
        <v>3150</v>
      </c>
      <c r="AX84" s="713">
        <f t="shared" si="58"/>
        <v>0</v>
      </c>
      <c r="AY84" s="713">
        <f t="shared" si="59"/>
        <v>3150</v>
      </c>
      <c r="AZ84" s="713">
        <f t="shared" si="60"/>
        <v>0</v>
      </c>
      <c r="BA84" s="849"/>
      <c r="BB84" s="832"/>
      <c r="BC84" s="832"/>
      <c r="BD84" s="832"/>
      <c r="BE84" s="120"/>
    </row>
    <row r="85" spans="1:57" s="49" customFormat="1" ht="15.75" customHeight="1" x14ac:dyDescent="0.25">
      <c r="A85" s="828"/>
      <c r="B85" s="38"/>
      <c r="C85" s="39">
        <v>1</v>
      </c>
      <c r="D85" s="39"/>
      <c r="E85" s="40">
        <v>69</v>
      </c>
      <c r="F85" s="38"/>
      <c r="G85" s="39">
        <v>1</v>
      </c>
      <c r="H85" s="39">
        <v>1</v>
      </c>
      <c r="I85" s="87"/>
      <c r="J85" s="270"/>
      <c r="K85" s="271"/>
      <c r="L85" s="272"/>
      <c r="M85" s="811">
        <v>58</v>
      </c>
      <c r="N85" s="812" t="s">
        <v>43</v>
      </c>
      <c r="O85" s="738">
        <f t="shared" si="55"/>
        <v>8173.0116099999996</v>
      </c>
      <c r="P85" s="713">
        <f>'дор.фонд на 01.01.22 (декабрь)'!S85:S98</f>
        <v>0</v>
      </c>
      <c r="Q85" s="713">
        <f>'дор.фонд на 01.01.22 (декабрь)'!T85:T98</f>
        <v>8173.0116099999996</v>
      </c>
      <c r="R85" s="731">
        <f>'дор.фонд на 01.01.22 (декабрь)'!U85</f>
        <v>0</v>
      </c>
      <c r="S85" s="732">
        <f t="shared" si="49"/>
        <v>8520.4</v>
      </c>
      <c r="T85" s="733">
        <f>'дор.фонд на 01.01.22 (декабрь)'!W85</f>
        <v>0</v>
      </c>
      <c r="U85" s="733">
        <f>'дор.фонд на 01.01.22 (декабрь)'!X85</f>
        <v>8520.4</v>
      </c>
      <c r="V85" s="733">
        <f>'дор.фонд на 01.01.22 (декабрь)'!Y85</f>
        <v>0</v>
      </c>
      <c r="W85" s="714">
        <f t="shared" si="52"/>
        <v>8173.0116099999996</v>
      </c>
      <c r="X85" s="717">
        <f>'дор.фонд на 01.01.22 (декабрь)'!AR85</f>
        <v>0</v>
      </c>
      <c r="Y85" s="713">
        <f>'дор.фонд на 01.01.22 (декабрь)'!AS85</f>
        <v>8173.0116099999996</v>
      </c>
      <c r="Z85" s="713">
        <f>'дор.фонд на 01.01.22 (декабрь)'!AT85</f>
        <v>0</v>
      </c>
      <c r="AA85" s="714">
        <f t="shared" si="53"/>
        <v>7433.6635000000006</v>
      </c>
      <c r="AB85" s="717">
        <f>'дор.фонд на 01.01.22 (декабрь)'!BL85</f>
        <v>0</v>
      </c>
      <c r="AC85" s="717">
        <f>'дор.фонд на 01.01.22 (декабрь)'!BM85</f>
        <v>7433.6635000000006</v>
      </c>
      <c r="AD85" s="740">
        <f>'дор.фонд на 01.01.22 (декабрь)'!BN85</f>
        <v>0</v>
      </c>
      <c r="AE85" s="736">
        <f t="shared" si="50"/>
        <v>0.95922862893760852</v>
      </c>
      <c r="AF85" s="737">
        <f t="shared" si="51"/>
        <v>1</v>
      </c>
      <c r="AG85" s="714">
        <f t="shared" si="31"/>
        <v>0</v>
      </c>
      <c r="AH85" s="713">
        <f t="shared" si="56"/>
        <v>0</v>
      </c>
      <c r="AI85" s="713">
        <f t="shared" si="56"/>
        <v>0</v>
      </c>
      <c r="AJ85" s="713">
        <f t="shared" si="56"/>
        <v>0</v>
      </c>
      <c r="AK85" s="714">
        <f t="shared" si="32"/>
        <v>7433.6635000000006</v>
      </c>
      <c r="AL85" s="713">
        <f>'дор.фонд на 01.01.22 (декабрь)'!BL85</f>
        <v>0</v>
      </c>
      <c r="AM85" s="713">
        <f>'дор.фонд на 01.01.22 (декабрь)'!BM85</f>
        <v>7433.6635000000006</v>
      </c>
      <c r="AN85" s="713">
        <f>'дор.фонд на 01.01.22 (декабрь)'!BN85</f>
        <v>0</v>
      </c>
      <c r="AO85" s="714">
        <f t="shared" si="33"/>
        <v>7433.6635000000006</v>
      </c>
      <c r="AP85" s="713">
        <f>'дор.фонд на 01.01.22 (декабрь)'!BU85</f>
        <v>0</v>
      </c>
      <c r="AQ85" s="713">
        <f>'дор.фонд на 01.01.22 (декабрь)'!BV85</f>
        <v>7433.6635000000006</v>
      </c>
      <c r="AR85" s="713">
        <f>'дор.фонд на 01.01.22 (декабрь)'!BW85</f>
        <v>0</v>
      </c>
      <c r="AS85" s="714">
        <f t="shared" si="34"/>
        <v>1013.6813999999999</v>
      </c>
      <c r="AT85" s="713">
        <f>'дор.фонд на 01.01.22 (декабрь)'!BZ85</f>
        <v>0</v>
      </c>
      <c r="AU85" s="713">
        <f>'дор.фонд на 01.01.22 (декабрь)'!CA85</f>
        <v>1013.6813999999999</v>
      </c>
      <c r="AV85" s="713">
        <f>'дор.фонд на 01.01.22 (декабрь)'!CB85</f>
        <v>0</v>
      </c>
      <c r="AW85" s="714">
        <f t="shared" si="35"/>
        <v>8447.3449000000001</v>
      </c>
      <c r="AX85" s="713">
        <f t="shared" si="58"/>
        <v>0</v>
      </c>
      <c r="AY85" s="713">
        <f t="shared" si="59"/>
        <v>8447.3449000000001</v>
      </c>
      <c r="AZ85" s="713">
        <f t="shared" si="60"/>
        <v>0</v>
      </c>
      <c r="BA85" s="849"/>
      <c r="BB85" s="832"/>
      <c r="BC85" s="832"/>
      <c r="BD85" s="832"/>
      <c r="BE85" s="828"/>
    </row>
    <row r="86" spans="1:57" s="48" customFormat="1" ht="15.6" customHeight="1" x14ac:dyDescent="0.25">
      <c r="A86" s="120"/>
      <c r="B86" s="35"/>
      <c r="C86" s="36"/>
      <c r="D86" s="36">
        <v>1</v>
      </c>
      <c r="E86" s="811">
        <v>70</v>
      </c>
      <c r="F86" s="35"/>
      <c r="G86" s="36"/>
      <c r="H86" s="36"/>
      <c r="I86" s="912"/>
      <c r="J86" s="913"/>
      <c r="K86" s="913"/>
      <c r="L86" s="273"/>
      <c r="M86" s="811">
        <v>59</v>
      </c>
      <c r="N86" s="812" t="s">
        <v>98</v>
      </c>
      <c r="O86" s="738">
        <f t="shared" si="55"/>
        <v>2215.1</v>
      </c>
      <c r="P86" s="713">
        <f>'дор.фонд на 01.01.22 (декабрь)'!S86:S99</f>
        <v>0</v>
      </c>
      <c r="Q86" s="713">
        <f>'дор.фонд на 01.01.22 (декабрь)'!T86:T99</f>
        <v>2215.1</v>
      </c>
      <c r="R86" s="731">
        <f>'дор.фонд на 01.01.22 (декабрь)'!U86</f>
        <v>0</v>
      </c>
      <c r="S86" s="732">
        <f t="shared" si="49"/>
        <v>2215.1</v>
      </c>
      <c r="T86" s="733">
        <f>'дор.фонд на 01.01.22 (декабрь)'!W86</f>
        <v>0</v>
      </c>
      <c r="U86" s="733">
        <f>'дор.фонд на 01.01.22 (декабрь)'!X86</f>
        <v>2215.1</v>
      </c>
      <c r="V86" s="733">
        <f>'дор.фонд на 01.01.22 (декабрь)'!Y86</f>
        <v>0</v>
      </c>
      <c r="W86" s="714">
        <f t="shared" si="52"/>
        <v>2215.1</v>
      </c>
      <c r="X86" s="717">
        <f>'дор.фонд на 01.01.22 (декабрь)'!AR86</f>
        <v>0</v>
      </c>
      <c r="Y86" s="713">
        <f>'дор.фонд на 01.01.22 (декабрь)'!AS86</f>
        <v>2215.1</v>
      </c>
      <c r="Z86" s="713">
        <f>'дор.фонд на 01.01.22 (декабрь)'!AT86</f>
        <v>0</v>
      </c>
      <c r="AA86" s="714">
        <f t="shared" si="53"/>
        <v>2192.9490099999998</v>
      </c>
      <c r="AB86" s="717">
        <f>'дор.фонд на 01.01.22 (декабрь)'!BL86</f>
        <v>0</v>
      </c>
      <c r="AC86" s="717">
        <f>'дор.фонд на 01.01.22 (декабрь)'!BM86</f>
        <v>2192.9490099999998</v>
      </c>
      <c r="AD86" s="740">
        <f>'дор.фонд на 01.01.22 (декабрь)'!BN86</f>
        <v>0</v>
      </c>
      <c r="AE86" s="736">
        <f t="shared" si="50"/>
        <v>1</v>
      </c>
      <c r="AF86" s="737">
        <f t="shared" si="51"/>
        <v>1</v>
      </c>
      <c r="AG86" s="714">
        <f t="shared" si="31"/>
        <v>0</v>
      </c>
      <c r="AH86" s="713">
        <f t="shared" si="56"/>
        <v>0</v>
      </c>
      <c r="AI86" s="713">
        <f t="shared" si="56"/>
        <v>0</v>
      </c>
      <c r="AJ86" s="713">
        <f t="shared" si="56"/>
        <v>0</v>
      </c>
      <c r="AK86" s="714">
        <f t="shared" si="32"/>
        <v>2192.9490099999998</v>
      </c>
      <c r="AL86" s="713">
        <f>'дор.фонд на 01.01.22 (декабрь)'!BL86</f>
        <v>0</v>
      </c>
      <c r="AM86" s="713">
        <f>'дор.фонд на 01.01.22 (декабрь)'!BM86</f>
        <v>2192.9490099999998</v>
      </c>
      <c r="AN86" s="713">
        <f>'дор.фонд на 01.01.22 (декабрь)'!BN86</f>
        <v>0</v>
      </c>
      <c r="AO86" s="714">
        <f t="shared" si="33"/>
        <v>2192.9490099999998</v>
      </c>
      <c r="AP86" s="713">
        <f>'дор.фонд на 01.01.22 (декабрь)'!BU86</f>
        <v>0</v>
      </c>
      <c r="AQ86" s="713">
        <f>'дор.фонд на 01.01.22 (декабрь)'!BV86</f>
        <v>2192.9490099999998</v>
      </c>
      <c r="AR86" s="713">
        <f>'дор.фонд на 01.01.22 (декабрь)'!BW86</f>
        <v>0</v>
      </c>
      <c r="AS86" s="714">
        <f t="shared" si="34"/>
        <v>243.98446999999999</v>
      </c>
      <c r="AT86" s="713">
        <f>'дор.фонд на 01.01.22 (декабрь)'!BZ86</f>
        <v>0</v>
      </c>
      <c r="AU86" s="713">
        <f>'дор.фонд на 01.01.22 (декабрь)'!CA86</f>
        <v>243.98446999999999</v>
      </c>
      <c r="AV86" s="713">
        <f>'дор.фонд на 01.01.22 (декабрь)'!CB86</f>
        <v>0</v>
      </c>
      <c r="AW86" s="714">
        <f t="shared" si="35"/>
        <v>2436.9334799999997</v>
      </c>
      <c r="AX86" s="713">
        <f t="shared" si="58"/>
        <v>0</v>
      </c>
      <c r="AY86" s="713">
        <f t="shared" si="59"/>
        <v>2436.9334799999997</v>
      </c>
      <c r="AZ86" s="713">
        <f t="shared" si="60"/>
        <v>0</v>
      </c>
      <c r="BA86" s="849"/>
      <c r="BB86" s="832"/>
      <c r="BC86" s="832"/>
      <c r="BD86" s="832"/>
      <c r="BE86" s="120"/>
    </row>
    <row r="87" spans="1:57" s="48" customFormat="1" ht="15.6" customHeight="1" x14ac:dyDescent="0.25">
      <c r="A87" s="120"/>
      <c r="B87" s="35"/>
      <c r="C87" s="36"/>
      <c r="D87" s="36">
        <v>1</v>
      </c>
      <c r="E87" s="811">
        <v>71</v>
      </c>
      <c r="F87" s="35"/>
      <c r="G87" s="36"/>
      <c r="H87" s="36">
        <v>1</v>
      </c>
      <c r="I87" s="120"/>
      <c r="J87" s="120"/>
      <c r="K87" s="120"/>
      <c r="L87" s="120"/>
      <c r="M87" s="811">
        <v>60</v>
      </c>
      <c r="N87" s="812" t="s">
        <v>99</v>
      </c>
      <c r="O87" s="738">
        <f t="shared" si="55"/>
        <v>2847</v>
      </c>
      <c r="P87" s="713">
        <f>'дор.фонд на 01.01.22 (декабрь)'!S87:S100</f>
        <v>0</v>
      </c>
      <c r="Q87" s="713">
        <f>'дор.фонд на 01.01.22 (декабрь)'!T87:T100</f>
        <v>2847</v>
      </c>
      <c r="R87" s="731">
        <f>'дор.фонд на 01.01.22 (декабрь)'!U87</f>
        <v>0</v>
      </c>
      <c r="S87" s="732">
        <f t="shared" si="49"/>
        <v>2847</v>
      </c>
      <c r="T87" s="733">
        <f>'дор.фонд на 01.01.22 (декабрь)'!W87</f>
        <v>0</v>
      </c>
      <c r="U87" s="733">
        <f>'дор.фонд на 01.01.22 (декабрь)'!X87</f>
        <v>2847</v>
      </c>
      <c r="V87" s="733">
        <f>'дор.фонд на 01.01.22 (декабрь)'!Y87</f>
        <v>0</v>
      </c>
      <c r="W87" s="714">
        <f t="shared" si="52"/>
        <v>2847</v>
      </c>
      <c r="X87" s="717">
        <f>'дор.фонд на 01.01.22 (декабрь)'!AR87</f>
        <v>0</v>
      </c>
      <c r="Y87" s="713">
        <f>'дор.фонд на 01.01.22 (декабрь)'!AS87</f>
        <v>2847</v>
      </c>
      <c r="Z87" s="713">
        <f>'дор.фонд на 01.01.22 (декабрь)'!AT87</f>
        <v>0</v>
      </c>
      <c r="AA87" s="714">
        <f t="shared" si="53"/>
        <v>2724.2650699999999</v>
      </c>
      <c r="AB87" s="717">
        <f>'дор.фонд на 01.01.22 (декабрь)'!BL87</f>
        <v>0</v>
      </c>
      <c r="AC87" s="717">
        <f>'дор.фонд на 01.01.22 (декабрь)'!BM87</f>
        <v>2724.2650699999999</v>
      </c>
      <c r="AD87" s="740">
        <f>'дор.фонд на 01.01.22 (декабрь)'!BN87</f>
        <v>0</v>
      </c>
      <c r="AE87" s="736">
        <f t="shared" si="50"/>
        <v>1</v>
      </c>
      <c r="AF87" s="737">
        <f t="shared" si="51"/>
        <v>1</v>
      </c>
      <c r="AG87" s="714">
        <f t="shared" ref="AG87:AG150" si="61">AJ87+AI87+AH87</f>
        <v>0</v>
      </c>
      <c r="AH87" s="713">
        <f t="shared" si="56"/>
        <v>0</v>
      </c>
      <c r="AI87" s="713">
        <f t="shared" si="56"/>
        <v>0</v>
      </c>
      <c r="AJ87" s="713">
        <f t="shared" si="56"/>
        <v>0</v>
      </c>
      <c r="AK87" s="714">
        <f t="shared" ref="AK87:AK150" si="62">AN87+AM87+AL87</f>
        <v>2724.2650699999999</v>
      </c>
      <c r="AL87" s="713">
        <f>'дор.фонд на 01.01.22 (декабрь)'!BL87</f>
        <v>0</v>
      </c>
      <c r="AM87" s="713">
        <f>'дор.фонд на 01.01.22 (декабрь)'!BM87</f>
        <v>2724.2650699999999</v>
      </c>
      <c r="AN87" s="713">
        <f>'дор.фонд на 01.01.22 (декабрь)'!BN87</f>
        <v>0</v>
      </c>
      <c r="AO87" s="714">
        <f t="shared" ref="AO87:AO150" si="63">AR87+AQ87+AP87</f>
        <v>2724.2650699999999</v>
      </c>
      <c r="AP87" s="713">
        <f>'дор.фонд на 01.01.22 (декабрь)'!BU87</f>
        <v>0</v>
      </c>
      <c r="AQ87" s="713">
        <f>'дор.фонд на 01.01.22 (декабрь)'!BV87</f>
        <v>2724.2650699999999</v>
      </c>
      <c r="AR87" s="713">
        <f>'дор.фонд на 01.01.22 (декабрь)'!BW87</f>
        <v>0</v>
      </c>
      <c r="AS87" s="714">
        <f t="shared" ref="AS87:AS150" si="64">AV87+AU87+AT87</f>
        <v>795.68993</v>
      </c>
      <c r="AT87" s="713">
        <f>'дор.фонд на 01.01.22 (декабрь)'!BZ87</f>
        <v>0</v>
      </c>
      <c r="AU87" s="713">
        <f>'дор.фонд на 01.01.22 (декабрь)'!CA87</f>
        <v>795.68993</v>
      </c>
      <c r="AV87" s="713">
        <f>'дор.фонд на 01.01.22 (декабрь)'!CB87</f>
        <v>0</v>
      </c>
      <c r="AW87" s="714">
        <f t="shared" ref="AW87:AW150" si="65">AZ87+AY87+AX87</f>
        <v>3519.9549999999999</v>
      </c>
      <c r="AX87" s="713">
        <f t="shared" si="58"/>
        <v>0</v>
      </c>
      <c r="AY87" s="713">
        <f t="shared" si="59"/>
        <v>3519.9549999999999</v>
      </c>
      <c r="AZ87" s="713">
        <f t="shared" si="60"/>
        <v>0</v>
      </c>
      <c r="BA87" s="849"/>
      <c r="BB87" s="832"/>
      <c r="BC87" s="832"/>
      <c r="BD87" s="832"/>
      <c r="BE87" s="120"/>
    </row>
    <row r="88" spans="1:57" s="48" customFormat="1" ht="15.6" customHeight="1" x14ac:dyDescent="0.25">
      <c r="A88" s="120"/>
      <c r="B88" s="35"/>
      <c r="C88" s="36"/>
      <c r="D88" s="36">
        <v>1</v>
      </c>
      <c r="E88" s="811">
        <v>72</v>
      </c>
      <c r="F88" s="35"/>
      <c r="G88" s="36"/>
      <c r="H88" s="36">
        <v>1</v>
      </c>
      <c r="I88" s="120"/>
      <c r="J88" s="120"/>
      <c r="K88" s="120"/>
      <c r="L88" s="120"/>
      <c r="M88" s="811">
        <v>61</v>
      </c>
      <c r="N88" s="812" t="s">
        <v>100</v>
      </c>
      <c r="O88" s="738">
        <f t="shared" si="55"/>
        <v>3142.4</v>
      </c>
      <c r="P88" s="713">
        <f>'дор.фонд на 01.01.22 (декабрь)'!S88:S101</f>
        <v>0</v>
      </c>
      <c r="Q88" s="713">
        <f>'дор.фонд на 01.01.22 (декабрь)'!T88:T101</f>
        <v>3142.4</v>
      </c>
      <c r="R88" s="731">
        <f>'дор.фонд на 01.01.22 (декабрь)'!U88</f>
        <v>0</v>
      </c>
      <c r="S88" s="732">
        <f t="shared" si="49"/>
        <v>3142.4</v>
      </c>
      <c r="T88" s="733">
        <f>'дор.фонд на 01.01.22 (декабрь)'!W88</f>
        <v>0</v>
      </c>
      <c r="U88" s="733">
        <f>'дор.фонд на 01.01.22 (декабрь)'!X88</f>
        <v>3142.4</v>
      </c>
      <c r="V88" s="733">
        <f>'дор.фонд на 01.01.22 (декабрь)'!Y88</f>
        <v>0</v>
      </c>
      <c r="W88" s="714">
        <f t="shared" si="52"/>
        <v>3142.4</v>
      </c>
      <c r="X88" s="717">
        <f>'дор.фонд на 01.01.22 (декабрь)'!AR88</f>
        <v>0</v>
      </c>
      <c r="Y88" s="713">
        <f>'дор.фонд на 01.01.22 (декабрь)'!AS88</f>
        <v>3142.4</v>
      </c>
      <c r="Z88" s="713">
        <f>'дор.фонд на 01.01.22 (декабрь)'!AT88</f>
        <v>0</v>
      </c>
      <c r="AA88" s="714">
        <f t="shared" si="53"/>
        <v>3142.4</v>
      </c>
      <c r="AB88" s="717">
        <f>'дор.фонд на 01.01.22 (декабрь)'!BL88</f>
        <v>0</v>
      </c>
      <c r="AC88" s="717">
        <f>'дор.фонд на 01.01.22 (декабрь)'!BM88</f>
        <v>3142.4</v>
      </c>
      <c r="AD88" s="740">
        <f>'дор.фонд на 01.01.22 (декабрь)'!BN88</f>
        <v>0</v>
      </c>
      <c r="AE88" s="736">
        <f t="shared" si="50"/>
        <v>1</v>
      </c>
      <c r="AF88" s="737">
        <f t="shared" si="51"/>
        <v>1</v>
      </c>
      <c r="AG88" s="714">
        <f t="shared" si="61"/>
        <v>0</v>
      </c>
      <c r="AH88" s="713">
        <f t="shared" si="56"/>
        <v>0</v>
      </c>
      <c r="AI88" s="713">
        <f t="shared" si="56"/>
        <v>0</v>
      </c>
      <c r="AJ88" s="713">
        <f t="shared" si="56"/>
        <v>0</v>
      </c>
      <c r="AK88" s="714">
        <f t="shared" si="62"/>
        <v>3142.4</v>
      </c>
      <c r="AL88" s="713">
        <f>'дор.фонд на 01.01.22 (декабрь)'!BL88</f>
        <v>0</v>
      </c>
      <c r="AM88" s="713">
        <f>'дор.фонд на 01.01.22 (декабрь)'!BM88</f>
        <v>3142.4</v>
      </c>
      <c r="AN88" s="713">
        <f>'дор.фонд на 01.01.22 (декабрь)'!BN88</f>
        <v>0</v>
      </c>
      <c r="AO88" s="714">
        <f t="shared" si="63"/>
        <v>3142.4</v>
      </c>
      <c r="AP88" s="713">
        <f>'дор.фонд на 01.01.22 (декабрь)'!BU88</f>
        <v>0</v>
      </c>
      <c r="AQ88" s="713">
        <f>'дор.фонд на 01.01.22 (декабрь)'!BV88</f>
        <v>3142.4</v>
      </c>
      <c r="AR88" s="713">
        <f>'дор.фонд на 01.01.22 (декабрь)'!BW88</f>
        <v>0</v>
      </c>
      <c r="AS88" s="714">
        <f t="shared" si="64"/>
        <v>1137.5403999999999</v>
      </c>
      <c r="AT88" s="713">
        <f>'дор.фонд на 01.01.22 (декабрь)'!BZ88</f>
        <v>0</v>
      </c>
      <c r="AU88" s="713">
        <f>'дор.фонд на 01.01.22 (декабрь)'!CA88</f>
        <v>1137.5403999999999</v>
      </c>
      <c r="AV88" s="713">
        <f>'дор.фонд на 01.01.22 (декабрь)'!CB88</f>
        <v>0</v>
      </c>
      <c r="AW88" s="714">
        <f t="shared" si="65"/>
        <v>4279.9403999999995</v>
      </c>
      <c r="AX88" s="713">
        <f t="shared" si="58"/>
        <v>0</v>
      </c>
      <c r="AY88" s="713">
        <f t="shared" si="59"/>
        <v>4279.9403999999995</v>
      </c>
      <c r="AZ88" s="713">
        <f t="shared" si="60"/>
        <v>0</v>
      </c>
      <c r="BA88" s="849"/>
      <c r="BB88" s="832"/>
      <c r="BC88" s="832"/>
      <c r="BD88" s="832"/>
      <c r="BE88" s="120"/>
    </row>
    <row r="89" spans="1:57" s="49" customFormat="1" ht="15.6" customHeight="1" x14ac:dyDescent="0.25">
      <c r="A89" s="828"/>
      <c r="B89" s="38"/>
      <c r="C89" s="39">
        <v>1</v>
      </c>
      <c r="D89" s="39"/>
      <c r="E89" s="40">
        <v>73</v>
      </c>
      <c r="F89" s="38"/>
      <c r="G89" s="39">
        <v>1</v>
      </c>
      <c r="H89" s="39"/>
      <c r="I89" s="828"/>
      <c r="J89" s="828"/>
      <c r="K89" s="828"/>
      <c r="L89" s="828"/>
      <c r="M89" s="811">
        <v>62</v>
      </c>
      <c r="N89" s="812" t="s">
        <v>44</v>
      </c>
      <c r="O89" s="738">
        <f t="shared" si="55"/>
        <v>10376.49149</v>
      </c>
      <c r="P89" s="713">
        <f>'дор.фонд на 01.01.22 (декабрь)'!S89:S102</f>
        <v>0</v>
      </c>
      <c r="Q89" s="713">
        <f>'дор.фонд на 01.01.22 (декабрь)'!T89:T102</f>
        <v>3805.19967</v>
      </c>
      <c r="R89" s="731">
        <f>'дор.фонд на 01.01.22 (декабрь)'!U89</f>
        <v>6571.2918200000004</v>
      </c>
      <c r="S89" s="732">
        <f t="shared" si="49"/>
        <v>10376.491819999999</v>
      </c>
      <c r="T89" s="733">
        <f>'дор.фонд на 01.01.22 (декабрь)'!W89</f>
        <v>0</v>
      </c>
      <c r="U89" s="733">
        <f>'дор.фонд на 01.01.22 (декабрь)'!X89</f>
        <v>3805.2</v>
      </c>
      <c r="V89" s="733">
        <f>'дор.фонд на 01.01.22 (декабрь)'!Y89</f>
        <v>6571.2918200000004</v>
      </c>
      <c r="W89" s="714">
        <f t="shared" si="52"/>
        <v>10376.49149</v>
      </c>
      <c r="X89" s="717">
        <f>'дор.фонд на 01.01.22 (декабрь)'!AR89</f>
        <v>0</v>
      </c>
      <c r="Y89" s="713">
        <f>'дор.фонд на 01.01.22 (декабрь)'!AS89</f>
        <v>3805.19967</v>
      </c>
      <c r="Z89" s="713">
        <f>'дор.фонд на 01.01.22 (декабрь)'!AT89</f>
        <v>6571.2918200000004</v>
      </c>
      <c r="AA89" s="714">
        <f t="shared" si="53"/>
        <v>10373.911480000001</v>
      </c>
      <c r="AB89" s="717">
        <f>'дор.фонд на 01.01.22 (декабрь)'!BL89</f>
        <v>0</v>
      </c>
      <c r="AC89" s="717">
        <f>'дор.фонд на 01.01.22 (декабрь)'!BM89</f>
        <v>3802.6196600000003</v>
      </c>
      <c r="AD89" s="740">
        <f>'дор.фонд на 01.01.22 (декабрь)'!BN89</f>
        <v>6571.2918200000004</v>
      </c>
      <c r="AE89" s="736">
        <f t="shared" si="50"/>
        <v>0.99999996819734405</v>
      </c>
      <c r="AF89" s="737">
        <f t="shared" si="51"/>
        <v>1</v>
      </c>
      <c r="AG89" s="714">
        <f t="shared" si="61"/>
        <v>0</v>
      </c>
      <c r="AH89" s="713">
        <f t="shared" si="56"/>
        <v>0</v>
      </c>
      <c r="AI89" s="713">
        <f t="shared" si="56"/>
        <v>0</v>
      </c>
      <c r="AJ89" s="713">
        <f t="shared" si="56"/>
        <v>0</v>
      </c>
      <c r="AK89" s="714">
        <f t="shared" si="62"/>
        <v>10373.911480000001</v>
      </c>
      <c r="AL89" s="713">
        <f>'дор.фонд на 01.01.22 (декабрь)'!BL89</f>
        <v>0</v>
      </c>
      <c r="AM89" s="713">
        <f>'дор.фонд на 01.01.22 (декабрь)'!BM89</f>
        <v>3802.6196600000003</v>
      </c>
      <c r="AN89" s="713">
        <f>'дор.фонд на 01.01.22 (декабрь)'!BN89</f>
        <v>6571.2918200000004</v>
      </c>
      <c r="AO89" s="714">
        <f t="shared" si="63"/>
        <v>10373.911480000001</v>
      </c>
      <c r="AP89" s="713">
        <f>'дор.фонд на 01.01.22 (декабрь)'!BU89</f>
        <v>0</v>
      </c>
      <c r="AQ89" s="713">
        <f>'дор.фонд на 01.01.22 (декабрь)'!BV89</f>
        <v>3802.6196600000003</v>
      </c>
      <c r="AR89" s="713">
        <f>'дор.фонд на 01.01.22 (декабрь)'!BW89</f>
        <v>6571.2918200000004</v>
      </c>
      <c r="AS89" s="714">
        <f t="shared" si="64"/>
        <v>1688.7763</v>
      </c>
      <c r="AT89" s="713">
        <f>'дор.фонд на 01.01.22 (декабрь)'!BZ89</f>
        <v>0</v>
      </c>
      <c r="AU89" s="713">
        <f>'дор.фонд на 01.01.22 (декабрь)'!CA89</f>
        <v>619.03111999999999</v>
      </c>
      <c r="AV89" s="713">
        <f>'дор.фонд на 01.01.22 (декабрь)'!CB89</f>
        <v>1069.7451799999999</v>
      </c>
      <c r="AW89" s="714">
        <f t="shared" si="65"/>
        <v>12062.68778</v>
      </c>
      <c r="AX89" s="713">
        <f t="shared" si="58"/>
        <v>0</v>
      </c>
      <c r="AY89" s="713">
        <f t="shared" si="59"/>
        <v>4421.6507799999999</v>
      </c>
      <c r="AZ89" s="713">
        <f t="shared" si="60"/>
        <v>7641.0370000000003</v>
      </c>
      <c r="BA89" s="849"/>
      <c r="BB89" s="832"/>
      <c r="BC89" s="832"/>
      <c r="BD89" s="832"/>
      <c r="BE89" s="828"/>
    </row>
    <row r="90" spans="1:57" s="49" customFormat="1" ht="15.75" customHeight="1" x14ac:dyDescent="0.25">
      <c r="A90" s="828"/>
      <c r="B90" s="38"/>
      <c r="C90" s="39">
        <v>1</v>
      </c>
      <c r="D90" s="39"/>
      <c r="E90" s="40">
        <v>74</v>
      </c>
      <c r="F90" s="38"/>
      <c r="G90" s="39">
        <v>1</v>
      </c>
      <c r="H90" s="39">
        <v>1</v>
      </c>
      <c r="I90" s="828"/>
      <c r="J90" s="828"/>
      <c r="K90" s="828"/>
      <c r="L90" s="828"/>
      <c r="M90" s="811">
        <v>63</v>
      </c>
      <c r="N90" s="812" t="s">
        <v>45</v>
      </c>
      <c r="O90" s="738">
        <f t="shared" si="55"/>
        <v>7505.8865999999998</v>
      </c>
      <c r="P90" s="713">
        <f>'дор.фонд на 01.01.22 (декабрь)'!S90:S103</f>
        <v>0</v>
      </c>
      <c r="Q90" s="713">
        <f>'дор.фонд на 01.01.22 (декабрь)'!T90:T103</f>
        <v>7505.8865999999998</v>
      </c>
      <c r="R90" s="731">
        <f>'дор.фонд на 01.01.22 (декабрь)'!U90</f>
        <v>0</v>
      </c>
      <c r="S90" s="732">
        <f t="shared" si="49"/>
        <v>7734</v>
      </c>
      <c r="T90" s="733">
        <f>'дор.фонд на 01.01.22 (декабрь)'!W90</f>
        <v>0</v>
      </c>
      <c r="U90" s="733">
        <f>'дор.фонд на 01.01.22 (декабрь)'!X90</f>
        <v>7734</v>
      </c>
      <c r="V90" s="733">
        <f>'дор.фонд на 01.01.22 (декабрь)'!Y90</f>
        <v>0</v>
      </c>
      <c r="W90" s="714">
        <f t="shared" si="52"/>
        <v>7505.8865999999998</v>
      </c>
      <c r="X90" s="717">
        <f>'дор.фонд на 01.01.22 (декабрь)'!AR90</f>
        <v>0</v>
      </c>
      <c r="Y90" s="713">
        <f>'дор.фонд на 01.01.22 (декабрь)'!AS90</f>
        <v>7505.8865999999998</v>
      </c>
      <c r="Z90" s="713">
        <f>'дор.фонд на 01.01.22 (декабрь)'!AT90</f>
        <v>0</v>
      </c>
      <c r="AA90" s="714">
        <f t="shared" si="53"/>
        <v>7497</v>
      </c>
      <c r="AB90" s="717">
        <f>'дор.фонд на 01.01.22 (декабрь)'!BL90</f>
        <v>0</v>
      </c>
      <c r="AC90" s="717">
        <f>'дор.фонд на 01.01.22 (декабрь)'!BM90</f>
        <v>7497</v>
      </c>
      <c r="AD90" s="740">
        <f>'дор.фонд на 01.01.22 (декабрь)'!BN90</f>
        <v>0</v>
      </c>
      <c r="AE90" s="736">
        <f t="shared" si="50"/>
        <v>0.97050512024825442</v>
      </c>
      <c r="AF90" s="737">
        <f t="shared" si="51"/>
        <v>1</v>
      </c>
      <c r="AG90" s="714">
        <f t="shared" si="61"/>
        <v>0</v>
      </c>
      <c r="AH90" s="713">
        <f t="shared" si="56"/>
        <v>0</v>
      </c>
      <c r="AI90" s="713">
        <f t="shared" si="56"/>
        <v>0</v>
      </c>
      <c r="AJ90" s="713">
        <f t="shared" si="56"/>
        <v>0</v>
      </c>
      <c r="AK90" s="714">
        <f t="shared" si="62"/>
        <v>7497</v>
      </c>
      <c r="AL90" s="713">
        <f>'дор.фонд на 01.01.22 (декабрь)'!BL90</f>
        <v>0</v>
      </c>
      <c r="AM90" s="713">
        <f>'дор.фонд на 01.01.22 (декабрь)'!BM90</f>
        <v>7497</v>
      </c>
      <c r="AN90" s="713">
        <f>'дор.фонд на 01.01.22 (декабрь)'!BN90</f>
        <v>0</v>
      </c>
      <c r="AO90" s="714">
        <f t="shared" si="63"/>
        <v>7497</v>
      </c>
      <c r="AP90" s="713">
        <f>'дор.фонд на 01.01.22 (декабрь)'!BU90</f>
        <v>0</v>
      </c>
      <c r="AQ90" s="713">
        <f>'дор.фонд на 01.01.22 (декабрь)'!BV90</f>
        <v>7497</v>
      </c>
      <c r="AR90" s="713">
        <f>'дор.фонд на 01.01.22 (декабрь)'!BW90</f>
        <v>0</v>
      </c>
      <c r="AS90" s="714">
        <f t="shared" si="64"/>
        <v>833</v>
      </c>
      <c r="AT90" s="713">
        <f>'дор.фонд на 01.01.22 (декабрь)'!BZ90</f>
        <v>0</v>
      </c>
      <c r="AU90" s="713">
        <f>'дор.фонд на 01.01.22 (декабрь)'!CA90</f>
        <v>833</v>
      </c>
      <c r="AV90" s="713">
        <f>'дор.фонд на 01.01.22 (декабрь)'!CB90</f>
        <v>0</v>
      </c>
      <c r="AW90" s="714">
        <f t="shared" si="65"/>
        <v>8330</v>
      </c>
      <c r="AX90" s="713">
        <f t="shared" si="58"/>
        <v>0</v>
      </c>
      <c r="AY90" s="713">
        <f t="shared" si="59"/>
        <v>8330</v>
      </c>
      <c r="AZ90" s="713">
        <f t="shared" si="60"/>
        <v>0</v>
      </c>
      <c r="BA90" s="849"/>
      <c r="BB90" s="832"/>
      <c r="BC90" s="832"/>
      <c r="BD90" s="832"/>
      <c r="BE90" s="828"/>
    </row>
    <row r="91" spans="1:57" s="49" customFormat="1" ht="15.75" customHeight="1" x14ac:dyDescent="0.25">
      <c r="A91" s="828"/>
      <c r="B91" s="38"/>
      <c r="C91" s="39">
        <v>1</v>
      </c>
      <c r="D91" s="39"/>
      <c r="E91" s="40">
        <v>75</v>
      </c>
      <c r="F91" s="38"/>
      <c r="G91" s="39">
        <v>1</v>
      </c>
      <c r="H91" s="39">
        <v>1</v>
      </c>
      <c r="I91" s="828"/>
      <c r="J91" s="828"/>
      <c r="K91" s="828"/>
      <c r="L91" s="828"/>
      <c r="M91" s="811">
        <v>64</v>
      </c>
      <c r="N91" s="812" t="s">
        <v>46</v>
      </c>
      <c r="O91" s="738">
        <f t="shared" si="55"/>
        <v>1782.4</v>
      </c>
      <c r="P91" s="713">
        <f>'дор.фонд на 01.01.22 (декабрь)'!S91:S104</f>
        <v>0</v>
      </c>
      <c r="Q91" s="713">
        <f>'дор.фонд на 01.01.22 (декабрь)'!T91:T104</f>
        <v>1782.4</v>
      </c>
      <c r="R91" s="731">
        <f>'дор.фонд на 01.01.22 (декабрь)'!U91</f>
        <v>0</v>
      </c>
      <c r="S91" s="732">
        <f t="shared" si="49"/>
        <v>1782.4</v>
      </c>
      <c r="T91" s="733">
        <f>'дор.фонд на 01.01.22 (декабрь)'!W91</f>
        <v>0</v>
      </c>
      <c r="U91" s="733">
        <f>'дор.фонд на 01.01.22 (декабрь)'!X91</f>
        <v>1782.4</v>
      </c>
      <c r="V91" s="733">
        <f>'дор.фонд на 01.01.22 (декабрь)'!Y91</f>
        <v>0</v>
      </c>
      <c r="W91" s="714">
        <f t="shared" si="52"/>
        <v>1782.4</v>
      </c>
      <c r="X91" s="717">
        <f>'дор.фонд на 01.01.22 (декабрь)'!AR91</f>
        <v>0</v>
      </c>
      <c r="Y91" s="713">
        <f>'дор.фонд на 01.01.22 (декабрь)'!AS91</f>
        <v>1782.4</v>
      </c>
      <c r="Z91" s="713">
        <f>'дор.фонд на 01.01.22 (декабрь)'!AT91</f>
        <v>0</v>
      </c>
      <c r="AA91" s="714">
        <f t="shared" si="53"/>
        <v>1782.4</v>
      </c>
      <c r="AB91" s="717">
        <f>'дор.фонд на 01.01.22 (декабрь)'!BL91</f>
        <v>0</v>
      </c>
      <c r="AC91" s="717">
        <f>'дор.фонд на 01.01.22 (декабрь)'!BM91</f>
        <v>1782.4</v>
      </c>
      <c r="AD91" s="740">
        <f>'дор.фонд на 01.01.22 (декабрь)'!BN91</f>
        <v>0</v>
      </c>
      <c r="AE91" s="736">
        <f t="shared" si="50"/>
        <v>1</v>
      </c>
      <c r="AF91" s="737">
        <f t="shared" si="51"/>
        <v>1</v>
      </c>
      <c r="AG91" s="714">
        <f t="shared" si="61"/>
        <v>0</v>
      </c>
      <c r="AH91" s="713">
        <f t="shared" si="56"/>
        <v>0</v>
      </c>
      <c r="AI91" s="713">
        <f t="shared" si="56"/>
        <v>0</v>
      </c>
      <c r="AJ91" s="713">
        <f t="shared" si="56"/>
        <v>0</v>
      </c>
      <c r="AK91" s="714">
        <f t="shared" si="62"/>
        <v>1782.4</v>
      </c>
      <c r="AL91" s="713">
        <f>'дор.фонд на 01.01.22 (декабрь)'!BL91</f>
        <v>0</v>
      </c>
      <c r="AM91" s="713">
        <f>'дор.фонд на 01.01.22 (декабрь)'!BM91</f>
        <v>1782.4</v>
      </c>
      <c r="AN91" s="713">
        <f>'дор.фонд на 01.01.22 (декабрь)'!BN91</f>
        <v>0</v>
      </c>
      <c r="AO91" s="714">
        <f t="shared" si="63"/>
        <v>1782.4</v>
      </c>
      <c r="AP91" s="713">
        <f>'дор.фонд на 01.01.22 (декабрь)'!BU91</f>
        <v>0</v>
      </c>
      <c r="AQ91" s="713">
        <f>'дор.фонд на 01.01.22 (декабрь)'!BV91</f>
        <v>1782.4</v>
      </c>
      <c r="AR91" s="713">
        <f>'дор.фонд на 01.01.22 (декабрь)'!BW91</f>
        <v>0</v>
      </c>
      <c r="AS91" s="714">
        <f t="shared" si="64"/>
        <v>198.04499999999999</v>
      </c>
      <c r="AT91" s="713">
        <f>'дор.фонд на 01.01.22 (декабрь)'!BZ91</f>
        <v>0</v>
      </c>
      <c r="AU91" s="713">
        <f>'дор.фонд на 01.01.22 (декабрь)'!CA91</f>
        <v>198.04499999999999</v>
      </c>
      <c r="AV91" s="713">
        <f>'дор.фонд на 01.01.22 (декабрь)'!CB91</f>
        <v>0</v>
      </c>
      <c r="AW91" s="714">
        <f t="shared" si="65"/>
        <v>1980.4450000000002</v>
      </c>
      <c r="AX91" s="713">
        <f t="shared" si="58"/>
        <v>0</v>
      </c>
      <c r="AY91" s="713">
        <f t="shared" si="59"/>
        <v>1980.4450000000002</v>
      </c>
      <c r="AZ91" s="713">
        <f t="shared" si="60"/>
        <v>0</v>
      </c>
      <c r="BA91" s="849"/>
      <c r="BB91" s="832"/>
      <c r="BC91" s="832"/>
      <c r="BD91" s="832"/>
      <c r="BE91" s="828"/>
    </row>
    <row r="92" spans="1:57" s="48" customFormat="1" ht="15.75" customHeight="1" x14ac:dyDescent="0.25">
      <c r="A92" s="120"/>
      <c r="B92" s="35"/>
      <c r="C92" s="36"/>
      <c r="D92" s="36">
        <v>1</v>
      </c>
      <c r="E92" s="811">
        <v>76</v>
      </c>
      <c r="F92" s="35"/>
      <c r="G92" s="36"/>
      <c r="H92" s="36">
        <v>1</v>
      </c>
      <c r="I92" s="120"/>
      <c r="J92" s="120"/>
      <c r="K92" s="120"/>
      <c r="L92" s="120"/>
      <c r="M92" s="811">
        <v>65</v>
      </c>
      <c r="N92" s="812" t="s">
        <v>101</v>
      </c>
      <c r="O92" s="738">
        <f t="shared" si="55"/>
        <v>1967.8</v>
      </c>
      <c r="P92" s="713">
        <f>'дор.фонд на 01.01.22 (декабрь)'!S92:S105</f>
        <v>0</v>
      </c>
      <c r="Q92" s="713">
        <f>'дор.фонд на 01.01.22 (декабрь)'!T92:T105</f>
        <v>1967.8</v>
      </c>
      <c r="R92" s="731">
        <f>'дор.фонд на 01.01.22 (декабрь)'!U92</f>
        <v>0</v>
      </c>
      <c r="S92" s="732">
        <f t="shared" si="49"/>
        <v>1967.8</v>
      </c>
      <c r="T92" s="733">
        <f>'дор.фонд на 01.01.22 (декабрь)'!W92</f>
        <v>0</v>
      </c>
      <c r="U92" s="733">
        <f>'дор.фонд на 01.01.22 (декабрь)'!X92</f>
        <v>1967.8</v>
      </c>
      <c r="V92" s="733">
        <f>'дор.фонд на 01.01.22 (декабрь)'!Y92</f>
        <v>0</v>
      </c>
      <c r="W92" s="714">
        <f t="shared" si="52"/>
        <v>1967.8</v>
      </c>
      <c r="X92" s="717">
        <f>'дор.фонд на 01.01.22 (декабрь)'!AR92</f>
        <v>0</v>
      </c>
      <c r="Y92" s="713">
        <f>'дор.фонд на 01.01.22 (декабрь)'!AS92</f>
        <v>1967.8</v>
      </c>
      <c r="Z92" s="713">
        <f>'дор.фонд на 01.01.22 (декабрь)'!AT92</f>
        <v>0</v>
      </c>
      <c r="AA92" s="714">
        <f t="shared" si="53"/>
        <v>1967.8</v>
      </c>
      <c r="AB92" s="717">
        <f>'дор.фонд на 01.01.22 (декабрь)'!BL92</f>
        <v>0</v>
      </c>
      <c r="AC92" s="717">
        <f>'дор.фонд на 01.01.22 (декабрь)'!BM92</f>
        <v>1967.8</v>
      </c>
      <c r="AD92" s="740">
        <f>'дор.фонд на 01.01.22 (декабрь)'!BN92</f>
        <v>0</v>
      </c>
      <c r="AE92" s="736">
        <f t="shared" si="50"/>
        <v>1</v>
      </c>
      <c r="AF92" s="737">
        <f t="shared" si="51"/>
        <v>1</v>
      </c>
      <c r="AG92" s="714">
        <f t="shared" si="61"/>
        <v>0</v>
      </c>
      <c r="AH92" s="713">
        <f t="shared" si="56"/>
        <v>0</v>
      </c>
      <c r="AI92" s="713">
        <f t="shared" si="56"/>
        <v>0</v>
      </c>
      <c r="AJ92" s="713">
        <f t="shared" si="56"/>
        <v>0</v>
      </c>
      <c r="AK92" s="714">
        <f t="shared" si="62"/>
        <v>1967.8</v>
      </c>
      <c r="AL92" s="713">
        <f>'дор.фонд на 01.01.22 (декабрь)'!BL92</f>
        <v>0</v>
      </c>
      <c r="AM92" s="713">
        <f>'дор.фонд на 01.01.22 (декабрь)'!BM92</f>
        <v>1967.8</v>
      </c>
      <c r="AN92" s="713">
        <f>'дор.фонд на 01.01.22 (декабрь)'!BN92</f>
        <v>0</v>
      </c>
      <c r="AO92" s="714">
        <f t="shared" si="63"/>
        <v>1967.8</v>
      </c>
      <c r="AP92" s="713">
        <f>'дор.фонд на 01.01.22 (декабрь)'!BU92</f>
        <v>0</v>
      </c>
      <c r="AQ92" s="713">
        <f>'дор.фонд на 01.01.22 (декабрь)'!BV92</f>
        <v>1967.8</v>
      </c>
      <c r="AR92" s="713">
        <f>'дор.фонд на 01.01.22 (декабрь)'!BW92</f>
        <v>0</v>
      </c>
      <c r="AS92" s="714">
        <f t="shared" si="64"/>
        <v>417.92225999999999</v>
      </c>
      <c r="AT92" s="713">
        <f>'дор.фонд на 01.01.22 (декабрь)'!BZ92</f>
        <v>0</v>
      </c>
      <c r="AU92" s="713">
        <f>'дор.фонд на 01.01.22 (декабрь)'!CA92</f>
        <v>417.92225999999999</v>
      </c>
      <c r="AV92" s="713">
        <f>'дор.фонд на 01.01.22 (декабрь)'!CB92</f>
        <v>0</v>
      </c>
      <c r="AW92" s="714">
        <f t="shared" si="65"/>
        <v>2385.72226</v>
      </c>
      <c r="AX92" s="713">
        <f t="shared" si="58"/>
        <v>0</v>
      </c>
      <c r="AY92" s="713">
        <f t="shared" si="59"/>
        <v>2385.72226</v>
      </c>
      <c r="AZ92" s="713">
        <f t="shared" si="60"/>
        <v>0</v>
      </c>
      <c r="BA92" s="849"/>
      <c r="BB92" s="832"/>
      <c r="BC92" s="832"/>
      <c r="BD92" s="832"/>
      <c r="BE92" s="120"/>
    </row>
    <row r="93" spans="1:57" s="49" customFormat="1" ht="15.75" customHeight="1" x14ac:dyDescent="0.25">
      <c r="A93" s="828"/>
      <c r="B93" s="38"/>
      <c r="C93" s="39">
        <v>1</v>
      </c>
      <c r="D93" s="39"/>
      <c r="E93" s="40">
        <v>77</v>
      </c>
      <c r="F93" s="38"/>
      <c r="G93" s="39">
        <v>1</v>
      </c>
      <c r="H93" s="39">
        <v>1</v>
      </c>
      <c r="I93" s="828"/>
      <c r="J93" s="828"/>
      <c r="K93" s="828"/>
      <c r="L93" s="828"/>
      <c r="M93" s="811">
        <v>66</v>
      </c>
      <c r="N93" s="812" t="s">
        <v>47</v>
      </c>
      <c r="O93" s="738">
        <f t="shared" si="55"/>
        <v>2915.6999900000001</v>
      </c>
      <c r="P93" s="713">
        <f>'дор.фонд на 01.01.22 (декабрь)'!S93:S106</f>
        <v>0</v>
      </c>
      <c r="Q93" s="713">
        <f>'дор.фонд на 01.01.22 (декабрь)'!T93:T106</f>
        <v>2915.6999900000001</v>
      </c>
      <c r="R93" s="731">
        <f>'дор.фонд на 01.01.22 (декабрь)'!U93</f>
        <v>0</v>
      </c>
      <c r="S93" s="732">
        <f t="shared" si="49"/>
        <v>2915.7</v>
      </c>
      <c r="T93" s="733">
        <f>'дор.фонд на 01.01.22 (декабрь)'!W93</f>
        <v>0</v>
      </c>
      <c r="U93" s="733">
        <f>'дор.фонд на 01.01.22 (декабрь)'!X93</f>
        <v>2915.7</v>
      </c>
      <c r="V93" s="733">
        <f>'дор.фонд на 01.01.22 (декабрь)'!Y93</f>
        <v>0</v>
      </c>
      <c r="W93" s="714">
        <f t="shared" si="52"/>
        <v>2915.6999900000001</v>
      </c>
      <c r="X93" s="717">
        <f>'дор.фонд на 01.01.22 (декабрь)'!AR93</f>
        <v>0</v>
      </c>
      <c r="Y93" s="713">
        <f>'дор.фонд на 01.01.22 (декабрь)'!AS93</f>
        <v>2915.6999900000001</v>
      </c>
      <c r="Z93" s="713">
        <f>'дор.фонд на 01.01.22 (декабрь)'!AT93</f>
        <v>0</v>
      </c>
      <c r="AA93" s="714">
        <f t="shared" si="53"/>
        <v>2915.6999900000001</v>
      </c>
      <c r="AB93" s="717">
        <f>'дор.фонд на 01.01.22 (декабрь)'!BL93</f>
        <v>0</v>
      </c>
      <c r="AC93" s="717">
        <f>'дор.фонд на 01.01.22 (декабрь)'!BM93</f>
        <v>2915.6999900000001</v>
      </c>
      <c r="AD93" s="740">
        <f>'дор.фонд на 01.01.22 (декабрь)'!BN93</f>
        <v>0</v>
      </c>
      <c r="AE93" s="736">
        <f t="shared" si="50"/>
        <v>0.99999999657029193</v>
      </c>
      <c r="AF93" s="737">
        <f t="shared" si="51"/>
        <v>1</v>
      </c>
      <c r="AG93" s="714">
        <f t="shared" si="61"/>
        <v>0</v>
      </c>
      <c r="AH93" s="713">
        <f t="shared" si="56"/>
        <v>0</v>
      </c>
      <c r="AI93" s="713">
        <f t="shared" si="56"/>
        <v>0</v>
      </c>
      <c r="AJ93" s="713">
        <f t="shared" si="56"/>
        <v>0</v>
      </c>
      <c r="AK93" s="714">
        <f t="shared" si="62"/>
        <v>2915.6999900000001</v>
      </c>
      <c r="AL93" s="713">
        <f>'дор.фонд на 01.01.22 (декабрь)'!BL93</f>
        <v>0</v>
      </c>
      <c r="AM93" s="713">
        <f>'дор.фонд на 01.01.22 (декабрь)'!BM93</f>
        <v>2915.6999900000001</v>
      </c>
      <c r="AN93" s="713">
        <f>'дор.фонд на 01.01.22 (декабрь)'!BN93</f>
        <v>0</v>
      </c>
      <c r="AO93" s="714">
        <f t="shared" si="63"/>
        <v>2915.6999900000001</v>
      </c>
      <c r="AP93" s="713">
        <f>'дор.фонд на 01.01.22 (декабрь)'!BU93</f>
        <v>0</v>
      </c>
      <c r="AQ93" s="713">
        <f>'дор.фонд на 01.01.22 (декабрь)'!BV93</f>
        <v>2915.6999900000001</v>
      </c>
      <c r="AR93" s="713">
        <f>'дор.фонд на 01.01.22 (декабрь)'!BW93</f>
        <v>0</v>
      </c>
      <c r="AS93" s="714">
        <f t="shared" si="64"/>
        <v>323.96668</v>
      </c>
      <c r="AT93" s="713">
        <f>'дор.фонд на 01.01.22 (декабрь)'!BZ93</f>
        <v>0</v>
      </c>
      <c r="AU93" s="713">
        <f>'дор.фонд на 01.01.22 (декабрь)'!CA93</f>
        <v>323.96668</v>
      </c>
      <c r="AV93" s="713">
        <f>'дор.фонд на 01.01.22 (декабрь)'!CB93</f>
        <v>0</v>
      </c>
      <c r="AW93" s="714">
        <f t="shared" si="65"/>
        <v>3239.6666700000001</v>
      </c>
      <c r="AX93" s="713">
        <f t="shared" si="58"/>
        <v>0</v>
      </c>
      <c r="AY93" s="713">
        <f t="shared" si="59"/>
        <v>3239.6666700000001</v>
      </c>
      <c r="AZ93" s="713">
        <f t="shared" si="60"/>
        <v>0</v>
      </c>
      <c r="BA93" s="849"/>
      <c r="BB93" s="832"/>
      <c r="BC93" s="832"/>
      <c r="BD93" s="832"/>
      <c r="BE93" s="828"/>
    </row>
    <row r="94" spans="1:57" s="669" customFormat="1" ht="15.75" customHeight="1" x14ac:dyDescent="0.25">
      <c r="A94" s="827"/>
      <c r="B94" s="679"/>
      <c r="C94" s="680"/>
      <c r="D94" s="680"/>
      <c r="E94" s="638"/>
      <c r="F94" s="679"/>
      <c r="G94" s="680"/>
      <c r="H94" s="680"/>
      <c r="I94" s="827"/>
      <c r="J94" s="827"/>
      <c r="K94" s="827"/>
      <c r="L94" s="827"/>
      <c r="M94" s="138"/>
      <c r="N94" s="141" t="s">
        <v>17</v>
      </c>
      <c r="O94" s="712">
        <f>SUM(O95:O113)-O96</f>
        <v>86387.866959999999</v>
      </c>
      <c r="P94" s="711">
        <f>SUM(P95:P113)-P96</f>
        <v>8733.0018400000008</v>
      </c>
      <c r="Q94" s="711">
        <f>SUM(Q95:Q113)-Q96</f>
        <v>48478.224090000003</v>
      </c>
      <c r="R94" s="727">
        <f>SUM(R95:R113)-R96</f>
        <v>29176.641030000003</v>
      </c>
      <c r="S94" s="712">
        <f t="shared" si="49"/>
        <v>92300.983299999993</v>
      </c>
      <c r="T94" s="711">
        <f>SUM(T95:T113)-T96</f>
        <v>36931.425000000003</v>
      </c>
      <c r="U94" s="711">
        <f>SUM(U95:U113)-U96</f>
        <v>49196.099999999991</v>
      </c>
      <c r="V94" s="711">
        <f>SUM(V95:V113)-V96</f>
        <v>6173.4583000000002</v>
      </c>
      <c r="W94" s="712">
        <f t="shared" si="52"/>
        <v>86380.246920000005</v>
      </c>
      <c r="X94" s="711">
        <f>SUM(X95:X113)-X96</f>
        <v>8733.0018400000008</v>
      </c>
      <c r="Y94" s="711">
        <f>SUM(Y95:Y113)-Y96</f>
        <v>48478.224090000003</v>
      </c>
      <c r="Z94" s="711">
        <f>SUM(Z95:Z113)-Z96</f>
        <v>29169.020990000001</v>
      </c>
      <c r="AA94" s="712">
        <f t="shared" si="53"/>
        <v>73873.990240000014</v>
      </c>
      <c r="AB94" s="711">
        <f>SUM(AB95:AB113)-AB96</f>
        <v>8652.9693299999999</v>
      </c>
      <c r="AC94" s="711">
        <f>AC95+AC96+AC97+AC98+AC99+AC100+AC101+AC102+AC103+AC104+AC105+AC106+AC107+AC108+AC109+AC110+AC111+AC112+AC113</f>
        <v>45461.503990000012</v>
      </c>
      <c r="AD94" s="728">
        <f>SUM(AD95:AD113)-AD96</f>
        <v>19759.516919999998</v>
      </c>
      <c r="AE94" s="729">
        <f t="shared" si="50"/>
        <v>0.93585402702855081</v>
      </c>
      <c r="AF94" s="730">
        <f t="shared" si="51"/>
        <v>0.9999117927057567</v>
      </c>
      <c r="AG94" s="712">
        <f t="shared" si="61"/>
        <v>7.6200399999997899</v>
      </c>
      <c r="AH94" s="711">
        <f>SUM(AH95:AH113)-AH96</f>
        <v>0</v>
      </c>
      <c r="AI94" s="711">
        <f>SUM(AI95:AI113)-AI96</f>
        <v>0</v>
      </c>
      <c r="AJ94" s="711">
        <f>SUM(AJ95:AJ113)-AJ96</f>
        <v>7.6200399999997899</v>
      </c>
      <c r="AK94" s="712">
        <f t="shared" si="62"/>
        <v>73873.990240000014</v>
      </c>
      <c r="AL94" s="711">
        <f>SUM(AL95:AL113)-AL96</f>
        <v>8652.9693299999999</v>
      </c>
      <c r="AM94" s="711">
        <f>SUM(AM95:AM113)-AM96</f>
        <v>45461.503990000012</v>
      </c>
      <c r="AN94" s="711">
        <f>SUM(AN95:AN113)-AN96</f>
        <v>19759.516919999998</v>
      </c>
      <c r="AO94" s="712">
        <f t="shared" si="63"/>
        <v>73873.990240000014</v>
      </c>
      <c r="AP94" s="711">
        <f>SUM(AP95:AP113)-AP96</f>
        <v>8652.9693299999999</v>
      </c>
      <c r="AQ94" s="711">
        <f>SUM(AQ95:AQ113)-AQ96</f>
        <v>45461.503990000012</v>
      </c>
      <c r="AR94" s="711">
        <f>SUM(AR95:AR113)-AR96</f>
        <v>19759.516919999998</v>
      </c>
      <c r="AS94" s="712">
        <f t="shared" si="64"/>
        <v>28631.951289999997</v>
      </c>
      <c r="AT94" s="711">
        <f>SUM(AT95:AT113)-AT96</f>
        <v>367.40386999999998</v>
      </c>
      <c r="AU94" s="711">
        <f>SUM(AU95:AU113)-AU96</f>
        <v>26295.93173</v>
      </c>
      <c r="AV94" s="711">
        <f>SUM(AV95:AV113)-AV96</f>
        <v>1968.6156899999999</v>
      </c>
      <c r="AW94" s="712">
        <f t="shared" si="65"/>
        <v>102505.94153000001</v>
      </c>
      <c r="AX94" s="711">
        <f>SUM(AX95:AX113)-AX96</f>
        <v>9020.3732000000018</v>
      </c>
      <c r="AY94" s="711">
        <f>SUM(AY95:AY113)-AY96</f>
        <v>71757.435720000009</v>
      </c>
      <c r="AZ94" s="711">
        <f>SUM(AZ95:AZ113)-AZ96</f>
        <v>21728.132610000001</v>
      </c>
      <c r="BA94" s="848"/>
      <c r="BB94" s="835"/>
      <c r="BC94" s="835"/>
      <c r="BD94" s="835"/>
      <c r="BE94" s="827"/>
    </row>
    <row r="95" spans="1:57" s="50" customFormat="1" ht="15.75" customHeight="1" x14ac:dyDescent="0.25">
      <c r="A95" s="829"/>
      <c r="B95" s="37">
        <v>1</v>
      </c>
      <c r="C95" s="36"/>
      <c r="D95" s="36"/>
      <c r="E95" s="811">
        <v>78</v>
      </c>
      <c r="F95" s="37">
        <v>1</v>
      </c>
      <c r="G95" s="36"/>
      <c r="H95" s="36">
        <v>1</v>
      </c>
      <c r="I95" s="829"/>
      <c r="J95" s="829"/>
      <c r="K95" s="829"/>
      <c r="L95" s="829"/>
      <c r="M95" s="811">
        <v>67</v>
      </c>
      <c r="N95" s="812" t="s">
        <v>214</v>
      </c>
      <c r="O95" s="738">
        <f t="shared" ref="O95:O113" si="66">P95+Q95+R95</f>
        <v>8238.3018400000001</v>
      </c>
      <c r="P95" s="713">
        <f>'дор.фонд на 01.01.22 (декабрь)'!S95</f>
        <v>3643.2018400000002</v>
      </c>
      <c r="Q95" s="716">
        <f>'дор.фонд на 01.01.22 (декабрь)'!T95</f>
        <v>4595.1000000000004</v>
      </c>
      <c r="R95" s="731">
        <f>'дор.фонд на 01.01.22 (декабрь)'!U95</f>
        <v>0</v>
      </c>
      <c r="S95" s="732">
        <f t="shared" si="49"/>
        <v>9008.6</v>
      </c>
      <c r="T95" s="733">
        <f>'дор.фонд на 01.01.22 (декабрь)'!W95</f>
        <v>4413.5</v>
      </c>
      <c r="U95" s="734">
        <f>'дор.фонд на 01.01.22 (декабрь)'!X95</f>
        <v>4595.1000000000004</v>
      </c>
      <c r="V95" s="733">
        <f>'дор.фонд на 01.01.22 (декабрь)'!Y95</f>
        <v>0</v>
      </c>
      <c r="W95" s="714">
        <f t="shared" si="52"/>
        <v>8238.3018400000001</v>
      </c>
      <c r="X95" s="713">
        <f>'дор.фонд на 01.01.22 (декабрь)'!AR95</f>
        <v>3643.2018400000002</v>
      </c>
      <c r="Y95" s="716">
        <f>'дор.фонд на 01.01.22 (декабрь)'!AS95</f>
        <v>4595.1000000000004</v>
      </c>
      <c r="Z95" s="713">
        <f>'дор.фонд на 01.01.22 (декабрь)'!AT95</f>
        <v>0</v>
      </c>
      <c r="AA95" s="714">
        <f t="shared" si="53"/>
        <v>8238.3018400000001</v>
      </c>
      <c r="AB95" s="717">
        <f>'дор.фонд на 01.01.22 (декабрь)'!BL95</f>
        <v>3643.2018400000002</v>
      </c>
      <c r="AC95" s="725">
        <f>'дор.фонд на 01.01.22 (декабрь)'!BM95</f>
        <v>4595.1000000000004</v>
      </c>
      <c r="AD95" s="740">
        <f>'дор.фонд на 01.01.22 (декабрь)'!BN95</f>
        <v>0</v>
      </c>
      <c r="AE95" s="736">
        <f t="shared" si="50"/>
        <v>0.91449302222320894</v>
      </c>
      <c r="AF95" s="737">
        <f t="shared" si="51"/>
        <v>1</v>
      </c>
      <c r="AG95" s="714">
        <f t="shared" si="61"/>
        <v>0</v>
      </c>
      <c r="AH95" s="713">
        <f t="shared" ref="AH95:AJ110" si="67">P95-X95</f>
        <v>0</v>
      </c>
      <c r="AI95" s="713">
        <f t="shared" si="67"/>
        <v>0</v>
      </c>
      <c r="AJ95" s="713">
        <f>R95-Z95</f>
        <v>0</v>
      </c>
      <c r="AK95" s="714">
        <f t="shared" si="62"/>
        <v>8238.3018400000001</v>
      </c>
      <c r="AL95" s="713">
        <f>'дор.фонд на 01.01.22 (декабрь)'!BL95</f>
        <v>3643.2018400000002</v>
      </c>
      <c r="AM95" s="713">
        <f>'дор.фонд на 01.01.22 (декабрь)'!BM95</f>
        <v>4595.1000000000004</v>
      </c>
      <c r="AN95" s="713">
        <f>'дор.фонд на 01.01.22 (декабрь)'!BN95</f>
        <v>0</v>
      </c>
      <c r="AO95" s="714">
        <f t="shared" si="63"/>
        <v>8238.3018400000001</v>
      </c>
      <c r="AP95" s="713">
        <f>'дор.фонд на 01.01.22 (декабрь)'!BU95</f>
        <v>3643.2018400000002</v>
      </c>
      <c r="AQ95" s="713">
        <f>'дор.фонд на 01.01.22 (декабрь)'!BV95</f>
        <v>4595.1000000000004</v>
      </c>
      <c r="AR95" s="713">
        <f>'дор.фонд на 01.01.22 (декабрь)'!BW95</f>
        <v>0</v>
      </c>
      <c r="AS95" s="714">
        <f t="shared" si="64"/>
        <v>11834.490160000001</v>
      </c>
      <c r="AT95" s="713">
        <f>'дор.фонд на 01.01.22 (декабрь)'!BZ95</f>
        <v>316.80016000000001</v>
      </c>
      <c r="AU95" s="713">
        <f>'дор.фонд на 01.01.22 (декабрь)'!CA95</f>
        <v>11517.69</v>
      </c>
      <c r="AV95" s="713">
        <f>'дор.фонд на 01.01.22 (декабрь)'!CB95</f>
        <v>0</v>
      </c>
      <c r="AW95" s="714">
        <f t="shared" si="65"/>
        <v>20072.792000000001</v>
      </c>
      <c r="AX95" s="713">
        <f>AP95+AT95</f>
        <v>3960.0020000000004</v>
      </c>
      <c r="AY95" s="713">
        <f t="shared" ref="AY95:AZ95" si="68">AQ95+AU95</f>
        <v>16112.79</v>
      </c>
      <c r="AZ95" s="713">
        <f t="shared" si="68"/>
        <v>0</v>
      </c>
      <c r="BA95" s="849"/>
      <c r="BB95" s="832"/>
      <c r="BC95" s="832"/>
      <c r="BD95" s="832"/>
      <c r="BE95" s="829"/>
    </row>
    <row r="96" spans="1:57" s="50" customFormat="1" ht="15.75" hidden="1" customHeight="1" x14ac:dyDescent="0.25">
      <c r="A96" s="829"/>
      <c r="B96" s="37"/>
      <c r="C96" s="36"/>
      <c r="D96" s="36"/>
      <c r="E96" s="811"/>
      <c r="F96" s="37"/>
      <c r="G96" s="36"/>
      <c r="H96" s="36"/>
      <c r="I96" s="829"/>
      <c r="J96" s="829"/>
      <c r="K96" s="829"/>
      <c r="L96" s="829"/>
      <c r="M96" s="811"/>
      <c r="N96" s="19" t="s">
        <v>251</v>
      </c>
      <c r="O96" s="738">
        <f t="shared" si="66"/>
        <v>0</v>
      </c>
      <c r="P96" s="713">
        <f>'дор.фонд на 01.01.22 (декабрь)'!S96</f>
        <v>0</v>
      </c>
      <c r="Q96" s="716">
        <f>'дор.фонд на 01.01.22 (декабрь)'!T96</f>
        <v>0</v>
      </c>
      <c r="R96" s="731">
        <f>'дор.фонд на 01.01.22 (декабрь)'!U96</f>
        <v>0</v>
      </c>
      <c r="S96" s="732">
        <f t="shared" si="49"/>
        <v>0</v>
      </c>
      <c r="T96" s="733">
        <f>'дор.фонд на 01.01.22 (декабрь)'!W96</f>
        <v>0</v>
      </c>
      <c r="U96" s="734">
        <f>'дор.фонд на 01.01.22 (декабрь)'!X96</f>
        <v>0</v>
      </c>
      <c r="V96" s="733">
        <f>'дор.фонд на 01.01.22 (декабрь)'!Y96</f>
        <v>0</v>
      </c>
      <c r="W96" s="714">
        <f t="shared" si="52"/>
        <v>0</v>
      </c>
      <c r="X96" s="713">
        <f>'дор.фонд на 01.01.22 (декабрь)'!AR96</f>
        <v>0</v>
      </c>
      <c r="Y96" s="716">
        <f>'дор.фонд на 01.01.22 (декабрь)'!AS96</f>
        <v>0</v>
      </c>
      <c r="Z96" s="713">
        <f>'дор.фонд на 01.01.22 (декабрь)'!AT96</f>
        <v>0</v>
      </c>
      <c r="AA96" s="714">
        <f t="shared" si="53"/>
        <v>0</v>
      </c>
      <c r="AB96" s="717">
        <f>'дор.фонд на 01.01.22 (декабрь)'!BL96</f>
        <v>0</v>
      </c>
      <c r="AC96" s="725">
        <f>'дор.фонд на 01.01.22 (декабрь)'!BM96</f>
        <v>0</v>
      </c>
      <c r="AD96" s="740">
        <f>'дор.фонд на 01.01.22 (декабрь)'!BN96</f>
        <v>0</v>
      </c>
      <c r="AE96" s="736" t="e">
        <f t="shared" si="50"/>
        <v>#DIV/0!</v>
      </c>
      <c r="AF96" s="737" t="e">
        <f t="shared" si="51"/>
        <v>#DIV/0!</v>
      </c>
      <c r="AG96" s="714">
        <f t="shared" si="61"/>
        <v>0</v>
      </c>
      <c r="AH96" s="713">
        <f t="shared" si="67"/>
        <v>0</v>
      </c>
      <c r="AI96" s="713">
        <f t="shared" si="67"/>
        <v>0</v>
      </c>
      <c r="AJ96" s="713">
        <f t="shared" si="67"/>
        <v>0</v>
      </c>
      <c r="AK96" s="714">
        <f t="shared" si="62"/>
        <v>0</v>
      </c>
      <c r="AL96" s="713">
        <f>'дор.фонд на 01.01.22 (декабрь)'!BL96</f>
        <v>0</v>
      </c>
      <c r="AM96" s="713">
        <f>'дор.фонд на 01.01.22 (декабрь)'!BM96</f>
        <v>0</v>
      </c>
      <c r="AN96" s="713">
        <f>'дор.фонд на 01.01.22 (декабрь)'!BN96</f>
        <v>0</v>
      </c>
      <c r="AO96" s="714">
        <f t="shared" si="63"/>
        <v>0</v>
      </c>
      <c r="AP96" s="713">
        <f>'дор.фонд на 01.01.22 (декабрь)'!BU96</f>
        <v>0</v>
      </c>
      <c r="AQ96" s="713">
        <f>'дор.фонд на 01.01.22 (декабрь)'!BV96</f>
        <v>0</v>
      </c>
      <c r="AR96" s="713">
        <f>'дор.фонд на 01.01.22 (декабрь)'!BW96</f>
        <v>0</v>
      </c>
      <c r="AS96" s="714">
        <f t="shared" si="64"/>
        <v>0</v>
      </c>
      <c r="AT96" s="713">
        <f>'дор.фонд на 01.01.22 (декабрь)'!BZ96</f>
        <v>0</v>
      </c>
      <c r="AU96" s="713">
        <f>'дор.фонд на 01.01.22 (декабрь)'!CA96</f>
        <v>0</v>
      </c>
      <c r="AV96" s="713">
        <f>'дор.фонд на 01.01.22 (декабрь)'!CB96</f>
        <v>0</v>
      </c>
      <c r="AW96" s="714">
        <f t="shared" si="65"/>
        <v>0</v>
      </c>
      <c r="AX96" s="713">
        <f t="shared" ref="AX96:AX113" si="69">AP96+AT96</f>
        <v>0</v>
      </c>
      <c r="AY96" s="713">
        <f t="shared" ref="AY96:AY113" si="70">AQ96+AU96</f>
        <v>0</v>
      </c>
      <c r="AZ96" s="713">
        <f t="shared" ref="AZ96:AZ113" si="71">AR96+AV96</f>
        <v>0</v>
      </c>
      <c r="BA96" s="849"/>
      <c r="BB96" s="832"/>
      <c r="BC96" s="832"/>
      <c r="BD96" s="832"/>
      <c r="BE96" s="829"/>
    </row>
    <row r="97" spans="1:57" s="48" customFormat="1" ht="15.6" customHeight="1" x14ac:dyDescent="0.25">
      <c r="A97" s="120"/>
      <c r="B97" s="35"/>
      <c r="C97" s="36"/>
      <c r="D97" s="36">
        <v>1</v>
      </c>
      <c r="E97" s="811">
        <v>79</v>
      </c>
      <c r="F97" s="35"/>
      <c r="G97" s="36"/>
      <c r="H97" s="36">
        <v>1</v>
      </c>
      <c r="I97" s="120"/>
      <c r="J97" s="120"/>
      <c r="K97" s="120"/>
      <c r="L97" s="120"/>
      <c r="M97" s="811">
        <v>68</v>
      </c>
      <c r="N97" s="812" t="s">
        <v>102</v>
      </c>
      <c r="O97" s="738">
        <f t="shared" si="66"/>
        <v>683.89025000000004</v>
      </c>
      <c r="P97" s="713">
        <f>'дор.фонд на 01.01.22 (декабрь)'!S97</f>
        <v>0</v>
      </c>
      <c r="Q97" s="716">
        <f>'дор.фонд на 01.01.22 (декабрь)'!T97</f>
        <v>683.89025000000004</v>
      </c>
      <c r="R97" s="731">
        <f>'дор.фонд на 01.01.22 (декабрь)'!U97</f>
        <v>0</v>
      </c>
      <c r="S97" s="732">
        <f t="shared" si="49"/>
        <v>978.8</v>
      </c>
      <c r="T97" s="733">
        <f>'дор.фонд на 01.01.22 (декабрь)'!W97</f>
        <v>0</v>
      </c>
      <c r="U97" s="734">
        <f>'дор.фонд на 01.01.22 (декабрь)'!X97</f>
        <v>978.8</v>
      </c>
      <c r="V97" s="733">
        <f>'дор.фонд на 01.01.22 (декабрь)'!Y97</f>
        <v>0</v>
      </c>
      <c r="W97" s="714">
        <f t="shared" si="52"/>
        <v>683.89025000000004</v>
      </c>
      <c r="X97" s="713">
        <f>'дор.фонд на 01.01.22 (декабрь)'!AR97</f>
        <v>0</v>
      </c>
      <c r="Y97" s="716">
        <f>'дор.фонд на 01.01.22 (декабрь)'!AS97</f>
        <v>683.89025000000004</v>
      </c>
      <c r="Z97" s="713">
        <f>'дор.фонд на 01.01.22 (декабрь)'!AT97</f>
        <v>0</v>
      </c>
      <c r="AA97" s="714">
        <f t="shared" si="53"/>
        <v>683.89025000000004</v>
      </c>
      <c r="AB97" s="717">
        <f>'дор.фонд на 01.01.22 (декабрь)'!BL97</f>
        <v>0</v>
      </c>
      <c r="AC97" s="725">
        <f>'дор.фонд на 01.01.22 (декабрь)'!BM97</f>
        <v>683.89025000000004</v>
      </c>
      <c r="AD97" s="740">
        <f>'дор.фонд на 01.01.22 (декабрь)'!BN97</f>
        <v>0</v>
      </c>
      <c r="AE97" s="736">
        <f t="shared" si="50"/>
        <v>0.69870274826317946</v>
      </c>
      <c r="AF97" s="737">
        <f t="shared" si="51"/>
        <v>1</v>
      </c>
      <c r="AG97" s="714">
        <f t="shared" si="61"/>
        <v>0</v>
      </c>
      <c r="AH97" s="713">
        <f t="shared" si="67"/>
        <v>0</v>
      </c>
      <c r="AI97" s="713">
        <f t="shared" si="67"/>
        <v>0</v>
      </c>
      <c r="AJ97" s="713">
        <f t="shared" si="67"/>
        <v>0</v>
      </c>
      <c r="AK97" s="714">
        <f t="shared" si="62"/>
        <v>683.89025000000004</v>
      </c>
      <c r="AL97" s="713">
        <f>'дор.фонд на 01.01.22 (декабрь)'!BL97</f>
        <v>0</v>
      </c>
      <c r="AM97" s="713">
        <f>'дор.фонд на 01.01.22 (декабрь)'!BM97</f>
        <v>683.89025000000004</v>
      </c>
      <c r="AN97" s="713">
        <f>'дор.фонд на 01.01.22 (декабрь)'!BN97</f>
        <v>0</v>
      </c>
      <c r="AO97" s="714">
        <f t="shared" si="63"/>
        <v>683.89025000000004</v>
      </c>
      <c r="AP97" s="713">
        <f>'дор.фонд на 01.01.22 (декабрь)'!BU97</f>
        <v>0</v>
      </c>
      <c r="AQ97" s="713">
        <f>'дор.фонд на 01.01.22 (декабрь)'!BV97</f>
        <v>683.89025000000004</v>
      </c>
      <c r="AR97" s="713">
        <f>'дор.фонд на 01.01.22 (декабрь)'!BW97</f>
        <v>0</v>
      </c>
      <c r="AS97" s="714">
        <f t="shared" si="64"/>
        <v>67.637500000000003</v>
      </c>
      <c r="AT97" s="713">
        <f>'дор.фонд на 01.01.22 (декабрь)'!BZ97</f>
        <v>0</v>
      </c>
      <c r="AU97" s="713">
        <f>'дор.фонд на 01.01.22 (декабрь)'!CA97</f>
        <v>67.637500000000003</v>
      </c>
      <c r="AV97" s="713">
        <f>'дор.фонд на 01.01.22 (декабрь)'!CB97</f>
        <v>0</v>
      </c>
      <c r="AW97" s="714">
        <f t="shared" si="65"/>
        <v>751.52775000000008</v>
      </c>
      <c r="AX97" s="713">
        <f t="shared" si="69"/>
        <v>0</v>
      </c>
      <c r="AY97" s="713">
        <f t="shared" si="70"/>
        <v>751.52775000000008</v>
      </c>
      <c r="AZ97" s="713">
        <f t="shared" si="71"/>
        <v>0</v>
      </c>
      <c r="BA97" s="849"/>
      <c r="BB97" s="832"/>
      <c r="BC97" s="832"/>
      <c r="BD97" s="832"/>
      <c r="BE97" s="120"/>
    </row>
    <row r="98" spans="1:57" s="48" customFormat="1" ht="15.75" customHeight="1" x14ac:dyDescent="0.25">
      <c r="A98" s="120"/>
      <c r="B98" s="35"/>
      <c r="C98" s="36"/>
      <c r="D98" s="36">
        <v>1</v>
      </c>
      <c r="E98" s="811">
        <v>80</v>
      </c>
      <c r="F98" s="35"/>
      <c r="G98" s="36"/>
      <c r="H98" s="36">
        <v>1</v>
      </c>
      <c r="I98" s="120"/>
      <c r="J98" s="120"/>
      <c r="K98" s="120"/>
      <c r="L98" s="120"/>
      <c r="M98" s="811">
        <v>69</v>
      </c>
      <c r="N98" s="812" t="s">
        <v>103</v>
      </c>
      <c r="O98" s="738">
        <f t="shared" si="66"/>
        <v>2232.3000000000002</v>
      </c>
      <c r="P98" s="713">
        <f>'дор.фонд на 01.01.22 (декабрь)'!S98</f>
        <v>0</v>
      </c>
      <c r="Q98" s="716">
        <f>'дор.фонд на 01.01.22 (декабрь)'!T98</f>
        <v>2232.3000000000002</v>
      </c>
      <c r="R98" s="731">
        <f>'дор.фонд на 01.01.22 (декабрь)'!U98</f>
        <v>0</v>
      </c>
      <c r="S98" s="732">
        <f t="shared" si="49"/>
        <v>2232.3000000000002</v>
      </c>
      <c r="T98" s="733">
        <f>'дор.фонд на 01.01.22 (декабрь)'!W98</f>
        <v>0</v>
      </c>
      <c r="U98" s="734">
        <f>'дор.фонд на 01.01.22 (декабрь)'!X98</f>
        <v>2232.3000000000002</v>
      </c>
      <c r="V98" s="733">
        <f>'дор.фонд на 01.01.22 (декабрь)'!Y98</f>
        <v>0</v>
      </c>
      <c r="W98" s="714">
        <f t="shared" si="52"/>
        <v>2232.3000000000002</v>
      </c>
      <c r="X98" s="713">
        <f>'дор.фонд на 01.01.22 (декабрь)'!AR98</f>
        <v>0</v>
      </c>
      <c r="Y98" s="716">
        <f>'дор.фонд на 01.01.22 (декабрь)'!AS98</f>
        <v>2232.3000000000002</v>
      </c>
      <c r="Z98" s="713">
        <f>'дор.фонд на 01.01.22 (декабрь)'!AT98</f>
        <v>0</v>
      </c>
      <c r="AA98" s="714">
        <f t="shared" si="53"/>
        <v>2188.7193299999999</v>
      </c>
      <c r="AB98" s="717">
        <f>'дор.фонд на 01.01.22 (декабрь)'!BL98</f>
        <v>0</v>
      </c>
      <c r="AC98" s="725">
        <f>'дор.фонд на 01.01.22 (декабрь)'!BM98</f>
        <v>2188.7193299999999</v>
      </c>
      <c r="AD98" s="740">
        <f>'дор.фонд на 01.01.22 (декабрь)'!BN98</f>
        <v>0</v>
      </c>
      <c r="AE98" s="736">
        <f t="shared" si="50"/>
        <v>1</v>
      </c>
      <c r="AF98" s="737">
        <f t="shared" si="51"/>
        <v>1</v>
      </c>
      <c r="AG98" s="714">
        <f t="shared" si="61"/>
        <v>0</v>
      </c>
      <c r="AH98" s="713">
        <f t="shared" si="67"/>
        <v>0</v>
      </c>
      <c r="AI98" s="713">
        <f t="shared" si="67"/>
        <v>0</v>
      </c>
      <c r="AJ98" s="713">
        <f t="shared" si="67"/>
        <v>0</v>
      </c>
      <c r="AK98" s="714">
        <f t="shared" si="62"/>
        <v>2188.7193299999999</v>
      </c>
      <c r="AL98" s="713">
        <f>'дор.фонд на 01.01.22 (декабрь)'!BL98</f>
        <v>0</v>
      </c>
      <c r="AM98" s="713">
        <f>'дор.фонд на 01.01.22 (декабрь)'!BM98</f>
        <v>2188.7193299999999</v>
      </c>
      <c r="AN98" s="713">
        <f>'дор.фонд на 01.01.22 (декабрь)'!BN98</f>
        <v>0</v>
      </c>
      <c r="AO98" s="714">
        <f t="shared" si="63"/>
        <v>2188.7193299999999</v>
      </c>
      <c r="AP98" s="713">
        <f>'дор.фонд на 01.01.22 (декабрь)'!BU98</f>
        <v>0</v>
      </c>
      <c r="AQ98" s="713">
        <f>'дор.фонд на 01.01.22 (декабрь)'!BV98</f>
        <v>2188.7193299999999</v>
      </c>
      <c r="AR98" s="713">
        <f>'дор.фонд на 01.01.22 (декабрь)'!BW98</f>
        <v>0</v>
      </c>
      <c r="AS98" s="714">
        <f t="shared" si="64"/>
        <v>410.31583999999998</v>
      </c>
      <c r="AT98" s="713">
        <f>'дор.фонд на 01.01.22 (декабрь)'!BZ98</f>
        <v>0</v>
      </c>
      <c r="AU98" s="713">
        <f>'дор.фонд на 01.01.22 (декабрь)'!CA98</f>
        <v>410.31583999999998</v>
      </c>
      <c r="AV98" s="713">
        <f>'дор.фонд на 01.01.22 (декабрь)'!CB98</f>
        <v>0</v>
      </c>
      <c r="AW98" s="714">
        <f t="shared" si="65"/>
        <v>2599.0351700000001</v>
      </c>
      <c r="AX98" s="713">
        <f t="shared" si="69"/>
        <v>0</v>
      </c>
      <c r="AY98" s="713">
        <f t="shared" si="70"/>
        <v>2599.0351700000001</v>
      </c>
      <c r="AZ98" s="713">
        <f t="shared" si="71"/>
        <v>0</v>
      </c>
      <c r="BA98" s="849"/>
      <c r="BB98" s="832"/>
      <c r="BC98" s="832"/>
      <c r="BD98" s="832"/>
      <c r="BE98" s="120"/>
    </row>
    <row r="99" spans="1:57" s="48" customFormat="1" ht="15.6" customHeight="1" x14ac:dyDescent="0.25">
      <c r="A99" s="120"/>
      <c r="B99" s="35"/>
      <c r="C99" s="36"/>
      <c r="D99" s="36">
        <v>1</v>
      </c>
      <c r="E99" s="811">
        <v>81</v>
      </c>
      <c r="F99" s="35"/>
      <c r="G99" s="36"/>
      <c r="H99" s="36">
        <v>1</v>
      </c>
      <c r="I99" s="120"/>
      <c r="J99" s="120"/>
      <c r="K99" s="120"/>
      <c r="L99" s="120"/>
      <c r="M99" s="811">
        <v>70</v>
      </c>
      <c r="N99" s="812" t="s">
        <v>104</v>
      </c>
      <c r="O99" s="738">
        <f t="shared" si="66"/>
        <v>917</v>
      </c>
      <c r="P99" s="713">
        <f>'дор.фонд на 01.01.22 (декабрь)'!S99</f>
        <v>0</v>
      </c>
      <c r="Q99" s="716">
        <f>'дор.фонд на 01.01.22 (декабрь)'!T99</f>
        <v>917</v>
      </c>
      <c r="R99" s="731">
        <f>'дор.фонд на 01.01.22 (декабрь)'!U99</f>
        <v>0</v>
      </c>
      <c r="S99" s="732">
        <f t="shared" si="49"/>
        <v>917</v>
      </c>
      <c r="T99" s="733">
        <f>'дор.фонд на 01.01.22 (декабрь)'!W99</f>
        <v>0</v>
      </c>
      <c r="U99" s="734">
        <f>'дор.фонд на 01.01.22 (декабрь)'!X99</f>
        <v>917</v>
      </c>
      <c r="V99" s="733">
        <f>'дор.фонд на 01.01.22 (декабрь)'!Y99</f>
        <v>0</v>
      </c>
      <c r="W99" s="714">
        <f t="shared" si="52"/>
        <v>917</v>
      </c>
      <c r="X99" s="713">
        <f>'дор.фонд на 01.01.22 (декабрь)'!AR99</f>
        <v>0</v>
      </c>
      <c r="Y99" s="716">
        <f>'дор.фонд на 01.01.22 (декабрь)'!AS99</f>
        <v>917</v>
      </c>
      <c r="Z99" s="713">
        <f>'дор.фонд на 01.01.22 (декабрь)'!AT99</f>
        <v>0</v>
      </c>
      <c r="AA99" s="714">
        <f t="shared" si="53"/>
        <v>917</v>
      </c>
      <c r="AB99" s="717">
        <f>'дор.фонд на 01.01.22 (декабрь)'!BL99</f>
        <v>0</v>
      </c>
      <c r="AC99" s="725">
        <f>'дор.фонд на 01.01.22 (декабрь)'!BM99</f>
        <v>917</v>
      </c>
      <c r="AD99" s="740">
        <f>'дор.фонд на 01.01.22 (декабрь)'!BN99</f>
        <v>0</v>
      </c>
      <c r="AE99" s="736">
        <f t="shared" si="50"/>
        <v>1</v>
      </c>
      <c r="AF99" s="737">
        <f t="shared" si="51"/>
        <v>1</v>
      </c>
      <c r="AG99" s="714">
        <f t="shared" si="61"/>
        <v>0</v>
      </c>
      <c r="AH99" s="713">
        <f t="shared" si="67"/>
        <v>0</v>
      </c>
      <c r="AI99" s="713">
        <f t="shared" si="67"/>
        <v>0</v>
      </c>
      <c r="AJ99" s="713">
        <f t="shared" si="67"/>
        <v>0</v>
      </c>
      <c r="AK99" s="714">
        <f t="shared" si="62"/>
        <v>917</v>
      </c>
      <c r="AL99" s="713">
        <f>'дор.фонд на 01.01.22 (декабрь)'!BL99</f>
        <v>0</v>
      </c>
      <c r="AM99" s="713">
        <f>'дор.фонд на 01.01.22 (декабрь)'!BM99</f>
        <v>917</v>
      </c>
      <c r="AN99" s="713">
        <f>'дор.фонд на 01.01.22 (декабрь)'!BN99</f>
        <v>0</v>
      </c>
      <c r="AO99" s="714">
        <f t="shared" si="63"/>
        <v>917</v>
      </c>
      <c r="AP99" s="713">
        <f>'дор.фонд на 01.01.22 (декабрь)'!BU99</f>
        <v>0</v>
      </c>
      <c r="AQ99" s="713">
        <f>'дор.фонд на 01.01.22 (декабрь)'!BV99</f>
        <v>917</v>
      </c>
      <c r="AR99" s="713">
        <f>'дор.фонд на 01.01.22 (декабрь)'!BW99</f>
        <v>0</v>
      </c>
      <c r="AS99" s="714">
        <f t="shared" si="64"/>
        <v>163.89544000000001</v>
      </c>
      <c r="AT99" s="713">
        <f>'дор.фонд на 01.01.22 (декабрь)'!BZ99</f>
        <v>0</v>
      </c>
      <c r="AU99" s="713">
        <f>'дор.фонд на 01.01.22 (декабрь)'!CA99</f>
        <v>163.89544000000001</v>
      </c>
      <c r="AV99" s="713">
        <f>'дор.фонд на 01.01.22 (декабрь)'!CB99</f>
        <v>0</v>
      </c>
      <c r="AW99" s="714">
        <f t="shared" si="65"/>
        <v>1080.89544</v>
      </c>
      <c r="AX99" s="713">
        <f t="shared" si="69"/>
        <v>0</v>
      </c>
      <c r="AY99" s="713">
        <f t="shared" si="70"/>
        <v>1080.89544</v>
      </c>
      <c r="AZ99" s="713">
        <f t="shared" si="71"/>
        <v>0</v>
      </c>
      <c r="BA99" s="849"/>
      <c r="BB99" s="832"/>
      <c r="BC99" s="832"/>
      <c r="BD99" s="832"/>
      <c r="BE99" s="120"/>
    </row>
    <row r="100" spans="1:57" s="49" customFormat="1" ht="15.6" customHeight="1" x14ac:dyDescent="0.25">
      <c r="A100" s="828"/>
      <c r="B100" s="38"/>
      <c r="C100" s="39">
        <v>1</v>
      </c>
      <c r="D100" s="39"/>
      <c r="E100" s="40">
        <v>82</v>
      </c>
      <c r="F100" s="38"/>
      <c r="G100" s="39"/>
      <c r="H100" s="39">
        <v>1</v>
      </c>
      <c r="I100" s="828"/>
      <c r="J100" s="828"/>
      <c r="K100" s="828"/>
      <c r="L100" s="828"/>
      <c r="M100" s="811">
        <v>71</v>
      </c>
      <c r="N100" s="812" t="s">
        <v>181</v>
      </c>
      <c r="O100" s="738">
        <f t="shared" si="66"/>
        <v>8709.2999999999993</v>
      </c>
      <c r="P100" s="713">
        <f>'дор.фонд на 01.01.22 (декабрь)'!S100</f>
        <v>0</v>
      </c>
      <c r="Q100" s="716">
        <f>'дор.фонд на 01.01.22 (декабрь)'!T100</f>
        <v>8709.2999999999993</v>
      </c>
      <c r="R100" s="731">
        <f>'дор.фонд на 01.01.22 (декабрь)'!U100</f>
        <v>0</v>
      </c>
      <c r="S100" s="732">
        <f t="shared" si="49"/>
        <v>8709.2999999999993</v>
      </c>
      <c r="T100" s="733">
        <f>'дор.фонд на 01.01.22 (декабрь)'!W100</f>
        <v>0</v>
      </c>
      <c r="U100" s="734">
        <f>'дор.фонд на 01.01.22 (декабрь)'!X100</f>
        <v>8709.2999999999993</v>
      </c>
      <c r="V100" s="733">
        <f>'дор.фонд на 01.01.22 (декабрь)'!Y100</f>
        <v>0</v>
      </c>
      <c r="W100" s="714">
        <f t="shared" si="52"/>
        <v>8709.2999999999993</v>
      </c>
      <c r="X100" s="713">
        <f>'дор.фонд на 01.01.22 (декабрь)'!AR100</f>
        <v>0</v>
      </c>
      <c r="Y100" s="716">
        <f>'дор.фонд на 01.01.22 (декабрь)'!AS100</f>
        <v>8709.2999999999993</v>
      </c>
      <c r="Z100" s="713">
        <f>'дор.фонд на 01.01.22 (декабрь)'!AT100</f>
        <v>0</v>
      </c>
      <c r="AA100" s="714">
        <f t="shared" si="53"/>
        <v>8709.2991600000005</v>
      </c>
      <c r="AB100" s="717">
        <f>'дор.фонд на 01.01.22 (декабрь)'!BL100</f>
        <v>0</v>
      </c>
      <c r="AC100" s="725">
        <f>'дор.фонд на 01.01.22 (декабрь)'!BM100</f>
        <v>8709.2991600000005</v>
      </c>
      <c r="AD100" s="740">
        <f>'дор.фонд на 01.01.22 (декабрь)'!BN100</f>
        <v>0</v>
      </c>
      <c r="AE100" s="736">
        <f t="shared" si="50"/>
        <v>1</v>
      </c>
      <c r="AF100" s="737">
        <f t="shared" si="51"/>
        <v>1</v>
      </c>
      <c r="AG100" s="714">
        <f t="shared" si="61"/>
        <v>0</v>
      </c>
      <c r="AH100" s="713">
        <f t="shared" si="67"/>
        <v>0</v>
      </c>
      <c r="AI100" s="713">
        <f t="shared" si="67"/>
        <v>0</v>
      </c>
      <c r="AJ100" s="713">
        <f t="shared" si="67"/>
        <v>0</v>
      </c>
      <c r="AK100" s="714">
        <f t="shared" si="62"/>
        <v>8709.2991600000005</v>
      </c>
      <c r="AL100" s="713">
        <f>'дор.фонд на 01.01.22 (декабрь)'!BL100</f>
        <v>0</v>
      </c>
      <c r="AM100" s="713">
        <f>'дор.фонд на 01.01.22 (декабрь)'!BM100</f>
        <v>8709.2991600000005</v>
      </c>
      <c r="AN100" s="713">
        <f>'дор.фонд на 01.01.22 (декабрь)'!BN100</f>
        <v>0</v>
      </c>
      <c r="AO100" s="714">
        <f t="shared" si="63"/>
        <v>8709.2991600000005</v>
      </c>
      <c r="AP100" s="713">
        <f>'дор.фонд на 01.01.22 (декабрь)'!BU100</f>
        <v>0</v>
      </c>
      <c r="AQ100" s="713">
        <f>'дор.фонд на 01.01.22 (декабрь)'!BV100</f>
        <v>8709.2991600000005</v>
      </c>
      <c r="AR100" s="713">
        <f>'дор.фонд на 01.01.22 (декабрь)'!BW100</f>
        <v>0</v>
      </c>
      <c r="AS100" s="714">
        <f t="shared" si="64"/>
        <v>1082.8278399999999</v>
      </c>
      <c r="AT100" s="713">
        <f>'дор.фонд на 01.01.22 (декабрь)'!BZ100</f>
        <v>0</v>
      </c>
      <c r="AU100" s="713">
        <f>'дор.фонд на 01.01.22 (декабрь)'!CA100</f>
        <v>1082.8278399999999</v>
      </c>
      <c r="AV100" s="713">
        <f>'дор.фонд на 01.01.22 (декабрь)'!CB100</f>
        <v>0</v>
      </c>
      <c r="AW100" s="714">
        <f t="shared" si="65"/>
        <v>9792.1270000000004</v>
      </c>
      <c r="AX100" s="713">
        <f t="shared" si="69"/>
        <v>0</v>
      </c>
      <c r="AY100" s="713">
        <f t="shared" si="70"/>
        <v>9792.1270000000004</v>
      </c>
      <c r="AZ100" s="713">
        <f t="shared" si="71"/>
        <v>0</v>
      </c>
      <c r="BA100" s="849"/>
      <c r="BB100" s="832"/>
      <c r="BC100" s="832"/>
      <c r="BD100" s="832"/>
      <c r="BE100" s="828"/>
    </row>
    <row r="101" spans="1:57" s="49" customFormat="1" ht="15.6" customHeight="1" x14ac:dyDescent="0.25">
      <c r="A101" s="828"/>
      <c r="B101" s="38"/>
      <c r="C101" s="39">
        <v>1</v>
      </c>
      <c r="D101" s="39"/>
      <c r="E101" s="40">
        <v>83</v>
      </c>
      <c r="F101" s="38"/>
      <c r="G101" s="39">
        <v>1</v>
      </c>
      <c r="H101" s="39">
        <v>1</v>
      </c>
      <c r="I101" s="828"/>
      <c r="J101" s="828"/>
      <c r="K101" s="828"/>
      <c r="L101" s="828"/>
      <c r="M101" s="811">
        <v>72</v>
      </c>
      <c r="N101" s="812" t="s">
        <v>32</v>
      </c>
      <c r="O101" s="738">
        <f t="shared" si="66"/>
        <v>5343.7</v>
      </c>
      <c r="P101" s="713">
        <f>'дор.фонд на 01.01.22 (декабрь)'!S101</f>
        <v>0</v>
      </c>
      <c r="Q101" s="716">
        <f>'дор.фонд на 01.01.22 (декабрь)'!T101</f>
        <v>5343.7</v>
      </c>
      <c r="R101" s="731">
        <f>'дор.фонд на 01.01.22 (декабрь)'!U101</f>
        <v>0</v>
      </c>
      <c r="S101" s="732">
        <f t="shared" si="49"/>
        <v>15456.332999999999</v>
      </c>
      <c r="T101" s="733">
        <f>'дор.фонд на 01.01.22 (декабрь)'!W101</f>
        <v>10112.633</v>
      </c>
      <c r="U101" s="734">
        <f>'дор.фонд на 01.01.22 (декабрь)'!X101</f>
        <v>5343.7</v>
      </c>
      <c r="V101" s="733">
        <f>'дор.фонд на 01.01.22 (декабрь)'!Y101</f>
        <v>0</v>
      </c>
      <c r="W101" s="714">
        <f t="shared" si="52"/>
        <v>5343.7</v>
      </c>
      <c r="X101" s="713">
        <f>'дор.фонд на 01.01.22 (декабрь)'!AR101</f>
        <v>0</v>
      </c>
      <c r="Y101" s="716">
        <f>'дор.фонд на 01.01.22 (декабрь)'!AS101</f>
        <v>5343.7</v>
      </c>
      <c r="Z101" s="713">
        <f>'дор.фонд на 01.01.22 (декабрь)'!AT101</f>
        <v>0</v>
      </c>
      <c r="AA101" s="714">
        <f t="shared" si="53"/>
        <v>5343.7</v>
      </c>
      <c r="AB101" s="717">
        <f>'дор.фонд на 01.01.22 (декабрь)'!BL101</f>
        <v>0</v>
      </c>
      <c r="AC101" s="725">
        <f>'дор.фонд на 01.01.22 (декабрь)'!BM101</f>
        <v>5343.7</v>
      </c>
      <c r="AD101" s="740">
        <f>'дор.фонд на 01.01.22 (декабрь)'!BN101</f>
        <v>0</v>
      </c>
      <c r="AE101" s="736">
        <f t="shared" si="50"/>
        <v>0.3457288349054074</v>
      </c>
      <c r="AF101" s="737">
        <f t="shared" si="51"/>
        <v>1</v>
      </c>
      <c r="AG101" s="714">
        <f t="shared" si="61"/>
        <v>0</v>
      </c>
      <c r="AH101" s="713">
        <f t="shared" si="67"/>
        <v>0</v>
      </c>
      <c r="AI101" s="713">
        <f t="shared" si="67"/>
        <v>0</v>
      </c>
      <c r="AJ101" s="713">
        <f t="shared" si="67"/>
        <v>0</v>
      </c>
      <c r="AK101" s="714">
        <f t="shared" si="62"/>
        <v>5343.7</v>
      </c>
      <c r="AL101" s="713">
        <f>'дор.фонд на 01.01.22 (декабрь)'!BL101</f>
        <v>0</v>
      </c>
      <c r="AM101" s="713">
        <f>'дор.фонд на 01.01.22 (декабрь)'!BM101</f>
        <v>5343.7</v>
      </c>
      <c r="AN101" s="713">
        <f>'дор.фонд на 01.01.22 (декабрь)'!BN101</f>
        <v>0</v>
      </c>
      <c r="AO101" s="714">
        <f t="shared" si="63"/>
        <v>5343.7</v>
      </c>
      <c r="AP101" s="713">
        <f>'дор.фонд на 01.01.22 (декабрь)'!BU101</f>
        <v>0</v>
      </c>
      <c r="AQ101" s="713">
        <f>'дор.фонд на 01.01.22 (декабрь)'!BV101</f>
        <v>5343.7</v>
      </c>
      <c r="AR101" s="713">
        <f>'дор.фонд на 01.01.22 (декабрь)'!BW101</f>
        <v>0</v>
      </c>
      <c r="AS101" s="714">
        <f t="shared" si="64"/>
        <v>8428.172410000001</v>
      </c>
      <c r="AT101" s="713">
        <f>'дор.фонд на 01.01.22 (декабрь)'!BZ101</f>
        <v>0</v>
      </c>
      <c r="AU101" s="713">
        <f>'дор.фонд на 01.01.22 (декабрь)'!CA101</f>
        <v>8428.172410000001</v>
      </c>
      <c r="AV101" s="713">
        <f>'дор.фонд на 01.01.22 (декабрь)'!CB101</f>
        <v>0</v>
      </c>
      <c r="AW101" s="714">
        <f t="shared" si="65"/>
        <v>13771.87241</v>
      </c>
      <c r="AX101" s="713">
        <f t="shared" si="69"/>
        <v>0</v>
      </c>
      <c r="AY101" s="713">
        <f t="shared" si="70"/>
        <v>13771.87241</v>
      </c>
      <c r="AZ101" s="713">
        <f t="shared" si="71"/>
        <v>0</v>
      </c>
      <c r="BA101" s="849"/>
      <c r="BB101" s="832"/>
      <c r="BC101" s="832"/>
      <c r="BD101" s="832"/>
      <c r="BE101" s="828"/>
    </row>
    <row r="102" spans="1:57" s="49" customFormat="1" ht="15.6" customHeight="1" x14ac:dyDescent="0.25">
      <c r="A102" s="828"/>
      <c r="B102" s="38"/>
      <c r="C102" s="39">
        <v>1</v>
      </c>
      <c r="D102" s="39"/>
      <c r="E102" s="40">
        <v>84</v>
      </c>
      <c r="F102" s="38"/>
      <c r="G102" s="39">
        <v>1</v>
      </c>
      <c r="H102" s="39">
        <v>1</v>
      </c>
      <c r="I102" s="40"/>
      <c r="J102" s="41"/>
      <c r="K102" s="41"/>
      <c r="L102" s="85"/>
      <c r="M102" s="811">
        <v>73</v>
      </c>
      <c r="N102" s="812" t="s">
        <v>48</v>
      </c>
      <c r="O102" s="738">
        <f t="shared" si="66"/>
        <v>1006.2</v>
      </c>
      <c r="P102" s="713">
        <f>'дор.фонд на 01.01.22 (декабрь)'!S102</f>
        <v>0</v>
      </c>
      <c r="Q102" s="716">
        <f>'дор.фонд на 01.01.22 (декабрь)'!T102</f>
        <v>1006.2</v>
      </c>
      <c r="R102" s="731">
        <f>'дор.фонд на 01.01.22 (декабрь)'!U102</f>
        <v>0</v>
      </c>
      <c r="S102" s="732">
        <f t="shared" si="49"/>
        <v>1006.2</v>
      </c>
      <c r="T102" s="733">
        <f>'дор.фонд на 01.01.22 (декабрь)'!W102</f>
        <v>0</v>
      </c>
      <c r="U102" s="734">
        <f>'дор.фонд на 01.01.22 (декабрь)'!X102</f>
        <v>1006.2</v>
      </c>
      <c r="V102" s="733">
        <f>'дор.фонд на 01.01.22 (декабрь)'!Y102</f>
        <v>0</v>
      </c>
      <c r="W102" s="714">
        <f t="shared" si="52"/>
        <v>1006.2</v>
      </c>
      <c r="X102" s="713">
        <f>'дор.фонд на 01.01.22 (декабрь)'!AR102</f>
        <v>0</v>
      </c>
      <c r="Y102" s="716">
        <f>'дор.фонд на 01.01.22 (декабрь)'!AS102</f>
        <v>1006.2</v>
      </c>
      <c r="Z102" s="713">
        <f>'дор.фонд на 01.01.22 (декабрь)'!AT102</f>
        <v>0</v>
      </c>
      <c r="AA102" s="714">
        <f t="shared" si="53"/>
        <v>1006.2</v>
      </c>
      <c r="AB102" s="717">
        <f>'дор.фонд на 01.01.22 (декабрь)'!BL102</f>
        <v>0</v>
      </c>
      <c r="AC102" s="725">
        <f>'дор.фонд на 01.01.22 (декабрь)'!BM102</f>
        <v>1006.2</v>
      </c>
      <c r="AD102" s="740">
        <f>'дор.фонд на 01.01.22 (декабрь)'!BN102</f>
        <v>0</v>
      </c>
      <c r="AE102" s="736">
        <f t="shared" si="50"/>
        <v>1</v>
      </c>
      <c r="AF102" s="737">
        <f t="shared" si="51"/>
        <v>1</v>
      </c>
      <c r="AG102" s="714">
        <f t="shared" si="61"/>
        <v>0</v>
      </c>
      <c r="AH102" s="713">
        <f t="shared" si="67"/>
        <v>0</v>
      </c>
      <c r="AI102" s="713">
        <f t="shared" si="67"/>
        <v>0</v>
      </c>
      <c r="AJ102" s="713">
        <f t="shared" si="67"/>
        <v>0</v>
      </c>
      <c r="AK102" s="714">
        <f t="shared" si="62"/>
        <v>1006.2</v>
      </c>
      <c r="AL102" s="713">
        <f>'дор.фонд на 01.01.22 (декабрь)'!BL102</f>
        <v>0</v>
      </c>
      <c r="AM102" s="713">
        <f>'дор.фонд на 01.01.22 (декабрь)'!BM102</f>
        <v>1006.2</v>
      </c>
      <c r="AN102" s="713">
        <f>'дор.фонд на 01.01.22 (декабрь)'!BN102</f>
        <v>0</v>
      </c>
      <c r="AO102" s="714">
        <f t="shared" si="63"/>
        <v>1006.2</v>
      </c>
      <c r="AP102" s="713">
        <f>'дор.фонд на 01.01.22 (декабрь)'!BU102</f>
        <v>0</v>
      </c>
      <c r="AQ102" s="713">
        <f>'дор.фонд на 01.01.22 (декабрь)'!BV102</f>
        <v>1006.2</v>
      </c>
      <c r="AR102" s="713">
        <f>'дор.фонд на 01.01.22 (декабрь)'!BW102</f>
        <v>0</v>
      </c>
      <c r="AS102" s="714">
        <f t="shared" si="64"/>
        <v>942.85937000000001</v>
      </c>
      <c r="AT102" s="713">
        <f>'дор.фонд на 01.01.22 (декабрь)'!BZ102</f>
        <v>0</v>
      </c>
      <c r="AU102" s="713">
        <f>'дор.фонд на 01.01.22 (декабрь)'!CA102</f>
        <v>942.85937000000001</v>
      </c>
      <c r="AV102" s="713">
        <f>'дор.фонд на 01.01.22 (декабрь)'!CB102</f>
        <v>0</v>
      </c>
      <c r="AW102" s="714">
        <f t="shared" si="65"/>
        <v>1949.0593699999999</v>
      </c>
      <c r="AX102" s="713">
        <f t="shared" si="69"/>
        <v>0</v>
      </c>
      <c r="AY102" s="713">
        <f t="shared" si="70"/>
        <v>1949.0593699999999</v>
      </c>
      <c r="AZ102" s="713">
        <f t="shared" si="71"/>
        <v>0</v>
      </c>
      <c r="BA102" s="849"/>
      <c r="BB102" s="832"/>
      <c r="BC102" s="832"/>
      <c r="BD102" s="832"/>
      <c r="BE102" s="828"/>
    </row>
    <row r="103" spans="1:57" s="48" customFormat="1" ht="15.75" customHeight="1" x14ac:dyDescent="0.25">
      <c r="A103" s="120"/>
      <c r="B103" s="35"/>
      <c r="C103" s="36"/>
      <c r="D103" s="36">
        <v>1</v>
      </c>
      <c r="E103" s="811">
        <v>85</v>
      </c>
      <c r="F103" s="35"/>
      <c r="G103" s="36"/>
      <c r="H103" s="36">
        <v>1</v>
      </c>
      <c r="I103" s="120"/>
      <c r="J103" s="120"/>
      <c r="K103" s="120"/>
      <c r="L103" s="120"/>
      <c r="M103" s="811">
        <v>74</v>
      </c>
      <c r="N103" s="812" t="s">
        <v>105</v>
      </c>
      <c r="O103" s="738">
        <f t="shared" si="66"/>
        <v>2163.6</v>
      </c>
      <c r="P103" s="713">
        <f>'дор.фонд на 01.01.22 (декабрь)'!S103</f>
        <v>0</v>
      </c>
      <c r="Q103" s="716">
        <f>'дор.фонд на 01.01.22 (декабрь)'!T103</f>
        <v>2163.6</v>
      </c>
      <c r="R103" s="731">
        <f>'дор.фонд на 01.01.22 (декабрь)'!U103</f>
        <v>0</v>
      </c>
      <c r="S103" s="732">
        <f t="shared" si="49"/>
        <v>2163.6</v>
      </c>
      <c r="T103" s="733">
        <f>'дор.фонд на 01.01.22 (декабрь)'!W103</f>
        <v>0</v>
      </c>
      <c r="U103" s="734">
        <f>'дор.фонд на 01.01.22 (декабрь)'!X103</f>
        <v>2163.6</v>
      </c>
      <c r="V103" s="733">
        <f>'дор.фонд на 01.01.22 (декабрь)'!Y103</f>
        <v>0</v>
      </c>
      <c r="W103" s="714">
        <f t="shared" si="52"/>
        <v>2163.6</v>
      </c>
      <c r="X103" s="713">
        <f>'дор.фонд на 01.01.22 (декабрь)'!AR103</f>
        <v>0</v>
      </c>
      <c r="Y103" s="716">
        <f>'дор.фонд на 01.01.22 (декабрь)'!AS103</f>
        <v>2163.6</v>
      </c>
      <c r="Z103" s="713">
        <f>'дор.фонд на 01.01.22 (декабрь)'!AT103</f>
        <v>0</v>
      </c>
      <c r="AA103" s="714">
        <f t="shared" si="53"/>
        <v>1690.7645299999999</v>
      </c>
      <c r="AB103" s="717">
        <f>'дор.фонд на 01.01.22 (декабрь)'!BL103</f>
        <v>0</v>
      </c>
      <c r="AC103" s="725">
        <f>'дор.фонд на 01.01.22 (декабрь)'!BM103</f>
        <v>1690.7645299999999</v>
      </c>
      <c r="AD103" s="740">
        <f>'дор.фонд на 01.01.22 (декабрь)'!BN103</f>
        <v>0</v>
      </c>
      <c r="AE103" s="736">
        <f t="shared" si="50"/>
        <v>1</v>
      </c>
      <c r="AF103" s="737">
        <f t="shared" si="51"/>
        <v>1</v>
      </c>
      <c r="AG103" s="714">
        <f t="shared" si="61"/>
        <v>0</v>
      </c>
      <c r="AH103" s="713">
        <f t="shared" si="67"/>
        <v>0</v>
      </c>
      <c r="AI103" s="713">
        <f t="shared" si="67"/>
        <v>0</v>
      </c>
      <c r="AJ103" s="713">
        <f t="shared" si="67"/>
        <v>0</v>
      </c>
      <c r="AK103" s="714">
        <f t="shared" si="62"/>
        <v>1690.7645299999999</v>
      </c>
      <c r="AL103" s="713">
        <f>'дор.фонд на 01.01.22 (декабрь)'!BL103</f>
        <v>0</v>
      </c>
      <c r="AM103" s="713">
        <f>'дор.фонд на 01.01.22 (декабрь)'!BM103</f>
        <v>1690.7645299999999</v>
      </c>
      <c r="AN103" s="713">
        <f>'дор.фонд на 01.01.22 (декабрь)'!BN103</f>
        <v>0</v>
      </c>
      <c r="AO103" s="714">
        <f t="shared" si="63"/>
        <v>1690.7645299999999</v>
      </c>
      <c r="AP103" s="713">
        <f>'дор.фонд на 01.01.22 (декабрь)'!BU103</f>
        <v>0</v>
      </c>
      <c r="AQ103" s="713">
        <f>'дор.фонд на 01.01.22 (декабрь)'!BV103</f>
        <v>1690.7645299999999</v>
      </c>
      <c r="AR103" s="713">
        <f>'дор.фонд на 01.01.22 (декабрь)'!BW103</f>
        <v>0</v>
      </c>
      <c r="AS103" s="714">
        <f t="shared" si="64"/>
        <v>342.15397000000002</v>
      </c>
      <c r="AT103" s="713">
        <f>'дор.фонд на 01.01.22 (декабрь)'!BZ103</f>
        <v>0</v>
      </c>
      <c r="AU103" s="713">
        <f>'дор.фонд на 01.01.22 (декабрь)'!CA103</f>
        <v>342.15397000000002</v>
      </c>
      <c r="AV103" s="713">
        <f>'дор.фонд на 01.01.22 (декабрь)'!CB103</f>
        <v>0</v>
      </c>
      <c r="AW103" s="714">
        <f t="shared" si="65"/>
        <v>2032.9185</v>
      </c>
      <c r="AX103" s="713">
        <f t="shared" si="69"/>
        <v>0</v>
      </c>
      <c r="AY103" s="713">
        <f t="shared" si="70"/>
        <v>2032.9185</v>
      </c>
      <c r="AZ103" s="713">
        <f t="shared" si="71"/>
        <v>0</v>
      </c>
      <c r="BA103" s="849"/>
      <c r="BB103" s="832"/>
      <c r="BC103" s="832"/>
      <c r="BD103" s="832"/>
      <c r="BE103" s="120"/>
    </row>
    <row r="104" spans="1:57" s="48" customFormat="1" ht="15.75" customHeight="1" x14ac:dyDescent="0.25">
      <c r="A104" s="120"/>
      <c r="B104" s="35"/>
      <c r="C104" s="36"/>
      <c r="D104" s="36">
        <v>1</v>
      </c>
      <c r="E104" s="811">
        <v>86</v>
      </c>
      <c r="F104" s="35"/>
      <c r="G104" s="36"/>
      <c r="H104" s="36">
        <v>1</v>
      </c>
      <c r="I104" s="811"/>
      <c r="J104" s="812"/>
      <c r="K104" s="812"/>
      <c r="L104" s="66"/>
      <c r="M104" s="811">
        <v>75</v>
      </c>
      <c r="N104" s="812" t="s">
        <v>106</v>
      </c>
      <c r="O104" s="738">
        <f t="shared" si="66"/>
        <v>2682.5039999999999</v>
      </c>
      <c r="P104" s="713">
        <f>'дор.фонд на 01.01.22 (декабрь)'!S104</f>
        <v>0</v>
      </c>
      <c r="Q104" s="716">
        <f>'дор.фонд на 01.01.22 (декабрь)'!T104</f>
        <v>2682.5039999999999</v>
      </c>
      <c r="R104" s="731">
        <f>'дор.фонд на 01.01.22 (декабрь)'!U104</f>
        <v>0</v>
      </c>
      <c r="S104" s="732">
        <f t="shared" si="49"/>
        <v>2709.6</v>
      </c>
      <c r="T104" s="733">
        <f>'дор.фонд на 01.01.22 (декабрь)'!W104</f>
        <v>0</v>
      </c>
      <c r="U104" s="734">
        <f>'дор.фонд на 01.01.22 (декабрь)'!X104</f>
        <v>2709.6</v>
      </c>
      <c r="V104" s="733">
        <f>'дор.фонд на 01.01.22 (декабрь)'!Y104</f>
        <v>0</v>
      </c>
      <c r="W104" s="714">
        <f t="shared" si="52"/>
        <v>2682.5039999999999</v>
      </c>
      <c r="X104" s="713">
        <f>'дор.фонд на 01.01.22 (декабрь)'!AR104</f>
        <v>0</v>
      </c>
      <c r="Y104" s="716">
        <f>'дор.фонд на 01.01.22 (декабрь)'!AS104</f>
        <v>2682.5039999999999</v>
      </c>
      <c r="Z104" s="713">
        <f>'дор.фонд на 01.01.22 (декабрь)'!AT104</f>
        <v>0</v>
      </c>
      <c r="AA104" s="714">
        <f t="shared" si="53"/>
        <v>2680.6499999999996</v>
      </c>
      <c r="AB104" s="717">
        <f>'дор.фонд на 01.01.22 (декабрь)'!BL104</f>
        <v>0</v>
      </c>
      <c r="AC104" s="725">
        <f>'дор.фонд на 01.01.22 (декабрь)'!BM104</f>
        <v>2680.6499999999996</v>
      </c>
      <c r="AD104" s="740">
        <f>'дор.фонд на 01.01.22 (декабрь)'!BN104</f>
        <v>0</v>
      </c>
      <c r="AE104" s="736">
        <f t="shared" si="50"/>
        <v>0.99</v>
      </c>
      <c r="AF104" s="737">
        <f t="shared" si="51"/>
        <v>1</v>
      </c>
      <c r="AG104" s="714">
        <f t="shared" si="61"/>
        <v>0</v>
      </c>
      <c r="AH104" s="713">
        <f t="shared" si="67"/>
        <v>0</v>
      </c>
      <c r="AI104" s="713">
        <f t="shared" si="67"/>
        <v>0</v>
      </c>
      <c r="AJ104" s="713">
        <f t="shared" si="67"/>
        <v>0</v>
      </c>
      <c r="AK104" s="714">
        <f t="shared" si="62"/>
        <v>2680.6499999999996</v>
      </c>
      <c r="AL104" s="713">
        <f>'дор.фонд на 01.01.22 (декабрь)'!BL104</f>
        <v>0</v>
      </c>
      <c r="AM104" s="713">
        <f>'дор.фонд на 01.01.22 (декабрь)'!BM104</f>
        <v>2680.6499999999996</v>
      </c>
      <c r="AN104" s="713">
        <f>'дор.фонд на 01.01.22 (декабрь)'!BN104</f>
        <v>0</v>
      </c>
      <c r="AO104" s="714">
        <f t="shared" si="63"/>
        <v>2680.6499999999996</v>
      </c>
      <c r="AP104" s="713">
        <f>'дор.фонд на 01.01.22 (декабрь)'!BU104</f>
        <v>0</v>
      </c>
      <c r="AQ104" s="713">
        <f>'дор.фонд на 01.01.22 (декабрь)'!BV104</f>
        <v>2680.6499999999996</v>
      </c>
      <c r="AR104" s="713">
        <f>'дор.фонд на 01.01.22 (декабрь)'!BW104</f>
        <v>0</v>
      </c>
      <c r="AS104" s="714">
        <f t="shared" si="64"/>
        <v>297.85000000000002</v>
      </c>
      <c r="AT104" s="713">
        <f>'дор.фонд на 01.01.22 (декабрь)'!BZ104</f>
        <v>0</v>
      </c>
      <c r="AU104" s="713">
        <f>'дор.фонд на 01.01.22 (декабрь)'!CA104</f>
        <v>297.85000000000002</v>
      </c>
      <c r="AV104" s="713">
        <f>'дор.фонд на 01.01.22 (декабрь)'!CB104</f>
        <v>0</v>
      </c>
      <c r="AW104" s="714">
        <f t="shared" si="65"/>
        <v>2978.4999999999995</v>
      </c>
      <c r="AX104" s="713">
        <f t="shared" si="69"/>
        <v>0</v>
      </c>
      <c r="AY104" s="713">
        <f t="shared" si="70"/>
        <v>2978.4999999999995</v>
      </c>
      <c r="AZ104" s="713">
        <f t="shared" si="71"/>
        <v>0</v>
      </c>
      <c r="BA104" s="849"/>
      <c r="BB104" s="832"/>
      <c r="BC104" s="832"/>
      <c r="BD104" s="832"/>
      <c r="BE104" s="120"/>
    </row>
    <row r="105" spans="1:57" s="49" customFormat="1" ht="15.6" customHeight="1" x14ac:dyDescent="0.25">
      <c r="A105" s="828"/>
      <c r="B105" s="38"/>
      <c r="C105" s="39">
        <v>1</v>
      </c>
      <c r="D105" s="39"/>
      <c r="E105" s="40">
        <v>87</v>
      </c>
      <c r="F105" s="38"/>
      <c r="G105" s="39">
        <v>1</v>
      </c>
      <c r="H105" s="39"/>
      <c r="I105" s="40"/>
      <c r="J105" s="41"/>
      <c r="K105" s="41"/>
      <c r="L105" s="85"/>
      <c r="M105" s="811">
        <v>76</v>
      </c>
      <c r="N105" s="812" t="s">
        <v>33</v>
      </c>
      <c r="O105" s="738">
        <f t="shared" si="66"/>
        <v>1851.1</v>
      </c>
      <c r="P105" s="713">
        <f>'дор.фонд на 01.01.22 (декабрь)'!S105</f>
        <v>0</v>
      </c>
      <c r="Q105" s="716">
        <f>'дор.фонд на 01.01.22 (декабрь)'!T105</f>
        <v>1851.1</v>
      </c>
      <c r="R105" s="731">
        <f>'дор.фонд на 01.01.22 (декабрь)'!U105</f>
        <v>0</v>
      </c>
      <c r="S105" s="732">
        <f t="shared" si="49"/>
        <v>1851.1</v>
      </c>
      <c r="T105" s="733">
        <f>'дор.фонд на 01.01.22 (декабрь)'!W105</f>
        <v>0</v>
      </c>
      <c r="U105" s="734">
        <f>'дор.фонд на 01.01.22 (декабрь)'!X105</f>
        <v>1851.1</v>
      </c>
      <c r="V105" s="733">
        <f>'дор.фонд на 01.01.22 (декабрь)'!Y105</f>
        <v>0</v>
      </c>
      <c r="W105" s="714">
        <f t="shared" si="52"/>
        <v>1851.1</v>
      </c>
      <c r="X105" s="713">
        <f>'дор.фонд на 01.01.22 (декабрь)'!AR105</f>
        <v>0</v>
      </c>
      <c r="Y105" s="716">
        <f>'дор.фонд на 01.01.22 (декабрь)'!AS105</f>
        <v>1851.1</v>
      </c>
      <c r="Z105" s="713">
        <f>'дор.фонд на 01.01.22 (декабрь)'!AT105</f>
        <v>0</v>
      </c>
      <c r="AA105" s="714">
        <f t="shared" si="53"/>
        <v>1749.29143</v>
      </c>
      <c r="AB105" s="717">
        <f>'дор.фонд на 01.01.22 (декабрь)'!BL105</f>
        <v>0</v>
      </c>
      <c r="AC105" s="725">
        <f>'дор.фонд на 01.01.22 (декабрь)'!BM105</f>
        <v>1749.29143</v>
      </c>
      <c r="AD105" s="740">
        <f>'дор.фонд на 01.01.22 (декабрь)'!BN105</f>
        <v>0</v>
      </c>
      <c r="AE105" s="736">
        <f t="shared" si="50"/>
        <v>1</v>
      </c>
      <c r="AF105" s="737">
        <f t="shared" si="51"/>
        <v>1</v>
      </c>
      <c r="AG105" s="714">
        <f t="shared" si="61"/>
        <v>0</v>
      </c>
      <c r="AH105" s="713">
        <f t="shared" si="67"/>
        <v>0</v>
      </c>
      <c r="AI105" s="713">
        <f t="shared" si="67"/>
        <v>0</v>
      </c>
      <c r="AJ105" s="713">
        <f t="shared" si="67"/>
        <v>0</v>
      </c>
      <c r="AK105" s="714">
        <f t="shared" si="62"/>
        <v>1749.29143</v>
      </c>
      <c r="AL105" s="713">
        <f>'дор.фонд на 01.01.22 (декабрь)'!BL105</f>
        <v>0</v>
      </c>
      <c r="AM105" s="713">
        <f>'дор.фонд на 01.01.22 (декабрь)'!BM105</f>
        <v>1749.29143</v>
      </c>
      <c r="AN105" s="713">
        <f>'дор.фонд на 01.01.22 (декабрь)'!BN105</f>
        <v>0</v>
      </c>
      <c r="AO105" s="714">
        <f t="shared" si="63"/>
        <v>1749.29143</v>
      </c>
      <c r="AP105" s="713">
        <f>'дор.фонд на 01.01.22 (декабрь)'!BU105</f>
        <v>0</v>
      </c>
      <c r="AQ105" s="713">
        <f>'дор.фонд на 01.01.22 (декабрь)'!BV105</f>
        <v>1749.29143</v>
      </c>
      <c r="AR105" s="713">
        <f>'дор.фонд на 01.01.22 (декабрь)'!BW105</f>
        <v>0</v>
      </c>
      <c r="AS105" s="714">
        <f t="shared" si="64"/>
        <v>194.36781000000002</v>
      </c>
      <c r="AT105" s="713">
        <f>'дор.фонд на 01.01.22 (декабрь)'!BZ105</f>
        <v>0</v>
      </c>
      <c r="AU105" s="713">
        <f>'дор.фонд на 01.01.22 (декабрь)'!CA105</f>
        <v>194.36781000000002</v>
      </c>
      <c r="AV105" s="713">
        <f>'дор.фонд на 01.01.22 (декабрь)'!CB105</f>
        <v>0</v>
      </c>
      <c r="AW105" s="714">
        <f t="shared" si="65"/>
        <v>1943.65924</v>
      </c>
      <c r="AX105" s="713">
        <f t="shared" si="69"/>
        <v>0</v>
      </c>
      <c r="AY105" s="713">
        <f t="shared" si="70"/>
        <v>1943.65924</v>
      </c>
      <c r="AZ105" s="713">
        <f t="shared" si="71"/>
        <v>0</v>
      </c>
      <c r="BA105" s="849"/>
      <c r="BB105" s="832"/>
      <c r="BC105" s="832"/>
      <c r="BD105" s="832"/>
      <c r="BE105" s="828"/>
    </row>
    <row r="106" spans="1:57" s="48" customFormat="1" ht="15.6" customHeight="1" x14ac:dyDescent="0.25">
      <c r="A106" s="120"/>
      <c r="B106" s="35"/>
      <c r="C106" s="36"/>
      <c r="D106" s="36">
        <v>1</v>
      </c>
      <c r="E106" s="811">
        <v>88</v>
      </c>
      <c r="F106" s="35"/>
      <c r="G106" s="36"/>
      <c r="H106" s="36">
        <v>1</v>
      </c>
      <c r="I106" s="811"/>
      <c r="J106" s="812"/>
      <c r="K106" s="812"/>
      <c r="L106" s="66"/>
      <c r="M106" s="811">
        <v>77</v>
      </c>
      <c r="N106" s="812" t="s">
        <v>107</v>
      </c>
      <c r="O106" s="738">
        <f t="shared" si="66"/>
        <v>1480.2</v>
      </c>
      <c r="P106" s="713">
        <f>'дор.фонд на 01.01.22 (декабрь)'!S106</f>
        <v>0</v>
      </c>
      <c r="Q106" s="716">
        <f>'дор.фонд на 01.01.22 (декабрь)'!T106</f>
        <v>1480.2</v>
      </c>
      <c r="R106" s="731">
        <f>'дор.фонд на 01.01.22 (декабрь)'!U106</f>
        <v>0</v>
      </c>
      <c r="S106" s="732">
        <f t="shared" si="49"/>
        <v>1480.2</v>
      </c>
      <c r="T106" s="733">
        <f>'дор.фонд на 01.01.22 (декабрь)'!W106</f>
        <v>0</v>
      </c>
      <c r="U106" s="734">
        <f>'дор.фонд на 01.01.22 (декабрь)'!X106</f>
        <v>1480.2</v>
      </c>
      <c r="V106" s="733">
        <f>'дор.фонд на 01.01.22 (декабрь)'!Y106</f>
        <v>0</v>
      </c>
      <c r="W106" s="714">
        <f t="shared" si="52"/>
        <v>1480.2</v>
      </c>
      <c r="X106" s="713">
        <f>'дор.фонд на 01.01.22 (декабрь)'!AR106</f>
        <v>0</v>
      </c>
      <c r="Y106" s="716">
        <f>'дор.фонд на 01.01.22 (декабрь)'!AS106</f>
        <v>1480.2</v>
      </c>
      <c r="Z106" s="713">
        <f>'дор.фонд на 01.01.22 (декабрь)'!AT106</f>
        <v>0</v>
      </c>
      <c r="AA106" s="714">
        <f t="shared" si="53"/>
        <v>1213.7639799999999</v>
      </c>
      <c r="AB106" s="717">
        <f>'дор.фонд на 01.01.22 (декабрь)'!BL106</f>
        <v>0</v>
      </c>
      <c r="AC106" s="725">
        <f>'дор.фонд на 01.01.22 (декабрь)'!BM106</f>
        <v>1213.7639799999999</v>
      </c>
      <c r="AD106" s="740">
        <f>'дор.фонд на 01.01.22 (декабрь)'!BN106</f>
        <v>0</v>
      </c>
      <c r="AE106" s="736">
        <f t="shared" si="50"/>
        <v>1</v>
      </c>
      <c r="AF106" s="737">
        <f t="shared" si="51"/>
        <v>1</v>
      </c>
      <c r="AG106" s="714">
        <f t="shared" si="61"/>
        <v>0</v>
      </c>
      <c r="AH106" s="713">
        <f t="shared" si="67"/>
        <v>0</v>
      </c>
      <c r="AI106" s="713">
        <f t="shared" si="67"/>
        <v>0</v>
      </c>
      <c r="AJ106" s="713">
        <f t="shared" si="67"/>
        <v>0</v>
      </c>
      <c r="AK106" s="714">
        <f t="shared" si="62"/>
        <v>1213.7639799999999</v>
      </c>
      <c r="AL106" s="713">
        <f>'дор.фонд на 01.01.22 (декабрь)'!BL106</f>
        <v>0</v>
      </c>
      <c r="AM106" s="713">
        <f>'дор.фонд на 01.01.22 (декабрь)'!BM106</f>
        <v>1213.7639799999999</v>
      </c>
      <c r="AN106" s="713">
        <f>'дор.фонд на 01.01.22 (декабрь)'!BN106</f>
        <v>0</v>
      </c>
      <c r="AO106" s="714">
        <f t="shared" si="63"/>
        <v>1213.7639799999999</v>
      </c>
      <c r="AP106" s="713">
        <f>'дор.фонд на 01.01.22 (декабрь)'!BU106</f>
        <v>0</v>
      </c>
      <c r="AQ106" s="713">
        <f>'дор.фонд на 01.01.22 (декабрь)'!BV106</f>
        <v>1213.7639799999999</v>
      </c>
      <c r="AR106" s="713">
        <f>'дор.фонд на 01.01.22 (декабрь)'!BW106</f>
        <v>0</v>
      </c>
      <c r="AS106" s="714">
        <f t="shared" si="64"/>
        <v>674.16890000000001</v>
      </c>
      <c r="AT106" s="713">
        <f>'дор.фонд на 01.01.22 (декабрь)'!BZ106</f>
        <v>0</v>
      </c>
      <c r="AU106" s="713">
        <f>'дор.фонд на 01.01.22 (декабрь)'!CA106</f>
        <v>674.16890000000001</v>
      </c>
      <c r="AV106" s="713">
        <f>'дор.фонд на 01.01.22 (декабрь)'!CB106</f>
        <v>0</v>
      </c>
      <c r="AW106" s="714">
        <f t="shared" si="65"/>
        <v>1887.9328799999998</v>
      </c>
      <c r="AX106" s="713">
        <f t="shared" si="69"/>
        <v>0</v>
      </c>
      <c r="AY106" s="713">
        <f t="shared" si="70"/>
        <v>1887.9328799999998</v>
      </c>
      <c r="AZ106" s="713">
        <f t="shared" si="71"/>
        <v>0</v>
      </c>
      <c r="BA106" s="849"/>
      <c r="BB106" s="832"/>
      <c r="BC106" s="832"/>
      <c r="BD106" s="832"/>
      <c r="BE106" s="120"/>
    </row>
    <row r="107" spans="1:57" s="48" customFormat="1" ht="15.6" customHeight="1" x14ac:dyDescent="0.25">
      <c r="A107" s="120"/>
      <c r="B107" s="35"/>
      <c r="C107" s="36"/>
      <c r="D107" s="36">
        <v>1</v>
      </c>
      <c r="E107" s="811">
        <v>89</v>
      </c>
      <c r="F107" s="35"/>
      <c r="G107" s="36"/>
      <c r="H107" s="36">
        <v>1</v>
      </c>
      <c r="I107" s="811"/>
      <c r="J107" s="812"/>
      <c r="K107" s="812"/>
      <c r="L107" s="66"/>
      <c r="M107" s="811">
        <v>78</v>
      </c>
      <c r="N107" s="812" t="s">
        <v>213</v>
      </c>
      <c r="O107" s="738">
        <f t="shared" si="66"/>
        <v>13407.654109999999</v>
      </c>
      <c r="P107" s="713">
        <f>'дор.фонд на 01.01.22 (декабрь)'!S107</f>
        <v>0</v>
      </c>
      <c r="Q107" s="716">
        <f>'дор.фонд на 01.01.22 (декабрь)'!T107</f>
        <v>2404</v>
      </c>
      <c r="R107" s="731">
        <f>'дор.фонд на 01.01.22 (декабрь)'!U107</f>
        <v>11003.654109999999</v>
      </c>
      <c r="S107" s="732">
        <f t="shared" si="49"/>
        <v>2404</v>
      </c>
      <c r="T107" s="733">
        <f>'дор.фонд на 01.01.22 (декабрь)'!W107</f>
        <v>0</v>
      </c>
      <c r="U107" s="734">
        <f>'дор.фонд на 01.01.22 (декабрь)'!X107</f>
        <v>2404</v>
      </c>
      <c r="V107" s="733">
        <f>'дор.фонд на 01.01.22 (декабрь)'!Y107</f>
        <v>0</v>
      </c>
      <c r="W107" s="714">
        <f t="shared" si="52"/>
        <v>13407.654109999999</v>
      </c>
      <c r="X107" s="713">
        <f>'дор.фонд на 01.01.22 (декабрь)'!AR107</f>
        <v>0</v>
      </c>
      <c r="Y107" s="716">
        <f>'дор.фонд на 01.01.22 (декабрь)'!AS107</f>
        <v>2404</v>
      </c>
      <c r="Z107" s="713">
        <f>'дор.фонд на 01.01.22 (декабрь)'!AT107</f>
        <v>11003.654109999999</v>
      </c>
      <c r="AA107" s="714">
        <f t="shared" si="53"/>
        <v>11693.935009999999</v>
      </c>
      <c r="AB107" s="717">
        <f>'дор.фонд на 01.01.22 (декабрь)'!BL107</f>
        <v>0</v>
      </c>
      <c r="AC107" s="725">
        <f>'дор.фонд на 01.01.22 (декабрь)'!BM107</f>
        <v>1696.2161599999999</v>
      </c>
      <c r="AD107" s="740">
        <f>'дор.фонд на 01.01.22 (декабрь)'!BN107</f>
        <v>9997.7188499999993</v>
      </c>
      <c r="AE107" s="736">
        <f t="shared" si="50"/>
        <v>5.5772271672212979</v>
      </c>
      <c r="AF107" s="737">
        <f t="shared" si="51"/>
        <v>1</v>
      </c>
      <c r="AG107" s="714">
        <f t="shared" si="61"/>
        <v>0</v>
      </c>
      <c r="AH107" s="713">
        <f t="shared" si="67"/>
        <v>0</v>
      </c>
      <c r="AI107" s="713">
        <f t="shared" si="67"/>
        <v>0</v>
      </c>
      <c r="AJ107" s="713">
        <f t="shared" si="67"/>
        <v>0</v>
      </c>
      <c r="AK107" s="714">
        <f t="shared" si="62"/>
        <v>11693.935009999999</v>
      </c>
      <c r="AL107" s="713">
        <f>'дор.фонд на 01.01.22 (декабрь)'!BL107</f>
        <v>0</v>
      </c>
      <c r="AM107" s="713">
        <f>'дор.фонд на 01.01.22 (декабрь)'!BM107</f>
        <v>1696.2161599999999</v>
      </c>
      <c r="AN107" s="713">
        <f>'дор.фонд на 01.01.22 (декабрь)'!BN107</f>
        <v>9997.7188499999993</v>
      </c>
      <c r="AO107" s="714">
        <f t="shared" si="63"/>
        <v>11693.935009999999</v>
      </c>
      <c r="AP107" s="713">
        <f>'дор.фонд на 01.01.22 (декабрь)'!BU107</f>
        <v>0</v>
      </c>
      <c r="AQ107" s="713">
        <f>'дор.фонд на 01.01.22 (декабрь)'!BV107</f>
        <v>1696.2161599999999</v>
      </c>
      <c r="AR107" s="713">
        <f>'дор.фонд на 01.01.22 (декабрь)'!BW107</f>
        <v>9997.7188499999993</v>
      </c>
      <c r="AS107" s="714">
        <f t="shared" si="64"/>
        <v>1068.5544500000001</v>
      </c>
      <c r="AT107" s="713">
        <f>'дор.фонд на 01.01.22 (декабрь)'!BZ107</f>
        <v>0</v>
      </c>
      <c r="AU107" s="713">
        <f>'дор.фонд на 01.01.22 (декабрь)'!CA107</f>
        <v>199.18759</v>
      </c>
      <c r="AV107" s="713">
        <f>'дор.фонд на 01.01.22 (декабрь)'!CB107</f>
        <v>869.36686000000009</v>
      </c>
      <c r="AW107" s="714">
        <f t="shared" si="65"/>
        <v>12762.489459999999</v>
      </c>
      <c r="AX107" s="713">
        <f t="shared" si="69"/>
        <v>0</v>
      </c>
      <c r="AY107" s="713">
        <f t="shared" si="70"/>
        <v>1895.4037499999999</v>
      </c>
      <c r="AZ107" s="713">
        <f t="shared" si="71"/>
        <v>10867.085709999999</v>
      </c>
      <c r="BA107" s="849"/>
      <c r="BB107" s="832"/>
      <c r="BC107" s="832"/>
      <c r="BD107" s="832"/>
      <c r="BE107" s="120"/>
    </row>
    <row r="108" spans="1:57" s="48" customFormat="1" ht="15.6" customHeight="1" x14ac:dyDescent="0.25">
      <c r="A108" s="120"/>
      <c r="B108" s="35"/>
      <c r="C108" s="36"/>
      <c r="D108" s="36">
        <v>1</v>
      </c>
      <c r="E108" s="811">
        <v>90</v>
      </c>
      <c r="F108" s="35"/>
      <c r="G108" s="36"/>
      <c r="H108" s="36">
        <v>1</v>
      </c>
      <c r="I108" s="811"/>
      <c r="J108" s="812"/>
      <c r="K108" s="812"/>
      <c r="L108" s="66"/>
      <c r="M108" s="811">
        <v>79</v>
      </c>
      <c r="N108" s="812" t="s">
        <v>180</v>
      </c>
      <c r="O108" s="738">
        <f t="shared" si="66"/>
        <v>2081.1999999999998</v>
      </c>
      <c r="P108" s="713">
        <f>'дор.фонд на 01.01.22 (декабрь)'!S108</f>
        <v>0</v>
      </c>
      <c r="Q108" s="716">
        <f>'дор.фонд на 01.01.22 (декабрь)'!T108</f>
        <v>2081.1999999999998</v>
      </c>
      <c r="R108" s="731">
        <f>'дор.фонд на 01.01.22 (декабрь)'!U108</f>
        <v>0</v>
      </c>
      <c r="S108" s="732">
        <f t="shared" si="49"/>
        <v>2081.1999999999998</v>
      </c>
      <c r="T108" s="733">
        <f>'дор.фонд на 01.01.22 (декабрь)'!W108</f>
        <v>0</v>
      </c>
      <c r="U108" s="734">
        <f>'дор.фонд на 01.01.22 (декабрь)'!X108</f>
        <v>2081.1999999999998</v>
      </c>
      <c r="V108" s="733">
        <f>'дор.фонд на 01.01.22 (декабрь)'!Y108</f>
        <v>0</v>
      </c>
      <c r="W108" s="714">
        <f t="shared" si="52"/>
        <v>2081.1999999999998</v>
      </c>
      <c r="X108" s="713">
        <f>'дор.фонд на 01.01.22 (декабрь)'!AR108</f>
        <v>0</v>
      </c>
      <c r="Y108" s="716">
        <f>'дор.фонд на 01.01.22 (декабрь)'!AS108</f>
        <v>2081.1999999999998</v>
      </c>
      <c r="Z108" s="713">
        <f>'дор.фонд на 01.01.22 (декабрь)'!AT108</f>
        <v>0</v>
      </c>
      <c r="AA108" s="714">
        <f t="shared" si="53"/>
        <v>1519.48289</v>
      </c>
      <c r="AB108" s="717">
        <f>'дор.фонд на 01.01.22 (декабрь)'!BL108</f>
        <v>0</v>
      </c>
      <c r="AC108" s="725">
        <f>'дор.фонд на 01.01.22 (декабрь)'!BM108</f>
        <v>1519.48289</v>
      </c>
      <c r="AD108" s="740">
        <f>'дор.фонд на 01.01.22 (декабрь)'!BN108</f>
        <v>0</v>
      </c>
      <c r="AE108" s="736">
        <f t="shared" si="50"/>
        <v>1</v>
      </c>
      <c r="AF108" s="737">
        <f t="shared" si="51"/>
        <v>1</v>
      </c>
      <c r="AG108" s="714">
        <f t="shared" si="61"/>
        <v>0</v>
      </c>
      <c r="AH108" s="713">
        <f t="shared" si="67"/>
        <v>0</v>
      </c>
      <c r="AI108" s="713">
        <f t="shared" si="67"/>
        <v>0</v>
      </c>
      <c r="AJ108" s="713">
        <f t="shared" si="67"/>
        <v>0</v>
      </c>
      <c r="AK108" s="714">
        <f t="shared" si="62"/>
        <v>1519.48289</v>
      </c>
      <c r="AL108" s="713">
        <f>'дор.фонд на 01.01.22 (декабрь)'!BL108</f>
        <v>0</v>
      </c>
      <c r="AM108" s="713">
        <f>'дор.фонд на 01.01.22 (декабрь)'!BM108</f>
        <v>1519.48289</v>
      </c>
      <c r="AN108" s="713">
        <f>'дор.фонд на 01.01.22 (декабрь)'!BN108</f>
        <v>0</v>
      </c>
      <c r="AO108" s="714">
        <f t="shared" si="63"/>
        <v>1519.48289</v>
      </c>
      <c r="AP108" s="713">
        <f>'дор.фонд на 01.01.22 (декабрь)'!BU108</f>
        <v>0</v>
      </c>
      <c r="AQ108" s="713">
        <f>'дор.фонд на 01.01.22 (декабрь)'!BV108</f>
        <v>1519.48289</v>
      </c>
      <c r="AR108" s="713">
        <f>'дор.фонд на 01.01.22 (декабрь)'!BW108</f>
        <v>0</v>
      </c>
      <c r="AS108" s="714">
        <f t="shared" si="64"/>
        <v>230.83524</v>
      </c>
      <c r="AT108" s="713">
        <f>'дор.фонд на 01.01.22 (декабрь)'!BZ108</f>
        <v>0</v>
      </c>
      <c r="AU108" s="713">
        <f>'дор.фонд на 01.01.22 (декабрь)'!CA108</f>
        <v>230.83524</v>
      </c>
      <c r="AV108" s="713">
        <f>'дор.фонд на 01.01.22 (декабрь)'!CB108</f>
        <v>0</v>
      </c>
      <c r="AW108" s="714">
        <f t="shared" si="65"/>
        <v>1750.3181300000001</v>
      </c>
      <c r="AX108" s="713">
        <f t="shared" si="69"/>
        <v>0</v>
      </c>
      <c r="AY108" s="713">
        <f t="shared" si="70"/>
        <v>1750.3181300000001</v>
      </c>
      <c r="AZ108" s="713">
        <f t="shared" si="71"/>
        <v>0</v>
      </c>
      <c r="BA108" s="849"/>
      <c r="BB108" s="832"/>
      <c r="BC108" s="832"/>
      <c r="BD108" s="832"/>
      <c r="BE108" s="120"/>
    </row>
    <row r="109" spans="1:57" s="48" customFormat="1" ht="15.6" customHeight="1" x14ac:dyDescent="0.25">
      <c r="A109" s="120"/>
      <c r="B109" s="35"/>
      <c r="C109" s="36"/>
      <c r="D109" s="36">
        <v>1</v>
      </c>
      <c r="E109" s="811">
        <v>91</v>
      </c>
      <c r="F109" s="35"/>
      <c r="G109" s="36"/>
      <c r="H109" s="36">
        <v>1</v>
      </c>
      <c r="I109" s="811"/>
      <c r="J109" s="812"/>
      <c r="K109" s="812"/>
      <c r="L109" s="66"/>
      <c r="M109" s="811">
        <v>80</v>
      </c>
      <c r="N109" s="812" t="s">
        <v>108</v>
      </c>
      <c r="O109" s="738">
        <f t="shared" si="66"/>
        <v>18640.167219999999</v>
      </c>
      <c r="P109" s="713">
        <f>'дор.фонд на 01.01.22 (декабрь)'!S109</f>
        <v>5089.8</v>
      </c>
      <c r="Q109" s="716">
        <f>'дор.фонд на 01.01.22 (декабрь)'!T109</f>
        <v>1882</v>
      </c>
      <c r="R109" s="731">
        <f>'дор.фонд на 01.01.22 (декабрь)'!U109</f>
        <v>11668.36722</v>
      </c>
      <c r="S109" s="732">
        <f t="shared" si="49"/>
        <v>24287.292000000001</v>
      </c>
      <c r="T109" s="733">
        <f>'дор.фонд на 01.01.22 (декабрь)'!W109</f>
        <v>22405.292000000001</v>
      </c>
      <c r="U109" s="734">
        <f>'дор.фонд на 01.01.22 (декабрь)'!X109</f>
        <v>1882</v>
      </c>
      <c r="V109" s="733">
        <f>'дор.фонд на 01.01.22 (декабрь)'!Y109</f>
        <v>0</v>
      </c>
      <c r="W109" s="714">
        <f t="shared" si="52"/>
        <v>18632.547180000001</v>
      </c>
      <c r="X109" s="713">
        <f>'дор.фонд на 01.01.22 (декабрь)'!AR109</f>
        <v>5089.8</v>
      </c>
      <c r="Y109" s="716">
        <f>'дор.фонд на 01.01.22 (декабрь)'!AS109</f>
        <v>1882</v>
      </c>
      <c r="Z109" s="713">
        <f>'дор.фонд на 01.01.22 (декабрь)'!AT109</f>
        <v>11660.74718</v>
      </c>
      <c r="AA109" s="714">
        <f t="shared" si="53"/>
        <v>9591.8221400000002</v>
      </c>
      <c r="AB109" s="717">
        <f>'дор.фонд на 01.01.22 (декабрь)'!BL109</f>
        <v>5009.7674900000002</v>
      </c>
      <c r="AC109" s="725">
        <f>'дор.фонд на 01.01.22 (декабрь)'!BM109</f>
        <v>1324.87628</v>
      </c>
      <c r="AD109" s="740">
        <f>'дор.фонд на 01.01.22 (декабрь)'!BN109</f>
        <v>3257.1783700000001</v>
      </c>
      <c r="AE109" s="736">
        <f t="shared" si="50"/>
        <v>0.76717269179289316</v>
      </c>
      <c r="AF109" s="737">
        <f t="shared" si="51"/>
        <v>0.99959120323814354</v>
      </c>
      <c r="AG109" s="714">
        <f t="shared" si="61"/>
        <v>7.6200399999997899</v>
      </c>
      <c r="AH109" s="713">
        <f t="shared" si="67"/>
        <v>0</v>
      </c>
      <c r="AI109" s="713">
        <f t="shared" si="67"/>
        <v>0</v>
      </c>
      <c r="AJ109" s="713">
        <f t="shared" si="67"/>
        <v>7.6200399999997899</v>
      </c>
      <c r="AK109" s="714">
        <f t="shared" si="62"/>
        <v>9591.8221400000002</v>
      </c>
      <c r="AL109" s="713">
        <f>'дор.фонд на 01.01.22 (декабрь)'!BL109</f>
        <v>5009.7674900000002</v>
      </c>
      <c r="AM109" s="713">
        <f>'дор.фонд на 01.01.22 (декабрь)'!BM109</f>
        <v>1324.87628</v>
      </c>
      <c r="AN109" s="713">
        <f>'дор.фонд на 01.01.22 (декабрь)'!BN109</f>
        <v>3257.1783700000001</v>
      </c>
      <c r="AO109" s="714">
        <f t="shared" si="63"/>
        <v>9591.8221400000002</v>
      </c>
      <c r="AP109" s="713">
        <f>'дор.фонд на 01.01.22 (декабрь)'!BU109</f>
        <v>5009.7674900000002</v>
      </c>
      <c r="AQ109" s="713">
        <f>'дор.фонд на 01.01.22 (декабрь)'!BV109</f>
        <v>1324.87628</v>
      </c>
      <c r="AR109" s="713">
        <f>'дор.фонд на 01.01.22 (декабрь)'!BW109</f>
        <v>3257.1783700000001</v>
      </c>
      <c r="AS109" s="714">
        <f t="shared" si="64"/>
        <v>627.26162999999997</v>
      </c>
      <c r="AT109" s="713">
        <f>'дор.фонд на 01.01.22 (декабрь)'!BZ109</f>
        <v>50.60371</v>
      </c>
      <c r="AU109" s="713">
        <f>'дор.фонд на 01.01.22 (декабрь)'!CA109</f>
        <v>254.51938999999999</v>
      </c>
      <c r="AV109" s="713">
        <f>'дор.фонд на 01.01.22 (декабрь)'!CB109</f>
        <v>322.13853</v>
      </c>
      <c r="AW109" s="714">
        <f t="shared" si="65"/>
        <v>10219.083770000001</v>
      </c>
      <c r="AX109" s="713">
        <f t="shared" si="69"/>
        <v>5060.3712000000005</v>
      </c>
      <c r="AY109" s="713">
        <f t="shared" si="70"/>
        <v>1579.3956699999999</v>
      </c>
      <c r="AZ109" s="713">
        <f t="shared" si="71"/>
        <v>3579.3169000000003</v>
      </c>
      <c r="BA109" s="849"/>
      <c r="BB109" s="832"/>
      <c r="BC109" s="832"/>
      <c r="BD109" s="832"/>
      <c r="BE109" s="120"/>
    </row>
    <row r="110" spans="1:57" s="49" customFormat="1" ht="15.6" customHeight="1" x14ac:dyDescent="0.25">
      <c r="A110" s="828"/>
      <c r="B110" s="38"/>
      <c r="C110" s="39">
        <v>1</v>
      </c>
      <c r="D110" s="39"/>
      <c r="E110" s="40">
        <v>92</v>
      </c>
      <c r="F110" s="38"/>
      <c r="G110" s="39">
        <v>1</v>
      </c>
      <c r="H110" s="39">
        <v>1</v>
      </c>
      <c r="I110" s="40"/>
      <c r="J110" s="41"/>
      <c r="K110" s="41"/>
      <c r="L110" s="85"/>
      <c r="M110" s="811">
        <v>81</v>
      </c>
      <c r="N110" s="812" t="s">
        <v>49</v>
      </c>
      <c r="O110" s="738">
        <f t="shared" si="66"/>
        <v>4042.0999900000002</v>
      </c>
      <c r="P110" s="713">
        <f>'дор.фонд на 01.01.22 (декабрь)'!S110</f>
        <v>0</v>
      </c>
      <c r="Q110" s="716">
        <f>'дор.фонд на 01.01.22 (декабрь)'!T110</f>
        <v>4042.0999900000002</v>
      </c>
      <c r="R110" s="731">
        <f>'дор.фонд на 01.01.22 (декабрь)'!U110</f>
        <v>0</v>
      </c>
      <c r="S110" s="732">
        <f t="shared" si="49"/>
        <v>4042.1</v>
      </c>
      <c r="T110" s="733">
        <f>'дор.фонд на 01.01.22 (декабрь)'!W110</f>
        <v>0</v>
      </c>
      <c r="U110" s="734">
        <f>'дор.фонд на 01.01.22 (декабрь)'!X110</f>
        <v>4042.1</v>
      </c>
      <c r="V110" s="733">
        <f>'дор.фонд на 01.01.22 (декабрь)'!Y110</f>
        <v>0</v>
      </c>
      <c r="W110" s="714">
        <f t="shared" si="52"/>
        <v>4042.0999900000002</v>
      </c>
      <c r="X110" s="713">
        <f>'дор.фонд на 01.01.22 (декабрь)'!AR110</f>
        <v>0</v>
      </c>
      <c r="Y110" s="716">
        <f>'дор.фонд на 01.01.22 (декабрь)'!AS110</f>
        <v>4042.0999900000002</v>
      </c>
      <c r="Z110" s="713">
        <f>'дор.фонд на 01.01.22 (декабрь)'!AT110</f>
        <v>0</v>
      </c>
      <c r="AA110" s="714">
        <f t="shared" si="53"/>
        <v>4042.0999900000002</v>
      </c>
      <c r="AB110" s="717">
        <f>'дор.фонд на 01.01.22 (декабрь)'!BL110</f>
        <v>0</v>
      </c>
      <c r="AC110" s="725">
        <f>'дор.фонд на 01.01.22 (декабрь)'!BM110</f>
        <v>4042.0999900000002</v>
      </c>
      <c r="AD110" s="740">
        <f>'дор.фонд на 01.01.22 (декабрь)'!BN110</f>
        <v>0</v>
      </c>
      <c r="AE110" s="736">
        <f t="shared" si="50"/>
        <v>0.99999999752603852</v>
      </c>
      <c r="AF110" s="737">
        <f t="shared" si="51"/>
        <v>1</v>
      </c>
      <c r="AG110" s="714">
        <f t="shared" si="61"/>
        <v>0</v>
      </c>
      <c r="AH110" s="713">
        <f t="shared" si="67"/>
        <v>0</v>
      </c>
      <c r="AI110" s="713">
        <f t="shared" si="67"/>
        <v>0</v>
      </c>
      <c r="AJ110" s="713">
        <f t="shared" si="67"/>
        <v>0</v>
      </c>
      <c r="AK110" s="714">
        <f t="shared" si="62"/>
        <v>4042.0999900000002</v>
      </c>
      <c r="AL110" s="713">
        <f>'дор.фонд на 01.01.22 (декабрь)'!BL110</f>
        <v>0</v>
      </c>
      <c r="AM110" s="713">
        <f>'дор.фонд на 01.01.22 (декабрь)'!BM110</f>
        <v>4042.0999900000002</v>
      </c>
      <c r="AN110" s="713">
        <f>'дор.фонд на 01.01.22 (декабрь)'!BN110</f>
        <v>0</v>
      </c>
      <c r="AO110" s="714">
        <f t="shared" si="63"/>
        <v>4042.0999900000002</v>
      </c>
      <c r="AP110" s="713">
        <f>'дор.фонд на 01.01.22 (декабрь)'!BU110</f>
        <v>0</v>
      </c>
      <c r="AQ110" s="713">
        <f>'дор.фонд на 01.01.22 (декабрь)'!BV110</f>
        <v>4042.0999900000002</v>
      </c>
      <c r="AR110" s="713">
        <f>'дор.фонд на 01.01.22 (декабрь)'!BW110</f>
        <v>0</v>
      </c>
      <c r="AS110" s="714">
        <f t="shared" si="64"/>
        <v>602.44200000000001</v>
      </c>
      <c r="AT110" s="713">
        <f>'дор.фонд на 01.01.22 (декабрь)'!BZ110</f>
        <v>0</v>
      </c>
      <c r="AU110" s="713">
        <f>'дор.фонд на 01.01.22 (декабрь)'!CA110</f>
        <v>602.44200000000001</v>
      </c>
      <c r="AV110" s="713">
        <f>'дор.фонд на 01.01.22 (декабрь)'!CB110</f>
        <v>0</v>
      </c>
      <c r="AW110" s="714">
        <f t="shared" si="65"/>
        <v>4644.5419899999997</v>
      </c>
      <c r="AX110" s="713">
        <f t="shared" si="69"/>
        <v>0</v>
      </c>
      <c r="AY110" s="713">
        <f t="shared" si="70"/>
        <v>4644.5419899999997</v>
      </c>
      <c r="AZ110" s="713">
        <f t="shared" si="71"/>
        <v>0</v>
      </c>
      <c r="BA110" s="849"/>
      <c r="BB110" s="832"/>
      <c r="BC110" s="832"/>
      <c r="BD110" s="832"/>
      <c r="BE110" s="828"/>
    </row>
    <row r="111" spans="1:57" s="48" customFormat="1" ht="15.75" customHeight="1" x14ac:dyDescent="0.25">
      <c r="A111" s="120"/>
      <c r="B111" s="35"/>
      <c r="C111" s="36"/>
      <c r="D111" s="36">
        <v>1</v>
      </c>
      <c r="E111" s="811">
        <v>93</v>
      </c>
      <c r="F111" s="35"/>
      <c r="G111" s="36"/>
      <c r="H111" s="36">
        <v>1</v>
      </c>
      <c r="I111" s="811"/>
      <c r="J111" s="812"/>
      <c r="K111" s="812"/>
      <c r="L111" s="66"/>
      <c r="M111" s="811">
        <v>82</v>
      </c>
      <c r="N111" s="812" t="s">
        <v>109</v>
      </c>
      <c r="O111" s="738">
        <f t="shared" si="66"/>
        <v>6939.7992000000004</v>
      </c>
      <c r="P111" s="713">
        <f>'дор.фонд на 01.01.22 (декабрь)'!S111</f>
        <v>0</v>
      </c>
      <c r="Q111" s="716">
        <f>'дор.фонд на 01.01.22 (декабрь)'!T111</f>
        <v>2584.3795</v>
      </c>
      <c r="R111" s="731">
        <f>'дор.фонд на 01.01.22 (декабрь)'!U111</f>
        <v>4355.4197000000004</v>
      </c>
      <c r="S111" s="732">
        <f t="shared" si="49"/>
        <v>9075.4583000000002</v>
      </c>
      <c r="T111" s="733">
        <f>'дор.фонд на 01.01.22 (декабрь)'!W111</f>
        <v>0</v>
      </c>
      <c r="U111" s="734">
        <f>'дор.фонд на 01.01.22 (декабрь)'!X111</f>
        <v>2902</v>
      </c>
      <c r="V111" s="733">
        <f>'дор.фонд на 01.01.22 (декабрь)'!Y111</f>
        <v>6173.4583000000002</v>
      </c>
      <c r="W111" s="714">
        <f t="shared" si="52"/>
        <v>6939.7992000000004</v>
      </c>
      <c r="X111" s="713">
        <f>'дор.фонд на 01.01.22 (декабрь)'!AR111</f>
        <v>0</v>
      </c>
      <c r="Y111" s="716">
        <f>'дор.фонд на 01.01.22 (декабрь)'!AS111</f>
        <v>2584.3795</v>
      </c>
      <c r="Z111" s="713">
        <f>'дор.фонд на 01.01.22 (декабрь)'!AT111</f>
        <v>4355.4197000000004</v>
      </c>
      <c r="AA111" s="714">
        <f t="shared" si="53"/>
        <v>6939.7992000000004</v>
      </c>
      <c r="AB111" s="717">
        <f>'дор.фонд на 01.01.22 (декабрь)'!BL111</f>
        <v>0</v>
      </c>
      <c r="AC111" s="725">
        <f>'дор.фонд на 01.01.22 (декабрь)'!BM111</f>
        <v>2584.3795</v>
      </c>
      <c r="AD111" s="740">
        <f>'дор.фонд на 01.01.22 (декабрь)'!BN111</f>
        <v>4355.4197000000004</v>
      </c>
      <c r="AE111" s="736">
        <f t="shared" si="50"/>
        <v>0.76467754801980636</v>
      </c>
      <c r="AF111" s="737">
        <f t="shared" si="51"/>
        <v>1</v>
      </c>
      <c r="AG111" s="714">
        <f t="shared" si="61"/>
        <v>0</v>
      </c>
      <c r="AH111" s="713">
        <f t="shared" ref="AH111:AJ113" si="72">P111-X111</f>
        <v>0</v>
      </c>
      <c r="AI111" s="713">
        <f t="shared" si="72"/>
        <v>0</v>
      </c>
      <c r="AJ111" s="713">
        <f t="shared" si="72"/>
        <v>0</v>
      </c>
      <c r="AK111" s="714">
        <f t="shared" si="62"/>
        <v>6939.7992000000004</v>
      </c>
      <c r="AL111" s="713">
        <f>'дор.фонд на 01.01.22 (декабрь)'!BL111</f>
        <v>0</v>
      </c>
      <c r="AM111" s="713">
        <f>'дор.фонд на 01.01.22 (декабрь)'!BM111</f>
        <v>2584.3795</v>
      </c>
      <c r="AN111" s="713">
        <f>'дор.фонд на 01.01.22 (декабрь)'!BN111</f>
        <v>4355.4197000000004</v>
      </c>
      <c r="AO111" s="714">
        <f t="shared" si="63"/>
        <v>6939.7992000000004</v>
      </c>
      <c r="AP111" s="713">
        <f>'дор.фонд на 01.01.22 (декабрь)'!BU111</f>
        <v>0</v>
      </c>
      <c r="AQ111" s="713">
        <f>'дор.фонд на 01.01.22 (декабрь)'!BV111</f>
        <v>2584.3795</v>
      </c>
      <c r="AR111" s="713">
        <f>'дор.фонд на 01.01.22 (декабрь)'!BW111</f>
        <v>4355.4197000000004</v>
      </c>
      <c r="AS111" s="714">
        <f t="shared" si="64"/>
        <v>857.72800000000007</v>
      </c>
      <c r="AT111" s="713">
        <f>'дор.фонд на 01.01.22 (декабрь)'!BZ111</f>
        <v>0</v>
      </c>
      <c r="AU111" s="713">
        <f>'дор.фонд на 01.01.22 (декабрь)'!CA111</f>
        <v>319.41770000000002</v>
      </c>
      <c r="AV111" s="713">
        <f>'дор.фонд на 01.01.22 (декабрь)'!CB111</f>
        <v>538.31029999999998</v>
      </c>
      <c r="AW111" s="714">
        <f t="shared" si="65"/>
        <v>7797.5272000000004</v>
      </c>
      <c r="AX111" s="713">
        <f t="shared" si="69"/>
        <v>0</v>
      </c>
      <c r="AY111" s="713">
        <f t="shared" si="70"/>
        <v>2903.7972</v>
      </c>
      <c r="AZ111" s="713">
        <f t="shared" si="71"/>
        <v>4893.7300000000005</v>
      </c>
      <c r="BA111" s="849"/>
      <c r="BB111" s="832"/>
      <c r="BC111" s="832"/>
      <c r="BD111" s="832"/>
      <c r="BE111" s="120"/>
    </row>
    <row r="112" spans="1:57" s="48" customFormat="1" ht="15.75" customHeight="1" x14ac:dyDescent="0.25">
      <c r="A112" s="120"/>
      <c r="B112" s="35"/>
      <c r="C112" s="36"/>
      <c r="D112" s="36">
        <v>1</v>
      </c>
      <c r="E112" s="811">
        <v>94</v>
      </c>
      <c r="F112" s="35"/>
      <c r="G112" s="36"/>
      <c r="H112" s="36">
        <v>1</v>
      </c>
      <c r="I112" s="811"/>
      <c r="J112" s="812"/>
      <c r="K112" s="812"/>
      <c r="L112" s="66"/>
      <c r="M112" s="811">
        <v>83</v>
      </c>
      <c r="N112" s="812" t="s">
        <v>110</v>
      </c>
      <c r="O112" s="738">
        <f t="shared" si="66"/>
        <v>2301.7503499999998</v>
      </c>
      <c r="P112" s="713">
        <f>'дор.фонд на 01.01.22 (декабрь)'!S112</f>
        <v>0</v>
      </c>
      <c r="Q112" s="716">
        <f>'дор.фонд на 01.01.22 (декабрь)'!T112</f>
        <v>2301.7503499999998</v>
      </c>
      <c r="R112" s="731">
        <f>'дор.фонд на 01.01.22 (декабрь)'!U112</f>
        <v>0</v>
      </c>
      <c r="S112" s="732">
        <f t="shared" si="49"/>
        <v>2380</v>
      </c>
      <c r="T112" s="733">
        <f>'дор.фонд на 01.01.22 (декабрь)'!W112</f>
        <v>0</v>
      </c>
      <c r="U112" s="734">
        <f>'дор.фонд на 01.01.22 (декабрь)'!X112</f>
        <v>2380</v>
      </c>
      <c r="V112" s="733">
        <f>'дор.фонд на 01.01.22 (декабрь)'!Y112</f>
        <v>0</v>
      </c>
      <c r="W112" s="714">
        <f t="shared" si="52"/>
        <v>2301.7503499999998</v>
      </c>
      <c r="X112" s="713">
        <f>'дор.фонд на 01.01.22 (декабрь)'!AR112</f>
        <v>0</v>
      </c>
      <c r="Y112" s="716">
        <f>'дор.фонд на 01.01.22 (декабрь)'!AS112</f>
        <v>2301.7503499999998</v>
      </c>
      <c r="Z112" s="713">
        <f>'дор.фонд на 01.01.22 (декабрь)'!AT112</f>
        <v>0</v>
      </c>
      <c r="AA112" s="714">
        <f t="shared" si="53"/>
        <v>2301.7503499999998</v>
      </c>
      <c r="AB112" s="717">
        <f>'дор.фонд на 01.01.22 (декабрь)'!BL112</f>
        <v>0</v>
      </c>
      <c r="AC112" s="725">
        <f>'дор.фонд на 01.01.22 (декабрь)'!BM112</f>
        <v>2301.7503499999998</v>
      </c>
      <c r="AD112" s="740">
        <f>'дор.фонд на 01.01.22 (декабрь)'!BN112</f>
        <v>0</v>
      </c>
      <c r="AE112" s="736">
        <f t="shared" si="50"/>
        <v>0.96712199579831926</v>
      </c>
      <c r="AF112" s="737">
        <f t="shared" si="51"/>
        <v>1</v>
      </c>
      <c r="AG112" s="714">
        <f t="shared" si="61"/>
        <v>0</v>
      </c>
      <c r="AH112" s="713">
        <f t="shared" si="72"/>
        <v>0</v>
      </c>
      <c r="AI112" s="713">
        <f t="shared" si="72"/>
        <v>0</v>
      </c>
      <c r="AJ112" s="713">
        <f t="shared" si="72"/>
        <v>0</v>
      </c>
      <c r="AK112" s="714">
        <f t="shared" si="62"/>
        <v>2301.7503499999998</v>
      </c>
      <c r="AL112" s="713">
        <f>'дор.фонд на 01.01.22 (декабрь)'!BL112</f>
        <v>0</v>
      </c>
      <c r="AM112" s="713">
        <f>'дор.фонд на 01.01.22 (декабрь)'!BM112</f>
        <v>2301.7503499999998</v>
      </c>
      <c r="AN112" s="713">
        <f>'дор.фонд на 01.01.22 (декабрь)'!BN112</f>
        <v>0</v>
      </c>
      <c r="AO112" s="714">
        <f t="shared" si="63"/>
        <v>2301.7503499999998</v>
      </c>
      <c r="AP112" s="713">
        <f>'дор.фонд на 01.01.22 (декабрь)'!BU112</f>
        <v>0</v>
      </c>
      <c r="AQ112" s="713">
        <f>'дор.фонд на 01.01.22 (декабрь)'!BV112</f>
        <v>2301.7503499999998</v>
      </c>
      <c r="AR112" s="713">
        <f>'дор.фонд на 01.01.22 (декабрь)'!BW112</f>
        <v>0</v>
      </c>
      <c r="AS112" s="714">
        <f t="shared" si="64"/>
        <v>384.90527000000003</v>
      </c>
      <c r="AT112" s="713">
        <f>'дор.фонд на 01.01.22 (декабрь)'!BZ112</f>
        <v>0</v>
      </c>
      <c r="AU112" s="713">
        <f>'дор.фонд на 01.01.22 (декабрь)'!CA112</f>
        <v>384.90527000000003</v>
      </c>
      <c r="AV112" s="713">
        <f>'дор.фонд на 01.01.22 (декабрь)'!CB112</f>
        <v>0</v>
      </c>
      <c r="AW112" s="714">
        <f t="shared" si="65"/>
        <v>2686.65562</v>
      </c>
      <c r="AX112" s="713">
        <f t="shared" si="69"/>
        <v>0</v>
      </c>
      <c r="AY112" s="713">
        <f t="shared" si="70"/>
        <v>2686.65562</v>
      </c>
      <c r="AZ112" s="713">
        <f t="shared" si="71"/>
        <v>0</v>
      </c>
      <c r="BA112" s="849"/>
      <c r="BB112" s="832"/>
      <c r="BC112" s="832"/>
      <c r="BD112" s="832"/>
      <c r="BE112" s="120"/>
    </row>
    <row r="113" spans="1:57" s="49" customFormat="1" ht="15.6" customHeight="1" x14ac:dyDescent="0.25">
      <c r="A113" s="828"/>
      <c r="B113" s="38"/>
      <c r="C113" s="39">
        <v>1</v>
      </c>
      <c r="D113" s="39"/>
      <c r="E113" s="40">
        <v>95</v>
      </c>
      <c r="F113" s="38"/>
      <c r="G113" s="39">
        <v>1</v>
      </c>
      <c r="H113" s="39">
        <v>1</v>
      </c>
      <c r="I113" s="40"/>
      <c r="J113" s="41"/>
      <c r="K113" s="41"/>
      <c r="L113" s="85"/>
      <c r="M113" s="811">
        <v>84</v>
      </c>
      <c r="N113" s="812" t="s">
        <v>212</v>
      </c>
      <c r="O113" s="738">
        <f t="shared" si="66"/>
        <v>3667.1</v>
      </c>
      <c r="P113" s="713">
        <f>'дор.фонд на 01.01.22 (декабрь)'!S113</f>
        <v>0</v>
      </c>
      <c r="Q113" s="716">
        <f>'дор.фонд на 01.01.22 (декабрь)'!T113</f>
        <v>1517.9</v>
      </c>
      <c r="R113" s="731">
        <f>'дор.фонд на 01.01.22 (декабрь)'!U113</f>
        <v>2149.1999999999998</v>
      </c>
      <c r="S113" s="732">
        <f t="shared" si="49"/>
        <v>1517.9</v>
      </c>
      <c r="T113" s="733">
        <f>'дор.фонд на 01.01.22 (декабрь)'!W113</f>
        <v>0</v>
      </c>
      <c r="U113" s="734">
        <f>'дор.фонд на 01.01.22 (декабрь)'!X113</f>
        <v>1517.9</v>
      </c>
      <c r="V113" s="733">
        <f>'дор.фонд на 01.01.22 (декабрь)'!Y113</f>
        <v>0</v>
      </c>
      <c r="W113" s="714">
        <f t="shared" si="52"/>
        <v>3667.1</v>
      </c>
      <c r="X113" s="713">
        <f>'дор.фонд на 01.01.22 (декабрь)'!AR113</f>
        <v>0</v>
      </c>
      <c r="Y113" s="716">
        <f>'дор.фонд на 01.01.22 (декабрь)'!AS113</f>
        <v>1517.9</v>
      </c>
      <c r="Z113" s="713">
        <f>'дор.фонд на 01.01.22 (декабрь)'!AT113</f>
        <v>2149.1999999999998</v>
      </c>
      <c r="AA113" s="714">
        <f t="shared" si="53"/>
        <v>3363.5201399999996</v>
      </c>
      <c r="AB113" s="717">
        <f>'дор.фонд на 01.01.22 (декабрь)'!BL113</f>
        <v>0</v>
      </c>
      <c r="AC113" s="725">
        <f>'дор.фонд на 01.01.22 (декабрь)'!BM113</f>
        <v>1214.32014</v>
      </c>
      <c r="AD113" s="740">
        <f>'дор.фонд на 01.01.22 (декабрь)'!BN113</f>
        <v>2149.1999999999998</v>
      </c>
      <c r="AE113" s="736">
        <f t="shared" si="50"/>
        <v>2.4159035509585611</v>
      </c>
      <c r="AF113" s="737">
        <f t="shared" si="51"/>
        <v>1</v>
      </c>
      <c r="AG113" s="714">
        <f t="shared" si="61"/>
        <v>0</v>
      </c>
      <c r="AH113" s="713">
        <f t="shared" si="72"/>
        <v>0</v>
      </c>
      <c r="AI113" s="713">
        <f t="shared" si="72"/>
        <v>0</v>
      </c>
      <c r="AJ113" s="713">
        <f t="shared" si="72"/>
        <v>0</v>
      </c>
      <c r="AK113" s="714">
        <f t="shared" si="62"/>
        <v>3363.5201399999996</v>
      </c>
      <c r="AL113" s="713">
        <f>'дор.фонд на 01.01.22 (декабрь)'!BL113</f>
        <v>0</v>
      </c>
      <c r="AM113" s="713">
        <f>'дор.фонд на 01.01.22 (декабрь)'!BM113</f>
        <v>1214.32014</v>
      </c>
      <c r="AN113" s="713">
        <f>'дор.фонд на 01.01.22 (декабрь)'!BN113</f>
        <v>2149.1999999999998</v>
      </c>
      <c r="AO113" s="714">
        <f t="shared" si="63"/>
        <v>3363.5201399999996</v>
      </c>
      <c r="AP113" s="713">
        <f>'дор.фонд на 01.01.22 (декабрь)'!BU113</f>
        <v>0</v>
      </c>
      <c r="AQ113" s="713">
        <f>'дор.фонд на 01.01.22 (декабрь)'!BV113</f>
        <v>1214.32014</v>
      </c>
      <c r="AR113" s="713">
        <f>'дор.фонд на 01.01.22 (декабрь)'!BW113</f>
        <v>2149.1999999999998</v>
      </c>
      <c r="AS113" s="714">
        <f t="shared" si="64"/>
        <v>421.48545999999999</v>
      </c>
      <c r="AT113" s="713">
        <f>'дор.фонд на 01.01.22 (декабрь)'!BZ113</f>
        <v>0</v>
      </c>
      <c r="AU113" s="713">
        <f>'дор.фонд на 01.01.22 (декабрь)'!CA113</f>
        <v>182.68546000000001</v>
      </c>
      <c r="AV113" s="713">
        <f>'дор.фонд на 01.01.22 (декабрь)'!CB113</f>
        <v>238.8</v>
      </c>
      <c r="AW113" s="714">
        <f t="shared" si="65"/>
        <v>3785.0056</v>
      </c>
      <c r="AX113" s="713">
        <f t="shared" si="69"/>
        <v>0</v>
      </c>
      <c r="AY113" s="713">
        <f t="shared" si="70"/>
        <v>1397.0056</v>
      </c>
      <c r="AZ113" s="713">
        <f t="shared" si="71"/>
        <v>2388</v>
      </c>
      <c r="BA113" s="849"/>
      <c r="BB113" s="832"/>
      <c r="BC113" s="832"/>
      <c r="BD113" s="832"/>
      <c r="BE113" s="828"/>
    </row>
    <row r="114" spans="1:57" s="669" customFormat="1" ht="15.75" customHeight="1" x14ac:dyDescent="0.25">
      <c r="A114" s="827"/>
      <c r="B114" s="679"/>
      <c r="C114" s="680"/>
      <c r="D114" s="680"/>
      <c r="E114" s="638"/>
      <c r="F114" s="679"/>
      <c r="G114" s="680"/>
      <c r="H114" s="680"/>
      <c r="I114" s="1007"/>
      <c r="J114" s="1008"/>
      <c r="K114" s="1008"/>
      <c r="L114" s="1008"/>
      <c r="M114" s="138"/>
      <c r="N114" s="141" t="s">
        <v>18</v>
      </c>
      <c r="O114" s="712">
        <f>SUM(O115:O127)-O116</f>
        <v>121631.02625</v>
      </c>
      <c r="P114" s="711">
        <f>SUM(P115:P127)-P116</f>
        <v>31183.260259999999</v>
      </c>
      <c r="Q114" s="711">
        <f>SUM(Q115:Q127)-Q116</f>
        <v>19533.859799999998</v>
      </c>
      <c r="R114" s="727">
        <f>SUM(R115:R127)-R116</f>
        <v>70913.906190000009</v>
      </c>
      <c r="S114" s="712">
        <f t="shared" si="49"/>
        <v>122969.40619000001</v>
      </c>
      <c r="T114" s="711">
        <f>SUM(T115:T127)-T116</f>
        <v>32246.799999999999</v>
      </c>
      <c r="U114" s="711">
        <f>SUM(U115:U127)-U116</f>
        <v>19808.699999999997</v>
      </c>
      <c r="V114" s="711">
        <f>SUM(V115:V127)-V116</f>
        <v>70913.906190000009</v>
      </c>
      <c r="W114" s="712">
        <f t="shared" si="52"/>
        <v>121631.02625000001</v>
      </c>
      <c r="X114" s="711">
        <f>SUM(X115:X127)-X116</f>
        <v>31183.260259999999</v>
      </c>
      <c r="Y114" s="711">
        <f>SUM(Y115:Y127)-Y116</f>
        <v>19533.859799999998</v>
      </c>
      <c r="Z114" s="711">
        <f>SUM(Z115:Z127)-Z116</f>
        <v>70913.906190000009</v>
      </c>
      <c r="AA114" s="712">
        <f t="shared" si="53"/>
        <v>110594.27043</v>
      </c>
      <c r="AB114" s="711">
        <f>SUM(AB115:AB127)-AB116</f>
        <v>23608.739959999999</v>
      </c>
      <c r="AC114" s="711">
        <f>SUM(AC115:AC127)-AC116</f>
        <v>17189.493470000001</v>
      </c>
      <c r="AD114" s="728">
        <f>SUM(AD115:AD127)-AD116</f>
        <v>69796.037000000011</v>
      </c>
      <c r="AE114" s="729">
        <f t="shared" si="50"/>
        <v>0.98911615513591999</v>
      </c>
      <c r="AF114" s="730">
        <f t="shared" si="51"/>
        <v>1.0000000000000002</v>
      </c>
      <c r="AG114" s="712">
        <f t="shared" si="61"/>
        <v>0</v>
      </c>
      <c r="AH114" s="711">
        <f>SUM(AH115:AH127)-AH116</f>
        <v>0</v>
      </c>
      <c r="AI114" s="711">
        <f>SUM(AI115:AI127)-AI116</f>
        <v>0</v>
      </c>
      <c r="AJ114" s="711">
        <f>SUM(AJ115:AJ127)-AJ116</f>
        <v>0</v>
      </c>
      <c r="AK114" s="712">
        <f t="shared" si="62"/>
        <v>110594.27043</v>
      </c>
      <c r="AL114" s="711">
        <f>SUM(AL115:AL127)-AL116</f>
        <v>23608.739959999999</v>
      </c>
      <c r="AM114" s="711">
        <f>SUM(AM115:AM127)-AM116</f>
        <v>17189.493470000001</v>
      </c>
      <c r="AN114" s="711">
        <f>SUM(AN115:AN127)-AN116</f>
        <v>69796.037000000011</v>
      </c>
      <c r="AO114" s="712">
        <f t="shared" si="63"/>
        <v>110594.27043</v>
      </c>
      <c r="AP114" s="711">
        <f>SUM(AP115:AP127)-AP116</f>
        <v>23608.739959999999</v>
      </c>
      <c r="AQ114" s="711">
        <f>SUM(AQ115:AQ127)-AQ116</f>
        <v>17189.493469999998</v>
      </c>
      <c r="AR114" s="711">
        <f>SUM(AR115:AR127)-AR116</f>
        <v>69796.037000000011</v>
      </c>
      <c r="AS114" s="712">
        <f t="shared" si="64"/>
        <v>12737.674340000001</v>
      </c>
      <c r="AT114" s="711">
        <f>SUM(AT115:AT127)-AT116</f>
        <v>1506.9408600000002</v>
      </c>
      <c r="AU114" s="711">
        <f>SUM(AU115:AU127)-AU116</f>
        <v>4092.72577</v>
      </c>
      <c r="AV114" s="711">
        <f>SUM(AV115:AV127)-AV116</f>
        <v>7138.0077100000008</v>
      </c>
      <c r="AW114" s="712">
        <f t="shared" si="65"/>
        <v>123331.94476999999</v>
      </c>
      <c r="AX114" s="711">
        <f>SUM(AX115:AX127)-AX116</f>
        <v>25115.680819999998</v>
      </c>
      <c r="AY114" s="711">
        <f>SUM(AY115:AY127)-AY116</f>
        <v>21282.219239999999</v>
      </c>
      <c r="AZ114" s="711">
        <f>SUM(AZ115:AZ127)-AZ116</f>
        <v>76934.044710000002</v>
      </c>
      <c r="BA114" s="848"/>
      <c r="BB114" s="835"/>
      <c r="BC114" s="835"/>
      <c r="BD114" s="835"/>
      <c r="BE114" s="827"/>
    </row>
    <row r="115" spans="1:57" s="48" customFormat="1" ht="15.75" customHeight="1" x14ac:dyDescent="0.25">
      <c r="A115" s="120"/>
      <c r="B115" s="35">
        <v>1</v>
      </c>
      <c r="C115" s="36"/>
      <c r="D115" s="36"/>
      <c r="E115" s="811">
        <v>96</v>
      </c>
      <c r="F115" s="35">
        <v>1</v>
      </c>
      <c r="G115" s="36"/>
      <c r="H115" s="36">
        <v>1</v>
      </c>
      <c r="I115" s="888"/>
      <c r="J115" s="889"/>
      <c r="K115" s="274"/>
      <c r="L115" s="66"/>
      <c r="M115" s="811">
        <v>85</v>
      </c>
      <c r="N115" s="804" t="s">
        <v>224</v>
      </c>
      <c r="O115" s="738">
        <f t="shared" ref="O115:O127" si="73">P115+Q115+R115</f>
        <v>2895.1</v>
      </c>
      <c r="P115" s="713">
        <f>'дор.фонд на 01.01.22 (декабрь)'!S115</f>
        <v>0</v>
      </c>
      <c r="Q115" s="716">
        <f>'дор.фонд на 01.01.22 (декабрь)'!T115</f>
        <v>2895.1</v>
      </c>
      <c r="R115" s="731">
        <f>'дор.фонд на 01.01.22 (декабрь)'!U115</f>
        <v>0</v>
      </c>
      <c r="S115" s="732">
        <f t="shared" si="49"/>
        <v>2895.1</v>
      </c>
      <c r="T115" s="733">
        <f>'дор.фонд на 01.01.22 (декабрь)'!W115</f>
        <v>0</v>
      </c>
      <c r="U115" s="734">
        <f>'дор.фонд на 01.01.22 (декабрь)'!X115</f>
        <v>2895.1</v>
      </c>
      <c r="V115" s="733">
        <f>'дор.фонд на 01.01.22 (декабрь)'!Y115</f>
        <v>0</v>
      </c>
      <c r="W115" s="714">
        <f t="shared" si="52"/>
        <v>2895.1</v>
      </c>
      <c r="X115" s="713">
        <f>'дор.фонд на 01.01.22 (декабрь)'!AR115</f>
        <v>0</v>
      </c>
      <c r="Y115" s="716">
        <f>'дор.фонд на 01.01.22 (декабрь)'!AS115</f>
        <v>2895.1</v>
      </c>
      <c r="Z115" s="713">
        <f>'дор.фонд на 01.01.22 (декабрь)'!AT115</f>
        <v>0</v>
      </c>
      <c r="AA115" s="714">
        <f t="shared" si="53"/>
        <v>2862.14671</v>
      </c>
      <c r="AB115" s="717">
        <f>'дор.фонд на 01.01.22 (декабрь)'!BL115</f>
        <v>0</v>
      </c>
      <c r="AC115" s="725">
        <f>'дор.фонд на 01.01.22 (декабрь)'!BM115</f>
        <v>2862.14671</v>
      </c>
      <c r="AD115" s="740">
        <f>'дор.фонд на 01.01.22 (декабрь)'!BN115</f>
        <v>0</v>
      </c>
      <c r="AE115" s="736">
        <f t="shared" si="50"/>
        <v>1</v>
      </c>
      <c r="AF115" s="737">
        <f t="shared" si="51"/>
        <v>1</v>
      </c>
      <c r="AG115" s="714">
        <f t="shared" si="61"/>
        <v>0</v>
      </c>
      <c r="AH115" s="713">
        <f t="shared" ref="AH115:AJ127" si="74">P115-X115</f>
        <v>0</v>
      </c>
      <c r="AI115" s="713">
        <f t="shared" si="74"/>
        <v>0</v>
      </c>
      <c r="AJ115" s="713">
        <f>R115-Z115</f>
        <v>0</v>
      </c>
      <c r="AK115" s="714">
        <f t="shared" si="62"/>
        <v>2862.14671</v>
      </c>
      <c r="AL115" s="713">
        <f>'дор.фонд на 01.01.22 (декабрь)'!BL115</f>
        <v>0</v>
      </c>
      <c r="AM115" s="713">
        <f>'дор.фонд на 01.01.22 (декабрь)'!BM115</f>
        <v>2862.14671</v>
      </c>
      <c r="AN115" s="713">
        <f>'дор.фонд на 01.01.22 (декабрь)'!BN115</f>
        <v>0</v>
      </c>
      <c r="AO115" s="714">
        <f t="shared" si="63"/>
        <v>2862.14671</v>
      </c>
      <c r="AP115" s="713">
        <f>'дор.фонд на 01.01.22 (декабрь)'!BU115</f>
        <v>0</v>
      </c>
      <c r="AQ115" s="713">
        <f>'дор.фонд на 01.01.22 (декабрь)'!BV115</f>
        <v>2862.14671</v>
      </c>
      <c r="AR115" s="713">
        <f>'дор.фонд на 01.01.22 (декабрь)'!BW115</f>
        <v>0</v>
      </c>
      <c r="AS115" s="714">
        <f t="shared" si="64"/>
        <v>407.67029000000002</v>
      </c>
      <c r="AT115" s="713">
        <f>'дор.фонд на 01.01.22 (декабрь)'!BZ115</f>
        <v>0</v>
      </c>
      <c r="AU115" s="713">
        <f>'дор.фонд на 01.01.22 (декабрь)'!CA115</f>
        <v>407.67029000000002</v>
      </c>
      <c r="AV115" s="713">
        <f>'дор.фонд на 01.01.22 (декабрь)'!CB115</f>
        <v>0</v>
      </c>
      <c r="AW115" s="714">
        <f t="shared" si="65"/>
        <v>3269.817</v>
      </c>
      <c r="AX115" s="713">
        <f>AP115+AT115</f>
        <v>0</v>
      </c>
      <c r="AY115" s="713">
        <f t="shared" ref="AY115:AZ115" si="75">AQ115+AU115</f>
        <v>3269.817</v>
      </c>
      <c r="AZ115" s="713">
        <f t="shared" si="75"/>
        <v>0</v>
      </c>
      <c r="BA115" s="849"/>
      <c r="BB115" s="832"/>
      <c r="BC115" s="832"/>
      <c r="BD115" s="832"/>
      <c r="BE115" s="120"/>
    </row>
    <row r="116" spans="1:57" s="48" customFormat="1" ht="15.75" hidden="1" customHeight="1" x14ac:dyDescent="0.25">
      <c r="A116" s="120"/>
      <c r="B116" s="35"/>
      <c r="C116" s="36"/>
      <c r="D116" s="36"/>
      <c r="E116" s="811"/>
      <c r="F116" s="35"/>
      <c r="G116" s="36"/>
      <c r="H116" s="36"/>
      <c r="I116" s="888"/>
      <c r="J116" s="889"/>
      <c r="K116" s="274"/>
      <c r="L116" s="66"/>
      <c r="M116" s="811"/>
      <c r="N116" s="19" t="s">
        <v>251</v>
      </c>
      <c r="O116" s="738">
        <f t="shared" si="73"/>
        <v>0</v>
      </c>
      <c r="P116" s="713">
        <f>'дор.фонд на 01.01.22 (декабрь)'!S116</f>
        <v>0</v>
      </c>
      <c r="Q116" s="716">
        <f>'дор.фонд на 01.01.22 (декабрь)'!T116</f>
        <v>0</v>
      </c>
      <c r="R116" s="731">
        <f>'дор.фонд на 01.01.22 (декабрь)'!U116</f>
        <v>0</v>
      </c>
      <c r="S116" s="732">
        <f t="shared" si="49"/>
        <v>0</v>
      </c>
      <c r="T116" s="733">
        <f>'дор.фонд на 01.01.22 (декабрь)'!W116</f>
        <v>0</v>
      </c>
      <c r="U116" s="734">
        <f>'дор.фонд на 01.01.22 (декабрь)'!X116</f>
        <v>0</v>
      </c>
      <c r="V116" s="733">
        <f>'дор.фонд на 01.01.22 (декабрь)'!Y116</f>
        <v>0</v>
      </c>
      <c r="W116" s="714">
        <f t="shared" si="52"/>
        <v>0</v>
      </c>
      <c r="X116" s="713">
        <f>'дор.фонд на 01.01.22 (декабрь)'!AR116</f>
        <v>0</v>
      </c>
      <c r="Y116" s="716">
        <f>'дор.фонд на 01.01.22 (декабрь)'!AS116</f>
        <v>0</v>
      </c>
      <c r="Z116" s="713">
        <f>'дор.фонд на 01.01.22 (декабрь)'!AT116</f>
        <v>0</v>
      </c>
      <c r="AA116" s="714">
        <f t="shared" si="53"/>
        <v>0</v>
      </c>
      <c r="AB116" s="717">
        <f>'дор.фонд на 01.01.22 (декабрь)'!BL116</f>
        <v>0</v>
      </c>
      <c r="AC116" s="725">
        <f>'дор.фонд на 01.01.22 (декабрь)'!BM116</f>
        <v>0</v>
      </c>
      <c r="AD116" s="740">
        <f>'дор.фонд на 01.01.22 (декабрь)'!BN116</f>
        <v>0</v>
      </c>
      <c r="AE116" s="736" t="e">
        <f t="shared" si="50"/>
        <v>#DIV/0!</v>
      </c>
      <c r="AF116" s="737" t="e">
        <f t="shared" si="51"/>
        <v>#DIV/0!</v>
      </c>
      <c r="AG116" s="714">
        <f t="shared" si="61"/>
        <v>0</v>
      </c>
      <c r="AH116" s="713">
        <f t="shared" si="74"/>
        <v>0</v>
      </c>
      <c r="AI116" s="713">
        <f t="shared" si="74"/>
        <v>0</v>
      </c>
      <c r="AJ116" s="713">
        <f t="shared" si="74"/>
        <v>0</v>
      </c>
      <c r="AK116" s="714">
        <f t="shared" si="62"/>
        <v>0</v>
      </c>
      <c r="AL116" s="713">
        <f>'дор.фонд на 01.01.22 (декабрь)'!BL116</f>
        <v>0</v>
      </c>
      <c r="AM116" s="713">
        <f>'дор.фонд на 01.01.22 (декабрь)'!BM116</f>
        <v>0</v>
      </c>
      <c r="AN116" s="713">
        <f>'дор.фонд на 01.01.22 (декабрь)'!BN116</f>
        <v>0</v>
      </c>
      <c r="AO116" s="714">
        <f t="shared" si="63"/>
        <v>0</v>
      </c>
      <c r="AP116" s="713">
        <f>'дор.фонд на 01.01.22 (декабрь)'!BU116</f>
        <v>0</v>
      </c>
      <c r="AQ116" s="713">
        <f>'дор.фонд на 01.01.22 (декабрь)'!BV116</f>
        <v>0</v>
      </c>
      <c r="AR116" s="713">
        <f>'дор.фонд на 01.01.22 (декабрь)'!BW116</f>
        <v>0</v>
      </c>
      <c r="AS116" s="714">
        <f t="shared" si="64"/>
        <v>0</v>
      </c>
      <c r="AT116" s="713">
        <f>'дор.фонд на 01.01.22 (декабрь)'!BZ116</f>
        <v>0</v>
      </c>
      <c r="AU116" s="713">
        <f>'дор.фонд на 01.01.22 (декабрь)'!CA116</f>
        <v>0</v>
      </c>
      <c r="AV116" s="713">
        <f>'дор.фонд на 01.01.22 (декабрь)'!CB116</f>
        <v>0</v>
      </c>
      <c r="AW116" s="714">
        <f t="shared" si="65"/>
        <v>0</v>
      </c>
      <c r="AX116" s="713">
        <f t="shared" ref="AX116:AX127" si="76">AP116+AT116</f>
        <v>0</v>
      </c>
      <c r="AY116" s="713">
        <f t="shared" ref="AY116:AY127" si="77">AQ116+AU116</f>
        <v>0</v>
      </c>
      <c r="AZ116" s="713">
        <f t="shared" ref="AZ116:AZ127" si="78">AR116+AV116</f>
        <v>0</v>
      </c>
      <c r="BA116" s="849"/>
      <c r="BB116" s="832"/>
      <c r="BC116" s="832"/>
      <c r="BD116" s="832"/>
      <c r="BE116" s="120"/>
    </row>
    <row r="117" spans="1:57" s="48" customFormat="1" ht="15.75" customHeight="1" x14ac:dyDescent="0.25">
      <c r="A117" s="120"/>
      <c r="B117" s="35"/>
      <c r="C117" s="36"/>
      <c r="D117" s="36">
        <v>1</v>
      </c>
      <c r="E117" s="811">
        <v>97</v>
      </c>
      <c r="F117" s="35"/>
      <c r="G117" s="36"/>
      <c r="H117" s="36">
        <v>1</v>
      </c>
      <c r="I117" s="886"/>
      <c r="J117" s="887"/>
      <c r="K117" s="887"/>
      <c r="L117" s="202"/>
      <c r="M117" s="811">
        <v>86</v>
      </c>
      <c r="N117" s="812" t="s">
        <v>223</v>
      </c>
      <c r="O117" s="738">
        <f t="shared" si="73"/>
        <v>1153.9000000000001</v>
      </c>
      <c r="P117" s="713">
        <f>'дор.фонд на 01.01.22 (декабрь)'!S117</f>
        <v>0</v>
      </c>
      <c r="Q117" s="716">
        <f>'дор.фонд на 01.01.22 (декабрь)'!T117</f>
        <v>1153.9000000000001</v>
      </c>
      <c r="R117" s="731">
        <f>'дор.фонд на 01.01.22 (декабрь)'!U117</f>
        <v>0</v>
      </c>
      <c r="S117" s="732">
        <f t="shared" si="49"/>
        <v>1153.9000000000001</v>
      </c>
      <c r="T117" s="733">
        <f>'дор.фонд на 01.01.22 (декабрь)'!W117</f>
        <v>0</v>
      </c>
      <c r="U117" s="734">
        <f>'дор.фонд на 01.01.22 (декабрь)'!X117</f>
        <v>1153.9000000000001</v>
      </c>
      <c r="V117" s="733">
        <f>'дор.фонд на 01.01.22 (декабрь)'!Y117</f>
        <v>0</v>
      </c>
      <c r="W117" s="714">
        <f t="shared" si="52"/>
        <v>1153.9000000000001</v>
      </c>
      <c r="X117" s="713">
        <f>'дор.фонд на 01.01.22 (декабрь)'!AR117</f>
        <v>0</v>
      </c>
      <c r="Y117" s="716">
        <f>'дор.фонд на 01.01.22 (декабрь)'!AS117</f>
        <v>1153.9000000000001</v>
      </c>
      <c r="Z117" s="713">
        <f>'дор.фонд на 01.01.22 (декабрь)'!AT117</f>
        <v>0</v>
      </c>
      <c r="AA117" s="714">
        <f t="shared" si="53"/>
        <v>894.27256</v>
      </c>
      <c r="AB117" s="717">
        <f>'дор.фонд на 01.01.22 (декабрь)'!BL117</f>
        <v>0</v>
      </c>
      <c r="AC117" s="725">
        <f>'дор.фонд на 01.01.22 (декабрь)'!BM117</f>
        <v>894.27256</v>
      </c>
      <c r="AD117" s="740">
        <f>'дор.фонд на 01.01.22 (декабрь)'!BN117</f>
        <v>0</v>
      </c>
      <c r="AE117" s="736">
        <f t="shared" si="50"/>
        <v>1</v>
      </c>
      <c r="AF117" s="737">
        <f t="shared" si="51"/>
        <v>1</v>
      </c>
      <c r="AG117" s="714">
        <f t="shared" si="61"/>
        <v>0</v>
      </c>
      <c r="AH117" s="713">
        <f t="shared" si="74"/>
        <v>0</v>
      </c>
      <c r="AI117" s="713">
        <f t="shared" si="74"/>
        <v>0</v>
      </c>
      <c r="AJ117" s="713">
        <f t="shared" si="74"/>
        <v>0</v>
      </c>
      <c r="AK117" s="714">
        <f t="shared" si="62"/>
        <v>894.27256</v>
      </c>
      <c r="AL117" s="713">
        <f>'дор.фонд на 01.01.22 (декабрь)'!BL117</f>
        <v>0</v>
      </c>
      <c r="AM117" s="713">
        <f>'дор.фонд на 01.01.22 (декабрь)'!BM117</f>
        <v>894.27256</v>
      </c>
      <c r="AN117" s="713">
        <f>'дор.фонд на 01.01.22 (декабрь)'!BN117</f>
        <v>0</v>
      </c>
      <c r="AO117" s="714">
        <f t="shared" si="63"/>
        <v>894.27256</v>
      </c>
      <c r="AP117" s="713">
        <f>'дор.фонд на 01.01.22 (декабрь)'!BU117</f>
        <v>0</v>
      </c>
      <c r="AQ117" s="713">
        <f>'дор.фонд на 01.01.22 (декабрь)'!BV117</f>
        <v>894.27256</v>
      </c>
      <c r="AR117" s="713">
        <f>'дор.фонд на 01.01.22 (декабрь)'!BW117</f>
        <v>0</v>
      </c>
      <c r="AS117" s="714">
        <f t="shared" si="64"/>
        <v>545.36938999999995</v>
      </c>
      <c r="AT117" s="713">
        <f>'дор.фонд на 01.01.22 (декабрь)'!BZ117</f>
        <v>0</v>
      </c>
      <c r="AU117" s="713">
        <f>'дор.фонд на 01.01.22 (декабрь)'!CA117</f>
        <v>545.36938999999995</v>
      </c>
      <c r="AV117" s="713">
        <f>'дор.фонд на 01.01.22 (декабрь)'!CB117</f>
        <v>0</v>
      </c>
      <c r="AW117" s="714">
        <f t="shared" si="65"/>
        <v>1439.64195</v>
      </c>
      <c r="AX117" s="713">
        <f t="shared" si="76"/>
        <v>0</v>
      </c>
      <c r="AY117" s="713">
        <f t="shared" si="77"/>
        <v>1439.64195</v>
      </c>
      <c r="AZ117" s="713">
        <f t="shared" si="78"/>
        <v>0</v>
      </c>
      <c r="BA117" s="849"/>
      <c r="BB117" s="832"/>
      <c r="BC117" s="832"/>
      <c r="BD117" s="832"/>
      <c r="BE117" s="120"/>
    </row>
    <row r="118" spans="1:57" s="48" customFormat="1" ht="15.75" customHeight="1" x14ac:dyDescent="0.25">
      <c r="A118" s="120"/>
      <c r="B118" s="35"/>
      <c r="C118" s="36"/>
      <c r="D118" s="36">
        <v>1</v>
      </c>
      <c r="E118" s="811">
        <v>98</v>
      </c>
      <c r="F118" s="35"/>
      <c r="G118" s="36"/>
      <c r="H118" s="36"/>
      <c r="I118" s="888"/>
      <c r="J118" s="889"/>
      <c r="K118" s="274"/>
      <c r="L118" s="66"/>
      <c r="M118" s="811">
        <v>87</v>
      </c>
      <c r="N118" s="812" t="s">
        <v>222</v>
      </c>
      <c r="O118" s="738">
        <f t="shared" si="73"/>
        <v>1188.2110399999999</v>
      </c>
      <c r="P118" s="713">
        <f>'дор.фонд на 01.01.22 (декабрь)'!S118</f>
        <v>0</v>
      </c>
      <c r="Q118" s="716">
        <f>'дор.фонд на 01.01.22 (декабрь)'!T118</f>
        <v>1188.2110399999999</v>
      </c>
      <c r="R118" s="731">
        <f>'дор.фонд на 01.01.22 (декабрь)'!U118</f>
        <v>0</v>
      </c>
      <c r="S118" s="732">
        <f t="shared" si="49"/>
        <v>1267.2</v>
      </c>
      <c r="T118" s="733">
        <f>'дор.фонд на 01.01.22 (декабрь)'!W118</f>
        <v>0</v>
      </c>
      <c r="U118" s="734">
        <f>'дор.фонд на 01.01.22 (декабрь)'!X118</f>
        <v>1267.2</v>
      </c>
      <c r="V118" s="733">
        <f>'дор.фонд на 01.01.22 (декабрь)'!Y118</f>
        <v>0</v>
      </c>
      <c r="W118" s="714">
        <f t="shared" si="52"/>
        <v>1188.2110399999999</v>
      </c>
      <c r="X118" s="713">
        <f>'дор.фонд на 01.01.22 (декабрь)'!AR118</f>
        <v>0</v>
      </c>
      <c r="Y118" s="716">
        <f>'дор.фонд на 01.01.22 (декабрь)'!AS118</f>
        <v>1188.2110399999999</v>
      </c>
      <c r="Z118" s="713">
        <f>'дор.фонд на 01.01.22 (декабрь)'!AT118</f>
        <v>0</v>
      </c>
      <c r="AA118" s="714">
        <f t="shared" si="53"/>
        <v>1188.2110400000001</v>
      </c>
      <c r="AB118" s="717">
        <f>'дор.фонд на 01.01.22 (декабрь)'!BL118</f>
        <v>0</v>
      </c>
      <c r="AC118" s="725">
        <f>'дор.фонд на 01.01.22 (декабрь)'!BM118</f>
        <v>1188.2110400000001</v>
      </c>
      <c r="AD118" s="740">
        <f>'дор.фонд на 01.01.22 (декабрь)'!BN118</f>
        <v>0</v>
      </c>
      <c r="AE118" s="736">
        <f t="shared" si="50"/>
        <v>0.93766654040404029</v>
      </c>
      <c r="AF118" s="737">
        <f t="shared" si="51"/>
        <v>1</v>
      </c>
      <c r="AG118" s="714">
        <f t="shared" si="61"/>
        <v>0</v>
      </c>
      <c r="AH118" s="713">
        <f t="shared" si="74"/>
        <v>0</v>
      </c>
      <c r="AI118" s="713">
        <f t="shared" si="74"/>
        <v>0</v>
      </c>
      <c r="AJ118" s="713">
        <f t="shared" si="74"/>
        <v>0</v>
      </c>
      <c r="AK118" s="714">
        <f t="shared" si="62"/>
        <v>1188.2110400000001</v>
      </c>
      <c r="AL118" s="713">
        <f>'дор.фонд на 01.01.22 (декабрь)'!BL118</f>
        <v>0</v>
      </c>
      <c r="AM118" s="713">
        <f>'дор.фонд на 01.01.22 (декабрь)'!BM118</f>
        <v>1188.2110400000001</v>
      </c>
      <c r="AN118" s="713">
        <f>'дор.фонд на 01.01.22 (декабрь)'!BN118</f>
        <v>0</v>
      </c>
      <c r="AO118" s="714">
        <f t="shared" si="63"/>
        <v>1188.2110399999999</v>
      </c>
      <c r="AP118" s="713">
        <f>'дор.фонд на 01.01.22 (декабрь)'!BU118</f>
        <v>0</v>
      </c>
      <c r="AQ118" s="713">
        <f>'дор.фонд на 01.01.22 (декабрь)'!BV118</f>
        <v>1188.2110399999999</v>
      </c>
      <c r="AR118" s="713">
        <f>'дор.фонд на 01.01.22 (декабрь)'!BW118</f>
        <v>0</v>
      </c>
      <c r="AS118" s="714">
        <f t="shared" si="64"/>
        <v>771.65841</v>
      </c>
      <c r="AT118" s="713">
        <f>'дор.фонд на 01.01.22 (декабрь)'!BZ118</f>
        <v>0</v>
      </c>
      <c r="AU118" s="713">
        <f>'дор.фонд на 01.01.22 (декабрь)'!CA118</f>
        <v>771.65841</v>
      </c>
      <c r="AV118" s="713">
        <f>'дор.фонд на 01.01.22 (декабрь)'!CB118</f>
        <v>0</v>
      </c>
      <c r="AW118" s="714">
        <f t="shared" si="65"/>
        <v>1959.8694499999999</v>
      </c>
      <c r="AX118" s="713">
        <f t="shared" si="76"/>
        <v>0</v>
      </c>
      <c r="AY118" s="713">
        <f t="shared" si="77"/>
        <v>1959.8694499999999</v>
      </c>
      <c r="AZ118" s="713">
        <f t="shared" si="78"/>
        <v>0</v>
      </c>
      <c r="BA118" s="849"/>
      <c r="BB118" s="832"/>
      <c r="BC118" s="832"/>
      <c r="BD118" s="832"/>
      <c r="BE118" s="120"/>
    </row>
    <row r="119" spans="1:57" s="49" customFormat="1" ht="15.6" customHeight="1" x14ac:dyDescent="0.25">
      <c r="A119" s="828"/>
      <c r="B119" s="38"/>
      <c r="C119" s="39">
        <v>1</v>
      </c>
      <c r="D119" s="39"/>
      <c r="E119" s="40">
        <v>99</v>
      </c>
      <c r="F119" s="38"/>
      <c r="G119" s="39">
        <v>1</v>
      </c>
      <c r="H119" s="39">
        <v>1</v>
      </c>
      <c r="I119" s="888"/>
      <c r="J119" s="889"/>
      <c r="K119" s="268"/>
      <c r="L119" s="85"/>
      <c r="M119" s="811">
        <v>88</v>
      </c>
      <c r="N119" s="804" t="s">
        <v>221</v>
      </c>
      <c r="O119" s="738">
        <f t="shared" si="73"/>
        <v>39884.536840000001</v>
      </c>
      <c r="P119" s="713">
        <f>'дор.фонд на 01.01.22 (декабрь)'!S119</f>
        <v>0</v>
      </c>
      <c r="Q119" s="716">
        <f>'дор.фонд на 01.01.22 (декабрь)'!T119</f>
        <v>930.7</v>
      </c>
      <c r="R119" s="731">
        <f>'дор.фонд на 01.01.22 (декабрь)'!U119</f>
        <v>38953.836840000004</v>
      </c>
      <c r="S119" s="732">
        <f t="shared" si="49"/>
        <v>39884.536840000001</v>
      </c>
      <c r="T119" s="733">
        <f>'дор.фонд на 01.01.22 (декабрь)'!W119</f>
        <v>0</v>
      </c>
      <c r="U119" s="734">
        <f>'дор.фонд на 01.01.22 (декабрь)'!X119</f>
        <v>930.7</v>
      </c>
      <c r="V119" s="733">
        <f>'дор.фонд на 01.01.22 (декабрь)'!Y119</f>
        <v>38953.836840000004</v>
      </c>
      <c r="W119" s="714">
        <f t="shared" si="52"/>
        <v>39884.536840000001</v>
      </c>
      <c r="X119" s="713">
        <f>'дор.фонд на 01.01.22 (декабрь)'!AR119</f>
        <v>0</v>
      </c>
      <c r="Y119" s="716">
        <f>'дор.фонд на 01.01.22 (декабрь)'!AS119</f>
        <v>930.7</v>
      </c>
      <c r="Z119" s="713">
        <f>'дор.фонд на 01.01.22 (декабрь)'!AT119</f>
        <v>38953.836840000004</v>
      </c>
      <c r="AA119" s="714">
        <f t="shared" si="53"/>
        <v>38721.172460000002</v>
      </c>
      <c r="AB119" s="717">
        <f>'дор.фонд на 01.01.22 (декабрь)'!BL119</f>
        <v>0</v>
      </c>
      <c r="AC119" s="725">
        <f>'дор.фонд на 01.01.22 (декабрь)'!BM119</f>
        <v>885.20480999999995</v>
      </c>
      <c r="AD119" s="740">
        <f>'дор.фонд на 01.01.22 (декабрь)'!BN119</f>
        <v>37835.967649999999</v>
      </c>
      <c r="AE119" s="736">
        <f t="shared" si="50"/>
        <v>1</v>
      </c>
      <c r="AF119" s="737">
        <f t="shared" si="51"/>
        <v>1</v>
      </c>
      <c r="AG119" s="714">
        <f t="shared" si="61"/>
        <v>0</v>
      </c>
      <c r="AH119" s="713">
        <f t="shared" si="74"/>
        <v>0</v>
      </c>
      <c r="AI119" s="713">
        <f t="shared" si="74"/>
        <v>0</v>
      </c>
      <c r="AJ119" s="713">
        <f t="shared" si="74"/>
        <v>0</v>
      </c>
      <c r="AK119" s="714">
        <f t="shared" si="62"/>
        <v>38721.172460000002</v>
      </c>
      <c r="AL119" s="713">
        <f>'дор.фонд на 01.01.22 (декабрь)'!BL119</f>
        <v>0</v>
      </c>
      <c r="AM119" s="713">
        <f>'дор.фонд на 01.01.22 (декабрь)'!BM119</f>
        <v>885.20480999999995</v>
      </c>
      <c r="AN119" s="713">
        <f>'дор.фонд на 01.01.22 (декабрь)'!BN119</f>
        <v>37835.967649999999</v>
      </c>
      <c r="AO119" s="714">
        <f t="shared" si="63"/>
        <v>38721.172460000002</v>
      </c>
      <c r="AP119" s="713">
        <f>'дор.фонд на 01.01.22 (декабрь)'!BU119</f>
        <v>0</v>
      </c>
      <c r="AQ119" s="713">
        <f>'дор.фонд на 01.01.22 (декабрь)'!BV119</f>
        <v>885.20480999999995</v>
      </c>
      <c r="AR119" s="713">
        <f>'дор.фонд на 01.01.22 (декабрь)'!BW119</f>
        <v>37835.967649999999</v>
      </c>
      <c r="AS119" s="714">
        <f t="shared" si="64"/>
        <v>5472.3459499999999</v>
      </c>
      <c r="AT119" s="713">
        <f>'дор.фонд на 01.01.22 (декабрь)'!BZ119</f>
        <v>0</v>
      </c>
      <c r="AU119" s="713">
        <f>'дор.фонд на 01.01.22 (декабрь)'!CA119</f>
        <v>795.99040000000002</v>
      </c>
      <c r="AV119" s="713">
        <f>'дор.фонд на 01.01.22 (декабрь)'!CB119</f>
        <v>4676.3555500000002</v>
      </c>
      <c r="AW119" s="714">
        <f t="shared" si="65"/>
        <v>44193.518409999997</v>
      </c>
      <c r="AX119" s="713">
        <f t="shared" si="76"/>
        <v>0</v>
      </c>
      <c r="AY119" s="713">
        <f t="shared" si="77"/>
        <v>1681.1952099999999</v>
      </c>
      <c r="AZ119" s="713">
        <f t="shared" si="78"/>
        <v>42512.323199999999</v>
      </c>
      <c r="BA119" s="849"/>
      <c r="BB119" s="832"/>
      <c r="BC119" s="832"/>
      <c r="BD119" s="832"/>
      <c r="BE119" s="828"/>
    </row>
    <row r="120" spans="1:57" s="49" customFormat="1" ht="15.75" customHeight="1" x14ac:dyDescent="0.25">
      <c r="A120" s="828"/>
      <c r="B120" s="38"/>
      <c r="C120" s="39">
        <v>1</v>
      </c>
      <c r="D120" s="39"/>
      <c r="E120" s="40">
        <v>100</v>
      </c>
      <c r="F120" s="38"/>
      <c r="G120" s="39">
        <v>1</v>
      </c>
      <c r="H120" s="39">
        <v>1</v>
      </c>
      <c r="I120" s="890"/>
      <c r="J120" s="891"/>
      <c r="K120" s="891"/>
      <c r="L120" s="203"/>
      <c r="M120" s="811">
        <v>89</v>
      </c>
      <c r="N120" s="812" t="s">
        <v>156</v>
      </c>
      <c r="O120" s="738">
        <f t="shared" si="73"/>
        <v>64592.012569999999</v>
      </c>
      <c r="P120" s="713">
        <f>'дор.фонд на 01.01.22 (декабрь)'!S120</f>
        <v>31183.260259999999</v>
      </c>
      <c r="Q120" s="716">
        <f>'дор.фонд на 01.01.22 (декабрь)'!T120</f>
        <v>2366.1999999999998</v>
      </c>
      <c r="R120" s="731">
        <f>'дор.фонд на 01.01.22 (декабрь)'!U120</f>
        <v>31042.552309999999</v>
      </c>
      <c r="S120" s="732">
        <f t="shared" si="49"/>
        <v>65655.552309999999</v>
      </c>
      <c r="T120" s="733">
        <f>'дор.фонд на 01.01.22 (декабрь)'!W120</f>
        <v>32246.799999999999</v>
      </c>
      <c r="U120" s="734">
        <f>'дор.фонд на 01.01.22 (декабрь)'!X120</f>
        <v>2366.1999999999998</v>
      </c>
      <c r="V120" s="733">
        <f>'дор.фонд на 01.01.22 (декабрь)'!Y120</f>
        <v>31042.552309999999</v>
      </c>
      <c r="W120" s="714">
        <f t="shared" si="52"/>
        <v>64592.012569999992</v>
      </c>
      <c r="X120" s="713">
        <f>'дор.фонд на 01.01.22 (декабрь)'!AR120</f>
        <v>31183.260259999999</v>
      </c>
      <c r="Y120" s="716">
        <f>'дор.фонд на 01.01.22 (декабрь)'!AS120</f>
        <v>2366.1999999999998</v>
      </c>
      <c r="Z120" s="713">
        <f>'дор.фонд на 01.01.22 (декабрь)'!AT120</f>
        <v>31042.552309999999</v>
      </c>
      <c r="AA120" s="714">
        <f t="shared" si="53"/>
        <v>56437.77306</v>
      </c>
      <c r="AB120" s="717">
        <f>'дор.фонд на 01.01.22 (декабрь)'!BL120</f>
        <v>23608.739959999999</v>
      </c>
      <c r="AC120" s="725">
        <f>'дор.фонд на 01.01.22 (декабрь)'!BM120</f>
        <v>1786.4807900000001</v>
      </c>
      <c r="AD120" s="740">
        <f>'дор.фонд на 01.01.22 (декабрь)'!BN120</f>
        <v>31042.552309999999</v>
      </c>
      <c r="AE120" s="736">
        <f t="shared" si="50"/>
        <v>0.98380122163958983</v>
      </c>
      <c r="AF120" s="737">
        <f t="shared" si="51"/>
        <v>0.99999999999999989</v>
      </c>
      <c r="AG120" s="714">
        <f t="shared" si="61"/>
        <v>0</v>
      </c>
      <c r="AH120" s="713">
        <f t="shared" si="74"/>
        <v>0</v>
      </c>
      <c r="AI120" s="713">
        <f t="shared" si="74"/>
        <v>0</v>
      </c>
      <c r="AJ120" s="713">
        <f t="shared" si="74"/>
        <v>0</v>
      </c>
      <c r="AK120" s="714">
        <f t="shared" si="62"/>
        <v>56437.77306</v>
      </c>
      <c r="AL120" s="713">
        <f>'дор.фонд на 01.01.22 (декабрь)'!BL120</f>
        <v>23608.739959999999</v>
      </c>
      <c r="AM120" s="713">
        <f>'дор.фонд на 01.01.22 (декабрь)'!BM120</f>
        <v>1786.4807900000001</v>
      </c>
      <c r="AN120" s="713">
        <f>'дор.фонд на 01.01.22 (декабрь)'!BN120</f>
        <v>31042.552309999999</v>
      </c>
      <c r="AO120" s="714">
        <f t="shared" si="63"/>
        <v>56437.77306</v>
      </c>
      <c r="AP120" s="713">
        <f>'дор.фонд на 01.01.22 (декабрь)'!BU120</f>
        <v>23608.739959999999</v>
      </c>
      <c r="AQ120" s="713">
        <f>'дор.фонд на 01.01.22 (декабрь)'!BV120</f>
        <v>1786.4807900000001</v>
      </c>
      <c r="AR120" s="713">
        <f>'дор.фонд на 01.01.22 (декабрь)'!BW120</f>
        <v>31042.552309999999</v>
      </c>
      <c r="AS120" s="714">
        <f t="shared" si="64"/>
        <v>3977.9433600000002</v>
      </c>
      <c r="AT120" s="713">
        <f>'дор.фонд на 01.01.22 (декабрь)'!BZ120</f>
        <v>1506.9408600000002</v>
      </c>
      <c r="AU120" s="713">
        <f>'дор.фонд на 01.01.22 (декабрь)'!CA120</f>
        <v>134.46629999999999</v>
      </c>
      <c r="AV120" s="713">
        <f>'дор.фонд на 01.01.22 (декабрь)'!CB120</f>
        <v>2336.5362</v>
      </c>
      <c r="AW120" s="714">
        <f t="shared" si="65"/>
        <v>60415.716419999997</v>
      </c>
      <c r="AX120" s="713">
        <f t="shared" si="76"/>
        <v>25115.680819999998</v>
      </c>
      <c r="AY120" s="713">
        <f t="shared" si="77"/>
        <v>1920.9470900000001</v>
      </c>
      <c r="AZ120" s="713">
        <f t="shared" si="78"/>
        <v>33379.088510000001</v>
      </c>
      <c r="BA120" s="849"/>
      <c r="BB120" s="832"/>
      <c r="BC120" s="832"/>
      <c r="BD120" s="832"/>
      <c r="BE120" s="828"/>
    </row>
    <row r="121" spans="1:57" s="48" customFormat="1" ht="15.6" customHeight="1" x14ac:dyDescent="0.25">
      <c r="A121" s="120"/>
      <c r="B121" s="35"/>
      <c r="C121" s="36"/>
      <c r="D121" s="36">
        <v>1</v>
      </c>
      <c r="E121" s="811">
        <v>101</v>
      </c>
      <c r="F121" s="35"/>
      <c r="G121" s="36"/>
      <c r="H121" s="36">
        <v>1</v>
      </c>
      <c r="I121" s="892" t="s">
        <v>265</v>
      </c>
      <c r="J121" s="893"/>
      <c r="K121" s="893"/>
      <c r="L121" s="893"/>
      <c r="M121" s="811">
        <v>90</v>
      </c>
      <c r="N121" s="812" t="s">
        <v>220</v>
      </c>
      <c r="O121" s="738">
        <f t="shared" si="73"/>
        <v>3849.8</v>
      </c>
      <c r="P121" s="713">
        <f>'дор.фонд на 01.01.22 (декабрь)'!S121</f>
        <v>0</v>
      </c>
      <c r="Q121" s="716">
        <f>'дор.фонд на 01.01.22 (декабрь)'!T121</f>
        <v>3849.8</v>
      </c>
      <c r="R121" s="731">
        <f>'дор.фонд на 01.01.22 (декабрь)'!U121</f>
        <v>0</v>
      </c>
      <c r="S121" s="732">
        <f t="shared" si="49"/>
        <v>3849.8</v>
      </c>
      <c r="T121" s="733">
        <f>'дор.фонд на 01.01.22 (декабрь)'!W121</f>
        <v>0</v>
      </c>
      <c r="U121" s="734">
        <f>'дор.фонд на 01.01.22 (декабрь)'!X121</f>
        <v>3849.8</v>
      </c>
      <c r="V121" s="733">
        <f>'дор.фонд на 01.01.22 (декабрь)'!Y121</f>
        <v>0</v>
      </c>
      <c r="W121" s="714">
        <f t="shared" si="52"/>
        <v>3849.8</v>
      </c>
      <c r="X121" s="713">
        <f>'дор.фонд на 01.01.22 (декабрь)'!AR121</f>
        <v>0</v>
      </c>
      <c r="Y121" s="716">
        <f>'дор.фонд на 01.01.22 (декабрь)'!AS121</f>
        <v>3849.8</v>
      </c>
      <c r="Z121" s="713">
        <f>'дор.фонд на 01.01.22 (декабрь)'!AT121</f>
        <v>0</v>
      </c>
      <c r="AA121" s="714">
        <f t="shared" si="53"/>
        <v>2848.85187</v>
      </c>
      <c r="AB121" s="717">
        <f>'дор.фонд на 01.01.22 (декабрь)'!BL121</f>
        <v>0</v>
      </c>
      <c r="AC121" s="725">
        <f>'дор.фонд на 01.01.22 (декабрь)'!BM121</f>
        <v>2848.85187</v>
      </c>
      <c r="AD121" s="740">
        <f>'дор.фонд на 01.01.22 (декабрь)'!BN121</f>
        <v>0</v>
      </c>
      <c r="AE121" s="736">
        <f t="shared" si="50"/>
        <v>1</v>
      </c>
      <c r="AF121" s="737">
        <f t="shared" si="51"/>
        <v>1</v>
      </c>
      <c r="AG121" s="714">
        <f t="shared" si="61"/>
        <v>0</v>
      </c>
      <c r="AH121" s="713">
        <f t="shared" si="74"/>
        <v>0</v>
      </c>
      <c r="AI121" s="713">
        <f t="shared" si="74"/>
        <v>0</v>
      </c>
      <c r="AJ121" s="713">
        <f t="shared" si="74"/>
        <v>0</v>
      </c>
      <c r="AK121" s="714">
        <f t="shared" si="62"/>
        <v>2848.85187</v>
      </c>
      <c r="AL121" s="713">
        <f>'дор.фонд на 01.01.22 (декабрь)'!BL121</f>
        <v>0</v>
      </c>
      <c r="AM121" s="713">
        <f>'дор.фонд на 01.01.22 (декабрь)'!BM121</f>
        <v>2848.85187</v>
      </c>
      <c r="AN121" s="713">
        <f>'дор.фонд на 01.01.22 (декабрь)'!BN121</f>
        <v>0</v>
      </c>
      <c r="AO121" s="714">
        <f t="shared" si="63"/>
        <v>2848.85187</v>
      </c>
      <c r="AP121" s="713">
        <f>'дор.фонд на 01.01.22 (декабрь)'!BU121</f>
        <v>0</v>
      </c>
      <c r="AQ121" s="713">
        <f>'дор.фонд на 01.01.22 (декабрь)'!BV121</f>
        <v>2848.85187</v>
      </c>
      <c r="AR121" s="713">
        <f>'дор.фонд на 01.01.22 (декабрь)'!BW121</f>
        <v>0</v>
      </c>
      <c r="AS121" s="714">
        <f t="shared" si="64"/>
        <v>503.77154999999999</v>
      </c>
      <c r="AT121" s="713">
        <f>'дор.фонд на 01.01.22 (декабрь)'!BZ121</f>
        <v>0</v>
      </c>
      <c r="AU121" s="713">
        <f>'дор.фонд на 01.01.22 (декабрь)'!CA121</f>
        <v>503.77154999999999</v>
      </c>
      <c r="AV121" s="713">
        <f>'дор.фонд на 01.01.22 (декабрь)'!CB121</f>
        <v>0</v>
      </c>
      <c r="AW121" s="714">
        <f t="shared" si="65"/>
        <v>3352.6234199999999</v>
      </c>
      <c r="AX121" s="713">
        <f t="shared" si="76"/>
        <v>0</v>
      </c>
      <c r="AY121" s="713">
        <f t="shared" si="77"/>
        <v>3352.6234199999999</v>
      </c>
      <c r="AZ121" s="713">
        <f t="shared" si="78"/>
        <v>0</v>
      </c>
      <c r="BA121" s="849"/>
      <c r="BB121" s="832"/>
      <c r="BC121" s="832"/>
      <c r="BD121" s="832"/>
      <c r="BE121" s="120"/>
    </row>
    <row r="122" spans="1:57" s="48" customFormat="1" ht="15.6" customHeight="1" x14ac:dyDescent="0.25">
      <c r="A122" s="120"/>
      <c r="B122" s="35"/>
      <c r="C122" s="36"/>
      <c r="D122" s="36">
        <v>1</v>
      </c>
      <c r="E122" s="811">
        <v>102</v>
      </c>
      <c r="F122" s="35"/>
      <c r="G122" s="36"/>
      <c r="H122" s="36"/>
      <c r="I122" s="811">
        <v>6</v>
      </c>
      <c r="J122" s="812" t="s">
        <v>265</v>
      </c>
      <c r="K122" s="274" t="s">
        <v>278</v>
      </c>
      <c r="L122" s="66"/>
      <c r="M122" s="811">
        <v>91</v>
      </c>
      <c r="N122" s="812" t="s">
        <v>219</v>
      </c>
      <c r="O122" s="738">
        <f t="shared" si="73"/>
        <v>1215.7</v>
      </c>
      <c r="P122" s="713">
        <f>'дор.фонд на 01.01.22 (декабрь)'!S122</f>
        <v>0</v>
      </c>
      <c r="Q122" s="716">
        <f>'дор.фонд на 01.01.22 (декабрь)'!T122</f>
        <v>1215.7</v>
      </c>
      <c r="R122" s="731">
        <f>'дор.фонд на 01.01.22 (декабрь)'!U122</f>
        <v>0</v>
      </c>
      <c r="S122" s="732">
        <f t="shared" si="49"/>
        <v>1215.7</v>
      </c>
      <c r="T122" s="733">
        <f>'дор.фонд на 01.01.22 (декабрь)'!W122</f>
        <v>0</v>
      </c>
      <c r="U122" s="734">
        <f>'дор.фонд на 01.01.22 (декабрь)'!X122</f>
        <v>1215.7</v>
      </c>
      <c r="V122" s="733">
        <f>'дор.фонд на 01.01.22 (декабрь)'!Y122</f>
        <v>0</v>
      </c>
      <c r="W122" s="714">
        <f t="shared" si="52"/>
        <v>1215.7</v>
      </c>
      <c r="X122" s="713">
        <f>'дор.фонд на 01.01.22 (декабрь)'!AR122</f>
        <v>0</v>
      </c>
      <c r="Y122" s="716">
        <f>'дор.фонд на 01.01.22 (декабрь)'!AS122</f>
        <v>1215.7</v>
      </c>
      <c r="Z122" s="713">
        <f>'дор.фонд на 01.01.22 (декабрь)'!AT122</f>
        <v>0</v>
      </c>
      <c r="AA122" s="714">
        <f t="shared" si="53"/>
        <v>1215.7</v>
      </c>
      <c r="AB122" s="717">
        <f>'дор.фонд на 01.01.22 (декабрь)'!BL122</f>
        <v>0</v>
      </c>
      <c r="AC122" s="725">
        <f>'дор.фонд на 01.01.22 (декабрь)'!BM122</f>
        <v>1215.7</v>
      </c>
      <c r="AD122" s="740">
        <f>'дор.фонд на 01.01.22 (декабрь)'!BN122</f>
        <v>0</v>
      </c>
      <c r="AE122" s="736">
        <f t="shared" si="50"/>
        <v>1</v>
      </c>
      <c r="AF122" s="737">
        <f t="shared" si="51"/>
        <v>1</v>
      </c>
      <c r="AG122" s="714">
        <f t="shared" si="61"/>
        <v>0</v>
      </c>
      <c r="AH122" s="713">
        <f t="shared" si="74"/>
        <v>0</v>
      </c>
      <c r="AI122" s="713">
        <f t="shared" si="74"/>
        <v>0</v>
      </c>
      <c r="AJ122" s="713">
        <f t="shared" si="74"/>
        <v>0</v>
      </c>
      <c r="AK122" s="714">
        <f t="shared" si="62"/>
        <v>1215.7</v>
      </c>
      <c r="AL122" s="713">
        <f>'дор.фонд на 01.01.22 (декабрь)'!BL122</f>
        <v>0</v>
      </c>
      <c r="AM122" s="713">
        <f>'дор.фонд на 01.01.22 (декабрь)'!BM122</f>
        <v>1215.7</v>
      </c>
      <c r="AN122" s="713">
        <f>'дор.фонд на 01.01.22 (декабрь)'!BN122</f>
        <v>0</v>
      </c>
      <c r="AO122" s="714">
        <f t="shared" si="63"/>
        <v>1215.7</v>
      </c>
      <c r="AP122" s="713">
        <f>'дор.фонд на 01.01.22 (декабрь)'!BU122</f>
        <v>0</v>
      </c>
      <c r="AQ122" s="713">
        <f>'дор.фонд на 01.01.22 (декабрь)'!BV122</f>
        <v>1215.7</v>
      </c>
      <c r="AR122" s="713">
        <f>'дор.фонд на 01.01.22 (декабрь)'!BW122</f>
        <v>0</v>
      </c>
      <c r="AS122" s="714">
        <f t="shared" si="64"/>
        <v>214.53560000000002</v>
      </c>
      <c r="AT122" s="713">
        <f>'дор.фонд на 01.01.22 (декабрь)'!BZ122</f>
        <v>0</v>
      </c>
      <c r="AU122" s="713">
        <f>'дор.фонд на 01.01.22 (декабрь)'!CA122</f>
        <v>214.53560000000002</v>
      </c>
      <c r="AV122" s="713">
        <f>'дор.фонд на 01.01.22 (декабрь)'!CB122</f>
        <v>0</v>
      </c>
      <c r="AW122" s="714">
        <f t="shared" si="65"/>
        <v>1430.2356</v>
      </c>
      <c r="AX122" s="713">
        <f t="shared" si="76"/>
        <v>0</v>
      </c>
      <c r="AY122" s="713">
        <f t="shared" si="77"/>
        <v>1430.2356</v>
      </c>
      <c r="AZ122" s="713">
        <f t="shared" si="78"/>
        <v>0</v>
      </c>
      <c r="BA122" s="849"/>
      <c r="BB122" s="832"/>
      <c r="BC122" s="832"/>
      <c r="BD122" s="832"/>
      <c r="BE122" s="120"/>
    </row>
    <row r="123" spans="1:57" s="48" customFormat="1" ht="15.6" customHeight="1" x14ac:dyDescent="0.25">
      <c r="A123" s="120"/>
      <c r="B123" s="35"/>
      <c r="C123" s="36"/>
      <c r="D123" s="36">
        <v>1</v>
      </c>
      <c r="E123" s="811">
        <v>103</v>
      </c>
      <c r="F123" s="35"/>
      <c r="G123" s="36"/>
      <c r="H123" s="36">
        <v>1</v>
      </c>
      <c r="I123" s="886" t="s">
        <v>271</v>
      </c>
      <c r="J123" s="887"/>
      <c r="K123" s="887"/>
      <c r="L123" s="202"/>
      <c r="M123" s="811">
        <v>92</v>
      </c>
      <c r="N123" s="812" t="s">
        <v>182</v>
      </c>
      <c r="O123" s="738">
        <f t="shared" si="73"/>
        <v>1277.5</v>
      </c>
      <c r="P123" s="713">
        <f>'дор.фонд на 01.01.22 (декабрь)'!S123</f>
        <v>0</v>
      </c>
      <c r="Q123" s="716">
        <f>'дор.фонд на 01.01.22 (декабрь)'!T123</f>
        <v>1277.5</v>
      </c>
      <c r="R123" s="731">
        <f>'дор.фонд на 01.01.22 (декабрь)'!U123</f>
        <v>0</v>
      </c>
      <c r="S123" s="732">
        <f t="shared" si="49"/>
        <v>1277.5</v>
      </c>
      <c r="T123" s="733">
        <f>'дор.фонд на 01.01.22 (декабрь)'!W123</f>
        <v>0</v>
      </c>
      <c r="U123" s="734">
        <f>'дор.фонд на 01.01.22 (декабрь)'!X123</f>
        <v>1277.5</v>
      </c>
      <c r="V123" s="733">
        <f>'дор.фонд на 01.01.22 (декабрь)'!Y123</f>
        <v>0</v>
      </c>
      <c r="W123" s="714">
        <f t="shared" si="52"/>
        <v>1277.5</v>
      </c>
      <c r="X123" s="713">
        <f>'дор.фонд на 01.01.22 (декабрь)'!AR123</f>
        <v>0</v>
      </c>
      <c r="Y123" s="716">
        <f>'дор.фонд на 01.01.22 (декабрь)'!AS123</f>
        <v>1277.5</v>
      </c>
      <c r="Z123" s="713">
        <f>'дор.фонд на 01.01.22 (декабрь)'!AT123</f>
        <v>0</v>
      </c>
      <c r="AA123" s="714">
        <f t="shared" si="53"/>
        <v>1078.5803900000001</v>
      </c>
      <c r="AB123" s="717">
        <f>'дор.фонд на 01.01.22 (декабрь)'!BL123</f>
        <v>0</v>
      </c>
      <c r="AC123" s="725">
        <f>'дор.фонд на 01.01.22 (декабрь)'!BM123</f>
        <v>1078.5803900000001</v>
      </c>
      <c r="AD123" s="740">
        <f>'дор.фонд на 01.01.22 (декабрь)'!BN123</f>
        <v>0</v>
      </c>
      <c r="AE123" s="736">
        <f t="shared" si="50"/>
        <v>1</v>
      </c>
      <c r="AF123" s="737">
        <f t="shared" si="51"/>
        <v>1</v>
      </c>
      <c r="AG123" s="714">
        <f t="shared" si="61"/>
        <v>0</v>
      </c>
      <c r="AH123" s="713">
        <f t="shared" si="74"/>
        <v>0</v>
      </c>
      <c r="AI123" s="713">
        <f t="shared" si="74"/>
        <v>0</v>
      </c>
      <c r="AJ123" s="713">
        <f t="shared" si="74"/>
        <v>0</v>
      </c>
      <c r="AK123" s="714">
        <f t="shared" si="62"/>
        <v>1078.5803900000001</v>
      </c>
      <c r="AL123" s="713">
        <f>'дор.фонд на 01.01.22 (декабрь)'!BL123</f>
        <v>0</v>
      </c>
      <c r="AM123" s="713">
        <f>'дор.фонд на 01.01.22 (декабрь)'!BM123</f>
        <v>1078.5803900000001</v>
      </c>
      <c r="AN123" s="713">
        <f>'дор.фонд на 01.01.22 (декабрь)'!BN123</f>
        <v>0</v>
      </c>
      <c r="AO123" s="714">
        <f t="shared" si="63"/>
        <v>1078.5803900000001</v>
      </c>
      <c r="AP123" s="713">
        <f>'дор.фонд на 01.01.22 (декабрь)'!BU123</f>
        <v>0</v>
      </c>
      <c r="AQ123" s="713">
        <f>'дор.фонд на 01.01.22 (декабрь)'!BV123</f>
        <v>1078.5803900000001</v>
      </c>
      <c r="AR123" s="713">
        <f>'дор.фонд на 01.01.22 (декабрь)'!BW123</f>
        <v>0</v>
      </c>
      <c r="AS123" s="714">
        <f t="shared" si="64"/>
        <v>133.31338</v>
      </c>
      <c r="AT123" s="713">
        <f>'дор.фонд на 01.01.22 (декабрь)'!BZ123</f>
        <v>0</v>
      </c>
      <c r="AU123" s="713">
        <f>'дор.фонд на 01.01.22 (декабрь)'!CA123</f>
        <v>133.31338</v>
      </c>
      <c r="AV123" s="713">
        <f>'дор.фонд на 01.01.22 (декабрь)'!CB123</f>
        <v>0</v>
      </c>
      <c r="AW123" s="714">
        <f t="shared" si="65"/>
        <v>1211.8937700000001</v>
      </c>
      <c r="AX123" s="713">
        <f t="shared" si="76"/>
        <v>0</v>
      </c>
      <c r="AY123" s="713">
        <f t="shared" si="77"/>
        <v>1211.8937700000001</v>
      </c>
      <c r="AZ123" s="713">
        <f t="shared" si="78"/>
        <v>0</v>
      </c>
      <c r="BA123" s="849"/>
      <c r="BB123" s="832"/>
      <c r="BC123" s="832"/>
      <c r="BD123" s="832"/>
      <c r="BE123" s="120"/>
    </row>
    <row r="124" spans="1:57" s="48" customFormat="1" ht="15.75" customHeight="1" x14ac:dyDescent="0.25">
      <c r="A124" s="120"/>
      <c r="B124" s="35"/>
      <c r="C124" s="36"/>
      <c r="D124" s="36">
        <v>1</v>
      </c>
      <c r="E124" s="811">
        <v>104</v>
      </c>
      <c r="F124" s="35"/>
      <c r="G124" s="36"/>
      <c r="H124" s="36">
        <v>1</v>
      </c>
      <c r="I124" s="892" t="s">
        <v>266</v>
      </c>
      <c r="J124" s="893"/>
      <c r="K124" s="893"/>
      <c r="L124" s="893"/>
      <c r="M124" s="811">
        <v>93</v>
      </c>
      <c r="N124" s="812" t="s">
        <v>218</v>
      </c>
      <c r="O124" s="738">
        <f t="shared" si="73"/>
        <v>1205.4000000000001</v>
      </c>
      <c r="P124" s="713">
        <f>'дор.фонд на 01.01.22 (декабрь)'!S124</f>
        <v>0</v>
      </c>
      <c r="Q124" s="716">
        <f>'дор.фонд на 01.01.22 (декабрь)'!T124</f>
        <v>1205.4000000000001</v>
      </c>
      <c r="R124" s="731">
        <f>'дор.фонд на 01.01.22 (декабрь)'!U124</f>
        <v>0</v>
      </c>
      <c r="S124" s="732">
        <f t="shared" si="49"/>
        <v>1205.4000000000001</v>
      </c>
      <c r="T124" s="733">
        <f>'дор.фонд на 01.01.22 (декабрь)'!W124</f>
        <v>0</v>
      </c>
      <c r="U124" s="734">
        <f>'дор.фонд на 01.01.22 (декабрь)'!X124</f>
        <v>1205.4000000000001</v>
      </c>
      <c r="V124" s="733">
        <f>'дор.фонд на 01.01.22 (декабрь)'!Y124</f>
        <v>0</v>
      </c>
      <c r="W124" s="714">
        <f t="shared" si="52"/>
        <v>1205.4000000000001</v>
      </c>
      <c r="X124" s="713">
        <f>'дор.фонд на 01.01.22 (декабрь)'!AR124</f>
        <v>0</v>
      </c>
      <c r="Y124" s="716">
        <f>'дор.фонд на 01.01.22 (декабрь)'!AS124</f>
        <v>1205.4000000000001</v>
      </c>
      <c r="Z124" s="713">
        <f>'дор.фонд на 01.01.22 (декабрь)'!AT124</f>
        <v>0</v>
      </c>
      <c r="AA124" s="714">
        <f t="shared" si="53"/>
        <v>1205.3999999999999</v>
      </c>
      <c r="AB124" s="717">
        <f>'дор.фонд на 01.01.22 (декабрь)'!BL124</f>
        <v>0</v>
      </c>
      <c r="AC124" s="725">
        <f>'дор.фонд на 01.01.22 (декабрь)'!BM124</f>
        <v>1205.3999999999999</v>
      </c>
      <c r="AD124" s="740">
        <f>'дор.фонд на 01.01.22 (декабрь)'!BN124</f>
        <v>0</v>
      </c>
      <c r="AE124" s="736">
        <f t="shared" si="50"/>
        <v>1</v>
      </c>
      <c r="AF124" s="737">
        <f t="shared" si="51"/>
        <v>1</v>
      </c>
      <c r="AG124" s="714">
        <f t="shared" si="61"/>
        <v>0</v>
      </c>
      <c r="AH124" s="713">
        <f t="shared" si="74"/>
        <v>0</v>
      </c>
      <c r="AI124" s="713">
        <f t="shared" si="74"/>
        <v>0</v>
      </c>
      <c r="AJ124" s="713">
        <f t="shared" si="74"/>
        <v>0</v>
      </c>
      <c r="AK124" s="714">
        <f t="shared" si="62"/>
        <v>1205.3999999999999</v>
      </c>
      <c r="AL124" s="713">
        <f>'дор.фонд на 01.01.22 (декабрь)'!BL124</f>
        <v>0</v>
      </c>
      <c r="AM124" s="713">
        <f>'дор.фонд на 01.01.22 (декабрь)'!BM124</f>
        <v>1205.3999999999999</v>
      </c>
      <c r="AN124" s="713">
        <f>'дор.фонд на 01.01.22 (декабрь)'!BN124</f>
        <v>0</v>
      </c>
      <c r="AO124" s="714">
        <f t="shared" si="63"/>
        <v>1205.3999999999999</v>
      </c>
      <c r="AP124" s="713">
        <f>'дор.фонд на 01.01.22 (декабрь)'!BU124</f>
        <v>0</v>
      </c>
      <c r="AQ124" s="713">
        <f>'дор.фонд на 01.01.22 (декабрь)'!BV124</f>
        <v>1205.3999999999999</v>
      </c>
      <c r="AR124" s="713">
        <f>'дор.фонд на 01.01.22 (декабрь)'!BW124</f>
        <v>0</v>
      </c>
      <c r="AS124" s="714">
        <f t="shared" si="64"/>
        <v>148.88400000000001</v>
      </c>
      <c r="AT124" s="713">
        <f>'дор.фонд на 01.01.22 (декабрь)'!BZ124</f>
        <v>0</v>
      </c>
      <c r="AU124" s="713">
        <f>'дор.фонд на 01.01.22 (декабрь)'!CA124</f>
        <v>148.88400000000001</v>
      </c>
      <c r="AV124" s="713">
        <f>'дор.фонд на 01.01.22 (декабрь)'!CB124</f>
        <v>0</v>
      </c>
      <c r="AW124" s="714">
        <f t="shared" si="65"/>
        <v>1354.2839999999999</v>
      </c>
      <c r="AX124" s="713">
        <f t="shared" si="76"/>
        <v>0</v>
      </c>
      <c r="AY124" s="713">
        <f t="shared" si="77"/>
        <v>1354.2839999999999</v>
      </c>
      <c r="AZ124" s="713">
        <f t="shared" si="78"/>
        <v>0</v>
      </c>
      <c r="BA124" s="849"/>
      <c r="BB124" s="832"/>
      <c r="BC124" s="832"/>
      <c r="BD124" s="832"/>
      <c r="BE124" s="120"/>
    </row>
    <row r="125" spans="1:57" s="48" customFormat="1" ht="15.6" customHeight="1" x14ac:dyDescent="0.25">
      <c r="A125" s="120"/>
      <c r="B125" s="35"/>
      <c r="C125" s="36"/>
      <c r="D125" s="36">
        <v>1</v>
      </c>
      <c r="E125" s="811">
        <v>105</v>
      </c>
      <c r="F125" s="35"/>
      <c r="G125" s="36"/>
      <c r="H125" s="36">
        <v>1</v>
      </c>
      <c r="I125" s="888">
        <v>7</v>
      </c>
      <c r="J125" s="888" t="s">
        <v>266</v>
      </c>
      <c r="K125" s="274" t="s">
        <v>279</v>
      </c>
      <c r="L125" s="66">
        <v>5724.6031400000002</v>
      </c>
      <c r="M125" s="811">
        <v>94</v>
      </c>
      <c r="N125" s="812" t="s">
        <v>217</v>
      </c>
      <c r="O125" s="738">
        <f t="shared" si="73"/>
        <v>2043.91704</v>
      </c>
      <c r="P125" s="713">
        <f>'дор.фонд на 01.01.22 (декабрь)'!S125</f>
        <v>0</v>
      </c>
      <c r="Q125" s="716">
        <f>'дор.фонд на 01.01.22 (декабрь)'!T125</f>
        <v>1126.4000000000001</v>
      </c>
      <c r="R125" s="731">
        <f>'дор.фонд на 01.01.22 (декабрь)'!U125</f>
        <v>917.51703999999995</v>
      </c>
      <c r="S125" s="732">
        <f t="shared" si="49"/>
        <v>2043.91704</v>
      </c>
      <c r="T125" s="733">
        <f>'дор.фонд на 01.01.22 (декабрь)'!W125</f>
        <v>0</v>
      </c>
      <c r="U125" s="734">
        <f>'дор.фонд на 01.01.22 (декабрь)'!X125</f>
        <v>1126.4000000000001</v>
      </c>
      <c r="V125" s="733">
        <f>'дор.фонд на 01.01.22 (декабрь)'!Y125</f>
        <v>917.51703999999995</v>
      </c>
      <c r="W125" s="714">
        <f t="shared" si="52"/>
        <v>2043.91704</v>
      </c>
      <c r="X125" s="713">
        <f>'дор.фонд на 01.01.22 (декабрь)'!AR125</f>
        <v>0</v>
      </c>
      <c r="Y125" s="716">
        <f>'дор.фонд на 01.01.22 (декабрь)'!AS125</f>
        <v>1126.4000000000001</v>
      </c>
      <c r="Z125" s="713">
        <f>'дор.фонд на 01.01.22 (декабрь)'!AT125</f>
        <v>917.51703999999995</v>
      </c>
      <c r="AA125" s="714">
        <f t="shared" si="53"/>
        <v>1817.2135799999999</v>
      </c>
      <c r="AB125" s="717">
        <f>'дор.фонд на 01.01.22 (декабрь)'!BL125</f>
        <v>0</v>
      </c>
      <c r="AC125" s="725">
        <f>'дор.фонд на 01.01.22 (декабрь)'!BM125</f>
        <v>899.69653999999991</v>
      </c>
      <c r="AD125" s="740">
        <f>'дор.фонд на 01.01.22 (декабрь)'!BN125</f>
        <v>917.51703999999995</v>
      </c>
      <c r="AE125" s="736">
        <f t="shared" si="50"/>
        <v>1</v>
      </c>
      <c r="AF125" s="737">
        <f t="shared" si="51"/>
        <v>1</v>
      </c>
      <c r="AG125" s="714">
        <f t="shared" si="61"/>
        <v>0</v>
      </c>
      <c r="AH125" s="713">
        <f t="shared" si="74"/>
        <v>0</v>
      </c>
      <c r="AI125" s="713">
        <f t="shared" si="74"/>
        <v>0</v>
      </c>
      <c r="AJ125" s="713">
        <f t="shared" si="74"/>
        <v>0</v>
      </c>
      <c r="AK125" s="714">
        <f t="shared" si="62"/>
        <v>1817.2135799999999</v>
      </c>
      <c r="AL125" s="713">
        <f>'дор.фонд на 01.01.22 (декабрь)'!BL125</f>
        <v>0</v>
      </c>
      <c r="AM125" s="713">
        <f>'дор.фонд на 01.01.22 (декабрь)'!BM125</f>
        <v>899.69653999999991</v>
      </c>
      <c r="AN125" s="713">
        <f>'дор.фонд на 01.01.22 (декабрь)'!BN125</f>
        <v>917.51703999999995</v>
      </c>
      <c r="AO125" s="714">
        <f t="shared" si="63"/>
        <v>1817.2135799999999</v>
      </c>
      <c r="AP125" s="713">
        <f>'дор.фонд на 01.01.22 (декабрь)'!BU125</f>
        <v>0</v>
      </c>
      <c r="AQ125" s="713">
        <f>'дор.фонд на 01.01.22 (декабрь)'!BV125</f>
        <v>899.69653999999991</v>
      </c>
      <c r="AR125" s="713">
        <f>'дор.фонд на 01.01.22 (декабрь)'!BW125</f>
        <v>917.51703999999995</v>
      </c>
      <c r="AS125" s="714">
        <f t="shared" si="64"/>
        <v>257.13348999999999</v>
      </c>
      <c r="AT125" s="713">
        <f>'дор.фонд на 01.01.22 (декабрь)'!BZ125</f>
        <v>0</v>
      </c>
      <c r="AU125" s="713">
        <f>'дор.фонд на 01.01.22 (декабрь)'!CA125</f>
        <v>132.01752999999999</v>
      </c>
      <c r="AV125" s="713">
        <f>'дор.фонд на 01.01.22 (декабрь)'!CB125</f>
        <v>125.11596</v>
      </c>
      <c r="AW125" s="714">
        <f t="shared" si="65"/>
        <v>2074.3470699999998</v>
      </c>
      <c r="AX125" s="713">
        <f t="shared" si="76"/>
        <v>0</v>
      </c>
      <c r="AY125" s="713">
        <f t="shared" si="77"/>
        <v>1031.71407</v>
      </c>
      <c r="AZ125" s="713">
        <f t="shared" si="78"/>
        <v>1042.633</v>
      </c>
      <c r="BA125" s="849"/>
      <c r="BB125" s="832"/>
      <c r="BC125" s="832"/>
      <c r="BD125" s="832"/>
      <c r="BE125" s="120"/>
    </row>
    <row r="126" spans="1:57" s="48" customFormat="1" ht="15.6" customHeight="1" x14ac:dyDescent="0.25">
      <c r="A126" s="120"/>
      <c r="B126" s="35"/>
      <c r="C126" s="36"/>
      <c r="D126" s="36">
        <v>1</v>
      </c>
      <c r="E126" s="811">
        <v>106</v>
      </c>
      <c r="F126" s="35"/>
      <c r="G126" s="36"/>
      <c r="H126" s="36"/>
      <c r="I126" s="888"/>
      <c r="J126" s="888"/>
      <c r="K126" s="274" t="s">
        <v>280</v>
      </c>
      <c r="L126" s="66">
        <v>9110.3080000000009</v>
      </c>
      <c r="M126" s="811">
        <v>95</v>
      </c>
      <c r="N126" s="812" t="s">
        <v>216</v>
      </c>
      <c r="O126" s="738">
        <f t="shared" si="73"/>
        <v>1639.86016</v>
      </c>
      <c r="P126" s="713">
        <f>'дор.фонд на 01.01.22 (декабрь)'!S126</f>
        <v>0</v>
      </c>
      <c r="Q126" s="716">
        <f>'дор.фонд на 01.01.22 (декабрь)'!T126</f>
        <v>1639.86016</v>
      </c>
      <c r="R126" s="731">
        <f>'дор.фонд на 01.01.22 (декабрь)'!U126</f>
        <v>0</v>
      </c>
      <c r="S126" s="732">
        <f t="shared" si="49"/>
        <v>1641.6</v>
      </c>
      <c r="T126" s="733">
        <f>'дор.фонд на 01.01.22 (декабрь)'!W126</f>
        <v>0</v>
      </c>
      <c r="U126" s="734">
        <f>'дор.фонд на 01.01.22 (декабрь)'!X126</f>
        <v>1641.6</v>
      </c>
      <c r="V126" s="733">
        <f>'дор.фонд на 01.01.22 (декабрь)'!Y126</f>
        <v>0</v>
      </c>
      <c r="W126" s="714">
        <f t="shared" si="52"/>
        <v>1639.86016</v>
      </c>
      <c r="X126" s="713">
        <f>'дор.фонд на 01.01.22 (декабрь)'!AR126</f>
        <v>0</v>
      </c>
      <c r="Y126" s="716">
        <f>'дор.фонд на 01.01.22 (декабрь)'!AS126</f>
        <v>1639.86016</v>
      </c>
      <c r="Z126" s="713">
        <f>'дор.фонд на 01.01.22 (декабрь)'!AT126</f>
        <v>0</v>
      </c>
      <c r="AA126" s="714">
        <f t="shared" si="53"/>
        <v>1639.86016</v>
      </c>
      <c r="AB126" s="717">
        <f>'дор.фонд на 01.01.22 (декабрь)'!BL126</f>
        <v>0</v>
      </c>
      <c r="AC126" s="725">
        <f>'дор.фонд на 01.01.22 (декабрь)'!BM126</f>
        <v>1639.86016</v>
      </c>
      <c r="AD126" s="740">
        <f>'дор.фонд на 01.01.22 (декабрь)'!BN126</f>
        <v>0</v>
      </c>
      <c r="AE126" s="736">
        <f t="shared" si="50"/>
        <v>0.99894015594541918</v>
      </c>
      <c r="AF126" s="737">
        <f t="shared" si="51"/>
        <v>1</v>
      </c>
      <c r="AG126" s="714">
        <f t="shared" si="61"/>
        <v>0</v>
      </c>
      <c r="AH126" s="713">
        <f t="shared" si="74"/>
        <v>0</v>
      </c>
      <c r="AI126" s="713">
        <f t="shared" si="74"/>
        <v>0</v>
      </c>
      <c r="AJ126" s="713">
        <f t="shared" si="74"/>
        <v>0</v>
      </c>
      <c r="AK126" s="714">
        <f t="shared" si="62"/>
        <v>1639.86016</v>
      </c>
      <c r="AL126" s="713">
        <f>'дор.фонд на 01.01.22 (декабрь)'!BL126</f>
        <v>0</v>
      </c>
      <c r="AM126" s="713">
        <f>'дор.фонд на 01.01.22 (декабрь)'!BM126</f>
        <v>1639.86016</v>
      </c>
      <c r="AN126" s="713">
        <f>'дор.фонд на 01.01.22 (декабрь)'!BN126</f>
        <v>0</v>
      </c>
      <c r="AO126" s="714">
        <f t="shared" si="63"/>
        <v>1639.86016</v>
      </c>
      <c r="AP126" s="713">
        <f>'дор.фонд на 01.01.22 (декабрь)'!BU126</f>
        <v>0</v>
      </c>
      <c r="AQ126" s="713">
        <f>'дор.фонд на 01.01.22 (декабрь)'!BV126</f>
        <v>1639.86016</v>
      </c>
      <c r="AR126" s="713">
        <f>'дор.фонд на 01.01.22 (декабрь)'!BW126</f>
        <v>0</v>
      </c>
      <c r="AS126" s="714">
        <f t="shared" si="64"/>
        <v>202.67935</v>
      </c>
      <c r="AT126" s="713">
        <f>'дор.фонд на 01.01.22 (декабрь)'!BZ126</f>
        <v>0</v>
      </c>
      <c r="AU126" s="713">
        <f>'дор.фонд на 01.01.22 (декабрь)'!CA126</f>
        <v>202.67935</v>
      </c>
      <c r="AV126" s="713">
        <f>'дор.фонд на 01.01.22 (декабрь)'!CB126</f>
        <v>0</v>
      </c>
      <c r="AW126" s="714">
        <f t="shared" si="65"/>
        <v>1842.5395100000001</v>
      </c>
      <c r="AX126" s="713">
        <f t="shared" si="76"/>
        <v>0</v>
      </c>
      <c r="AY126" s="713">
        <f t="shared" si="77"/>
        <v>1842.5395100000001</v>
      </c>
      <c r="AZ126" s="713">
        <f t="shared" si="78"/>
        <v>0</v>
      </c>
      <c r="BA126" s="849"/>
      <c r="BB126" s="832"/>
      <c r="BC126" s="832"/>
      <c r="BD126" s="832"/>
      <c r="BE126" s="120"/>
    </row>
    <row r="127" spans="1:57" s="48" customFormat="1" ht="15.75" customHeight="1" x14ac:dyDescent="0.25">
      <c r="A127" s="120"/>
      <c r="B127" s="35"/>
      <c r="C127" s="36"/>
      <c r="D127" s="36">
        <v>1</v>
      </c>
      <c r="E127" s="811">
        <v>107</v>
      </c>
      <c r="F127" s="35"/>
      <c r="G127" s="36"/>
      <c r="H127" s="36">
        <v>1</v>
      </c>
      <c r="I127" s="902" t="s">
        <v>271</v>
      </c>
      <c r="J127" s="903"/>
      <c r="K127" s="903"/>
      <c r="L127" s="68">
        <f>L126+L125</f>
        <v>14834.91114</v>
      </c>
      <c r="M127" s="811">
        <v>96</v>
      </c>
      <c r="N127" s="812" t="s">
        <v>215</v>
      </c>
      <c r="O127" s="738">
        <f t="shared" si="73"/>
        <v>685.08860000000004</v>
      </c>
      <c r="P127" s="713">
        <f>'дор.фонд на 01.01.22 (декабрь)'!S127</f>
        <v>0</v>
      </c>
      <c r="Q127" s="716">
        <f>'дор.фонд на 01.01.22 (декабрь)'!T127</f>
        <v>685.08860000000004</v>
      </c>
      <c r="R127" s="731">
        <f>'дор.фонд на 01.01.22 (декабрь)'!U127</f>
        <v>0</v>
      </c>
      <c r="S127" s="732">
        <f t="shared" si="49"/>
        <v>879.2</v>
      </c>
      <c r="T127" s="733">
        <f>'дор.фонд на 01.01.22 (декабрь)'!W127</f>
        <v>0</v>
      </c>
      <c r="U127" s="734">
        <f>'дор.фонд на 01.01.22 (декабрь)'!X127</f>
        <v>879.2</v>
      </c>
      <c r="V127" s="733">
        <f>'дор.фонд на 01.01.22 (декабрь)'!Y127</f>
        <v>0</v>
      </c>
      <c r="W127" s="714">
        <f t="shared" si="52"/>
        <v>685.08860000000004</v>
      </c>
      <c r="X127" s="713">
        <f>'дор.фонд на 01.01.22 (декабрь)'!AR127</f>
        <v>0</v>
      </c>
      <c r="Y127" s="716">
        <f>'дор.фонд на 01.01.22 (декабрь)'!AS127</f>
        <v>685.08860000000004</v>
      </c>
      <c r="Z127" s="713">
        <f>'дор.фонд на 01.01.22 (декабрь)'!AT127</f>
        <v>0</v>
      </c>
      <c r="AA127" s="714">
        <f t="shared" si="53"/>
        <v>685.08860000000004</v>
      </c>
      <c r="AB127" s="717">
        <f>'дор.фонд на 01.01.22 (декабрь)'!BL127</f>
        <v>0</v>
      </c>
      <c r="AC127" s="725">
        <f>'дор.фонд на 01.01.22 (декабрь)'!BM127</f>
        <v>685.08860000000004</v>
      </c>
      <c r="AD127" s="740">
        <f>'дор.фонд на 01.01.22 (декабрь)'!BN127</f>
        <v>0</v>
      </c>
      <c r="AE127" s="736">
        <f t="shared" si="50"/>
        <v>0.77921815286624208</v>
      </c>
      <c r="AF127" s="737">
        <f t="shared" si="51"/>
        <v>1</v>
      </c>
      <c r="AG127" s="714">
        <f t="shared" si="61"/>
        <v>0</v>
      </c>
      <c r="AH127" s="713">
        <f t="shared" si="74"/>
        <v>0</v>
      </c>
      <c r="AI127" s="713">
        <f t="shared" si="74"/>
        <v>0</v>
      </c>
      <c r="AJ127" s="713">
        <f t="shared" si="74"/>
        <v>0</v>
      </c>
      <c r="AK127" s="714">
        <f t="shared" si="62"/>
        <v>685.08860000000004</v>
      </c>
      <c r="AL127" s="713">
        <f>'дор.фонд на 01.01.22 (декабрь)'!BL127</f>
        <v>0</v>
      </c>
      <c r="AM127" s="713">
        <f>'дор.фонд на 01.01.22 (декабрь)'!BM127</f>
        <v>685.08860000000004</v>
      </c>
      <c r="AN127" s="713">
        <f>'дор.фонд на 01.01.22 (декабрь)'!BN127</f>
        <v>0</v>
      </c>
      <c r="AO127" s="714">
        <f t="shared" si="63"/>
        <v>685.08860000000004</v>
      </c>
      <c r="AP127" s="713">
        <f>'дор.фонд на 01.01.22 (декабрь)'!BU127</f>
        <v>0</v>
      </c>
      <c r="AQ127" s="713">
        <f>'дор.фонд на 01.01.22 (декабрь)'!BV127</f>
        <v>685.08860000000004</v>
      </c>
      <c r="AR127" s="713">
        <f>'дор.фонд на 01.01.22 (декабрь)'!BW127</f>
        <v>0</v>
      </c>
      <c r="AS127" s="714">
        <f t="shared" si="64"/>
        <v>102.36957</v>
      </c>
      <c r="AT127" s="713">
        <f>'дор.фонд на 01.01.22 (декабрь)'!BZ127</f>
        <v>0</v>
      </c>
      <c r="AU127" s="713">
        <f>'дор.фонд на 01.01.22 (декабрь)'!CA127</f>
        <v>102.36957</v>
      </c>
      <c r="AV127" s="713">
        <f>'дор.фонд на 01.01.22 (декабрь)'!CB127</f>
        <v>0</v>
      </c>
      <c r="AW127" s="714">
        <f t="shared" si="65"/>
        <v>787.45817</v>
      </c>
      <c r="AX127" s="713">
        <f t="shared" si="76"/>
        <v>0</v>
      </c>
      <c r="AY127" s="713">
        <f t="shared" si="77"/>
        <v>787.45817</v>
      </c>
      <c r="AZ127" s="713">
        <f t="shared" si="78"/>
        <v>0</v>
      </c>
      <c r="BA127" s="849"/>
      <c r="BB127" s="832"/>
      <c r="BC127" s="832"/>
      <c r="BD127" s="832"/>
      <c r="BE127" s="120"/>
    </row>
    <row r="128" spans="1:57" s="669" customFormat="1" ht="16.149999999999999" customHeight="1" x14ac:dyDescent="0.25">
      <c r="A128" s="827"/>
      <c r="B128" s="679"/>
      <c r="C128" s="680"/>
      <c r="D128" s="680"/>
      <c r="E128" s="638"/>
      <c r="F128" s="679"/>
      <c r="G128" s="680"/>
      <c r="H128" s="680"/>
      <c r="I128" s="1007" t="s">
        <v>4</v>
      </c>
      <c r="J128" s="1008"/>
      <c r="K128" s="1008"/>
      <c r="L128" s="1008"/>
      <c r="M128" s="138"/>
      <c r="N128" s="141" t="s">
        <v>19</v>
      </c>
      <c r="O128" s="712">
        <f>SUM(O129:O136)-O130</f>
        <v>58960.437449999998</v>
      </c>
      <c r="P128" s="711">
        <f>SUM(P129:P136)-P130</f>
        <v>0</v>
      </c>
      <c r="Q128" s="711">
        <f>SUM(Q129:Q136)-Q130</f>
        <v>8960.4374499999994</v>
      </c>
      <c r="R128" s="727">
        <f>SUM(R129:R136)-R130</f>
        <v>50000</v>
      </c>
      <c r="S128" s="712">
        <f t="shared" si="49"/>
        <v>9997.7000000000007</v>
      </c>
      <c r="T128" s="711">
        <f>SUM(T129:T136)-T130</f>
        <v>0</v>
      </c>
      <c r="U128" s="711">
        <f>SUM(U129:U136)-U130</f>
        <v>8997.7000000000007</v>
      </c>
      <c r="V128" s="711">
        <f>SUM(V129:V136)-V130</f>
        <v>1000</v>
      </c>
      <c r="W128" s="712">
        <f t="shared" si="52"/>
        <v>58960.437449999998</v>
      </c>
      <c r="X128" s="711">
        <f>SUM(X129:X136)-X130</f>
        <v>0</v>
      </c>
      <c r="Y128" s="711">
        <f>SUM(Y129:Y136)-Y130</f>
        <v>8960.4374499999994</v>
      </c>
      <c r="Z128" s="711">
        <f>SUM(Z129:Z136)-Z130</f>
        <v>50000</v>
      </c>
      <c r="AA128" s="712">
        <f t="shared" si="53"/>
        <v>58507.622750000002</v>
      </c>
      <c r="AB128" s="711">
        <f>SUM(AB129:AB136)-AB130</f>
        <v>0</v>
      </c>
      <c r="AC128" s="711">
        <f>SUM(AC129:AC136)-AC130</f>
        <v>8612.9108300000007</v>
      </c>
      <c r="AD128" s="728">
        <f>SUM(AD129:AD136)-AD130</f>
        <v>49894.711920000002</v>
      </c>
      <c r="AE128" s="729">
        <f t="shared" si="50"/>
        <v>5.8974001470338173</v>
      </c>
      <c r="AF128" s="730">
        <f t="shared" si="51"/>
        <v>1</v>
      </c>
      <c r="AG128" s="712">
        <f t="shared" si="61"/>
        <v>0</v>
      </c>
      <c r="AH128" s="711">
        <f>SUM(AH129:AH136)-AH130</f>
        <v>0</v>
      </c>
      <c r="AI128" s="711">
        <f>SUM(AI129:AI136)-AI130</f>
        <v>0</v>
      </c>
      <c r="AJ128" s="711">
        <f>SUM(AJ129:AJ136)-AJ130</f>
        <v>0</v>
      </c>
      <c r="AK128" s="712">
        <f t="shared" si="62"/>
        <v>58507.622750000002</v>
      </c>
      <c r="AL128" s="711">
        <f>SUM(AL129:AL136)-AL130</f>
        <v>0</v>
      </c>
      <c r="AM128" s="711">
        <f>SUM(AM129:AM136)-AM130</f>
        <v>8612.9108300000007</v>
      </c>
      <c r="AN128" s="711">
        <f>SUM(AN129:AN136)-AN130</f>
        <v>49894.711920000002</v>
      </c>
      <c r="AO128" s="712">
        <f t="shared" si="63"/>
        <v>58507.622750000002</v>
      </c>
      <c r="AP128" s="711">
        <f>SUM(AP129:AP136)-AP130</f>
        <v>0</v>
      </c>
      <c r="AQ128" s="711">
        <f>SUM(AQ129:AQ136)-AQ130</f>
        <v>8612.9108300000007</v>
      </c>
      <c r="AR128" s="711">
        <f>SUM(AR129:AR136)-AR130</f>
        <v>49894.711920000002</v>
      </c>
      <c r="AS128" s="712">
        <f t="shared" si="64"/>
        <v>15593.627359999999</v>
      </c>
      <c r="AT128" s="711">
        <f>SUM(AT129:AT136)-AT130</f>
        <v>0</v>
      </c>
      <c r="AU128" s="711">
        <f>SUM(AU129:AU136)-AU130</f>
        <v>1520.7598899999998</v>
      </c>
      <c r="AV128" s="711">
        <f>SUM(AV129:AV136)-AV130</f>
        <v>14072.867469999999</v>
      </c>
      <c r="AW128" s="712">
        <f t="shared" si="65"/>
        <v>74101.250109999994</v>
      </c>
      <c r="AX128" s="711">
        <f>SUM(AX129:AX136)-AX130</f>
        <v>0</v>
      </c>
      <c r="AY128" s="711">
        <f>SUM(AY129:AY136)-AY130</f>
        <v>10133.670719999998</v>
      </c>
      <c r="AZ128" s="711">
        <f>SUM(AZ129:AZ136)-AZ130</f>
        <v>63967.579389999999</v>
      </c>
      <c r="BA128" s="848"/>
      <c r="BB128" s="835"/>
      <c r="BC128" s="835"/>
      <c r="BD128" s="835"/>
      <c r="BE128" s="827"/>
    </row>
    <row r="129" spans="1:57" s="48" customFormat="1" ht="16.149999999999999" customHeight="1" x14ac:dyDescent="0.25">
      <c r="A129" s="120"/>
      <c r="B129" s="35">
        <v>1</v>
      </c>
      <c r="C129" s="36"/>
      <c r="D129" s="36"/>
      <c r="E129" s="811">
        <v>108</v>
      </c>
      <c r="F129" s="35"/>
      <c r="G129" s="36"/>
      <c r="H129" s="36"/>
      <c r="I129" s="811">
        <v>8</v>
      </c>
      <c r="J129" s="811" t="s">
        <v>270</v>
      </c>
      <c r="K129" s="274" t="s">
        <v>281</v>
      </c>
      <c r="L129" s="66">
        <v>8075</v>
      </c>
      <c r="M129" s="811">
        <v>97</v>
      </c>
      <c r="N129" s="812" t="s">
        <v>228</v>
      </c>
      <c r="O129" s="738">
        <f t="shared" ref="O129:O136" si="79">P129+Q129+R129</f>
        <v>302.2</v>
      </c>
      <c r="P129" s="716">
        <f>'дор.фонд на 01.01.22 (декабрь)'!S129</f>
        <v>0</v>
      </c>
      <c r="Q129" s="721">
        <f>'дор.фонд на 01.01.22 (декабрь)'!T129</f>
        <v>302.2</v>
      </c>
      <c r="R129" s="731">
        <f>'дор.фонд на 01.01.22 (декабрь)'!U129</f>
        <v>0</v>
      </c>
      <c r="S129" s="732">
        <f t="shared" si="49"/>
        <v>302.2</v>
      </c>
      <c r="T129" s="734">
        <f>'дор.фонд на 01.01.22 (декабрь)'!W129</f>
        <v>0</v>
      </c>
      <c r="U129" s="754">
        <f>'дор.фонд на 01.01.22 (декабрь)'!X129</f>
        <v>302.2</v>
      </c>
      <c r="V129" s="733">
        <f>'дор.фонд на 01.01.22 (декабрь)'!Y129</f>
        <v>0</v>
      </c>
      <c r="W129" s="714">
        <f t="shared" si="52"/>
        <v>302.2</v>
      </c>
      <c r="X129" s="716">
        <f>'дор.фонд на 01.01.22 (декабрь)'!AR129</f>
        <v>0</v>
      </c>
      <c r="Y129" s="713">
        <f>'дор.фонд на 01.01.22 (декабрь)'!AS129</f>
        <v>302.2</v>
      </c>
      <c r="Z129" s="713">
        <f>'дор.фонд на 01.01.22 (декабрь)'!AT129</f>
        <v>0</v>
      </c>
      <c r="AA129" s="714">
        <f t="shared" si="53"/>
        <v>300.68900000000002</v>
      </c>
      <c r="AB129" s="725">
        <f>'дор.фонд на 01.01.22 (декабрь)'!BL129</f>
        <v>0</v>
      </c>
      <c r="AC129" s="717">
        <f>'дор.фонд на 01.01.22 (декабрь)'!BM129</f>
        <v>300.68900000000002</v>
      </c>
      <c r="AD129" s="740">
        <f>'дор.фонд на 01.01.22 (декабрь)'!BN129</f>
        <v>0</v>
      </c>
      <c r="AE129" s="736">
        <f t="shared" si="50"/>
        <v>1</v>
      </c>
      <c r="AF129" s="737">
        <f t="shared" si="51"/>
        <v>1</v>
      </c>
      <c r="AG129" s="714">
        <f t="shared" si="61"/>
        <v>0</v>
      </c>
      <c r="AH129" s="713">
        <f t="shared" ref="AH129:AJ136" si="80">P129-X129</f>
        <v>0</v>
      </c>
      <c r="AI129" s="713">
        <f t="shared" si="80"/>
        <v>0</v>
      </c>
      <c r="AJ129" s="713">
        <f>R129-Z129</f>
        <v>0</v>
      </c>
      <c r="AK129" s="714">
        <f t="shared" si="62"/>
        <v>300.68900000000002</v>
      </c>
      <c r="AL129" s="713">
        <f>'дор.фонд на 01.01.22 (декабрь)'!BL129</f>
        <v>0</v>
      </c>
      <c r="AM129" s="713">
        <f>'дор.фонд на 01.01.22 (декабрь)'!BM129</f>
        <v>300.68900000000002</v>
      </c>
      <c r="AN129" s="713">
        <f>'дор.фонд на 01.01.22 (декабрь)'!BN129</f>
        <v>0</v>
      </c>
      <c r="AO129" s="714">
        <f t="shared" si="63"/>
        <v>300.68900000000002</v>
      </c>
      <c r="AP129" s="713">
        <f>'дор.фонд на 01.01.22 (декабрь)'!BU129</f>
        <v>0</v>
      </c>
      <c r="AQ129" s="713">
        <f>'дор.фонд на 01.01.22 (декабрь)'!BV129</f>
        <v>300.68900000000002</v>
      </c>
      <c r="AR129" s="713">
        <f>'дор.фонд на 01.01.22 (декабрь)'!BW129</f>
        <v>0</v>
      </c>
      <c r="AS129" s="714">
        <f t="shared" si="64"/>
        <v>84.809719999999999</v>
      </c>
      <c r="AT129" s="713">
        <f>'дор.фонд на 01.01.22 (декабрь)'!BZ129</f>
        <v>0</v>
      </c>
      <c r="AU129" s="713">
        <f>'дор.фонд на 01.01.22 (декабрь)'!CA129</f>
        <v>84.809719999999999</v>
      </c>
      <c r="AV129" s="713">
        <f>'дор.фонд на 01.01.22 (декабрь)'!CB129</f>
        <v>0</v>
      </c>
      <c r="AW129" s="714">
        <f t="shared" si="65"/>
        <v>385.49872000000005</v>
      </c>
      <c r="AX129" s="713">
        <f>AP129+AT129</f>
        <v>0</v>
      </c>
      <c r="AY129" s="713">
        <f t="shared" ref="AY129:AZ129" si="81">AQ129+AU129</f>
        <v>385.49872000000005</v>
      </c>
      <c r="AZ129" s="713">
        <f t="shared" si="81"/>
        <v>0</v>
      </c>
      <c r="BA129" s="849"/>
      <c r="BB129" s="832"/>
      <c r="BC129" s="832"/>
      <c r="BD129" s="832"/>
      <c r="BE129" s="120"/>
    </row>
    <row r="130" spans="1:57" s="48" customFormat="1" ht="16.149999999999999" hidden="1" customHeight="1" x14ac:dyDescent="0.25">
      <c r="A130" s="120"/>
      <c r="B130" s="35"/>
      <c r="C130" s="36"/>
      <c r="D130" s="36"/>
      <c r="E130" s="811"/>
      <c r="F130" s="35"/>
      <c r="G130" s="36"/>
      <c r="H130" s="36"/>
      <c r="I130" s="886" t="s">
        <v>271</v>
      </c>
      <c r="J130" s="887"/>
      <c r="K130" s="887"/>
      <c r="L130" s="202">
        <f>L129</f>
        <v>8075</v>
      </c>
      <c r="M130" s="811"/>
      <c r="N130" s="19" t="s">
        <v>251</v>
      </c>
      <c r="O130" s="738">
        <f t="shared" si="79"/>
        <v>0</v>
      </c>
      <c r="P130" s="716">
        <f>'дор.фонд на 01.01.22 (декабрь)'!S130</f>
        <v>0</v>
      </c>
      <c r="Q130" s="721">
        <f>'дор.фонд на 01.01.22 (декабрь)'!T130</f>
        <v>0</v>
      </c>
      <c r="R130" s="731">
        <f>'дор.фонд на 01.01.22 (декабрь)'!U130</f>
        <v>0</v>
      </c>
      <c r="S130" s="732">
        <f t="shared" si="49"/>
        <v>0</v>
      </c>
      <c r="T130" s="734">
        <f>'дор.фонд на 01.01.22 (декабрь)'!W130</f>
        <v>0</v>
      </c>
      <c r="U130" s="754">
        <f>'дор.фонд на 01.01.22 (декабрь)'!X130</f>
        <v>0</v>
      </c>
      <c r="V130" s="733">
        <f>'дор.фонд на 01.01.22 (декабрь)'!Y130</f>
        <v>0</v>
      </c>
      <c r="W130" s="714">
        <f t="shared" si="52"/>
        <v>0</v>
      </c>
      <c r="X130" s="716">
        <f>'дор.фонд на 01.01.22 (декабрь)'!AR130</f>
        <v>0</v>
      </c>
      <c r="Y130" s="713">
        <f>'дор.фонд на 01.01.22 (декабрь)'!AS130</f>
        <v>0</v>
      </c>
      <c r="Z130" s="713">
        <f>'дор.фонд на 01.01.22 (декабрь)'!AT130</f>
        <v>0</v>
      </c>
      <c r="AA130" s="714">
        <f t="shared" si="53"/>
        <v>0</v>
      </c>
      <c r="AB130" s="725">
        <f>'дор.фонд на 01.01.22 (декабрь)'!BL130</f>
        <v>0</v>
      </c>
      <c r="AC130" s="717">
        <f>'дор.фонд на 01.01.22 (декабрь)'!BM130</f>
        <v>0</v>
      </c>
      <c r="AD130" s="740">
        <f>'дор.фонд на 01.01.22 (декабрь)'!BN130</f>
        <v>0</v>
      </c>
      <c r="AE130" s="736" t="e">
        <f t="shared" si="50"/>
        <v>#DIV/0!</v>
      </c>
      <c r="AF130" s="737" t="e">
        <f t="shared" si="51"/>
        <v>#DIV/0!</v>
      </c>
      <c r="AG130" s="714">
        <f t="shared" si="61"/>
        <v>0</v>
      </c>
      <c r="AH130" s="713">
        <f t="shared" si="80"/>
        <v>0</v>
      </c>
      <c r="AI130" s="713">
        <f t="shared" si="80"/>
        <v>0</v>
      </c>
      <c r="AJ130" s="713">
        <f t="shared" si="80"/>
        <v>0</v>
      </c>
      <c r="AK130" s="714">
        <f t="shared" si="62"/>
        <v>0</v>
      </c>
      <c r="AL130" s="713">
        <f>'дор.фонд на 01.01.22 (декабрь)'!BL130</f>
        <v>0</v>
      </c>
      <c r="AM130" s="713">
        <f>'дор.фонд на 01.01.22 (декабрь)'!BM130</f>
        <v>0</v>
      </c>
      <c r="AN130" s="713">
        <f>'дор.фонд на 01.01.22 (декабрь)'!BN130</f>
        <v>0</v>
      </c>
      <c r="AO130" s="714">
        <f t="shared" si="63"/>
        <v>0</v>
      </c>
      <c r="AP130" s="713">
        <f>'дор.фонд на 01.01.22 (декабрь)'!BU130</f>
        <v>0</v>
      </c>
      <c r="AQ130" s="713">
        <f>'дор.фонд на 01.01.22 (декабрь)'!BV130</f>
        <v>0</v>
      </c>
      <c r="AR130" s="713">
        <f>'дор.фонд на 01.01.22 (декабрь)'!BW130</f>
        <v>0</v>
      </c>
      <c r="AS130" s="714">
        <f t="shared" si="64"/>
        <v>0</v>
      </c>
      <c r="AT130" s="713">
        <f>'дор.фонд на 01.01.22 (декабрь)'!BZ130</f>
        <v>0</v>
      </c>
      <c r="AU130" s="713">
        <f>'дор.фонд на 01.01.22 (декабрь)'!CA130</f>
        <v>0</v>
      </c>
      <c r="AV130" s="713">
        <f>'дор.фонд на 01.01.22 (декабрь)'!CB130</f>
        <v>0</v>
      </c>
      <c r="AW130" s="714">
        <f t="shared" si="65"/>
        <v>0</v>
      </c>
      <c r="AX130" s="713">
        <f t="shared" ref="AX130:AX136" si="82">AP130+AT130</f>
        <v>0</v>
      </c>
      <c r="AY130" s="713">
        <f t="shared" ref="AY130:AY136" si="83">AQ130+AU130</f>
        <v>0</v>
      </c>
      <c r="AZ130" s="713">
        <f t="shared" ref="AZ130:AZ136" si="84">AR130+AV130</f>
        <v>0</v>
      </c>
      <c r="BA130" s="849"/>
      <c r="BB130" s="832"/>
      <c r="BC130" s="832"/>
      <c r="BD130" s="832"/>
      <c r="BE130" s="120"/>
    </row>
    <row r="131" spans="1:57" s="49" customFormat="1" ht="16.149999999999999" customHeight="1" x14ac:dyDescent="0.25">
      <c r="A131" s="828"/>
      <c r="B131" s="38"/>
      <c r="C131" s="39">
        <v>1</v>
      </c>
      <c r="D131" s="39"/>
      <c r="E131" s="40">
        <v>109</v>
      </c>
      <c r="F131" s="38"/>
      <c r="G131" s="39">
        <v>1</v>
      </c>
      <c r="H131" s="39">
        <v>1</v>
      </c>
      <c r="I131" s="896" t="s">
        <v>25</v>
      </c>
      <c r="J131" s="897"/>
      <c r="K131" s="897"/>
      <c r="L131" s="203">
        <f>L41+L44+L47+L117+L120+L123+L127+L130</f>
        <v>22909.91114</v>
      </c>
      <c r="M131" s="811">
        <v>98</v>
      </c>
      <c r="N131" s="812" t="s">
        <v>50</v>
      </c>
      <c r="O131" s="738">
        <f t="shared" si="79"/>
        <v>3080.5</v>
      </c>
      <c r="P131" s="716">
        <f>'дор.фонд на 01.01.22 (декабрь)'!S131</f>
        <v>0</v>
      </c>
      <c r="Q131" s="721">
        <f>'дор.фонд на 01.01.22 (декабрь)'!T131</f>
        <v>3080.5</v>
      </c>
      <c r="R131" s="731">
        <f>'дор.фонд на 01.01.22 (декабрь)'!U131</f>
        <v>0</v>
      </c>
      <c r="S131" s="732">
        <f t="shared" si="49"/>
        <v>3080.5</v>
      </c>
      <c r="T131" s="734">
        <f>'дор.фонд на 01.01.22 (декабрь)'!W131</f>
        <v>0</v>
      </c>
      <c r="U131" s="754">
        <f>'дор.фонд на 01.01.22 (декабрь)'!X131</f>
        <v>3080.5</v>
      </c>
      <c r="V131" s="733">
        <f>'дор.фонд на 01.01.22 (декабрь)'!Y131</f>
        <v>0</v>
      </c>
      <c r="W131" s="714">
        <f t="shared" si="52"/>
        <v>3080.5</v>
      </c>
      <c r="X131" s="716">
        <f>'дор.фонд на 01.01.22 (декабрь)'!AR131</f>
        <v>0</v>
      </c>
      <c r="Y131" s="713">
        <f>'дор.фонд на 01.01.22 (декабрь)'!AS131</f>
        <v>3080.5</v>
      </c>
      <c r="Z131" s="713">
        <f>'дор.фонд на 01.01.22 (декабрь)'!AT131</f>
        <v>0</v>
      </c>
      <c r="AA131" s="714">
        <f t="shared" si="53"/>
        <v>3080.5</v>
      </c>
      <c r="AB131" s="725">
        <f>'дор.фонд на 01.01.22 (декабрь)'!BL131</f>
        <v>0</v>
      </c>
      <c r="AC131" s="717">
        <f>'дор.фонд на 01.01.22 (декабрь)'!BM131</f>
        <v>3080.5</v>
      </c>
      <c r="AD131" s="740">
        <f>'дор.фонд на 01.01.22 (декабрь)'!BN131</f>
        <v>0</v>
      </c>
      <c r="AE131" s="736">
        <f t="shared" si="50"/>
        <v>1</v>
      </c>
      <c r="AF131" s="737">
        <f t="shared" si="51"/>
        <v>1</v>
      </c>
      <c r="AG131" s="714">
        <f t="shared" si="61"/>
        <v>0</v>
      </c>
      <c r="AH131" s="713">
        <f t="shared" si="80"/>
        <v>0</v>
      </c>
      <c r="AI131" s="713">
        <f t="shared" si="80"/>
        <v>0</v>
      </c>
      <c r="AJ131" s="713">
        <f t="shared" si="80"/>
        <v>0</v>
      </c>
      <c r="AK131" s="714">
        <f t="shared" si="62"/>
        <v>3080.5</v>
      </c>
      <c r="AL131" s="713">
        <f>'дор.фонд на 01.01.22 (декабрь)'!BL131</f>
        <v>0</v>
      </c>
      <c r="AM131" s="713">
        <f>'дор.фонд на 01.01.22 (декабрь)'!BM131</f>
        <v>3080.5</v>
      </c>
      <c r="AN131" s="713">
        <f>'дор.фонд на 01.01.22 (декабрь)'!BN131</f>
        <v>0</v>
      </c>
      <c r="AO131" s="714">
        <f t="shared" si="63"/>
        <v>3080.5</v>
      </c>
      <c r="AP131" s="713">
        <f>'дор.фонд на 01.01.22 (декабрь)'!BU131</f>
        <v>0</v>
      </c>
      <c r="AQ131" s="713">
        <f>'дор.фонд на 01.01.22 (декабрь)'!BV131</f>
        <v>3080.5</v>
      </c>
      <c r="AR131" s="713">
        <f>'дор.фонд на 01.01.22 (декабрь)'!BW131</f>
        <v>0</v>
      </c>
      <c r="AS131" s="714">
        <f t="shared" si="64"/>
        <v>460.30500000000001</v>
      </c>
      <c r="AT131" s="713">
        <f>'дор.фонд на 01.01.22 (декабрь)'!BZ131</f>
        <v>0</v>
      </c>
      <c r="AU131" s="713">
        <f>'дор.фонд на 01.01.22 (декабрь)'!CA131</f>
        <v>460.30500000000001</v>
      </c>
      <c r="AV131" s="713">
        <f>'дор.фонд на 01.01.22 (декабрь)'!CB131</f>
        <v>0</v>
      </c>
      <c r="AW131" s="714">
        <f t="shared" si="65"/>
        <v>3540.8049999999998</v>
      </c>
      <c r="AX131" s="713">
        <f t="shared" si="82"/>
        <v>0</v>
      </c>
      <c r="AY131" s="713">
        <f t="shared" si="83"/>
        <v>3540.8049999999998</v>
      </c>
      <c r="AZ131" s="713">
        <f t="shared" si="84"/>
        <v>0</v>
      </c>
      <c r="BA131" s="849"/>
      <c r="BB131" s="832"/>
      <c r="BC131" s="832"/>
      <c r="BD131" s="832"/>
      <c r="BE131" s="828"/>
    </row>
    <row r="132" spans="1:57" s="48" customFormat="1" ht="16.149999999999999" customHeight="1" x14ac:dyDescent="0.25">
      <c r="A132" s="120"/>
      <c r="B132" s="35"/>
      <c r="C132" s="36"/>
      <c r="D132" s="36">
        <v>1</v>
      </c>
      <c r="E132" s="811">
        <v>110</v>
      </c>
      <c r="F132" s="35"/>
      <c r="G132" s="36"/>
      <c r="H132" s="36"/>
      <c r="I132" s="898" t="s">
        <v>282</v>
      </c>
      <c r="J132" s="899"/>
      <c r="K132" s="899"/>
      <c r="L132" s="899"/>
      <c r="M132" s="811">
        <v>99</v>
      </c>
      <c r="N132" s="812" t="s">
        <v>227</v>
      </c>
      <c r="O132" s="738">
        <f t="shared" si="79"/>
        <v>1453.2374500000001</v>
      </c>
      <c r="P132" s="716">
        <f>'дор.фонд на 01.01.22 (декабрь)'!S132</f>
        <v>0</v>
      </c>
      <c r="Q132" s="721">
        <f>'дор.фонд на 01.01.22 (декабрь)'!T132</f>
        <v>1453.2374500000001</v>
      </c>
      <c r="R132" s="731">
        <f>'дор.фонд на 01.01.22 (декабрь)'!U132</f>
        <v>0</v>
      </c>
      <c r="S132" s="732">
        <f t="shared" si="49"/>
        <v>1490.5</v>
      </c>
      <c r="T132" s="734">
        <f>'дор.фонд на 01.01.22 (декабрь)'!W132</f>
        <v>0</v>
      </c>
      <c r="U132" s="754">
        <f>'дор.фонд на 01.01.22 (декабрь)'!X132</f>
        <v>1490.5</v>
      </c>
      <c r="V132" s="733">
        <f>'дор.фонд на 01.01.22 (декабрь)'!Y132</f>
        <v>0</v>
      </c>
      <c r="W132" s="714">
        <f t="shared" si="52"/>
        <v>1453.2374500000001</v>
      </c>
      <c r="X132" s="716">
        <f>'дор.фонд на 01.01.22 (декабрь)'!AR132</f>
        <v>0</v>
      </c>
      <c r="Y132" s="713">
        <f>'дор.фонд на 01.01.22 (декабрь)'!AS132</f>
        <v>1453.2374500000001</v>
      </c>
      <c r="Z132" s="713">
        <f>'дор.фонд на 01.01.22 (декабрь)'!AT132</f>
        <v>0</v>
      </c>
      <c r="AA132" s="714">
        <f t="shared" si="53"/>
        <v>1453.2374500000001</v>
      </c>
      <c r="AB132" s="725">
        <f>'дор.фонд на 01.01.22 (декабрь)'!BL132</f>
        <v>0</v>
      </c>
      <c r="AC132" s="717">
        <f>'дор.фонд на 01.01.22 (декабрь)'!BM132</f>
        <v>1453.2374500000001</v>
      </c>
      <c r="AD132" s="740">
        <f>'дор.фонд на 01.01.22 (декабрь)'!BN132</f>
        <v>0</v>
      </c>
      <c r="AE132" s="736">
        <f t="shared" si="50"/>
        <v>0.97499996645421005</v>
      </c>
      <c r="AF132" s="737">
        <f t="shared" si="51"/>
        <v>1</v>
      </c>
      <c r="AG132" s="714">
        <f t="shared" si="61"/>
        <v>0</v>
      </c>
      <c r="AH132" s="713">
        <f t="shared" si="80"/>
        <v>0</v>
      </c>
      <c r="AI132" s="713">
        <f t="shared" si="80"/>
        <v>0</v>
      </c>
      <c r="AJ132" s="713">
        <f t="shared" si="80"/>
        <v>0</v>
      </c>
      <c r="AK132" s="714">
        <f t="shared" si="62"/>
        <v>1453.2374500000001</v>
      </c>
      <c r="AL132" s="713">
        <f>'дор.фонд на 01.01.22 (декабрь)'!BL132</f>
        <v>0</v>
      </c>
      <c r="AM132" s="713">
        <f>'дор.фонд на 01.01.22 (декабрь)'!BM132</f>
        <v>1453.2374500000001</v>
      </c>
      <c r="AN132" s="713">
        <f>'дор.фонд на 01.01.22 (декабрь)'!BN132</f>
        <v>0</v>
      </c>
      <c r="AO132" s="714">
        <f t="shared" si="63"/>
        <v>1453.2374500000001</v>
      </c>
      <c r="AP132" s="713">
        <f>'дор.фонд на 01.01.22 (декабрь)'!BU132</f>
        <v>0</v>
      </c>
      <c r="AQ132" s="713">
        <f>'дор.фонд на 01.01.22 (декабрь)'!BV132</f>
        <v>1453.2374500000001</v>
      </c>
      <c r="AR132" s="713">
        <f>'дор.фонд на 01.01.22 (декабрь)'!BW132</f>
        <v>0</v>
      </c>
      <c r="AS132" s="714">
        <f t="shared" si="64"/>
        <v>143.72678999999999</v>
      </c>
      <c r="AT132" s="713">
        <f>'дор.фонд на 01.01.22 (декабрь)'!BZ132</f>
        <v>0</v>
      </c>
      <c r="AU132" s="713">
        <f>'дор.фонд на 01.01.22 (декабрь)'!CA132</f>
        <v>143.72678999999999</v>
      </c>
      <c r="AV132" s="713">
        <f>'дор.фонд на 01.01.22 (декабрь)'!CB132</f>
        <v>0</v>
      </c>
      <c r="AW132" s="714">
        <f t="shared" si="65"/>
        <v>1596.96424</v>
      </c>
      <c r="AX132" s="713">
        <f t="shared" si="82"/>
        <v>0</v>
      </c>
      <c r="AY132" s="713">
        <f t="shared" si="83"/>
        <v>1596.96424</v>
      </c>
      <c r="AZ132" s="713">
        <f t="shared" si="84"/>
        <v>0</v>
      </c>
      <c r="BA132" s="849"/>
      <c r="BB132" s="832"/>
      <c r="BC132" s="832"/>
      <c r="BD132" s="832"/>
      <c r="BE132" s="120"/>
    </row>
    <row r="133" spans="1:57" s="49" customFormat="1" ht="16.149999999999999" customHeight="1" x14ac:dyDescent="0.25">
      <c r="A133" s="828"/>
      <c r="B133" s="38"/>
      <c r="C133" s="39">
        <v>1</v>
      </c>
      <c r="D133" s="39"/>
      <c r="E133" s="40">
        <v>111</v>
      </c>
      <c r="F133" s="38"/>
      <c r="G133" s="39"/>
      <c r="H133" s="39">
        <v>1</v>
      </c>
      <c r="I133" s="900" t="s">
        <v>283</v>
      </c>
      <c r="J133" s="900"/>
      <c r="K133" s="900"/>
      <c r="L133" s="203">
        <f>L127</f>
        <v>14834.91114</v>
      </c>
      <c r="M133" s="811">
        <v>100</v>
      </c>
      <c r="N133" s="812" t="s">
        <v>226</v>
      </c>
      <c r="O133" s="738">
        <f t="shared" si="79"/>
        <v>51634.7</v>
      </c>
      <c r="P133" s="716">
        <f>'дор.фонд на 01.01.22 (декабрь)'!S133</f>
        <v>0</v>
      </c>
      <c r="Q133" s="721">
        <f>'дор.фонд на 01.01.22 (декабрь)'!T133</f>
        <v>1634.7</v>
      </c>
      <c r="R133" s="731">
        <f>'дор.фонд на 01.01.22 (декабрь)'!U133</f>
        <v>50000</v>
      </c>
      <c r="S133" s="732">
        <f t="shared" si="49"/>
        <v>2634.7</v>
      </c>
      <c r="T133" s="734">
        <f>'дор.фонд на 01.01.22 (декабрь)'!W133</f>
        <v>0</v>
      </c>
      <c r="U133" s="754">
        <f>'дор.фонд на 01.01.22 (декабрь)'!X133</f>
        <v>1634.7</v>
      </c>
      <c r="V133" s="733">
        <f>'дор.фонд на 01.01.22 (декабрь)'!Y133</f>
        <v>1000</v>
      </c>
      <c r="W133" s="714">
        <f t="shared" si="52"/>
        <v>51634.7</v>
      </c>
      <c r="X133" s="716">
        <f>'дор.фонд на 01.01.22 (декабрь)'!AR133</f>
        <v>0</v>
      </c>
      <c r="Y133" s="713">
        <f>'дор.фонд на 01.01.22 (декабрь)'!AS133</f>
        <v>1634.7</v>
      </c>
      <c r="Z133" s="713">
        <f>'дор.фонд на 01.01.22 (декабрь)'!AT133</f>
        <v>50000</v>
      </c>
      <c r="AA133" s="714">
        <f t="shared" si="53"/>
        <v>51529.411919999999</v>
      </c>
      <c r="AB133" s="725">
        <f>'дор.фонд на 01.01.22 (декабрь)'!BL133</f>
        <v>0</v>
      </c>
      <c r="AC133" s="717">
        <f>'дор.фонд на 01.01.22 (декабрь)'!BM133</f>
        <v>1634.7</v>
      </c>
      <c r="AD133" s="740">
        <f>'дор.фонд на 01.01.22 (декабрь)'!BN133</f>
        <v>49894.711920000002</v>
      </c>
      <c r="AE133" s="736">
        <f t="shared" si="50"/>
        <v>19.597942839792008</v>
      </c>
      <c r="AF133" s="737">
        <f t="shared" si="51"/>
        <v>1</v>
      </c>
      <c r="AG133" s="714">
        <f t="shared" si="61"/>
        <v>0</v>
      </c>
      <c r="AH133" s="713">
        <f t="shared" si="80"/>
        <v>0</v>
      </c>
      <c r="AI133" s="713">
        <f t="shared" si="80"/>
        <v>0</v>
      </c>
      <c r="AJ133" s="713">
        <f t="shared" si="80"/>
        <v>0</v>
      </c>
      <c r="AK133" s="714">
        <f t="shared" si="62"/>
        <v>51529.411919999999</v>
      </c>
      <c r="AL133" s="713">
        <f>'дор.фонд на 01.01.22 (декабрь)'!BL133</f>
        <v>0</v>
      </c>
      <c r="AM133" s="713">
        <f>'дор.фонд на 01.01.22 (декабрь)'!BM133</f>
        <v>1634.7</v>
      </c>
      <c r="AN133" s="713">
        <f>'дор.фонд на 01.01.22 (декабрь)'!BN133</f>
        <v>49894.711920000002</v>
      </c>
      <c r="AO133" s="714">
        <f t="shared" si="63"/>
        <v>51529.411919999999</v>
      </c>
      <c r="AP133" s="713">
        <f>'дор.фонд на 01.01.22 (декабрь)'!BU133</f>
        <v>0</v>
      </c>
      <c r="AQ133" s="713">
        <f>'дор.фонд на 01.01.22 (декабрь)'!BV133</f>
        <v>1634.7</v>
      </c>
      <c r="AR133" s="713">
        <f>'дор.фонд на 01.01.22 (декабрь)'!BW133</f>
        <v>49894.711920000002</v>
      </c>
      <c r="AS133" s="714">
        <f t="shared" si="64"/>
        <v>14619.177469999999</v>
      </c>
      <c r="AT133" s="713">
        <f>'дор.фонд на 01.01.22 (декабрь)'!BZ133</f>
        <v>0</v>
      </c>
      <c r="AU133" s="713">
        <f>'дор.фонд на 01.01.22 (декабрь)'!CA133</f>
        <v>546.30999999999995</v>
      </c>
      <c r="AV133" s="713">
        <f>'дор.фонд на 01.01.22 (декабрь)'!CB133</f>
        <v>14072.867469999999</v>
      </c>
      <c r="AW133" s="714">
        <f t="shared" si="65"/>
        <v>66148.589389999994</v>
      </c>
      <c r="AX133" s="713">
        <f t="shared" si="82"/>
        <v>0</v>
      </c>
      <c r="AY133" s="713">
        <f t="shared" si="83"/>
        <v>2181.0100000000002</v>
      </c>
      <c r="AZ133" s="713">
        <f t="shared" si="84"/>
        <v>63967.579389999999</v>
      </c>
      <c r="BA133" s="849"/>
      <c r="BB133" s="832"/>
      <c r="BC133" s="832"/>
      <c r="BD133" s="832"/>
      <c r="BE133" s="828"/>
    </row>
    <row r="134" spans="1:57" s="48" customFormat="1" ht="16.149999999999999" customHeight="1" x14ac:dyDescent="0.25">
      <c r="A134" s="120"/>
      <c r="B134" s="35"/>
      <c r="C134" s="36"/>
      <c r="D134" s="36">
        <v>1</v>
      </c>
      <c r="E134" s="811">
        <v>112</v>
      </c>
      <c r="F134" s="35"/>
      <c r="G134" s="36"/>
      <c r="H134" s="36">
        <v>1</v>
      </c>
      <c r="I134" s="901" t="s">
        <v>284</v>
      </c>
      <c r="J134" s="901"/>
      <c r="K134" s="901"/>
      <c r="L134" s="202">
        <f>L41+L44+L47+L117+L120+L123+L130</f>
        <v>8075</v>
      </c>
      <c r="M134" s="811">
        <v>101</v>
      </c>
      <c r="N134" s="812" t="s">
        <v>170</v>
      </c>
      <c r="O134" s="738">
        <f t="shared" si="79"/>
        <v>645.6</v>
      </c>
      <c r="P134" s="716">
        <f>'дор.фонд на 01.01.22 (декабрь)'!S134</f>
        <v>0</v>
      </c>
      <c r="Q134" s="721">
        <f>'дор.фонд на 01.01.22 (декабрь)'!T134</f>
        <v>645.6</v>
      </c>
      <c r="R134" s="731">
        <f>'дор.фонд на 01.01.22 (декабрь)'!U134</f>
        <v>0</v>
      </c>
      <c r="S134" s="732">
        <f t="shared" si="49"/>
        <v>645.6</v>
      </c>
      <c r="T134" s="734">
        <f>'дор.фонд на 01.01.22 (декабрь)'!W134</f>
        <v>0</v>
      </c>
      <c r="U134" s="754">
        <f>'дор.фонд на 01.01.22 (декабрь)'!X134</f>
        <v>645.6</v>
      </c>
      <c r="V134" s="733">
        <f>'дор.фонд на 01.01.22 (декабрь)'!Y134</f>
        <v>0</v>
      </c>
      <c r="W134" s="714">
        <f t="shared" si="52"/>
        <v>645.6</v>
      </c>
      <c r="X134" s="716">
        <f>'дор.фонд на 01.01.22 (декабрь)'!AR134</f>
        <v>0</v>
      </c>
      <c r="Y134" s="713">
        <f>'дор.фонд на 01.01.22 (декабрь)'!AS134</f>
        <v>645.6</v>
      </c>
      <c r="Z134" s="713">
        <f>'дор.фонд на 01.01.22 (декабрь)'!AT134</f>
        <v>0</v>
      </c>
      <c r="AA134" s="714">
        <f t="shared" si="53"/>
        <v>577.81200000000001</v>
      </c>
      <c r="AB134" s="725">
        <f>'дор.фонд на 01.01.22 (декабрь)'!BL134</f>
        <v>0</v>
      </c>
      <c r="AC134" s="717">
        <f>'дор.фонд на 01.01.22 (декабрь)'!BM134</f>
        <v>577.81200000000001</v>
      </c>
      <c r="AD134" s="740">
        <f>'дор.фонд на 01.01.22 (декабрь)'!BN134</f>
        <v>0</v>
      </c>
      <c r="AE134" s="736">
        <f t="shared" si="50"/>
        <v>1</v>
      </c>
      <c r="AF134" s="737">
        <f t="shared" si="51"/>
        <v>1</v>
      </c>
      <c r="AG134" s="714">
        <f t="shared" si="61"/>
        <v>0</v>
      </c>
      <c r="AH134" s="713">
        <f t="shared" si="80"/>
        <v>0</v>
      </c>
      <c r="AI134" s="713">
        <f t="shared" si="80"/>
        <v>0</v>
      </c>
      <c r="AJ134" s="713">
        <f t="shared" si="80"/>
        <v>0</v>
      </c>
      <c r="AK134" s="714">
        <f t="shared" si="62"/>
        <v>577.81200000000001</v>
      </c>
      <c r="AL134" s="713">
        <f>'дор.фонд на 01.01.22 (декабрь)'!BL134</f>
        <v>0</v>
      </c>
      <c r="AM134" s="713">
        <f>'дор.фонд на 01.01.22 (декабрь)'!BM134</f>
        <v>577.81200000000001</v>
      </c>
      <c r="AN134" s="713">
        <f>'дор.фонд на 01.01.22 (декабрь)'!BN134</f>
        <v>0</v>
      </c>
      <c r="AO134" s="714">
        <f t="shared" si="63"/>
        <v>577.81200000000001</v>
      </c>
      <c r="AP134" s="713">
        <f>'дор.фонд на 01.01.22 (декабрь)'!BU134</f>
        <v>0</v>
      </c>
      <c r="AQ134" s="713">
        <f>'дор.фонд на 01.01.22 (декабрь)'!BV134</f>
        <v>577.81200000000001</v>
      </c>
      <c r="AR134" s="713">
        <f>'дор.фонд на 01.01.22 (декабрь)'!BW134</f>
        <v>0</v>
      </c>
      <c r="AS134" s="714">
        <f t="shared" si="64"/>
        <v>94.062709999999996</v>
      </c>
      <c r="AT134" s="713">
        <f>'дор.фонд на 01.01.22 (декабрь)'!BZ134</f>
        <v>0</v>
      </c>
      <c r="AU134" s="713">
        <f>'дор.фонд на 01.01.22 (декабрь)'!CA134</f>
        <v>94.062709999999996</v>
      </c>
      <c r="AV134" s="713">
        <f>'дор.фонд на 01.01.22 (декабрь)'!CB134</f>
        <v>0</v>
      </c>
      <c r="AW134" s="714">
        <f t="shared" si="65"/>
        <v>671.87471000000005</v>
      </c>
      <c r="AX134" s="713">
        <f t="shared" si="82"/>
        <v>0</v>
      </c>
      <c r="AY134" s="713">
        <f t="shared" si="83"/>
        <v>671.87471000000005</v>
      </c>
      <c r="AZ134" s="713">
        <f t="shared" si="84"/>
        <v>0</v>
      </c>
      <c r="BA134" s="849"/>
      <c r="BB134" s="832"/>
      <c r="BC134" s="832"/>
      <c r="BD134" s="832"/>
      <c r="BE134" s="120"/>
    </row>
    <row r="135" spans="1:57" s="48" customFormat="1" ht="16.149999999999999" customHeight="1" x14ac:dyDescent="0.25">
      <c r="A135" s="120"/>
      <c r="B135" s="35"/>
      <c r="C135" s="36"/>
      <c r="D135" s="36">
        <v>1</v>
      </c>
      <c r="E135" s="811">
        <v>113</v>
      </c>
      <c r="F135" s="35"/>
      <c r="G135" s="36"/>
      <c r="H135" s="36">
        <v>1</v>
      </c>
      <c r="I135" s="120"/>
      <c r="J135" s="120"/>
      <c r="K135" s="120"/>
      <c r="L135" s="120"/>
      <c r="M135" s="811">
        <v>102</v>
      </c>
      <c r="N135" s="812" t="s">
        <v>111</v>
      </c>
      <c r="O135" s="738">
        <f t="shared" si="79"/>
        <v>978.8</v>
      </c>
      <c r="P135" s="716">
        <f>'дор.фонд на 01.01.22 (декабрь)'!S135</f>
        <v>0</v>
      </c>
      <c r="Q135" s="721">
        <f>'дор.фонд на 01.01.22 (декабрь)'!T135</f>
        <v>978.8</v>
      </c>
      <c r="R135" s="731">
        <f>'дор.фонд на 01.01.22 (декабрь)'!U135</f>
        <v>0</v>
      </c>
      <c r="S135" s="732">
        <f t="shared" ref="S135:S198" si="85">V135+U135+T135</f>
        <v>978.8</v>
      </c>
      <c r="T135" s="734">
        <f>'дор.фонд на 01.01.22 (декабрь)'!W135</f>
        <v>0</v>
      </c>
      <c r="U135" s="754">
        <f>'дор.фонд на 01.01.22 (декабрь)'!X135</f>
        <v>978.8</v>
      </c>
      <c r="V135" s="733">
        <f>'дор.фонд на 01.01.22 (декабрь)'!Y135</f>
        <v>0</v>
      </c>
      <c r="W135" s="714">
        <f t="shared" si="52"/>
        <v>978.8</v>
      </c>
      <c r="X135" s="716">
        <f>'дор.фонд на 01.01.22 (декабрь)'!AR135</f>
        <v>0</v>
      </c>
      <c r="Y135" s="713">
        <f>'дор.фонд на 01.01.22 (декабрь)'!AS135</f>
        <v>978.8</v>
      </c>
      <c r="Z135" s="713">
        <f>'дор.фонд на 01.01.22 (декабрь)'!AT135</f>
        <v>0</v>
      </c>
      <c r="AA135" s="714">
        <f t="shared" si="53"/>
        <v>978.8</v>
      </c>
      <c r="AB135" s="725">
        <f>'дор.фонд на 01.01.22 (декабрь)'!BL135</f>
        <v>0</v>
      </c>
      <c r="AC135" s="717">
        <f>'дор.фонд на 01.01.22 (декабрь)'!BM135</f>
        <v>978.8</v>
      </c>
      <c r="AD135" s="740">
        <f>'дор.фонд на 01.01.22 (декабрь)'!BN135</f>
        <v>0</v>
      </c>
      <c r="AE135" s="736">
        <f t="shared" ref="AE135:AE198" si="86">W135/S135</f>
        <v>1</v>
      </c>
      <c r="AF135" s="737">
        <f t="shared" ref="AF135:AF198" si="87">W135/O135</f>
        <v>1</v>
      </c>
      <c r="AG135" s="714">
        <f t="shared" si="61"/>
        <v>0</v>
      </c>
      <c r="AH135" s="713">
        <f t="shared" si="80"/>
        <v>0</v>
      </c>
      <c r="AI135" s="713">
        <f t="shared" si="80"/>
        <v>0</v>
      </c>
      <c r="AJ135" s="713">
        <f t="shared" si="80"/>
        <v>0</v>
      </c>
      <c r="AK135" s="714">
        <f t="shared" si="62"/>
        <v>978.8</v>
      </c>
      <c r="AL135" s="713">
        <f>'дор.фонд на 01.01.22 (декабрь)'!BL135</f>
        <v>0</v>
      </c>
      <c r="AM135" s="713">
        <f>'дор.фонд на 01.01.22 (декабрь)'!BM135</f>
        <v>978.8</v>
      </c>
      <c r="AN135" s="713">
        <f>'дор.фонд на 01.01.22 (декабрь)'!BN135</f>
        <v>0</v>
      </c>
      <c r="AO135" s="714">
        <f t="shared" si="63"/>
        <v>978.8</v>
      </c>
      <c r="AP135" s="713">
        <f>'дор.фонд на 01.01.22 (декабрь)'!BU135</f>
        <v>0</v>
      </c>
      <c r="AQ135" s="713">
        <f>'дор.фонд на 01.01.22 (декабрь)'!BV135</f>
        <v>978.8</v>
      </c>
      <c r="AR135" s="713">
        <f>'дор.фонд на 01.01.22 (декабрь)'!BW135</f>
        <v>0</v>
      </c>
      <c r="AS135" s="714">
        <f t="shared" si="64"/>
        <v>133.47300000000001</v>
      </c>
      <c r="AT135" s="713">
        <f>'дор.фонд на 01.01.22 (декабрь)'!BZ135</f>
        <v>0</v>
      </c>
      <c r="AU135" s="713">
        <f>'дор.фонд на 01.01.22 (декабрь)'!CA135</f>
        <v>133.47300000000001</v>
      </c>
      <c r="AV135" s="713">
        <f>'дор.фонд на 01.01.22 (декабрь)'!CB135</f>
        <v>0</v>
      </c>
      <c r="AW135" s="714">
        <f t="shared" si="65"/>
        <v>1112.2729999999999</v>
      </c>
      <c r="AX135" s="713">
        <f t="shared" si="82"/>
        <v>0</v>
      </c>
      <c r="AY135" s="713">
        <f t="shared" si="83"/>
        <v>1112.2729999999999</v>
      </c>
      <c r="AZ135" s="713">
        <f t="shared" si="84"/>
        <v>0</v>
      </c>
      <c r="BA135" s="849"/>
      <c r="BB135" s="832"/>
      <c r="BC135" s="832"/>
      <c r="BD135" s="832"/>
      <c r="BE135" s="120"/>
    </row>
    <row r="136" spans="1:57" s="48" customFormat="1" ht="16.149999999999999" customHeight="1" x14ac:dyDescent="0.25">
      <c r="A136" s="120"/>
      <c r="B136" s="35"/>
      <c r="C136" s="36"/>
      <c r="D136" s="36">
        <v>1</v>
      </c>
      <c r="E136" s="811">
        <v>114</v>
      </c>
      <c r="F136" s="35"/>
      <c r="G136" s="36"/>
      <c r="H136" s="36"/>
      <c r="I136" s="120"/>
      <c r="J136" s="120"/>
      <c r="K136" s="120"/>
      <c r="L136" s="120"/>
      <c r="M136" s="811">
        <v>103</v>
      </c>
      <c r="N136" s="812" t="s">
        <v>225</v>
      </c>
      <c r="O136" s="738">
        <f t="shared" si="79"/>
        <v>865.4</v>
      </c>
      <c r="P136" s="716">
        <f>'дор.фонд на 01.01.22 (декабрь)'!S136</f>
        <v>0</v>
      </c>
      <c r="Q136" s="721">
        <f>'дор.фонд на 01.01.22 (декабрь)'!T136</f>
        <v>865.4</v>
      </c>
      <c r="R136" s="731">
        <f>'дор.фонд на 01.01.22 (декабрь)'!U136</f>
        <v>0</v>
      </c>
      <c r="S136" s="732">
        <f t="shared" si="85"/>
        <v>865.4</v>
      </c>
      <c r="T136" s="734">
        <f>'дор.фонд на 01.01.22 (декабрь)'!W136</f>
        <v>0</v>
      </c>
      <c r="U136" s="754">
        <f>'дор.фонд на 01.01.22 (декабрь)'!X136</f>
        <v>865.4</v>
      </c>
      <c r="V136" s="733">
        <f>'дор.фонд на 01.01.22 (декабрь)'!Y136</f>
        <v>0</v>
      </c>
      <c r="W136" s="714">
        <f t="shared" ref="W136:W199" si="88">Z136+Y136+X136</f>
        <v>865.4</v>
      </c>
      <c r="X136" s="716">
        <f>'дор.фонд на 01.01.22 (декабрь)'!AR136</f>
        <v>0</v>
      </c>
      <c r="Y136" s="713">
        <f>'дор.фонд на 01.01.22 (декабрь)'!AS136</f>
        <v>865.4</v>
      </c>
      <c r="Z136" s="713">
        <f>'дор.фонд на 01.01.22 (декабрь)'!AT136</f>
        <v>0</v>
      </c>
      <c r="AA136" s="714">
        <f t="shared" si="53"/>
        <v>587.17237999999998</v>
      </c>
      <c r="AB136" s="725">
        <f>'дор.фонд на 01.01.22 (декабрь)'!BL136</f>
        <v>0</v>
      </c>
      <c r="AC136" s="717">
        <f>'дор.фонд на 01.01.22 (декабрь)'!BM136</f>
        <v>587.17237999999998</v>
      </c>
      <c r="AD136" s="740">
        <f>'дор.фонд на 01.01.22 (декабрь)'!BN136</f>
        <v>0</v>
      </c>
      <c r="AE136" s="736">
        <f t="shared" si="86"/>
        <v>1</v>
      </c>
      <c r="AF136" s="737">
        <f t="shared" si="87"/>
        <v>1</v>
      </c>
      <c r="AG136" s="714">
        <f t="shared" si="61"/>
        <v>0</v>
      </c>
      <c r="AH136" s="713">
        <f t="shared" si="80"/>
        <v>0</v>
      </c>
      <c r="AI136" s="713">
        <f t="shared" si="80"/>
        <v>0</v>
      </c>
      <c r="AJ136" s="713">
        <f t="shared" si="80"/>
        <v>0</v>
      </c>
      <c r="AK136" s="714">
        <f t="shared" si="62"/>
        <v>587.17237999999998</v>
      </c>
      <c r="AL136" s="713">
        <f>'дор.фонд на 01.01.22 (декабрь)'!BL136</f>
        <v>0</v>
      </c>
      <c r="AM136" s="713">
        <f>'дор.фонд на 01.01.22 (декабрь)'!BM136</f>
        <v>587.17237999999998</v>
      </c>
      <c r="AN136" s="713">
        <f>'дор.фонд на 01.01.22 (декабрь)'!BN136</f>
        <v>0</v>
      </c>
      <c r="AO136" s="714">
        <f t="shared" si="63"/>
        <v>587.17237999999998</v>
      </c>
      <c r="AP136" s="713">
        <f>'дор.фонд на 01.01.22 (декабрь)'!BU136</f>
        <v>0</v>
      </c>
      <c r="AQ136" s="713">
        <f>'дор.фонд на 01.01.22 (декабрь)'!BV136</f>
        <v>587.17237999999998</v>
      </c>
      <c r="AR136" s="713">
        <f>'дор.фонд на 01.01.22 (декабрь)'!BW136</f>
        <v>0</v>
      </c>
      <c r="AS136" s="714">
        <f t="shared" si="64"/>
        <v>58.072670000000002</v>
      </c>
      <c r="AT136" s="713">
        <f>'дор.фонд на 01.01.22 (декабрь)'!BZ136</f>
        <v>0</v>
      </c>
      <c r="AU136" s="713">
        <f>'дор.фонд на 01.01.22 (декабрь)'!CA136</f>
        <v>58.072670000000002</v>
      </c>
      <c r="AV136" s="713">
        <f>'дор.фонд на 01.01.22 (декабрь)'!CB136</f>
        <v>0</v>
      </c>
      <c r="AW136" s="714">
        <f t="shared" si="65"/>
        <v>645.24504999999999</v>
      </c>
      <c r="AX136" s="713">
        <f t="shared" si="82"/>
        <v>0</v>
      </c>
      <c r="AY136" s="713">
        <f t="shared" si="83"/>
        <v>645.24504999999999</v>
      </c>
      <c r="AZ136" s="713">
        <f t="shared" si="84"/>
        <v>0</v>
      </c>
      <c r="BA136" s="849"/>
      <c r="BB136" s="832"/>
      <c r="BC136" s="832"/>
      <c r="BD136" s="832"/>
      <c r="BE136" s="120"/>
    </row>
    <row r="137" spans="1:57" s="669" customFormat="1" ht="15.75" customHeight="1" x14ac:dyDescent="0.25">
      <c r="A137" s="827"/>
      <c r="B137" s="679"/>
      <c r="C137" s="680"/>
      <c r="D137" s="680"/>
      <c r="E137" s="638"/>
      <c r="F137" s="679"/>
      <c r="G137" s="680"/>
      <c r="H137" s="680"/>
      <c r="I137" s="827"/>
      <c r="J137" s="827"/>
      <c r="K137" s="827"/>
      <c r="L137" s="827"/>
      <c r="M137" s="138"/>
      <c r="N137" s="141" t="s">
        <v>5</v>
      </c>
      <c r="O137" s="712">
        <f>SUM(O138:O150)-O139</f>
        <v>79235.783339999994</v>
      </c>
      <c r="P137" s="711">
        <f>SUM(P138:P150)-P139</f>
        <v>0</v>
      </c>
      <c r="Q137" s="711">
        <f>SUM(Q138:Q150)-Q139</f>
        <v>18084.663769999999</v>
      </c>
      <c r="R137" s="727">
        <f>SUM(R138:R150)-R139</f>
        <v>61151.11957000001</v>
      </c>
      <c r="S137" s="712">
        <f t="shared" si="85"/>
        <v>86067.986140000008</v>
      </c>
      <c r="T137" s="711">
        <f>SUM(T138:T150)-T139</f>
        <v>8730.5</v>
      </c>
      <c r="U137" s="711">
        <f>SUM(U138:U150)-U139</f>
        <v>18462.5</v>
      </c>
      <c r="V137" s="711">
        <f>SUM(V138:V150)-V139</f>
        <v>58874.986140000008</v>
      </c>
      <c r="W137" s="712">
        <f t="shared" si="88"/>
        <v>79235.783340000009</v>
      </c>
      <c r="X137" s="711">
        <f>SUM(X138:X150)-X139</f>
        <v>0</v>
      </c>
      <c r="Y137" s="711">
        <f>SUM(Y138:Y150)-Y139</f>
        <v>18084.663769999999</v>
      </c>
      <c r="Z137" s="711">
        <f>SUM(Z138:Z150)-Z139</f>
        <v>61151.11957000001</v>
      </c>
      <c r="AA137" s="712">
        <f t="shared" ref="AA137:AA200" si="89">AD137+AC137+AB137</f>
        <v>78624.332259999996</v>
      </c>
      <c r="AB137" s="711">
        <f>SUM(AB138:AB150)-AB139</f>
        <v>0</v>
      </c>
      <c r="AC137" s="711">
        <f>SUM(AC138:AC150)-AC139</f>
        <v>17473.48257</v>
      </c>
      <c r="AD137" s="728">
        <f>SUM(AD138:AD150)-AD139</f>
        <v>61150.849690000003</v>
      </c>
      <c r="AE137" s="729">
        <f t="shared" si="86"/>
        <v>0.92061853534150795</v>
      </c>
      <c r="AF137" s="730">
        <f t="shared" si="87"/>
        <v>1.0000000000000002</v>
      </c>
      <c r="AG137" s="712">
        <f t="shared" si="61"/>
        <v>0</v>
      </c>
      <c r="AH137" s="711">
        <f>SUM(AH138:AH150)-AH139</f>
        <v>0</v>
      </c>
      <c r="AI137" s="711">
        <f>SUM(AI138:AI150)-AI139</f>
        <v>0</v>
      </c>
      <c r="AJ137" s="711">
        <f>SUM(AJ138:AJ150)-AJ139</f>
        <v>0</v>
      </c>
      <c r="AK137" s="712">
        <f t="shared" si="62"/>
        <v>78624.332259999996</v>
      </c>
      <c r="AL137" s="711">
        <f>SUM(AL138:AL150)-AL139</f>
        <v>0</v>
      </c>
      <c r="AM137" s="711">
        <f>SUM(AM138:AM150)-AM139</f>
        <v>17473.48257</v>
      </c>
      <c r="AN137" s="711">
        <f>SUM(AN138:AN150)-AN139</f>
        <v>61150.849690000003</v>
      </c>
      <c r="AO137" s="712">
        <f t="shared" si="63"/>
        <v>78624.332259999996</v>
      </c>
      <c r="AP137" s="711">
        <f>SUM(AP138:AP150)-AP139</f>
        <v>0</v>
      </c>
      <c r="AQ137" s="711">
        <f>SUM(AQ138:AQ150)-AQ139</f>
        <v>17473.48257</v>
      </c>
      <c r="AR137" s="711">
        <f>SUM(AR138:AR150)-AR139</f>
        <v>61150.849690000003</v>
      </c>
      <c r="AS137" s="712">
        <f t="shared" si="64"/>
        <v>10149.70357</v>
      </c>
      <c r="AT137" s="711">
        <f>SUM(AT138:AT150)-AT139</f>
        <v>0</v>
      </c>
      <c r="AU137" s="711">
        <f>SUM(AU138:AU150)-AU139</f>
        <v>3969.0921400000002</v>
      </c>
      <c r="AV137" s="711">
        <f>SUM(AV138:AV150)-AV139</f>
        <v>6180.6114299999999</v>
      </c>
      <c r="AW137" s="712">
        <f t="shared" si="65"/>
        <v>88774.035829999993</v>
      </c>
      <c r="AX137" s="711">
        <f>SUM(AX138:AX150)-AX139</f>
        <v>0</v>
      </c>
      <c r="AY137" s="711">
        <f>SUM(AY138:AY150)-AY139</f>
        <v>21442.574709999997</v>
      </c>
      <c r="AZ137" s="711">
        <f>SUM(AZ138:AZ150)-AZ139</f>
        <v>67331.461119999993</v>
      </c>
      <c r="BA137" s="848"/>
      <c r="BB137" s="835"/>
      <c r="BC137" s="835"/>
      <c r="BD137" s="835"/>
      <c r="BE137" s="827"/>
    </row>
    <row r="138" spans="1:57" s="50" customFormat="1" ht="15" customHeight="1" x14ac:dyDescent="0.25">
      <c r="A138" s="829"/>
      <c r="B138" s="37">
        <v>1</v>
      </c>
      <c r="C138" s="36"/>
      <c r="D138" s="36"/>
      <c r="E138" s="811">
        <v>115</v>
      </c>
      <c r="F138" s="37">
        <v>1</v>
      </c>
      <c r="G138" s="36"/>
      <c r="H138" s="36"/>
      <c r="I138" s="829"/>
      <c r="J138" s="829"/>
      <c r="K138" s="829"/>
      <c r="L138" s="829"/>
      <c r="M138" s="811">
        <v>104</v>
      </c>
      <c r="N138" s="804" t="s">
        <v>229</v>
      </c>
      <c r="O138" s="738">
        <f t="shared" ref="O138:O150" si="90">P138+Q138+R138</f>
        <v>27210.1911</v>
      </c>
      <c r="P138" s="713">
        <f>'дор.фонд на 01.01.22 (декабрь)'!S138</f>
        <v>0</v>
      </c>
      <c r="Q138" s="716">
        <f>'дор.фонд на 01.01.22 (декабрь)'!T138</f>
        <v>1384</v>
      </c>
      <c r="R138" s="731">
        <f>'дор.фонд на 01.01.22 (декабрь)'!U138</f>
        <v>25826.1911</v>
      </c>
      <c r="S138" s="732">
        <f t="shared" si="85"/>
        <v>27210.1911</v>
      </c>
      <c r="T138" s="733">
        <f>'дор.фонд на 01.01.22 (декабрь)'!W138</f>
        <v>0</v>
      </c>
      <c r="U138" s="734">
        <f>'дор.фонд на 01.01.22 (декабрь)'!X138</f>
        <v>1384</v>
      </c>
      <c r="V138" s="733">
        <f>'дор.фонд на 01.01.22 (декабрь)'!Y138</f>
        <v>25826.1911</v>
      </c>
      <c r="W138" s="714">
        <f t="shared" si="88"/>
        <v>27210.1911</v>
      </c>
      <c r="X138" s="713">
        <f>'дор.фонд на 01.01.22 (декабрь)'!AR138</f>
        <v>0</v>
      </c>
      <c r="Y138" s="716">
        <f>'дор.фонд на 01.01.22 (декабрь)'!AS138</f>
        <v>1384</v>
      </c>
      <c r="Z138" s="713">
        <f>'дор.фонд на 01.01.22 (декабрь)'!AT138</f>
        <v>25826.1911</v>
      </c>
      <c r="AA138" s="714">
        <f t="shared" si="89"/>
        <v>27210.1911</v>
      </c>
      <c r="AB138" s="717">
        <f>'дор.фонд на 01.01.22 (декабрь)'!BL138</f>
        <v>0</v>
      </c>
      <c r="AC138" s="725">
        <f>'дор.фонд на 01.01.22 (декабрь)'!BM138</f>
        <v>1384</v>
      </c>
      <c r="AD138" s="740">
        <f>'дор.фонд на 01.01.22 (декабрь)'!BN138</f>
        <v>25826.1911</v>
      </c>
      <c r="AE138" s="736">
        <f t="shared" si="86"/>
        <v>1</v>
      </c>
      <c r="AF138" s="737">
        <f t="shared" si="87"/>
        <v>1</v>
      </c>
      <c r="AG138" s="714">
        <f t="shared" si="61"/>
        <v>0</v>
      </c>
      <c r="AH138" s="713">
        <f t="shared" ref="AH138:AJ150" si="91">P138-X138</f>
        <v>0</v>
      </c>
      <c r="AI138" s="713">
        <f t="shared" si="91"/>
        <v>0</v>
      </c>
      <c r="AJ138" s="713">
        <f>R138-Z138</f>
        <v>0</v>
      </c>
      <c r="AK138" s="714">
        <f t="shared" si="62"/>
        <v>27210.1911</v>
      </c>
      <c r="AL138" s="713">
        <f>'дор.фонд на 01.01.22 (декабрь)'!BL138</f>
        <v>0</v>
      </c>
      <c r="AM138" s="713">
        <f>'дор.фонд на 01.01.22 (декабрь)'!BM138</f>
        <v>1384</v>
      </c>
      <c r="AN138" s="713">
        <f>'дор.фонд на 01.01.22 (декабрь)'!BN138</f>
        <v>25826.1911</v>
      </c>
      <c r="AO138" s="714">
        <f t="shared" si="63"/>
        <v>27210.1911</v>
      </c>
      <c r="AP138" s="713">
        <f>'дор.фонд на 01.01.22 (декабрь)'!BU138</f>
        <v>0</v>
      </c>
      <c r="AQ138" s="713">
        <f>'дор.фонд на 01.01.22 (декабрь)'!BV138</f>
        <v>1384</v>
      </c>
      <c r="AR138" s="713">
        <f>'дор.фонд на 01.01.22 (декабрь)'!BW138</f>
        <v>25826.1911</v>
      </c>
      <c r="AS138" s="714">
        <f t="shared" si="64"/>
        <v>3023.35457</v>
      </c>
      <c r="AT138" s="713">
        <f>'дор.фонд на 01.01.22 (декабрь)'!BZ138</f>
        <v>0</v>
      </c>
      <c r="AU138" s="713">
        <f>'дор.фонд на 01.01.22 (декабрь)'!CA138</f>
        <v>153.77778000000001</v>
      </c>
      <c r="AV138" s="713">
        <f>'дор.фонд на 01.01.22 (декабрь)'!CB138</f>
        <v>2869.5767900000001</v>
      </c>
      <c r="AW138" s="714">
        <f t="shared" si="65"/>
        <v>30233.54567</v>
      </c>
      <c r="AX138" s="713">
        <f>AP138+AT138</f>
        <v>0</v>
      </c>
      <c r="AY138" s="713">
        <f t="shared" ref="AY138:AZ138" si="92">AQ138+AU138</f>
        <v>1537.7777799999999</v>
      </c>
      <c r="AZ138" s="713">
        <f t="shared" si="92"/>
        <v>28695.767889999999</v>
      </c>
      <c r="BA138" s="849"/>
      <c r="BB138" s="832"/>
      <c r="BC138" s="832"/>
      <c r="BD138" s="832"/>
      <c r="BE138" s="829"/>
    </row>
    <row r="139" spans="1:57" s="48" customFormat="1" ht="15.75" hidden="1" customHeight="1" x14ac:dyDescent="0.25">
      <c r="A139" s="120"/>
      <c r="B139" s="35"/>
      <c r="C139" s="36"/>
      <c r="D139" s="36"/>
      <c r="E139" s="811"/>
      <c r="F139" s="35"/>
      <c r="G139" s="36"/>
      <c r="H139" s="36"/>
      <c r="I139" s="120"/>
      <c r="J139" s="120"/>
      <c r="K139" s="120"/>
      <c r="L139" s="120"/>
      <c r="M139" s="811"/>
      <c r="N139" s="19" t="s">
        <v>251</v>
      </c>
      <c r="O139" s="738">
        <f t="shared" si="90"/>
        <v>0</v>
      </c>
      <c r="P139" s="713">
        <f>'дор.фонд на 01.01.22 (декабрь)'!S139</f>
        <v>0</v>
      </c>
      <c r="Q139" s="716">
        <f>'дор.фонд на 01.01.22 (декабрь)'!T139</f>
        <v>0</v>
      </c>
      <c r="R139" s="731">
        <f>'дор.фонд на 01.01.22 (декабрь)'!U139</f>
        <v>0</v>
      </c>
      <c r="S139" s="732">
        <f t="shared" si="85"/>
        <v>0</v>
      </c>
      <c r="T139" s="733">
        <f>'дор.фонд на 01.01.22 (декабрь)'!W139</f>
        <v>0</v>
      </c>
      <c r="U139" s="734">
        <f>'дор.фонд на 01.01.22 (декабрь)'!X139</f>
        <v>0</v>
      </c>
      <c r="V139" s="733">
        <f>'дор.фонд на 01.01.22 (декабрь)'!Y139</f>
        <v>0</v>
      </c>
      <c r="W139" s="714">
        <f t="shared" si="88"/>
        <v>0</v>
      </c>
      <c r="X139" s="713">
        <f>'дор.фонд на 01.01.22 (декабрь)'!AR139</f>
        <v>0</v>
      </c>
      <c r="Y139" s="716">
        <f>'дор.фонд на 01.01.22 (декабрь)'!AS139</f>
        <v>0</v>
      </c>
      <c r="Z139" s="713">
        <f>'дор.фонд на 01.01.22 (декабрь)'!AT139</f>
        <v>0</v>
      </c>
      <c r="AA139" s="714">
        <f t="shared" si="89"/>
        <v>0</v>
      </c>
      <c r="AB139" s="717">
        <f>'дор.фонд на 01.01.22 (декабрь)'!BL139</f>
        <v>0</v>
      </c>
      <c r="AC139" s="725">
        <f>'дор.фонд на 01.01.22 (декабрь)'!BM139</f>
        <v>0</v>
      </c>
      <c r="AD139" s="740">
        <f>'дор.фонд на 01.01.22 (декабрь)'!BN139</f>
        <v>0</v>
      </c>
      <c r="AE139" s="736" t="e">
        <f t="shared" si="86"/>
        <v>#DIV/0!</v>
      </c>
      <c r="AF139" s="737" t="e">
        <f t="shared" si="87"/>
        <v>#DIV/0!</v>
      </c>
      <c r="AG139" s="714">
        <f t="shared" si="61"/>
        <v>0</v>
      </c>
      <c r="AH139" s="713">
        <f t="shared" si="91"/>
        <v>0</v>
      </c>
      <c r="AI139" s="713">
        <f t="shared" si="91"/>
        <v>0</v>
      </c>
      <c r="AJ139" s="713">
        <f t="shared" si="91"/>
        <v>0</v>
      </c>
      <c r="AK139" s="714">
        <f t="shared" si="62"/>
        <v>0</v>
      </c>
      <c r="AL139" s="713">
        <f>'дор.фонд на 01.01.22 (декабрь)'!BL139</f>
        <v>0</v>
      </c>
      <c r="AM139" s="713">
        <f>'дор.фонд на 01.01.22 (декабрь)'!BM139</f>
        <v>0</v>
      </c>
      <c r="AN139" s="713">
        <f>'дор.фонд на 01.01.22 (декабрь)'!BN139</f>
        <v>0</v>
      </c>
      <c r="AO139" s="714">
        <f t="shared" si="63"/>
        <v>0</v>
      </c>
      <c r="AP139" s="713">
        <f>'дор.фонд на 01.01.22 (декабрь)'!BU139</f>
        <v>0</v>
      </c>
      <c r="AQ139" s="713">
        <f>'дор.фонд на 01.01.22 (декабрь)'!BV139</f>
        <v>0</v>
      </c>
      <c r="AR139" s="713">
        <f>'дор.фонд на 01.01.22 (декабрь)'!BW139</f>
        <v>0</v>
      </c>
      <c r="AS139" s="714">
        <f t="shared" si="64"/>
        <v>0</v>
      </c>
      <c r="AT139" s="713">
        <f>'дор.фонд на 01.01.22 (декабрь)'!BZ139</f>
        <v>0</v>
      </c>
      <c r="AU139" s="713">
        <f>'дор.фонд на 01.01.22 (декабрь)'!CA139</f>
        <v>0</v>
      </c>
      <c r="AV139" s="713">
        <f>'дор.фонд на 01.01.22 (декабрь)'!CB139</f>
        <v>0</v>
      </c>
      <c r="AW139" s="714">
        <f t="shared" si="65"/>
        <v>0</v>
      </c>
      <c r="AX139" s="713">
        <f t="shared" ref="AX139:AX150" si="93">AP139+AT139</f>
        <v>0</v>
      </c>
      <c r="AY139" s="713">
        <f t="shared" ref="AY139:AY150" si="94">AQ139+AU139</f>
        <v>0</v>
      </c>
      <c r="AZ139" s="713">
        <f t="shared" ref="AZ139:AZ150" si="95">AR139+AV139</f>
        <v>0</v>
      </c>
      <c r="BA139" s="849"/>
      <c r="BB139" s="832"/>
      <c r="BC139" s="832"/>
      <c r="BD139" s="832"/>
      <c r="BE139" s="120"/>
    </row>
    <row r="140" spans="1:57" s="49" customFormat="1" ht="15.6" customHeight="1" x14ac:dyDescent="0.25">
      <c r="A140" s="828"/>
      <c r="B140" s="38"/>
      <c r="C140" s="39">
        <v>1</v>
      </c>
      <c r="D140" s="39"/>
      <c r="E140" s="40">
        <v>116</v>
      </c>
      <c r="F140" s="38"/>
      <c r="G140" s="39">
        <v>1</v>
      </c>
      <c r="H140" s="39">
        <v>1</v>
      </c>
      <c r="I140" s="828"/>
      <c r="J140" s="828"/>
      <c r="K140" s="828"/>
      <c r="L140" s="828"/>
      <c r="M140" s="811">
        <v>105</v>
      </c>
      <c r="N140" s="804" t="s">
        <v>230</v>
      </c>
      <c r="O140" s="738">
        <f t="shared" si="90"/>
        <v>4257.4399999999996</v>
      </c>
      <c r="P140" s="713">
        <f>'дор.фонд на 01.01.22 (декабрь)'!S140</f>
        <v>0</v>
      </c>
      <c r="Q140" s="716">
        <f>'дор.фонд на 01.01.22 (декабрь)'!T140</f>
        <v>2627.2</v>
      </c>
      <c r="R140" s="731">
        <f>'дор.фонд на 01.01.22 (декабрь)'!U140</f>
        <v>1630.24</v>
      </c>
      <c r="S140" s="732">
        <f t="shared" si="85"/>
        <v>4257.4399999999996</v>
      </c>
      <c r="T140" s="733">
        <f>'дор.фонд на 01.01.22 (декабрь)'!W140</f>
        <v>0</v>
      </c>
      <c r="U140" s="734">
        <f>'дор.фонд на 01.01.22 (декабрь)'!X140</f>
        <v>2627.2</v>
      </c>
      <c r="V140" s="733">
        <f>'дор.фонд на 01.01.22 (декабрь)'!Y140</f>
        <v>1630.24</v>
      </c>
      <c r="W140" s="714">
        <f t="shared" si="88"/>
        <v>4257.4399999999996</v>
      </c>
      <c r="X140" s="713">
        <f>'дор.фонд на 01.01.22 (декабрь)'!AR140</f>
        <v>0</v>
      </c>
      <c r="Y140" s="716">
        <f>'дор.фонд на 01.01.22 (декабрь)'!AS140</f>
        <v>2627.2</v>
      </c>
      <c r="Z140" s="713">
        <f>'дор.фонд на 01.01.22 (декабрь)'!AT140</f>
        <v>1630.24</v>
      </c>
      <c r="AA140" s="714">
        <f t="shared" si="89"/>
        <v>3994.7200499999999</v>
      </c>
      <c r="AB140" s="717">
        <f>'дор.фонд на 01.01.22 (декабрь)'!BL140</f>
        <v>0</v>
      </c>
      <c r="AC140" s="725">
        <f>'дор.фонд на 01.01.22 (декабрь)'!BM140</f>
        <v>2364.4800500000001</v>
      </c>
      <c r="AD140" s="740">
        <f>'дор.фонд на 01.01.22 (декабрь)'!BN140</f>
        <v>1630.24</v>
      </c>
      <c r="AE140" s="736">
        <f t="shared" si="86"/>
        <v>1</v>
      </c>
      <c r="AF140" s="737">
        <f t="shared" si="87"/>
        <v>1</v>
      </c>
      <c r="AG140" s="714">
        <f t="shared" si="61"/>
        <v>0</v>
      </c>
      <c r="AH140" s="713">
        <f t="shared" si="91"/>
        <v>0</v>
      </c>
      <c r="AI140" s="713">
        <f t="shared" si="91"/>
        <v>0</v>
      </c>
      <c r="AJ140" s="713">
        <f t="shared" si="91"/>
        <v>0</v>
      </c>
      <c r="AK140" s="714">
        <f t="shared" si="62"/>
        <v>3994.7200499999999</v>
      </c>
      <c r="AL140" s="713">
        <f>'дор.фонд на 01.01.22 (декабрь)'!BL140</f>
        <v>0</v>
      </c>
      <c r="AM140" s="713">
        <f>'дор.фонд на 01.01.22 (декабрь)'!BM140</f>
        <v>2364.4800500000001</v>
      </c>
      <c r="AN140" s="713">
        <f>'дор.фонд на 01.01.22 (декабрь)'!BN140</f>
        <v>1630.24</v>
      </c>
      <c r="AO140" s="714">
        <f t="shared" si="63"/>
        <v>3994.7200499999999</v>
      </c>
      <c r="AP140" s="713">
        <f>'дор.фонд на 01.01.22 (декабрь)'!BU140</f>
        <v>0</v>
      </c>
      <c r="AQ140" s="713">
        <f>'дор.фонд на 01.01.22 (декабрь)'!BV140</f>
        <v>2364.4800500000001</v>
      </c>
      <c r="AR140" s="713">
        <f>'дор.фонд на 01.01.22 (декабрь)'!BW140</f>
        <v>1630.24</v>
      </c>
      <c r="AS140" s="714">
        <f t="shared" si="64"/>
        <v>819.35623999999996</v>
      </c>
      <c r="AT140" s="713">
        <f>'дор.фонд на 01.01.22 (декабрь)'!BZ140</f>
        <v>0</v>
      </c>
      <c r="AU140" s="713">
        <f>'дор.фонд на 01.01.22 (декабрь)'!CA140</f>
        <v>677.59623999999997</v>
      </c>
      <c r="AV140" s="713">
        <f>'дор.фонд на 01.01.22 (декабрь)'!CB140</f>
        <v>141.76</v>
      </c>
      <c r="AW140" s="714">
        <f t="shared" si="65"/>
        <v>4814.07629</v>
      </c>
      <c r="AX140" s="713">
        <f t="shared" si="93"/>
        <v>0</v>
      </c>
      <c r="AY140" s="713">
        <f t="shared" si="94"/>
        <v>3042.07629</v>
      </c>
      <c r="AZ140" s="713">
        <f t="shared" si="95"/>
        <v>1772</v>
      </c>
      <c r="BA140" s="849"/>
      <c r="BB140" s="832"/>
      <c r="BC140" s="832"/>
      <c r="BD140" s="832"/>
      <c r="BE140" s="828"/>
    </row>
    <row r="141" spans="1:57" s="49" customFormat="1" ht="15.6" customHeight="1" x14ac:dyDescent="0.25">
      <c r="A141" s="828"/>
      <c r="B141" s="38"/>
      <c r="C141" s="39">
        <v>1</v>
      </c>
      <c r="D141" s="39"/>
      <c r="E141" s="40">
        <v>117</v>
      </c>
      <c r="F141" s="38"/>
      <c r="G141" s="39">
        <v>1</v>
      </c>
      <c r="H141" s="39">
        <v>1</v>
      </c>
      <c r="I141" s="828"/>
      <c r="J141" s="828"/>
      <c r="K141" s="828"/>
      <c r="L141" s="828"/>
      <c r="M141" s="811">
        <v>106</v>
      </c>
      <c r="N141" s="812" t="s">
        <v>51</v>
      </c>
      <c r="O141" s="738">
        <f t="shared" si="90"/>
        <v>2610</v>
      </c>
      <c r="P141" s="713">
        <f>'дор.фонд на 01.01.22 (декабрь)'!S141</f>
        <v>0</v>
      </c>
      <c r="Q141" s="716">
        <f>'дор.фонд на 01.01.22 (декабрь)'!T141</f>
        <v>2610</v>
      </c>
      <c r="R141" s="731">
        <f>'дор.фонд на 01.01.22 (декабрь)'!U141</f>
        <v>0</v>
      </c>
      <c r="S141" s="732">
        <f t="shared" si="85"/>
        <v>2610</v>
      </c>
      <c r="T141" s="733">
        <f>'дор.фонд на 01.01.22 (декабрь)'!W141</f>
        <v>0</v>
      </c>
      <c r="U141" s="734">
        <f>'дор.фонд на 01.01.22 (декабрь)'!X141</f>
        <v>2610</v>
      </c>
      <c r="V141" s="733">
        <f>'дор.фонд на 01.01.22 (декабрь)'!Y141</f>
        <v>0</v>
      </c>
      <c r="W141" s="714">
        <f t="shared" si="88"/>
        <v>2610</v>
      </c>
      <c r="X141" s="713">
        <f>'дор.фонд на 01.01.22 (декабрь)'!AR141</f>
        <v>0</v>
      </c>
      <c r="Y141" s="716">
        <f>'дор.фонд на 01.01.22 (декабрь)'!AS141</f>
        <v>2610</v>
      </c>
      <c r="Z141" s="713">
        <f>'дор.фонд на 01.01.22 (декабрь)'!AT141</f>
        <v>0</v>
      </c>
      <c r="AA141" s="714">
        <f t="shared" si="89"/>
        <v>2610</v>
      </c>
      <c r="AB141" s="717">
        <f>'дор.фонд на 01.01.22 (декабрь)'!BL141</f>
        <v>0</v>
      </c>
      <c r="AC141" s="725">
        <f>'дор.фонд на 01.01.22 (декабрь)'!BM141</f>
        <v>2610</v>
      </c>
      <c r="AD141" s="740">
        <f>'дор.фонд на 01.01.22 (декабрь)'!BN141</f>
        <v>0</v>
      </c>
      <c r="AE141" s="736">
        <f t="shared" si="86"/>
        <v>1</v>
      </c>
      <c r="AF141" s="737">
        <f t="shared" si="87"/>
        <v>1</v>
      </c>
      <c r="AG141" s="714">
        <f t="shared" si="61"/>
        <v>0</v>
      </c>
      <c r="AH141" s="713">
        <f t="shared" si="91"/>
        <v>0</v>
      </c>
      <c r="AI141" s="713">
        <f t="shared" si="91"/>
        <v>0</v>
      </c>
      <c r="AJ141" s="713">
        <f t="shared" si="91"/>
        <v>0</v>
      </c>
      <c r="AK141" s="714">
        <f t="shared" si="62"/>
        <v>2610</v>
      </c>
      <c r="AL141" s="713">
        <f>'дор.фонд на 01.01.22 (декабрь)'!BL141</f>
        <v>0</v>
      </c>
      <c r="AM141" s="713">
        <f>'дор.фонд на 01.01.22 (декабрь)'!BM141</f>
        <v>2610</v>
      </c>
      <c r="AN141" s="713">
        <f>'дор.фонд на 01.01.22 (декабрь)'!BN141</f>
        <v>0</v>
      </c>
      <c r="AO141" s="714">
        <f t="shared" si="63"/>
        <v>2610</v>
      </c>
      <c r="AP141" s="713">
        <f>'дор.фонд на 01.01.22 (декабрь)'!BU141</f>
        <v>0</v>
      </c>
      <c r="AQ141" s="713">
        <f>'дор.фонд на 01.01.22 (декабрь)'!BV141</f>
        <v>2610</v>
      </c>
      <c r="AR141" s="713">
        <f>'дор.фонд на 01.01.22 (декабрь)'!BW141</f>
        <v>0</v>
      </c>
      <c r="AS141" s="714">
        <f t="shared" si="64"/>
        <v>822.56500000000005</v>
      </c>
      <c r="AT141" s="713">
        <f>'дор.фонд на 01.01.22 (декабрь)'!BZ141</f>
        <v>0</v>
      </c>
      <c r="AU141" s="713">
        <f>'дор.фонд на 01.01.22 (декабрь)'!CA141</f>
        <v>822.56500000000005</v>
      </c>
      <c r="AV141" s="713">
        <f>'дор.фонд на 01.01.22 (декабрь)'!CB141</f>
        <v>0</v>
      </c>
      <c r="AW141" s="714">
        <f t="shared" si="65"/>
        <v>3432.5650000000001</v>
      </c>
      <c r="AX141" s="713">
        <f t="shared" si="93"/>
        <v>0</v>
      </c>
      <c r="AY141" s="713">
        <f t="shared" si="94"/>
        <v>3432.5650000000001</v>
      </c>
      <c r="AZ141" s="713">
        <f t="shared" si="95"/>
        <v>0</v>
      </c>
      <c r="BA141" s="849"/>
      <c r="BB141" s="832"/>
      <c r="BC141" s="832"/>
      <c r="BD141" s="832"/>
      <c r="BE141" s="828"/>
    </row>
    <row r="142" spans="1:57" s="49" customFormat="1" ht="15.6" customHeight="1" x14ac:dyDescent="0.25">
      <c r="A142" s="828"/>
      <c r="B142" s="38"/>
      <c r="C142" s="39">
        <v>1</v>
      </c>
      <c r="D142" s="39"/>
      <c r="E142" s="40">
        <v>118</v>
      </c>
      <c r="F142" s="38"/>
      <c r="G142" s="39">
        <v>1</v>
      </c>
      <c r="H142" s="39">
        <v>1</v>
      </c>
      <c r="I142" s="828"/>
      <c r="J142" s="828"/>
      <c r="K142" s="828"/>
      <c r="L142" s="828"/>
      <c r="M142" s="811">
        <v>107</v>
      </c>
      <c r="N142" s="812" t="s">
        <v>52</v>
      </c>
      <c r="O142" s="738">
        <f t="shared" si="90"/>
        <v>2785.2</v>
      </c>
      <c r="P142" s="713">
        <f>'дор.фонд на 01.01.22 (декабрь)'!S142</f>
        <v>0</v>
      </c>
      <c r="Q142" s="716">
        <f>'дор.фонд на 01.01.22 (декабрь)'!T142</f>
        <v>2785.2</v>
      </c>
      <c r="R142" s="731">
        <f>'дор.фонд на 01.01.22 (декабрь)'!U142</f>
        <v>0</v>
      </c>
      <c r="S142" s="732">
        <f t="shared" si="85"/>
        <v>2785.2</v>
      </c>
      <c r="T142" s="733">
        <f>'дор.фонд на 01.01.22 (декабрь)'!W142</f>
        <v>0</v>
      </c>
      <c r="U142" s="734">
        <f>'дор.фонд на 01.01.22 (декабрь)'!X142</f>
        <v>2785.2</v>
      </c>
      <c r="V142" s="733">
        <f>'дор.фонд на 01.01.22 (декабрь)'!Y142</f>
        <v>0</v>
      </c>
      <c r="W142" s="714">
        <f t="shared" si="88"/>
        <v>2785.2</v>
      </c>
      <c r="X142" s="713">
        <f>'дор.фонд на 01.01.22 (декабрь)'!AR142</f>
        <v>0</v>
      </c>
      <c r="Y142" s="716">
        <f>'дор.фонд на 01.01.22 (декабрь)'!AS142</f>
        <v>2785.2</v>
      </c>
      <c r="Z142" s="713">
        <f>'дор.фонд на 01.01.22 (декабрь)'!AT142</f>
        <v>0</v>
      </c>
      <c r="AA142" s="714">
        <f t="shared" si="89"/>
        <v>2785.2</v>
      </c>
      <c r="AB142" s="717">
        <f>'дор.фонд на 01.01.22 (декабрь)'!BL142</f>
        <v>0</v>
      </c>
      <c r="AC142" s="725">
        <f>'дор.фонд на 01.01.22 (декабрь)'!BM142</f>
        <v>2785.2</v>
      </c>
      <c r="AD142" s="740">
        <f>'дор.фонд на 01.01.22 (декабрь)'!BN142</f>
        <v>0</v>
      </c>
      <c r="AE142" s="736">
        <f t="shared" si="86"/>
        <v>1</v>
      </c>
      <c r="AF142" s="737">
        <f t="shared" si="87"/>
        <v>1</v>
      </c>
      <c r="AG142" s="714">
        <f t="shared" si="61"/>
        <v>0</v>
      </c>
      <c r="AH142" s="713">
        <f t="shared" si="91"/>
        <v>0</v>
      </c>
      <c r="AI142" s="713">
        <f t="shared" si="91"/>
        <v>0</v>
      </c>
      <c r="AJ142" s="713">
        <f t="shared" si="91"/>
        <v>0</v>
      </c>
      <c r="AK142" s="714">
        <f t="shared" si="62"/>
        <v>2785.2</v>
      </c>
      <c r="AL142" s="713">
        <f>'дор.фонд на 01.01.22 (декабрь)'!BL142</f>
        <v>0</v>
      </c>
      <c r="AM142" s="713">
        <f>'дор.фонд на 01.01.22 (декабрь)'!BM142</f>
        <v>2785.2</v>
      </c>
      <c r="AN142" s="713">
        <f>'дор.фонд на 01.01.22 (декабрь)'!BN142</f>
        <v>0</v>
      </c>
      <c r="AO142" s="714">
        <f t="shared" si="63"/>
        <v>2785.2</v>
      </c>
      <c r="AP142" s="713">
        <f>'дор.фонд на 01.01.22 (декабрь)'!BU142</f>
        <v>0</v>
      </c>
      <c r="AQ142" s="713">
        <f>'дор.фонд на 01.01.22 (декабрь)'!BV142</f>
        <v>2785.2</v>
      </c>
      <c r="AR142" s="713">
        <f>'дор.фонд на 01.01.22 (декабрь)'!BW142</f>
        <v>0</v>
      </c>
      <c r="AS142" s="714">
        <f t="shared" si="64"/>
        <v>417.2552</v>
      </c>
      <c r="AT142" s="713">
        <f>'дор.фонд на 01.01.22 (декабрь)'!BZ142</f>
        <v>0</v>
      </c>
      <c r="AU142" s="713">
        <f>'дор.фонд на 01.01.22 (декабрь)'!CA142</f>
        <v>417.2552</v>
      </c>
      <c r="AV142" s="713">
        <f>'дор.фонд на 01.01.22 (декабрь)'!CB142</f>
        <v>0</v>
      </c>
      <c r="AW142" s="714">
        <f t="shared" si="65"/>
        <v>3202.4551999999999</v>
      </c>
      <c r="AX142" s="713">
        <f t="shared" si="93"/>
        <v>0</v>
      </c>
      <c r="AY142" s="713">
        <f t="shared" si="94"/>
        <v>3202.4551999999999</v>
      </c>
      <c r="AZ142" s="713">
        <f t="shared" si="95"/>
        <v>0</v>
      </c>
      <c r="BA142" s="849"/>
      <c r="BB142" s="832"/>
      <c r="BC142" s="832"/>
      <c r="BD142" s="832"/>
      <c r="BE142" s="828"/>
    </row>
    <row r="143" spans="1:57" s="49" customFormat="1" ht="15.6" customHeight="1" x14ac:dyDescent="0.25">
      <c r="A143" s="828"/>
      <c r="B143" s="38"/>
      <c r="C143" s="39">
        <v>1</v>
      </c>
      <c r="D143" s="39"/>
      <c r="E143" s="40">
        <v>119</v>
      </c>
      <c r="F143" s="38"/>
      <c r="G143" s="39">
        <v>1</v>
      </c>
      <c r="H143" s="39">
        <v>1</v>
      </c>
      <c r="I143" s="40"/>
      <c r="J143" s="41"/>
      <c r="K143" s="41"/>
      <c r="L143" s="85"/>
      <c r="M143" s="811">
        <v>108</v>
      </c>
      <c r="N143" s="812" t="s">
        <v>231</v>
      </c>
      <c r="O143" s="738">
        <f t="shared" si="90"/>
        <v>19237.955879999998</v>
      </c>
      <c r="P143" s="713">
        <f>'дор.фонд на 01.01.22 (декабрь)'!S143</f>
        <v>0</v>
      </c>
      <c r="Q143" s="716">
        <f>'дор.фонд на 01.01.22 (декабрь)'!T143</f>
        <v>2555.1</v>
      </c>
      <c r="R143" s="731">
        <f>'дор.фонд на 01.01.22 (декабрь)'!U143</f>
        <v>16682.855879999999</v>
      </c>
      <c r="S143" s="732">
        <f t="shared" si="85"/>
        <v>19237.955879999998</v>
      </c>
      <c r="T143" s="733">
        <f>'дор.фонд на 01.01.22 (декабрь)'!W143</f>
        <v>0</v>
      </c>
      <c r="U143" s="734">
        <f>'дор.фонд на 01.01.22 (декабрь)'!X143</f>
        <v>2555.1</v>
      </c>
      <c r="V143" s="733">
        <f>'дор.фонд на 01.01.22 (декабрь)'!Y143</f>
        <v>16682.855879999999</v>
      </c>
      <c r="W143" s="714">
        <f t="shared" si="88"/>
        <v>19237.955879999998</v>
      </c>
      <c r="X143" s="713">
        <f>'дор.фонд на 01.01.22 (декабрь)'!AR143</f>
        <v>0</v>
      </c>
      <c r="Y143" s="716">
        <f>'дор.фонд на 01.01.22 (декабрь)'!AS143</f>
        <v>2555.1</v>
      </c>
      <c r="Z143" s="713">
        <f>'дор.фонд на 01.01.22 (декабрь)'!AT143</f>
        <v>16682.855879999999</v>
      </c>
      <c r="AA143" s="714">
        <f t="shared" si="89"/>
        <v>19237.955879999998</v>
      </c>
      <c r="AB143" s="717">
        <f>'дор.фонд на 01.01.22 (декабрь)'!BL143</f>
        <v>0</v>
      </c>
      <c r="AC143" s="725">
        <f>'дор.фонд на 01.01.22 (декабрь)'!BM143</f>
        <v>2555.1</v>
      </c>
      <c r="AD143" s="740">
        <f>'дор.фонд на 01.01.22 (декабрь)'!BN143</f>
        <v>16682.855879999999</v>
      </c>
      <c r="AE143" s="736">
        <f t="shared" si="86"/>
        <v>1</v>
      </c>
      <c r="AF143" s="737">
        <f t="shared" si="87"/>
        <v>1</v>
      </c>
      <c r="AG143" s="714">
        <f t="shared" si="61"/>
        <v>0</v>
      </c>
      <c r="AH143" s="713">
        <f t="shared" si="91"/>
        <v>0</v>
      </c>
      <c r="AI143" s="713">
        <f t="shared" si="91"/>
        <v>0</v>
      </c>
      <c r="AJ143" s="713">
        <f t="shared" si="91"/>
        <v>0</v>
      </c>
      <c r="AK143" s="714">
        <f t="shared" si="62"/>
        <v>19237.955879999998</v>
      </c>
      <c r="AL143" s="713">
        <f>'дор.фонд на 01.01.22 (декабрь)'!BL143</f>
        <v>0</v>
      </c>
      <c r="AM143" s="713">
        <f>'дор.фонд на 01.01.22 (декабрь)'!BM143</f>
        <v>2555.1</v>
      </c>
      <c r="AN143" s="713">
        <f>'дор.фонд на 01.01.22 (декабрь)'!BN143</f>
        <v>16682.855879999999</v>
      </c>
      <c r="AO143" s="714">
        <f t="shared" si="63"/>
        <v>19237.955879999998</v>
      </c>
      <c r="AP143" s="713">
        <f>'дор.фонд на 01.01.22 (декабрь)'!BU143</f>
        <v>0</v>
      </c>
      <c r="AQ143" s="713">
        <f>'дор.фонд на 01.01.22 (декабрь)'!BV143</f>
        <v>2555.1</v>
      </c>
      <c r="AR143" s="713">
        <f>'дор.фонд на 01.01.22 (декабрь)'!BW143</f>
        <v>16682.855879999999</v>
      </c>
      <c r="AS143" s="714">
        <f t="shared" si="64"/>
        <v>2416.7971200000002</v>
      </c>
      <c r="AT143" s="713">
        <f>'дор.фонд на 01.01.22 (декабрь)'!BZ143</f>
        <v>0</v>
      </c>
      <c r="AU143" s="713">
        <f>'дор.фонд на 01.01.22 (декабрь)'!CA143</f>
        <v>966.11400000000003</v>
      </c>
      <c r="AV143" s="713">
        <f>'дор.фонд на 01.01.22 (декабрь)'!CB143</f>
        <v>1450.6831199999999</v>
      </c>
      <c r="AW143" s="714">
        <f t="shared" si="65"/>
        <v>21654.753000000001</v>
      </c>
      <c r="AX143" s="713">
        <f t="shared" si="93"/>
        <v>0</v>
      </c>
      <c r="AY143" s="713">
        <f t="shared" si="94"/>
        <v>3521.2139999999999</v>
      </c>
      <c r="AZ143" s="713">
        <f t="shared" si="95"/>
        <v>18133.539000000001</v>
      </c>
      <c r="BA143" s="849"/>
      <c r="BB143" s="832"/>
      <c r="BC143" s="832"/>
      <c r="BD143" s="832"/>
      <c r="BE143" s="828"/>
    </row>
    <row r="144" spans="1:57" s="49" customFormat="1" ht="15.6" customHeight="1" x14ac:dyDescent="0.25">
      <c r="A144" s="828"/>
      <c r="B144" s="38"/>
      <c r="C144" s="39">
        <v>1</v>
      </c>
      <c r="D144" s="39"/>
      <c r="E144" s="40">
        <v>120</v>
      </c>
      <c r="F144" s="38"/>
      <c r="G144" s="39">
        <v>1</v>
      </c>
      <c r="H144" s="39">
        <v>1</v>
      </c>
      <c r="I144" s="828"/>
      <c r="J144" s="828"/>
      <c r="K144" s="828"/>
      <c r="L144" s="828"/>
      <c r="M144" s="811">
        <v>109</v>
      </c>
      <c r="N144" s="812" t="s">
        <v>53</v>
      </c>
      <c r="O144" s="738">
        <f t="shared" si="90"/>
        <v>3834.6872400000002</v>
      </c>
      <c r="P144" s="713">
        <f>'дор.фонд на 01.01.22 (декабрь)'!S144</f>
        <v>0</v>
      </c>
      <c r="Q144" s="716">
        <f>'дор.фонд на 01.01.22 (декабрь)'!T144</f>
        <v>875.7</v>
      </c>
      <c r="R144" s="731">
        <f>'дор.фонд на 01.01.22 (декабрь)'!U144</f>
        <v>2958.9872399999999</v>
      </c>
      <c r="S144" s="732">
        <f t="shared" si="85"/>
        <v>875.7</v>
      </c>
      <c r="T144" s="733">
        <f>'дор.фонд на 01.01.22 (декабрь)'!W144</f>
        <v>0</v>
      </c>
      <c r="U144" s="734">
        <f>'дор.фонд на 01.01.22 (декабрь)'!X144</f>
        <v>875.7</v>
      </c>
      <c r="V144" s="733">
        <f>'дор.фонд на 01.01.22 (декабрь)'!Y144</f>
        <v>0</v>
      </c>
      <c r="W144" s="714">
        <f t="shared" si="88"/>
        <v>3834.6872400000002</v>
      </c>
      <c r="X144" s="713">
        <f>'дор.фонд на 01.01.22 (декабрь)'!AR144</f>
        <v>0</v>
      </c>
      <c r="Y144" s="716">
        <f>'дор.фонд на 01.01.22 (декабрь)'!AS144</f>
        <v>875.7</v>
      </c>
      <c r="Z144" s="713">
        <f>'дор.фонд на 01.01.22 (декабрь)'!AT144</f>
        <v>2958.9872399999999</v>
      </c>
      <c r="AA144" s="714">
        <f t="shared" si="89"/>
        <v>3834.6872400000002</v>
      </c>
      <c r="AB144" s="717">
        <f>'дор.фонд на 01.01.22 (декабрь)'!BL144</f>
        <v>0</v>
      </c>
      <c r="AC144" s="725">
        <f>'дор.фонд на 01.01.22 (декабрь)'!BM144</f>
        <v>875.7</v>
      </c>
      <c r="AD144" s="740">
        <f>'дор.фонд на 01.01.22 (декабрь)'!BN144</f>
        <v>2958.9872399999999</v>
      </c>
      <c r="AE144" s="736">
        <f t="shared" si="86"/>
        <v>4.378996505652621</v>
      </c>
      <c r="AF144" s="737">
        <f t="shared" si="87"/>
        <v>1</v>
      </c>
      <c r="AG144" s="714">
        <f t="shared" si="61"/>
        <v>0</v>
      </c>
      <c r="AH144" s="713">
        <f t="shared" si="91"/>
        <v>0</v>
      </c>
      <c r="AI144" s="713">
        <f t="shared" si="91"/>
        <v>0</v>
      </c>
      <c r="AJ144" s="713">
        <f t="shared" si="91"/>
        <v>0</v>
      </c>
      <c r="AK144" s="714">
        <f t="shared" si="62"/>
        <v>3834.6872400000002</v>
      </c>
      <c r="AL144" s="713">
        <f>'дор.фонд на 01.01.22 (декабрь)'!BL144</f>
        <v>0</v>
      </c>
      <c r="AM144" s="713">
        <f>'дор.фонд на 01.01.22 (декабрь)'!BM144</f>
        <v>875.7</v>
      </c>
      <c r="AN144" s="713">
        <f>'дор.фонд на 01.01.22 (декабрь)'!BN144</f>
        <v>2958.9872399999999</v>
      </c>
      <c r="AO144" s="714">
        <f t="shared" si="63"/>
        <v>3834.6872400000002</v>
      </c>
      <c r="AP144" s="713">
        <f>'дор.фонд на 01.01.22 (декабрь)'!BU144</f>
        <v>0</v>
      </c>
      <c r="AQ144" s="713">
        <f>'дор.фонд на 01.01.22 (декабрь)'!BV144</f>
        <v>875.7</v>
      </c>
      <c r="AR144" s="713">
        <f>'дор.фонд на 01.01.22 (декабрь)'!BW144</f>
        <v>2958.9872399999999</v>
      </c>
      <c r="AS144" s="714">
        <f t="shared" si="64"/>
        <v>478.77635999999995</v>
      </c>
      <c r="AT144" s="713">
        <f>'дор.фонд на 01.01.22 (декабрь)'!BZ144</f>
        <v>0</v>
      </c>
      <c r="AU144" s="713">
        <f>'дор.фонд на 01.01.22 (декабрь)'!CA144</f>
        <v>150</v>
      </c>
      <c r="AV144" s="713">
        <f>'дор.фонд на 01.01.22 (декабрь)'!CB144</f>
        <v>328.77635999999995</v>
      </c>
      <c r="AW144" s="714">
        <f t="shared" si="65"/>
        <v>4313.4636</v>
      </c>
      <c r="AX144" s="713">
        <f t="shared" si="93"/>
        <v>0</v>
      </c>
      <c r="AY144" s="713">
        <f t="shared" si="94"/>
        <v>1025.7</v>
      </c>
      <c r="AZ144" s="713">
        <f t="shared" si="95"/>
        <v>3287.7635999999998</v>
      </c>
      <c r="BA144" s="849"/>
      <c r="BB144" s="832"/>
      <c r="BC144" s="832"/>
      <c r="BD144" s="832"/>
      <c r="BE144" s="828"/>
    </row>
    <row r="145" spans="1:57" s="49" customFormat="1" ht="15.6" customHeight="1" x14ac:dyDescent="0.25">
      <c r="A145" s="828"/>
      <c r="B145" s="38"/>
      <c r="C145" s="39">
        <v>1</v>
      </c>
      <c r="D145" s="39"/>
      <c r="E145" s="40">
        <v>121</v>
      </c>
      <c r="F145" s="38"/>
      <c r="G145" s="39">
        <v>1</v>
      </c>
      <c r="H145" s="39">
        <v>1</v>
      </c>
      <c r="I145" s="40"/>
      <c r="J145" s="41"/>
      <c r="K145" s="41"/>
      <c r="L145" s="85"/>
      <c r="M145" s="811">
        <v>110</v>
      </c>
      <c r="N145" s="812" t="s">
        <v>54</v>
      </c>
      <c r="O145" s="738">
        <f t="shared" si="90"/>
        <v>237</v>
      </c>
      <c r="P145" s="713">
        <f>'дор.фонд на 01.01.22 (декабрь)'!S145</f>
        <v>0</v>
      </c>
      <c r="Q145" s="716">
        <f>'дор.фонд на 01.01.22 (декабрь)'!T145</f>
        <v>237</v>
      </c>
      <c r="R145" s="731">
        <f>'дор.фонд на 01.01.22 (декабрь)'!U145</f>
        <v>0</v>
      </c>
      <c r="S145" s="732">
        <f t="shared" si="85"/>
        <v>237</v>
      </c>
      <c r="T145" s="733">
        <f>'дор.фонд на 01.01.22 (декабрь)'!W145</f>
        <v>0</v>
      </c>
      <c r="U145" s="734">
        <f>'дор.фонд на 01.01.22 (декабрь)'!X145</f>
        <v>237</v>
      </c>
      <c r="V145" s="733">
        <f>'дор.фонд на 01.01.22 (декабрь)'!Y145</f>
        <v>0</v>
      </c>
      <c r="W145" s="714">
        <f t="shared" si="88"/>
        <v>237</v>
      </c>
      <c r="X145" s="713">
        <f>'дор.фонд на 01.01.22 (декабрь)'!AR145</f>
        <v>0</v>
      </c>
      <c r="Y145" s="716">
        <f>'дор.фонд на 01.01.22 (декабрь)'!AS145</f>
        <v>237</v>
      </c>
      <c r="Z145" s="713">
        <f>'дор.фонд на 01.01.22 (декабрь)'!AT145</f>
        <v>0</v>
      </c>
      <c r="AA145" s="714">
        <f t="shared" si="89"/>
        <v>237</v>
      </c>
      <c r="AB145" s="717">
        <f>'дор.фонд на 01.01.22 (декабрь)'!BL145</f>
        <v>0</v>
      </c>
      <c r="AC145" s="725">
        <f>'дор.фонд на 01.01.22 (декабрь)'!BM145</f>
        <v>237</v>
      </c>
      <c r="AD145" s="740">
        <f>'дор.фонд на 01.01.22 (декабрь)'!BN145</f>
        <v>0</v>
      </c>
      <c r="AE145" s="736">
        <f t="shared" si="86"/>
        <v>1</v>
      </c>
      <c r="AF145" s="737">
        <f t="shared" si="87"/>
        <v>1</v>
      </c>
      <c r="AG145" s="714">
        <f t="shared" si="61"/>
        <v>0</v>
      </c>
      <c r="AH145" s="713">
        <f t="shared" si="91"/>
        <v>0</v>
      </c>
      <c r="AI145" s="713">
        <f t="shared" si="91"/>
        <v>0</v>
      </c>
      <c r="AJ145" s="713">
        <f t="shared" si="91"/>
        <v>0</v>
      </c>
      <c r="AK145" s="714">
        <f t="shared" si="62"/>
        <v>237</v>
      </c>
      <c r="AL145" s="713">
        <f>'дор.фонд на 01.01.22 (декабрь)'!BL145</f>
        <v>0</v>
      </c>
      <c r="AM145" s="713">
        <f>'дор.фонд на 01.01.22 (декабрь)'!BM145</f>
        <v>237</v>
      </c>
      <c r="AN145" s="713">
        <f>'дор.фонд на 01.01.22 (декабрь)'!BN145</f>
        <v>0</v>
      </c>
      <c r="AO145" s="714">
        <f t="shared" si="63"/>
        <v>237</v>
      </c>
      <c r="AP145" s="713">
        <f>'дор.фонд на 01.01.22 (декабрь)'!BU145</f>
        <v>0</v>
      </c>
      <c r="AQ145" s="713">
        <f>'дор.фонд на 01.01.22 (декабрь)'!BV145</f>
        <v>237</v>
      </c>
      <c r="AR145" s="713">
        <f>'дор.фонд на 01.01.22 (декабрь)'!BW145</f>
        <v>0</v>
      </c>
      <c r="AS145" s="714">
        <f t="shared" si="64"/>
        <v>23.44</v>
      </c>
      <c r="AT145" s="713">
        <f>'дор.фонд на 01.01.22 (декабрь)'!BZ145</f>
        <v>0</v>
      </c>
      <c r="AU145" s="713">
        <f>'дор.фонд на 01.01.22 (декабрь)'!CA145</f>
        <v>23.44</v>
      </c>
      <c r="AV145" s="713">
        <f>'дор.фонд на 01.01.22 (декабрь)'!CB145</f>
        <v>0</v>
      </c>
      <c r="AW145" s="714">
        <f t="shared" si="65"/>
        <v>260.44</v>
      </c>
      <c r="AX145" s="713">
        <f t="shared" si="93"/>
        <v>0</v>
      </c>
      <c r="AY145" s="713">
        <f t="shared" si="94"/>
        <v>260.44</v>
      </c>
      <c r="AZ145" s="713">
        <f t="shared" si="95"/>
        <v>0</v>
      </c>
      <c r="BA145" s="849"/>
      <c r="BB145" s="832"/>
      <c r="BC145" s="832"/>
      <c r="BD145" s="832"/>
      <c r="BE145" s="828"/>
    </row>
    <row r="146" spans="1:57" s="48" customFormat="1" ht="15.75" customHeight="1" x14ac:dyDescent="0.25">
      <c r="A146" s="120"/>
      <c r="B146" s="35"/>
      <c r="C146" s="36"/>
      <c r="D146" s="36">
        <v>1</v>
      </c>
      <c r="E146" s="811">
        <v>122</v>
      </c>
      <c r="F146" s="35"/>
      <c r="G146" s="36"/>
      <c r="H146" s="36">
        <v>1</v>
      </c>
      <c r="I146" s="811"/>
      <c r="J146" s="812"/>
      <c r="K146" s="812"/>
      <c r="L146" s="66"/>
      <c r="M146" s="811">
        <v>111</v>
      </c>
      <c r="N146" s="812" t="s">
        <v>112</v>
      </c>
      <c r="O146" s="738">
        <f t="shared" si="90"/>
        <v>1215.7</v>
      </c>
      <c r="P146" s="713">
        <f>'дор.фонд на 01.01.22 (декабрь)'!S146</f>
        <v>0</v>
      </c>
      <c r="Q146" s="716">
        <f>'дор.фонд на 01.01.22 (декабрь)'!T146</f>
        <v>1215.7</v>
      </c>
      <c r="R146" s="731">
        <f>'дор.фонд на 01.01.22 (декабрь)'!U146</f>
        <v>0</v>
      </c>
      <c r="S146" s="732">
        <f t="shared" si="85"/>
        <v>1215.7</v>
      </c>
      <c r="T146" s="733">
        <f>'дор.фонд на 01.01.22 (декабрь)'!W146</f>
        <v>0</v>
      </c>
      <c r="U146" s="734">
        <f>'дор.фонд на 01.01.22 (декабрь)'!X146</f>
        <v>1215.7</v>
      </c>
      <c r="V146" s="733">
        <f>'дор.фонд на 01.01.22 (декабрь)'!Y146</f>
        <v>0</v>
      </c>
      <c r="W146" s="714">
        <f t="shared" si="88"/>
        <v>1215.7</v>
      </c>
      <c r="X146" s="713">
        <f>'дор.фонд на 01.01.22 (декабрь)'!AR146</f>
        <v>0</v>
      </c>
      <c r="Y146" s="716">
        <f>'дор.фонд на 01.01.22 (декабрь)'!AS146</f>
        <v>1215.7</v>
      </c>
      <c r="Z146" s="713">
        <f>'дор.фонд на 01.01.22 (декабрь)'!AT146</f>
        <v>0</v>
      </c>
      <c r="AA146" s="714">
        <f t="shared" si="89"/>
        <v>1215.7</v>
      </c>
      <c r="AB146" s="717">
        <f>'дор.фонд на 01.01.22 (декабрь)'!BL146</f>
        <v>0</v>
      </c>
      <c r="AC146" s="725">
        <f>'дор.фонд на 01.01.22 (декабрь)'!BM146</f>
        <v>1215.7</v>
      </c>
      <c r="AD146" s="740">
        <f>'дор.фонд на 01.01.22 (декабрь)'!BN146</f>
        <v>0</v>
      </c>
      <c r="AE146" s="736">
        <f t="shared" si="86"/>
        <v>1</v>
      </c>
      <c r="AF146" s="737">
        <f t="shared" si="87"/>
        <v>1</v>
      </c>
      <c r="AG146" s="714">
        <f t="shared" si="61"/>
        <v>0</v>
      </c>
      <c r="AH146" s="713">
        <f t="shared" si="91"/>
        <v>0</v>
      </c>
      <c r="AI146" s="713">
        <f t="shared" si="91"/>
        <v>0</v>
      </c>
      <c r="AJ146" s="713">
        <f t="shared" si="91"/>
        <v>0</v>
      </c>
      <c r="AK146" s="714">
        <f t="shared" si="62"/>
        <v>1215.7</v>
      </c>
      <c r="AL146" s="713">
        <f>'дор.фонд на 01.01.22 (декабрь)'!BL146</f>
        <v>0</v>
      </c>
      <c r="AM146" s="713">
        <f>'дор.фонд на 01.01.22 (декабрь)'!BM146</f>
        <v>1215.7</v>
      </c>
      <c r="AN146" s="713">
        <f>'дор.фонд на 01.01.22 (декабрь)'!BN146</f>
        <v>0</v>
      </c>
      <c r="AO146" s="714">
        <f t="shared" si="63"/>
        <v>1215.7</v>
      </c>
      <c r="AP146" s="713">
        <f>'дор.фонд на 01.01.22 (декабрь)'!BU146</f>
        <v>0</v>
      </c>
      <c r="AQ146" s="713">
        <f>'дор.фонд на 01.01.22 (декабрь)'!BV146</f>
        <v>1215.7</v>
      </c>
      <c r="AR146" s="713">
        <f>'дор.фонд на 01.01.22 (декабрь)'!BW146</f>
        <v>0</v>
      </c>
      <c r="AS146" s="714">
        <f t="shared" si="64"/>
        <v>158.31207000000001</v>
      </c>
      <c r="AT146" s="713">
        <f>'дор.фонд на 01.01.22 (декабрь)'!BZ146</f>
        <v>0</v>
      </c>
      <c r="AU146" s="713">
        <f>'дор.фонд на 01.01.22 (декабрь)'!CA146</f>
        <v>158.31207000000001</v>
      </c>
      <c r="AV146" s="713">
        <f>'дор.фонд на 01.01.22 (декабрь)'!CB146</f>
        <v>0</v>
      </c>
      <c r="AW146" s="714">
        <f t="shared" si="65"/>
        <v>1374.01207</v>
      </c>
      <c r="AX146" s="713">
        <f t="shared" si="93"/>
        <v>0</v>
      </c>
      <c r="AY146" s="713">
        <f t="shared" si="94"/>
        <v>1374.01207</v>
      </c>
      <c r="AZ146" s="713">
        <f t="shared" si="95"/>
        <v>0</v>
      </c>
      <c r="BA146" s="849"/>
      <c r="BB146" s="832"/>
      <c r="BC146" s="832"/>
      <c r="BD146" s="832"/>
      <c r="BE146" s="120"/>
    </row>
    <row r="147" spans="1:57" s="49" customFormat="1" ht="15.6" customHeight="1" x14ac:dyDescent="0.25">
      <c r="A147" s="828"/>
      <c r="B147" s="38"/>
      <c r="C147" s="39">
        <v>1</v>
      </c>
      <c r="D147" s="39"/>
      <c r="E147" s="40">
        <v>123</v>
      </c>
      <c r="F147" s="38"/>
      <c r="G147" s="39"/>
      <c r="H147" s="39"/>
      <c r="I147" s="828"/>
      <c r="J147" s="828"/>
      <c r="K147" s="828"/>
      <c r="L147" s="828"/>
      <c r="M147" s="811">
        <v>112</v>
      </c>
      <c r="N147" s="812" t="s">
        <v>232</v>
      </c>
      <c r="O147" s="738">
        <f t="shared" si="90"/>
        <v>0</v>
      </c>
      <c r="P147" s="713">
        <f>'дор.фонд на 01.01.22 (декабрь)'!S147</f>
        <v>0</v>
      </c>
      <c r="Q147" s="716">
        <f>'дор.фонд на 01.01.22 (декабрь)'!T147</f>
        <v>0</v>
      </c>
      <c r="R147" s="731">
        <f>'дор.фонд на 01.01.22 (декабрь)'!U147</f>
        <v>0</v>
      </c>
      <c r="S147" s="732">
        <f t="shared" si="85"/>
        <v>377.8</v>
      </c>
      <c r="T147" s="733">
        <f>'дор.фонд на 01.01.22 (декабрь)'!W147</f>
        <v>0</v>
      </c>
      <c r="U147" s="734">
        <f>'дор.фонд на 01.01.22 (декабрь)'!X147</f>
        <v>377.8</v>
      </c>
      <c r="V147" s="733">
        <f>'дор.фонд на 01.01.22 (декабрь)'!Y147</f>
        <v>0</v>
      </c>
      <c r="W147" s="714">
        <f t="shared" si="88"/>
        <v>0</v>
      </c>
      <c r="X147" s="713">
        <f>'дор.фонд на 01.01.22 (декабрь)'!AR147</f>
        <v>0</v>
      </c>
      <c r="Y147" s="716">
        <f>'дор.фонд на 01.01.22 (декабрь)'!AS147</f>
        <v>0</v>
      </c>
      <c r="Z147" s="713">
        <f>'дор.фонд на 01.01.22 (декабрь)'!AT147</f>
        <v>0</v>
      </c>
      <c r="AA147" s="714">
        <f t="shared" si="89"/>
        <v>0</v>
      </c>
      <c r="AB147" s="717">
        <f>'дор.фонд на 01.01.22 (декабрь)'!BL147</f>
        <v>0</v>
      </c>
      <c r="AC147" s="725">
        <f>'дор.фонд на 01.01.22 (декабрь)'!BM147</f>
        <v>0</v>
      </c>
      <c r="AD147" s="740">
        <f>'дор.фонд на 01.01.22 (декабрь)'!BN147</f>
        <v>0</v>
      </c>
      <c r="AE147" s="736">
        <f t="shared" si="86"/>
        <v>0</v>
      </c>
      <c r="AF147" s="737" t="e">
        <f t="shared" si="87"/>
        <v>#DIV/0!</v>
      </c>
      <c r="AG147" s="714">
        <f t="shared" si="61"/>
        <v>0</v>
      </c>
      <c r="AH147" s="713">
        <f t="shared" si="91"/>
        <v>0</v>
      </c>
      <c r="AI147" s="713">
        <f t="shared" si="91"/>
        <v>0</v>
      </c>
      <c r="AJ147" s="713">
        <f t="shared" si="91"/>
        <v>0</v>
      </c>
      <c r="AK147" s="714">
        <f t="shared" si="62"/>
        <v>0</v>
      </c>
      <c r="AL147" s="713">
        <f>'дор.фонд на 01.01.22 (декабрь)'!BL147</f>
        <v>0</v>
      </c>
      <c r="AM147" s="713">
        <f>'дор.фонд на 01.01.22 (декабрь)'!BM147</f>
        <v>0</v>
      </c>
      <c r="AN147" s="713">
        <f>'дор.фонд на 01.01.22 (декабрь)'!BN147</f>
        <v>0</v>
      </c>
      <c r="AO147" s="714">
        <f t="shared" si="63"/>
        <v>0</v>
      </c>
      <c r="AP147" s="713">
        <f>'дор.фонд на 01.01.22 (декабрь)'!BU147</f>
        <v>0</v>
      </c>
      <c r="AQ147" s="713">
        <f>'дор.фонд на 01.01.22 (декабрь)'!BV147</f>
        <v>0</v>
      </c>
      <c r="AR147" s="713">
        <f>'дор.фонд на 01.01.22 (декабрь)'!BW147</f>
        <v>0</v>
      </c>
      <c r="AS147" s="714">
        <f t="shared" si="64"/>
        <v>0</v>
      </c>
      <c r="AT147" s="713">
        <f>'дор.фонд на 01.01.22 (декабрь)'!BZ147</f>
        <v>0</v>
      </c>
      <c r="AU147" s="713">
        <f>'дор.фонд на 01.01.22 (декабрь)'!CA147</f>
        <v>0</v>
      </c>
      <c r="AV147" s="713">
        <f>'дор.фонд на 01.01.22 (декабрь)'!CB147</f>
        <v>0</v>
      </c>
      <c r="AW147" s="714">
        <f t="shared" si="65"/>
        <v>0</v>
      </c>
      <c r="AX147" s="713">
        <f t="shared" si="93"/>
        <v>0</v>
      </c>
      <c r="AY147" s="713">
        <f t="shared" si="94"/>
        <v>0</v>
      </c>
      <c r="AZ147" s="713">
        <f t="shared" si="95"/>
        <v>0</v>
      </c>
      <c r="BA147" s="849"/>
      <c r="BB147" s="832"/>
      <c r="BC147" s="832"/>
      <c r="BD147" s="832"/>
      <c r="BE147" s="828"/>
    </row>
    <row r="148" spans="1:57" s="48" customFormat="1" ht="14.45" customHeight="1" x14ac:dyDescent="0.25">
      <c r="A148" s="120"/>
      <c r="B148" s="35"/>
      <c r="C148" s="36"/>
      <c r="D148" s="36">
        <v>1</v>
      </c>
      <c r="E148" s="811">
        <v>124</v>
      </c>
      <c r="F148" s="35"/>
      <c r="G148" s="36"/>
      <c r="H148" s="36">
        <v>1</v>
      </c>
      <c r="I148" s="811"/>
      <c r="J148" s="812"/>
      <c r="K148" s="812"/>
      <c r="L148" s="66"/>
      <c r="M148" s="811">
        <v>113</v>
      </c>
      <c r="N148" s="812" t="s">
        <v>113</v>
      </c>
      <c r="O148" s="738">
        <f t="shared" si="90"/>
        <v>1517.9</v>
      </c>
      <c r="P148" s="713">
        <f>'дор.фонд на 01.01.22 (декабрь)'!S148</f>
        <v>0</v>
      </c>
      <c r="Q148" s="716">
        <f>'дор.фонд на 01.01.22 (декабрь)'!T148</f>
        <v>1517.9</v>
      </c>
      <c r="R148" s="731">
        <f>'дор.фонд на 01.01.22 (декабрь)'!U148</f>
        <v>0</v>
      </c>
      <c r="S148" s="732">
        <f t="shared" si="85"/>
        <v>1517.9</v>
      </c>
      <c r="T148" s="733">
        <f>'дор.фонд на 01.01.22 (декабрь)'!W148</f>
        <v>0</v>
      </c>
      <c r="U148" s="734">
        <f>'дор.фонд на 01.01.22 (декабрь)'!X148</f>
        <v>1517.9</v>
      </c>
      <c r="V148" s="733">
        <f>'дор.фонд на 01.01.22 (декабрь)'!Y148</f>
        <v>0</v>
      </c>
      <c r="W148" s="714">
        <f t="shared" si="88"/>
        <v>1517.9</v>
      </c>
      <c r="X148" s="713">
        <f>'дор.фонд на 01.01.22 (декабрь)'!AR148</f>
        <v>0</v>
      </c>
      <c r="Y148" s="716">
        <f>'дор.фонд на 01.01.22 (декабрь)'!AS148</f>
        <v>1517.9</v>
      </c>
      <c r="Z148" s="713">
        <f>'дор.фонд на 01.01.22 (декабрь)'!AT148</f>
        <v>0</v>
      </c>
      <c r="AA148" s="714">
        <f t="shared" si="89"/>
        <v>1517.9</v>
      </c>
      <c r="AB148" s="717">
        <f>'дор.фонд на 01.01.22 (декабрь)'!BL148</f>
        <v>0</v>
      </c>
      <c r="AC148" s="725">
        <f>'дор.фонд на 01.01.22 (декабрь)'!BM148</f>
        <v>1517.9</v>
      </c>
      <c r="AD148" s="740">
        <f>'дор.фонд на 01.01.22 (декабрь)'!BN148</f>
        <v>0</v>
      </c>
      <c r="AE148" s="736">
        <f t="shared" si="86"/>
        <v>1</v>
      </c>
      <c r="AF148" s="737">
        <f t="shared" si="87"/>
        <v>1</v>
      </c>
      <c r="AG148" s="714">
        <f t="shared" si="61"/>
        <v>0</v>
      </c>
      <c r="AH148" s="713">
        <f t="shared" si="91"/>
        <v>0</v>
      </c>
      <c r="AI148" s="713">
        <f t="shared" si="91"/>
        <v>0</v>
      </c>
      <c r="AJ148" s="713">
        <f t="shared" si="91"/>
        <v>0</v>
      </c>
      <c r="AK148" s="714">
        <f t="shared" si="62"/>
        <v>1517.9</v>
      </c>
      <c r="AL148" s="713">
        <f>'дор.фонд на 01.01.22 (декабрь)'!BL148</f>
        <v>0</v>
      </c>
      <c r="AM148" s="713">
        <f>'дор.фонд на 01.01.22 (декабрь)'!BM148</f>
        <v>1517.9</v>
      </c>
      <c r="AN148" s="713">
        <f>'дор.фонд на 01.01.22 (декабрь)'!BN148</f>
        <v>0</v>
      </c>
      <c r="AO148" s="714">
        <f t="shared" si="63"/>
        <v>1517.9</v>
      </c>
      <c r="AP148" s="713">
        <f>'дор.фонд на 01.01.22 (декабрь)'!BU148</f>
        <v>0</v>
      </c>
      <c r="AQ148" s="713">
        <f>'дор.фонд на 01.01.22 (декабрь)'!BV148</f>
        <v>1517.9</v>
      </c>
      <c r="AR148" s="713">
        <f>'дор.фонд на 01.01.22 (декабрь)'!BW148</f>
        <v>0</v>
      </c>
      <c r="AS148" s="714">
        <f t="shared" si="64"/>
        <v>376.36099999999999</v>
      </c>
      <c r="AT148" s="713">
        <f>'дор.фонд на 01.01.22 (декабрь)'!BZ148</f>
        <v>0</v>
      </c>
      <c r="AU148" s="713">
        <f>'дор.фонд на 01.01.22 (декабрь)'!CA148</f>
        <v>376.36099999999999</v>
      </c>
      <c r="AV148" s="713">
        <f>'дор.фонд на 01.01.22 (декабрь)'!CB148</f>
        <v>0</v>
      </c>
      <c r="AW148" s="714">
        <f t="shared" si="65"/>
        <v>1894.261</v>
      </c>
      <c r="AX148" s="713">
        <f t="shared" si="93"/>
        <v>0</v>
      </c>
      <c r="AY148" s="713">
        <f t="shared" si="94"/>
        <v>1894.261</v>
      </c>
      <c r="AZ148" s="713">
        <f t="shared" si="95"/>
        <v>0</v>
      </c>
      <c r="BA148" s="849"/>
      <c r="BB148" s="832"/>
      <c r="BC148" s="832"/>
      <c r="BD148" s="832"/>
      <c r="BE148" s="120"/>
    </row>
    <row r="149" spans="1:57" s="49" customFormat="1" ht="15.6" customHeight="1" x14ac:dyDescent="0.25">
      <c r="A149" s="828"/>
      <c r="B149" s="38"/>
      <c r="C149" s="39">
        <v>1</v>
      </c>
      <c r="D149" s="39"/>
      <c r="E149" s="40">
        <v>125</v>
      </c>
      <c r="F149" s="38"/>
      <c r="G149" s="39">
        <v>1</v>
      </c>
      <c r="H149" s="39">
        <v>1</v>
      </c>
      <c r="I149" s="40"/>
      <c r="J149" s="41"/>
      <c r="K149" s="41"/>
      <c r="L149" s="85"/>
      <c r="M149" s="811">
        <v>114</v>
      </c>
      <c r="N149" s="812" t="s">
        <v>55</v>
      </c>
      <c r="O149" s="738">
        <f t="shared" si="90"/>
        <v>15107.109119999999</v>
      </c>
      <c r="P149" s="713">
        <f>'дор.фонд на 01.01.22 (декабрь)'!S149</f>
        <v>0</v>
      </c>
      <c r="Q149" s="716">
        <f>'дор.фонд на 01.01.22 (декабрь)'!T149</f>
        <v>1054.26377</v>
      </c>
      <c r="R149" s="731">
        <f>'дор.фонд на 01.01.22 (декабрь)'!U149</f>
        <v>14052.84535</v>
      </c>
      <c r="S149" s="732">
        <f t="shared" si="85"/>
        <v>24520.499159999999</v>
      </c>
      <c r="T149" s="733">
        <f>'дор.фонд на 01.01.22 (декабрь)'!W149</f>
        <v>8730.5</v>
      </c>
      <c r="U149" s="734">
        <f>'дор.фонд на 01.01.22 (декабрь)'!X149</f>
        <v>1054.3</v>
      </c>
      <c r="V149" s="733">
        <f>'дор.фонд на 01.01.22 (декабрь)'!Y149</f>
        <v>14735.69916</v>
      </c>
      <c r="W149" s="714">
        <f t="shared" si="88"/>
        <v>15107.109119999999</v>
      </c>
      <c r="X149" s="713">
        <f>'дор.фонд на 01.01.22 (декабрь)'!AR149</f>
        <v>0</v>
      </c>
      <c r="Y149" s="716">
        <f>'дор.фонд на 01.01.22 (декабрь)'!AS149</f>
        <v>1054.26377</v>
      </c>
      <c r="Z149" s="713">
        <f>'дор.фонд на 01.01.22 (декабрь)'!AT149</f>
        <v>14052.84535</v>
      </c>
      <c r="AA149" s="714">
        <f t="shared" si="89"/>
        <v>15106.81899</v>
      </c>
      <c r="AB149" s="717">
        <f>'дор.фонд на 01.01.22 (декабрь)'!BL149</f>
        <v>0</v>
      </c>
      <c r="AC149" s="725">
        <f>'дор.фонд на 01.01.22 (декабрь)'!BM149</f>
        <v>1054.24352</v>
      </c>
      <c r="AD149" s="740">
        <f>'дор.фонд на 01.01.22 (декабрь)'!BN149</f>
        <v>14052.57547</v>
      </c>
      <c r="AE149" s="736">
        <f t="shared" si="86"/>
        <v>0.6161012066444409</v>
      </c>
      <c r="AF149" s="737">
        <f t="shared" si="87"/>
        <v>1</v>
      </c>
      <c r="AG149" s="714">
        <f t="shared" si="61"/>
        <v>0</v>
      </c>
      <c r="AH149" s="713">
        <f t="shared" si="91"/>
        <v>0</v>
      </c>
      <c r="AI149" s="713">
        <f t="shared" si="91"/>
        <v>0</v>
      </c>
      <c r="AJ149" s="713">
        <f t="shared" si="91"/>
        <v>0</v>
      </c>
      <c r="AK149" s="714">
        <f t="shared" si="62"/>
        <v>15106.81899</v>
      </c>
      <c r="AL149" s="713">
        <f>'дор.фонд на 01.01.22 (декабрь)'!BL149</f>
        <v>0</v>
      </c>
      <c r="AM149" s="713">
        <f>'дор.фонд на 01.01.22 (декабрь)'!BM149</f>
        <v>1054.24352</v>
      </c>
      <c r="AN149" s="713">
        <f>'дор.фонд на 01.01.22 (декабрь)'!BN149</f>
        <v>14052.57547</v>
      </c>
      <c r="AO149" s="714">
        <f t="shared" si="63"/>
        <v>15106.81899</v>
      </c>
      <c r="AP149" s="713">
        <f>'дор.фонд на 01.01.22 (декабрь)'!BU149</f>
        <v>0</v>
      </c>
      <c r="AQ149" s="713">
        <f>'дор.фонд на 01.01.22 (декабрь)'!BV149</f>
        <v>1054.24352</v>
      </c>
      <c r="AR149" s="713">
        <f>'дор.фонд на 01.01.22 (декабрь)'!BW149</f>
        <v>14052.57547</v>
      </c>
      <c r="AS149" s="714">
        <f t="shared" si="64"/>
        <v>1494.0810100000001</v>
      </c>
      <c r="AT149" s="713">
        <f>'дор.фонд на 01.01.22 (декабрь)'!BZ149</f>
        <v>0</v>
      </c>
      <c r="AU149" s="713">
        <f>'дор.фонд на 01.01.22 (декабрь)'!CA149</f>
        <v>104.26585</v>
      </c>
      <c r="AV149" s="713">
        <f>'дор.фонд на 01.01.22 (декабрь)'!CB149</f>
        <v>1389.8151600000001</v>
      </c>
      <c r="AW149" s="714">
        <f t="shared" si="65"/>
        <v>16600.900000000001</v>
      </c>
      <c r="AX149" s="713">
        <f t="shared" si="93"/>
        <v>0</v>
      </c>
      <c r="AY149" s="713">
        <f t="shared" si="94"/>
        <v>1158.50937</v>
      </c>
      <c r="AZ149" s="713">
        <f t="shared" si="95"/>
        <v>15442.39063</v>
      </c>
      <c r="BA149" s="849"/>
      <c r="BB149" s="832"/>
      <c r="BC149" s="832"/>
      <c r="BD149" s="832"/>
      <c r="BE149" s="828"/>
    </row>
    <row r="150" spans="1:57" s="48" customFormat="1" ht="15.75" customHeight="1" x14ac:dyDescent="0.25">
      <c r="A150" s="120"/>
      <c r="B150" s="35"/>
      <c r="C150" s="36"/>
      <c r="D150" s="36">
        <v>1</v>
      </c>
      <c r="E150" s="811">
        <v>126</v>
      </c>
      <c r="F150" s="35"/>
      <c r="G150" s="36"/>
      <c r="H150" s="36">
        <v>1</v>
      </c>
      <c r="I150" s="811"/>
      <c r="J150" s="812"/>
      <c r="K150" s="812"/>
      <c r="L150" s="66"/>
      <c r="M150" s="638">
        <v>115</v>
      </c>
      <c r="N150" s="812" t="s">
        <v>114</v>
      </c>
      <c r="O150" s="738">
        <f t="shared" si="90"/>
        <v>1222.5999999999999</v>
      </c>
      <c r="P150" s="713">
        <f>'дор.фонд на 01.01.22 (декабрь)'!S150</f>
        <v>0</v>
      </c>
      <c r="Q150" s="716">
        <f>'дор.фонд на 01.01.22 (декабрь)'!T150</f>
        <v>1222.5999999999999</v>
      </c>
      <c r="R150" s="731">
        <f>'дор.фонд на 01.01.22 (декабрь)'!U150</f>
        <v>0</v>
      </c>
      <c r="S150" s="732">
        <f t="shared" si="85"/>
        <v>1222.5999999999999</v>
      </c>
      <c r="T150" s="733">
        <f>'дор.фонд на 01.01.22 (декабрь)'!W150</f>
        <v>0</v>
      </c>
      <c r="U150" s="734">
        <f>'дор.фонд на 01.01.22 (декабрь)'!X150</f>
        <v>1222.5999999999999</v>
      </c>
      <c r="V150" s="733">
        <f>'дор.фонд на 01.01.22 (декабрь)'!Y150</f>
        <v>0</v>
      </c>
      <c r="W150" s="714">
        <f t="shared" si="88"/>
        <v>1222.5999999999999</v>
      </c>
      <c r="X150" s="713">
        <f>'дор.фонд на 01.01.22 (декабрь)'!AR150</f>
        <v>0</v>
      </c>
      <c r="Y150" s="716">
        <f>'дор.фонд на 01.01.22 (декабрь)'!AS150</f>
        <v>1222.5999999999999</v>
      </c>
      <c r="Z150" s="713">
        <f>'дор.фонд на 01.01.22 (декабрь)'!AT150</f>
        <v>0</v>
      </c>
      <c r="AA150" s="714">
        <f t="shared" si="89"/>
        <v>874.15899999999999</v>
      </c>
      <c r="AB150" s="717">
        <f>'дор.фонд на 01.01.22 (декабрь)'!BL150</f>
        <v>0</v>
      </c>
      <c r="AC150" s="725">
        <f>'дор.фонд на 01.01.22 (декабрь)'!BM150</f>
        <v>874.15899999999999</v>
      </c>
      <c r="AD150" s="740">
        <f>'дор.фонд на 01.01.22 (декабрь)'!BN150</f>
        <v>0</v>
      </c>
      <c r="AE150" s="736">
        <f t="shared" si="86"/>
        <v>1</v>
      </c>
      <c r="AF150" s="737">
        <f t="shared" si="87"/>
        <v>1</v>
      </c>
      <c r="AG150" s="714">
        <f t="shared" si="61"/>
        <v>0</v>
      </c>
      <c r="AH150" s="713">
        <f t="shared" si="91"/>
        <v>0</v>
      </c>
      <c r="AI150" s="713">
        <f t="shared" si="91"/>
        <v>0</v>
      </c>
      <c r="AJ150" s="713">
        <f t="shared" si="91"/>
        <v>0</v>
      </c>
      <c r="AK150" s="714">
        <f t="shared" si="62"/>
        <v>874.15899999999999</v>
      </c>
      <c r="AL150" s="713">
        <f>'дор.фонд на 01.01.22 (декабрь)'!BL150</f>
        <v>0</v>
      </c>
      <c r="AM150" s="713">
        <f>'дор.фонд на 01.01.22 (декабрь)'!BM150</f>
        <v>874.15899999999999</v>
      </c>
      <c r="AN150" s="713">
        <f>'дор.фонд на 01.01.22 (декабрь)'!BN150</f>
        <v>0</v>
      </c>
      <c r="AO150" s="714">
        <f t="shared" si="63"/>
        <v>874.15899999999999</v>
      </c>
      <c r="AP150" s="713">
        <f>'дор.фонд на 01.01.22 (декабрь)'!BU150</f>
        <v>0</v>
      </c>
      <c r="AQ150" s="713">
        <f>'дор.фонд на 01.01.22 (декабрь)'!BV150</f>
        <v>874.15899999999999</v>
      </c>
      <c r="AR150" s="713">
        <f>'дор.фонд на 01.01.22 (декабрь)'!BW150</f>
        <v>0</v>
      </c>
      <c r="AS150" s="714">
        <f t="shared" si="64"/>
        <v>119.405</v>
      </c>
      <c r="AT150" s="713">
        <f>'дор.фонд на 01.01.22 (декабрь)'!BZ150</f>
        <v>0</v>
      </c>
      <c r="AU150" s="713">
        <f>'дор.фонд на 01.01.22 (декабрь)'!CA150</f>
        <v>119.405</v>
      </c>
      <c r="AV150" s="713">
        <f>'дор.фонд на 01.01.22 (декабрь)'!CB150</f>
        <v>0</v>
      </c>
      <c r="AW150" s="714">
        <f t="shared" si="65"/>
        <v>993.56399999999996</v>
      </c>
      <c r="AX150" s="713">
        <f t="shared" si="93"/>
        <v>0</v>
      </c>
      <c r="AY150" s="713">
        <f t="shared" si="94"/>
        <v>993.56399999999996</v>
      </c>
      <c r="AZ150" s="713">
        <f t="shared" si="95"/>
        <v>0</v>
      </c>
      <c r="BA150" s="849"/>
      <c r="BB150" s="832"/>
      <c r="BC150" s="832"/>
      <c r="BD150" s="832"/>
      <c r="BE150" s="120"/>
    </row>
    <row r="151" spans="1:57" s="669" customFormat="1" ht="15.75" customHeight="1" x14ac:dyDescent="0.25">
      <c r="A151" s="827"/>
      <c r="B151" s="679"/>
      <c r="C151" s="680"/>
      <c r="D151" s="680"/>
      <c r="E151" s="638"/>
      <c r="F151" s="679"/>
      <c r="G151" s="680"/>
      <c r="H151" s="680"/>
      <c r="I151" s="827"/>
      <c r="J151" s="827"/>
      <c r="K151" s="827"/>
      <c r="L151" s="827"/>
      <c r="M151" s="138"/>
      <c r="N151" s="141" t="s">
        <v>20</v>
      </c>
      <c r="O151" s="712">
        <f>SUM(O152:O158)-O153</f>
        <v>14726.701710000001</v>
      </c>
      <c r="P151" s="711">
        <f>SUM(P152:P158)-P153</f>
        <v>0</v>
      </c>
      <c r="Q151" s="711">
        <f>SUM(Q152:Q158)-Q153</f>
        <v>14726.701710000001</v>
      </c>
      <c r="R151" s="727">
        <f>SUM(R152:R158)-R153</f>
        <v>0</v>
      </c>
      <c r="S151" s="712">
        <f t="shared" si="85"/>
        <v>15193.100000000002</v>
      </c>
      <c r="T151" s="711">
        <f>SUM(T152:T158)-T153</f>
        <v>0</v>
      </c>
      <c r="U151" s="711">
        <f>SUM(U152:U158)-U153</f>
        <v>15193.100000000002</v>
      </c>
      <c r="V151" s="711">
        <f>SUM(V152:V158)-V153</f>
        <v>0</v>
      </c>
      <c r="W151" s="712">
        <f t="shared" si="88"/>
        <v>14726.701710000001</v>
      </c>
      <c r="X151" s="711">
        <f>SUM(X152:X158)-X153</f>
        <v>0</v>
      </c>
      <c r="Y151" s="711">
        <f>SUM(Y152:Y158)-Y153</f>
        <v>14726.701710000001</v>
      </c>
      <c r="Z151" s="711">
        <f>SUM(Z152:Z158)-Z153</f>
        <v>0</v>
      </c>
      <c r="AA151" s="712">
        <f t="shared" si="89"/>
        <v>13774.52621</v>
      </c>
      <c r="AB151" s="711">
        <f>SUM(AB152:AB158)-AB153</f>
        <v>0</v>
      </c>
      <c r="AC151" s="711">
        <f>SUM(AC152:AC158)-AC153</f>
        <v>13774.52621</v>
      </c>
      <c r="AD151" s="728">
        <f>SUM(AD152:AD158)-AD153</f>
        <v>0</v>
      </c>
      <c r="AE151" s="729">
        <f t="shared" si="86"/>
        <v>0.96930196668224389</v>
      </c>
      <c r="AF151" s="730">
        <f t="shared" si="87"/>
        <v>1</v>
      </c>
      <c r="AG151" s="712">
        <f t="shared" ref="AG151:AG214" si="96">AJ151+AI151+AH151</f>
        <v>0</v>
      </c>
      <c r="AH151" s="711">
        <f>SUM(AH152:AH158)-AH153</f>
        <v>0</v>
      </c>
      <c r="AI151" s="711">
        <f>SUM(AI152:AI158)-AI153</f>
        <v>0</v>
      </c>
      <c r="AJ151" s="711">
        <f>SUM(AJ152:AJ158)-AJ153</f>
        <v>0</v>
      </c>
      <c r="AK151" s="712">
        <f t="shared" ref="AK151:AK214" si="97">AN151+AM151+AL151</f>
        <v>13774.52621</v>
      </c>
      <c r="AL151" s="711">
        <f>SUM(AL152:AL158)-AL153</f>
        <v>0</v>
      </c>
      <c r="AM151" s="711">
        <f>SUM(AM152:AM158)-AM153</f>
        <v>13774.52621</v>
      </c>
      <c r="AN151" s="711">
        <f>SUM(AN152:AN158)-AN153</f>
        <v>0</v>
      </c>
      <c r="AO151" s="712">
        <f t="shared" ref="AO151:AO214" si="98">AR151+AQ151+AP151</f>
        <v>13774.52621</v>
      </c>
      <c r="AP151" s="711">
        <f>SUM(AP152:AP158)-AP153</f>
        <v>0</v>
      </c>
      <c r="AQ151" s="711">
        <f>SUM(AQ152:AQ158)-AQ153</f>
        <v>13774.52621</v>
      </c>
      <c r="AR151" s="711">
        <f>SUM(AR152:AR158)-AR153</f>
        <v>0</v>
      </c>
      <c r="AS151" s="712">
        <f t="shared" ref="AS151:AS214" si="99">AV151+AU151+AT151</f>
        <v>1596.1533799999997</v>
      </c>
      <c r="AT151" s="711">
        <f>SUM(AT152:AT158)-AT153</f>
        <v>0</v>
      </c>
      <c r="AU151" s="711">
        <f>SUM(AU152:AU158)-AU153</f>
        <v>1596.1533799999997</v>
      </c>
      <c r="AV151" s="711">
        <f>SUM(AV152:AV158)-AV153</f>
        <v>0</v>
      </c>
      <c r="AW151" s="712">
        <f t="shared" ref="AW151:AW214" si="100">AZ151+AY151+AX151</f>
        <v>15370.679590000002</v>
      </c>
      <c r="AX151" s="711">
        <f>SUM(AX152:AX158)-AX153</f>
        <v>0</v>
      </c>
      <c r="AY151" s="711">
        <f>SUM(AY152:AY158)-AY153</f>
        <v>15370.679590000002</v>
      </c>
      <c r="AZ151" s="711">
        <f>SUM(AZ152:AZ158)-AZ153</f>
        <v>0</v>
      </c>
      <c r="BA151" s="848"/>
      <c r="BB151" s="835"/>
      <c r="BC151" s="835"/>
      <c r="BD151" s="835"/>
      <c r="BE151" s="827"/>
    </row>
    <row r="152" spans="1:57" s="48" customFormat="1" ht="15.75" customHeight="1" x14ac:dyDescent="0.25">
      <c r="A152" s="120"/>
      <c r="B152" s="35">
        <v>1</v>
      </c>
      <c r="C152" s="36"/>
      <c r="D152" s="36"/>
      <c r="E152" s="811">
        <v>127</v>
      </c>
      <c r="F152" s="35"/>
      <c r="G152" s="36"/>
      <c r="H152" s="36"/>
      <c r="I152" s="120"/>
      <c r="J152" s="120"/>
      <c r="K152" s="120"/>
      <c r="L152" s="120"/>
      <c r="M152" s="811">
        <v>116</v>
      </c>
      <c r="N152" s="804" t="s">
        <v>6</v>
      </c>
      <c r="O152" s="738">
        <f t="shared" ref="O152:O158" si="101">P152+Q152+R152</f>
        <v>4814.8</v>
      </c>
      <c r="P152" s="713">
        <f>'дор.фонд на 01.01.22 (декабрь)'!S152:S158</f>
        <v>0</v>
      </c>
      <c r="Q152" s="721">
        <f>'дор.фонд на 01.01.22 (декабрь)'!T152</f>
        <v>4814.8</v>
      </c>
      <c r="R152" s="731">
        <f>'дор.фонд на 01.01.22 (декабрь)'!U152</f>
        <v>0</v>
      </c>
      <c r="S152" s="732">
        <f t="shared" si="85"/>
        <v>4814.8</v>
      </c>
      <c r="T152" s="733">
        <f>'дор.фонд на 01.01.22 (декабрь)'!W152</f>
        <v>0</v>
      </c>
      <c r="U152" s="754">
        <f>'дор.фонд на 01.01.22 (декабрь)'!X152</f>
        <v>4814.8</v>
      </c>
      <c r="V152" s="733">
        <f>'дор.фонд на 01.01.22 (декабрь)'!Y152</f>
        <v>0</v>
      </c>
      <c r="W152" s="714">
        <f t="shared" si="88"/>
        <v>4814.8</v>
      </c>
      <c r="X152" s="713">
        <f>'дор.фонд на 01.01.22 (декабрь)'!AR152</f>
        <v>0</v>
      </c>
      <c r="Y152" s="721">
        <f>'дор.фонд на 01.01.22 (декабрь)'!AS152</f>
        <v>4814.8</v>
      </c>
      <c r="Z152" s="713">
        <f>'дор.фонд на 01.01.22 (декабрь)'!AT152</f>
        <v>0</v>
      </c>
      <c r="AA152" s="714">
        <f t="shared" si="89"/>
        <v>3891.2010599999999</v>
      </c>
      <c r="AB152" s="717">
        <f>'дор.фонд на 01.01.22 (декабрь)'!BL152</f>
        <v>0</v>
      </c>
      <c r="AC152" s="720">
        <f>'дор.фонд на 01.01.22 (декабрь)'!BM152</f>
        <v>3891.2010599999999</v>
      </c>
      <c r="AD152" s="740">
        <f>'дор.фонд на 01.01.22 (декабрь)'!BN152</f>
        <v>0</v>
      </c>
      <c r="AE152" s="736">
        <f t="shared" si="86"/>
        <v>1</v>
      </c>
      <c r="AF152" s="737">
        <f t="shared" si="87"/>
        <v>1</v>
      </c>
      <c r="AG152" s="714">
        <f t="shared" si="96"/>
        <v>0</v>
      </c>
      <c r="AH152" s="713">
        <f t="shared" ref="AH152:AJ158" si="102">P152-X152</f>
        <v>0</v>
      </c>
      <c r="AI152" s="713">
        <f t="shared" si="102"/>
        <v>0</v>
      </c>
      <c r="AJ152" s="713">
        <f>R152-Z152</f>
        <v>0</v>
      </c>
      <c r="AK152" s="714">
        <f t="shared" si="97"/>
        <v>3891.2010599999999</v>
      </c>
      <c r="AL152" s="713">
        <f>'дор.фонд на 01.01.22 (декабрь)'!BL152</f>
        <v>0</v>
      </c>
      <c r="AM152" s="713">
        <f>'дор.фонд на 01.01.22 (декабрь)'!BM152</f>
        <v>3891.2010599999999</v>
      </c>
      <c r="AN152" s="713">
        <f>'дор.фонд на 01.01.22 (декабрь)'!BN152</f>
        <v>0</v>
      </c>
      <c r="AO152" s="714">
        <f t="shared" si="98"/>
        <v>3891.2010599999999</v>
      </c>
      <c r="AP152" s="713">
        <f>'дор.фонд на 01.01.22 (декабрь)'!BU152</f>
        <v>0</v>
      </c>
      <c r="AQ152" s="713">
        <f>'дор.фонд на 01.01.22 (декабрь)'!BV152</f>
        <v>3891.2010599999999</v>
      </c>
      <c r="AR152" s="713">
        <f>'дор.фонд на 01.01.22 (декабрь)'!BW152</f>
        <v>0</v>
      </c>
      <c r="AS152" s="714">
        <f t="shared" si="99"/>
        <v>432.35568000000001</v>
      </c>
      <c r="AT152" s="713">
        <f>'дор.фонд на 01.01.22 (декабрь)'!BZ152</f>
        <v>0</v>
      </c>
      <c r="AU152" s="713">
        <f>'дор.фонд на 01.01.22 (декабрь)'!CA152</f>
        <v>432.35568000000001</v>
      </c>
      <c r="AV152" s="713">
        <f>'дор.фонд на 01.01.22 (декабрь)'!CB152</f>
        <v>0</v>
      </c>
      <c r="AW152" s="714">
        <f t="shared" si="100"/>
        <v>4323.55674</v>
      </c>
      <c r="AX152" s="713">
        <f>AP152+AT152</f>
        <v>0</v>
      </c>
      <c r="AY152" s="713">
        <f t="shared" ref="AY152:AZ152" si="103">AQ152+AU152</f>
        <v>4323.55674</v>
      </c>
      <c r="AZ152" s="713">
        <f t="shared" si="103"/>
        <v>0</v>
      </c>
      <c r="BA152" s="849"/>
      <c r="BB152" s="832"/>
      <c r="BC152" s="832"/>
      <c r="BD152" s="832"/>
      <c r="BE152" s="120"/>
    </row>
    <row r="153" spans="1:57" s="48" customFormat="1" ht="15.75" hidden="1" customHeight="1" x14ac:dyDescent="0.25">
      <c r="A153" s="120"/>
      <c r="B153" s="35"/>
      <c r="C153" s="36"/>
      <c r="D153" s="36"/>
      <c r="E153" s="811"/>
      <c r="F153" s="35"/>
      <c r="G153" s="36"/>
      <c r="H153" s="36"/>
      <c r="I153" s="120"/>
      <c r="J153" s="120"/>
      <c r="K153" s="120"/>
      <c r="L153" s="120"/>
      <c r="M153" s="811"/>
      <c r="N153" s="19" t="s">
        <v>251</v>
      </c>
      <c r="O153" s="738">
        <f t="shared" si="101"/>
        <v>0</v>
      </c>
      <c r="P153" s="713">
        <f>'дор.фонд на 01.01.22 (декабрь)'!S153:S159</f>
        <v>0</v>
      </c>
      <c r="Q153" s="721">
        <f>'дор.фонд на 01.01.22 (декабрь)'!T153</f>
        <v>0</v>
      </c>
      <c r="R153" s="731">
        <f>'дор.фонд на 01.01.22 (декабрь)'!U153</f>
        <v>0</v>
      </c>
      <c r="S153" s="732">
        <f t="shared" si="85"/>
        <v>0</v>
      </c>
      <c r="T153" s="733">
        <f>'дор.фонд на 01.01.22 (декабрь)'!W153</f>
        <v>0</v>
      </c>
      <c r="U153" s="754">
        <f>'дор.фонд на 01.01.22 (декабрь)'!X153</f>
        <v>0</v>
      </c>
      <c r="V153" s="733">
        <f>'дор.фонд на 01.01.22 (декабрь)'!Y153</f>
        <v>0</v>
      </c>
      <c r="W153" s="714">
        <f t="shared" si="88"/>
        <v>0</v>
      </c>
      <c r="X153" s="713">
        <f>'дор.фонд на 01.01.22 (декабрь)'!AR153</f>
        <v>0</v>
      </c>
      <c r="Y153" s="721">
        <f>'дор.фонд на 01.01.22 (декабрь)'!AS153</f>
        <v>0</v>
      </c>
      <c r="Z153" s="713">
        <f>'дор.фонд на 01.01.22 (декабрь)'!AT153</f>
        <v>0</v>
      </c>
      <c r="AA153" s="714">
        <f t="shared" si="89"/>
        <v>0</v>
      </c>
      <c r="AB153" s="717">
        <f>'дор.фонд на 01.01.22 (декабрь)'!BL153</f>
        <v>0</v>
      </c>
      <c r="AC153" s="720">
        <f>'дор.фонд на 01.01.22 (декабрь)'!BM153</f>
        <v>0</v>
      </c>
      <c r="AD153" s="740">
        <f>'дор.фонд на 01.01.22 (декабрь)'!BN153</f>
        <v>0</v>
      </c>
      <c r="AE153" s="736" t="e">
        <f t="shared" si="86"/>
        <v>#DIV/0!</v>
      </c>
      <c r="AF153" s="737" t="e">
        <f t="shared" si="87"/>
        <v>#DIV/0!</v>
      </c>
      <c r="AG153" s="714">
        <f t="shared" si="96"/>
        <v>0</v>
      </c>
      <c r="AH153" s="713">
        <f t="shared" si="102"/>
        <v>0</v>
      </c>
      <c r="AI153" s="713">
        <f t="shared" si="102"/>
        <v>0</v>
      </c>
      <c r="AJ153" s="713">
        <f t="shared" si="102"/>
        <v>0</v>
      </c>
      <c r="AK153" s="714">
        <f t="shared" si="97"/>
        <v>0</v>
      </c>
      <c r="AL153" s="713">
        <f>'дор.фонд на 01.01.22 (декабрь)'!BL153</f>
        <v>0</v>
      </c>
      <c r="AM153" s="713">
        <f>'дор.фонд на 01.01.22 (декабрь)'!BM153</f>
        <v>0</v>
      </c>
      <c r="AN153" s="713">
        <f>'дор.фонд на 01.01.22 (декабрь)'!BN153</f>
        <v>0</v>
      </c>
      <c r="AO153" s="714">
        <f t="shared" si="98"/>
        <v>0</v>
      </c>
      <c r="AP153" s="713">
        <f>'дор.фонд на 01.01.22 (декабрь)'!BU153</f>
        <v>0</v>
      </c>
      <c r="AQ153" s="713">
        <f>'дор.фонд на 01.01.22 (декабрь)'!BV153</f>
        <v>0</v>
      </c>
      <c r="AR153" s="713">
        <f>'дор.фонд на 01.01.22 (декабрь)'!BW153</f>
        <v>0</v>
      </c>
      <c r="AS153" s="714">
        <f t="shared" si="99"/>
        <v>0</v>
      </c>
      <c r="AT153" s="713">
        <f>'дор.фонд на 01.01.22 (декабрь)'!BZ153</f>
        <v>0</v>
      </c>
      <c r="AU153" s="713">
        <f>'дор.фонд на 01.01.22 (декабрь)'!CA153</f>
        <v>0</v>
      </c>
      <c r="AV153" s="713">
        <f>'дор.фонд на 01.01.22 (декабрь)'!CB153</f>
        <v>0</v>
      </c>
      <c r="AW153" s="714">
        <f t="shared" si="100"/>
        <v>0</v>
      </c>
      <c r="AX153" s="713">
        <f t="shared" ref="AX153:AX158" si="104">AP153+AT153</f>
        <v>0</v>
      </c>
      <c r="AY153" s="713">
        <f t="shared" ref="AY153:AY158" si="105">AQ153+AU153</f>
        <v>0</v>
      </c>
      <c r="AZ153" s="713">
        <f t="shared" ref="AZ153:AZ158" si="106">AR153+AV153</f>
        <v>0</v>
      </c>
      <c r="BA153" s="849"/>
      <c r="BB153" s="832"/>
      <c r="BC153" s="832"/>
      <c r="BD153" s="832"/>
      <c r="BE153" s="120"/>
    </row>
    <row r="154" spans="1:57" s="48" customFormat="1" ht="15.75" customHeight="1" x14ac:dyDescent="0.25">
      <c r="A154" s="120"/>
      <c r="B154" s="35"/>
      <c r="C154" s="36"/>
      <c r="D154" s="36">
        <v>1</v>
      </c>
      <c r="E154" s="811">
        <v>128</v>
      </c>
      <c r="F154" s="35"/>
      <c r="G154" s="36"/>
      <c r="H154" s="36">
        <v>1</v>
      </c>
      <c r="I154" s="120"/>
      <c r="J154" s="120"/>
      <c r="K154" s="120"/>
      <c r="L154" s="120"/>
      <c r="M154" s="811">
        <v>117</v>
      </c>
      <c r="N154" s="812" t="s">
        <v>115</v>
      </c>
      <c r="O154" s="738">
        <f t="shared" si="101"/>
        <v>4358.1000000000004</v>
      </c>
      <c r="P154" s="713">
        <f>'дор.фонд на 01.01.22 (декабрь)'!S154:S160</f>
        <v>0</v>
      </c>
      <c r="Q154" s="721">
        <f>'дор.фонд на 01.01.22 (декабрь)'!T154</f>
        <v>4358.1000000000004</v>
      </c>
      <c r="R154" s="731">
        <f>'дор.фонд на 01.01.22 (декабрь)'!U154</f>
        <v>0</v>
      </c>
      <c r="S154" s="732">
        <f t="shared" si="85"/>
        <v>4358.1000000000004</v>
      </c>
      <c r="T154" s="733">
        <f>'дор.фонд на 01.01.22 (декабрь)'!W154</f>
        <v>0</v>
      </c>
      <c r="U154" s="754">
        <f>'дор.фонд на 01.01.22 (декабрь)'!X154</f>
        <v>4358.1000000000004</v>
      </c>
      <c r="V154" s="733">
        <f>'дор.фонд на 01.01.22 (декабрь)'!Y154</f>
        <v>0</v>
      </c>
      <c r="W154" s="714">
        <f t="shared" si="88"/>
        <v>4358.1000000000004</v>
      </c>
      <c r="X154" s="713">
        <f>'дор.фонд на 01.01.22 (декабрь)'!AR154</f>
        <v>0</v>
      </c>
      <c r="Y154" s="721">
        <f>'дор.фонд на 01.01.22 (декабрь)'!AS154</f>
        <v>4358.1000000000004</v>
      </c>
      <c r="Z154" s="713">
        <f>'дор.фонд на 01.01.22 (декабрь)'!AT154</f>
        <v>0</v>
      </c>
      <c r="AA154" s="714">
        <f t="shared" si="89"/>
        <v>4358.1000000000004</v>
      </c>
      <c r="AB154" s="717">
        <f>'дор.фонд на 01.01.22 (декабрь)'!BL154</f>
        <v>0</v>
      </c>
      <c r="AC154" s="720">
        <f>'дор.фонд на 01.01.22 (декабрь)'!BM154</f>
        <v>4358.1000000000004</v>
      </c>
      <c r="AD154" s="740">
        <f>'дор.фонд на 01.01.22 (декабрь)'!BN154</f>
        <v>0</v>
      </c>
      <c r="AE154" s="736">
        <f t="shared" si="86"/>
        <v>1</v>
      </c>
      <c r="AF154" s="737">
        <f t="shared" si="87"/>
        <v>1</v>
      </c>
      <c r="AG154" s="714">
        <f t="shared" si="96"/>
        <v>0</v>
      </c>
      <c r="AH154" s="713">
        <f t="shared" si="102"/>
        <v>0</v>
      </c>
      <c r="AI154" s="713">
        <f t="shared" si="102"/>
        <v>0</v>
      </c>
      <c r="AJ154" s="713">
        <f t="shared" si="102"/>
        <v>0</v>
      </c>
      <c r="AK154" s="714">
        <f t="shared" si="97"/>
        <v>4358.1000000000004</v>
      </c>
      <c r="AL154" s="713">
        <f>'дор.фонд на 01.01.22 (декабрь)'!BL154</f>
        <v>0</v>
      </c>
      <c r="AM154" s="713">
        <f>'дор.фонд на 01.01.22 (декабрь)'!BM154</f>
        <v>4358.1000000000004</v>
      </c>
      <c r="AN154" s="713">
        <f>'дор.фонд на 01.01.22 (декабрь)'!BN154</f>
        <v>0</v>
      </c>
      <c r="AO154" s="714">
        <f t="shared" si="98"/>
        <v>4358.1000000000004</v>
      </c>
      <c r="AP154" s="713">
        <f>'дор.фонд на 01.01.22 (декабрь)'!BU154</f>
        <v>0</v>
      </c>
      <c r="AQ154" s="713">
        <f>'дор.фонд на 01.01.22 (декабрь)'!BV154</f>
        <v>4358.1000000000004</v>
      </c>
      <c r="AR154" s="713">
        <f>'дор.фонд на 01.01.22 (декабрь)'!BW154</f>
        <v>0</v>
      </c>
      <c r="AS154" s="714">
        <f t="shared" si="99"/>
        <v>594.28700000000003</v>
      </c>
      <c r="AT154" s="713">
        <f>'дор.фонд на 01.01.22 (декабрь)'!BZ154</f>
        <v>0</v>
      </c>
      <c r="AU154" s="713">
        <f>'дор.фонд на 01.01.22 (декабрь)'!CA154</f>
        <v>594.28700000000003</v>
      </c>
      <c r="AV154" s="713">
        <f>'дор.фонд на 01.01.22 (декабрь)'!CB154</f>
        <v>0</v>
      </c>
      <c r="AW154" s="714">
        <f t="shared" si="100"/>
        <v>4952.3870000000006</v>
      </c>
      <c r="AX154" s="713">
        <f t="shared" si="104"/>
        <v>0</v>
      </c>
      <c r="AY154" s="713">
        <f t="shared" si="105"/>
        <v>4952.3870000000006</v>
      </c>
      <c r="AZ154" s="713">
        <f t="shared" si="106"/>
        <v>0</v>
      </c>
      <c r="BA154" s="849"/>
      <c r="BB154" s="832"/>
      <c r="BC154" s="832"/>
      <c r="BD154" s="832"/>
      <c r="BE154" s="120"/>
    </row>
    <row r="155" spans="1:57" s="48" customFormat="1" ht="15.6" customHeight="1" x14ac:dyDescent="0.25">
      <c r="A155" s="120"/>
      <c r="B155" s="35"/>
      <c r="C155" s="36"/>
      <c r="D155" s="36">
        <v>1</v>
      </c>
      <c r="E155" s="811">
        <v>129</v>
      </c>
      <c r="F155" s="35"/>
      <c r="G155" s="36"/>
      <c r="H155" s="36">
        <v>1</v>
      </c>
      <c r="I155" s="810"/>
      <c r="J155" s="810"/>
      <c r="K155" s="810"/>
      <c r="L155" s="65"/>
      <c r="M155" s="811">
        <v>118</v>
      </c>
      <c r="N155" s="812" t="s">
        <v>116</v>
      </c>
      <c r="O155" s="738">
        <f t="shared" si="101"/>
        <v>1397.7</v>
      </c>
      <c r="P155" s="713">
        <f>'дор.фонд на 01.01.22 (декабрь)'!S155:S161</f>
        <v>0</v>
      </c>
      <c r="Q155" s="721">
        <f>'дор.фонд на 01.01.22 (декабрь)'!T155</f>
        <v>1397.7</v>
      </c>
      <c r="R155" s="731">
        <f>'дор.фонд на 01.01.22 (декабрь)'!U155</f>
        <v>0</v>
      </c>
      <c r="S155" s="732">
        <f t="shared" si="85"/>
        <v>1397.7</v>
      </c>
      <c r="T155" s="733">
        <f>'дор.фонд на 01.01.22 (декабрь)'!W155</f>
        <v>0</v>
      </c>
      <c r="U155" s="754">
        <f>'дор.фонд на 01.01.22 (декабрь)'!X155</f>
        <v>1397.7</v>
      </c>
      <c r="V155" s="733">
        <f>'дор.фонд на 01.01.22 (декабрь)'!Y155</f>
        <v>0</v>
      </c>
      <c r="W155" s="714">
        <f t="shared" si="88"/>
        <v>1397.7</v>
      </c>
      <c r="X155" s="713">
        <f>'дор.фонд на 01.01.22 (декабрь)'!AR155</f>
        <v>0</v>
      </c>
      <c r="Y155" s="721">
        <f>'дор.фонд на 01.01.22 (декабрь)'!AS155</f>
        <v>1397.7</v>
      </c>
      <c r="Z155" s="713">
        <f>'дор.фонд на 01.01.22 (декабрь)'!AT155</f>
        <v>0</v>
      </c>
      <c r="AA155" s="714">
        <f t="shared" si="89"/>
        <v>1397.7</v>
      </c>
      <c r="AB155" s="717">
        <f>'дор.фонд на 01.01.22 (декабрь)'!BL155</f>
        <v>0</v>
      </c>
      <c r="AC155" s="720">
        <f>'дор.фонд на 01.01.22 (декабрь)'!BM155</f>
        <v>1397.7</v>
      </c>
      <c r="AD155" s="740">
        <f>'дор.фонд на 01.01.22 (декабрь)'!BN155</f>
        <v>0</v>
      </c>
      <c r="AE155" s="736">
        <f t="shared" si="86"/>
        <v>1</v>
      </c>
      <c r="AF155" s="737">
        <f t="shared" si="87"/>
        <v>1</v>
      </c>
      <c r="AG155" s="714">
        <f t="shared" si="96"/>
        <v>0</v>
      </c>
      <c r="AH155" s="713">
        <f t="shared" si="102"/>
        <v>0</v>
      </c>
      <c r="AI155" s="713">
        <f t="shared" si="102"/>
        <v>0</v>
      </c>
      <c r="AJ155" s="713">
        <f t="shared" si="102"/>
        <v>0</v>
      </c>
      <c r="AK155" s="714">
        <f t="shared" si="97"/>
        <v>1397.7</v>
      </c>
      <c r="AL155" s="713">
        <f>'дор.фонд на 01.01.22 (декабрь)'!BL155</f>
        <v>0</v>
      </c>
      <c r="AM155" s="713">
        <f>'дор.фонд на 01.01.22 (декабрь)'!BM155</f>
        <v>1397.7</v>
      </c>
      <c r="AN155" s="713">
        <f>'дор.фонд на 01.01.22 (декабрь)'!BN155</f>
        <v>0</v>
      </c>
      <c r="AO155" s="714">
        <f t="shared" si="98"/>
        <v>1397.7</v>
      </c>
      <c r="AP155" s="713">
        <f>'дор.фонд на 01.01.22 (декабрь)'!BU155</f>
        <v>0</v>
      </c>
      <c r="AQ155" s="713">
        <f>'дор.фонд на 01.01.22 (декабрь)'!BV155</f>
        <v>1397.7</v>
      </c>
      <c r="AR155" s="713">
        <f>'дор.фонд на 01.01.22 (декабрь)'!BW155</f>
        <v>0</v>
      </c>
      <c r="AS155" s="714">
        <f t="shared" si="99"/>
        <v>155.30000000000001</v>
      </c>
      <c r="AT155" s="713">
        <f>'дор.фонд на 01.01.22 (декабрь)'!BZ155</f>
        <v>0</v>
      </c>
      <c r="AU155" s="713">
        <f>'дор.фонд на 01.01.22 (декабрь)'!CA155</f>
        <v>155.30000000000001</v>
      </c>
      <c r="AV155" s="713">
        <f>'дор.фонд на 01.01.22 (декабрь)'!CB155</f>
        <v>0</v>
      </c>
      <c r="AW155" s="714">
        <f t="shared" si="100"/>
        <v>1553</v>
      </c>
      <c r="AX155" s="713">
        <f t="shared" si="104"/>
        <v>0</v>
      </c>
      <c r="AY155" s="713">
        <f t="shared" si="105"/>
        <v>1553</v>
      </c>
      <c r="AZ155" s="713">
        <f t="shared" si="106"/>
        <v>0</v>
      </c>
      <c r="BA155" s="849"/>
      <c r="BB155" s="832"/>
      <c r="BC155" s="832"/>
      <c r="BD155" s="832"/>
      <c r="BE155" s="120"/>
    </row>
    <row r="156" spans="1:57" s="49" customFormat="1" ht="15.6" customHeight="1" x14ac:dyDescent="0.25">
      <c r="A156" s="828"/>
      <c r="B156" s="38"/>
      <c r="C156" s="39">
        <v>1</v>
      </c>
      <c r="D156" s="39"/>
      <c r="E156" s="40">
        <v>130</v>
      </c>
      <c r="F156" s="38"/>
      <c r="G156" s="39">
        <v>1</v>
      </c>
      <c r="H156" s="39">
        <v>1</v>
      </c>
      <c r="I156" s="40"/>
      <c r="J156" s="41"/>
      <c r="K156" s="41"/>
      <c r="L156" s="85"/>
      <c r="M156" s="811">
        <v>119</v>
      </c>
      <c r="N156" s="812" t="s">
        <v>56</v>
      </c>
      <c r="O156" s="738">
        <f t="shared" si="101"/>
        <v>2359.29999</v>
      </c>
      <c r="P156" s="713">
        <f>'дор.фонд на 01.01.22 (декабрь)'!S156:S162</f>
        <v>0</v>
      </c>
      <c r="Q156" s="721">
        <f>'дор.фонд на 01.01.22 (декабрь)'!T156</f>
        <v>2359.29999</v>
      </c>
      <c r="R156" s="731">
        <f>'дор.фонд на 01.01.22 (декабрь)'!U156</f>
        <v>0</v>
      </c>
      <c r="S156" s="732">
        <f t="shared" si="85"/>
        <v>2359.3000000000002</v>
      </c>
      <c r="T156" s="733">
        <f>'дор.фонд на 01.01.22 (декабрь)'!W156</f>
        <v>0</v>
      </c>
      <c r="U156" s="754">
        <f>'дор.фонд на 01.01.22 (декабрь)'!X156</f>
        <v>2359.3000000000002</v>
      </c>
      <c r="V156" s="733">
        <f>'дор.фонд на 01.01.22 (декабрь)'!Y156</f>
        <v>0</v>
      </c>
      <c r="W156" s="714">
        <f t="shared" si="88"/>
        <v>2359.29999</v>
      </c>
      <c r="X156" s="713">
        <f>'дор.фонд на 01.01.22 (декабрь)'!AR156</f>
        <v>0</v>
      </c>
      <c r="Y156" s="721">
        <f>'дор.фонд на 01.01.22 (декабрь)'!AS156</f>
        <v>2359.29999</v>
      </c>
      <c r="Z156" s="713">
        <f>'дор.фонд на 01.01.22 (декабрь)'!AT156</f>
        <v>0</v>
      </c>
      <c r="AA156" s="714">
        <f t="shared" si="89"/>
        <v>2359.29999</v>
      </c>
      <c r="AB156" s="717">
        <f>'дор.фонд на 01.01.22 (декабрь)'!BL156</f>
        <v>0</v>
      </c>
      <c r="AC156" s="720">
        <f>'дор.фонд на 01.01.22 (декабрь)'!BM156</f>
        <v>2359.29999</v>
      </c>
      <c r="AD156" s="740">
        <f>'дор.фонд на 01.01.22 (декабрь)'!BN156</f>
        <v>0</v>
      </c>
      <c r="AE156" s="736">
        <f t="shared" si="86"/>
        <v>0.9999999957614546</v>
      </c>
      <c r="AF156" s="737">
        <f t="shared" si="87"/>
        <v>1</v>
      </c>
      <c r="AG156" s="714">
        <f t="shared" si="96"/>
        <v>0</v>
      </c>
      <c r="AH156" s="713">
        <f t="shared" si="102"/>
        <v>0</v>
      </c>
      <c r="AI156" s="713">
        <f t="shared" si="102"/>
        <v>0</v>
      </c>
      <c r="AJ156" s="713">
        <f t="shared" si="102"/>
        <v>0</v>
      </c>
      <c r="AK156" s="714">
        <f t="shared" si="97"/>
        <v>2359.29999</v>
      </c>
      <c r="AL156" s="713">
        <f>'дор.фонд на 01.01.22 (декабрь)'!BL156</f>
        <v>0</v>
      </c>
      <c r="AM156" s="713">
        <f>'дор.фонд на 01.01.22 (декабрь)'!BM156</f>
        <v>2359.29999</v>
      </c>
      <c r="AN156" s="713">
        <f>'дор.фонд на 01.01.22 (декабрь)'!BN156</f>
        <v>0</v>
      </c>
      <c r="AO156" s="714">
        <f t="shared" si="98"/>
        <v>2359.29999</v>
      </c>
      <c r="AP156" s="713">
        <f>'дор.фонд на 01.01.22 (декабрь)'!BU156</f>
        <v>0</v>
      </c>
      <c r="AQ156" s="713">
        <f>'дор.фонд на 01.01.22 (декабрь)'!BV156</f>
        <v>2359.29999</v>
      </c>
      <c r="AR156" s="713">
        <f>'дор.фонд на 01.01.22 (декабрь)'!BW156</f>
        <v>0</v>
      </c>
      <c r="AS156" s="714">
        <f t="shared" si="99"/>
        <v>205.15653</v>
      </c>
      <c r="AT156" s="713">
        <f>'дор.фонд на 01.01.22 (декабрь)'!BZ156</f>
        <v>0</v>
      </c>
      <c r="AU156" s="713">
        <f>'дор.фонд на 01.01.22 (декабрь)'!CA156</f>
        <v>205.15653</v>
      </c>
      <c r="AV156" s="713">
        <f>'дор.фонд на 01.01.22 (декабрь)'!CB156</f>
        <v>0</v>
      </c>
      <c r="AW156" s="714">
        <f t="shared" si="100"/>
        <v>2564.4565200000002</v>
      </c>
      <c r="AX156" s="713">
        <f t="shared" si="104"/>
        <v>0</v>
      </c>
      <c r="AY156" s="713">
        <f t="shared" si="105"/>
        <v>2564.4565200000002</v>
      </c>
      <c r="AZ156" s="713">
        <f t="shared" si="106"/>
        <v>0</v>
      </c>
      <c r="BA156" s="849"/>
      <c r="BB156" s="832"/>
      <c r="BC156" s="832"/>
      <c r="BD156" s="832"/>
      <c r="BE156" s="828"/>
    </row>
    <row r="157" spans="1:57" s="49" customFormat="1" ht="15.75" customHeight="1" x14ac:dyDescent="0.25">
      <c r="A157" s="828"/>
      <c r="B157" s="38"/>
      <c r="C157" s="39">
        <v>1</v>
      </c>
      <c r="D157" s="39"/>
      <c r="E157" s="40">
        <v>131</v>
      </c>
      <c r="F157" s="38"/>
      <c r="G157" s="39">
        <v>1</v>
      </c>
      <c r="H157" s="39">
        <v>1</v>
      </c>
      <c r="I157" s="40"/>
      <c r="J157" s="41"/>
      <c r="K157" s="41"/>
      <c r="L157" s="85"/>
      <c r="M157" s="811">
        <v>120</v>
      </c>
      <c r="N157" s="812" t="s">
        <v>57</v>
      </c>
      <c r="O157" s="738">
        <f t="shared" si="101"/>
        <v>1013.1</v>
      </c>
      <c r="P157" s="713">
        <f>'дор.фонд на 01.01.22 (декабрь)'!S157:S163</f>
        <v>0</v>
      </c>
      <c r="Q157" s="721">
        <f>'дор.фонд на 01.01.22 (декабрь)'!T157</f>
        <v>1013.1</v>
      </c>
      <c r="R157" s="731">
        <f>'дор.фонд на 01.01.22 (декабрь)'!U157</f>
        <v>0</v>
      </c>
      <c r="S157" s="732">
        <f t="shared" si="85"/>
        <v>1013.1</v>
      </c>
      <c r="T157" s="733">
        <f>'дор.фонд на 01.01.22 (декабрь)'!W157</f>
        <v>0</v>
      </c>
      <c r="U157" s="754">
        <f>'дор.фонд на 01.01.22 (декабрь)'!X157</f>
        <v>1013.1</v>
      </c>
      <c r="V157" s="733">
        <f>'дор.фонд на 01.01.22 (декабрь)'!Y157</f>
        <v>0</v>
      </c>
      <c r="W157" s="714">
        <f t="shared" si="88"/>
        <v>1013.1</v>
      </c>
      <c r="X157" s="713">
        <f>'дор.фонд на 01.01.22 (декабрь)'!AR157</f>
        <v>0</v>
      </c>
      <c r="Y157" s="721">
        <f>'дор.фонд на 01.01.22 (декабрь)'!AS157</f>
        <v>1013.1</v>
      </c>
      <c r="Z157" s="713">
        <f>'дор.фонд на 01.01.22 (декабрь)'!AT157</f>
        <v>0</v>
      </c>
      <c r="AA157" s="714">
        <f t="shared" si="89"/>
        <v>1008.0345</v>
      </c>
      <c r="AB157" s="717">
        <f>'дор.фонд на 01.01.22 (декабрь)'!BL157</f>
        <v>0</v>
      </c>
      <c r="AC157" s="720">
        <f>'дор.фонд на 01.01.22 (декабрь)'!BM157</f>
        <v>1008.0345</v>
      </c>
      <c r="AD157" s="740">
        <f>'дор.фонд на 01.01.22 (декабрь)'!BN157</f>
        <v>0</v>
      </c>
      <c r="AE157" s="736">
        <f t="shared" si="86"/>
        <v>1</v>
      </c>
      <c r="AF157" s="737">
        <f t="shared" si="87"/>
        <v>1</v>
      </c>
      <c r="AG157" s="714">
        <f t="shared" si="96"/>
        <v>0</v>
      </c>
      <c r="AH157" s="713">
        <f t="shared" si="102"/>
        <v>0</v>
      </c>
      <c r="AI157" s="713">
        <f t="shared" si="102"/>
        <v>0</v>
      </c>
      <c r="AJ157" s="713">
        <f t="shared" si="102"/>
        <v>0</v>
      </c>
      <c r="AK157" s="714">
        <f t="shared" si="97"/>
        <v>1008.0345</v>
      </c>
      <c r="AL157" s="713">
        <f>'дор.фонд на 01.01.22 (декабрь)'!BL157</f>
        <v>0</v>
      </c>
      <c r="AM157" s="713">
        <f>'дор.фонд на 01.01.22 (декабрь)'!BM157</f>
        <v>1008.0345</v>
      </c>
      <c r="AN157" s="713">
        <f>'дор.фонд на 01.01.22 (декабрь)'!BN157</f>
        <v>0</v>
      </c>
      <c r="AO157" s="714">
        <f t="shared" si="98"/>
        <v>1008.0345</v>
      </c>
      <c r="AP157" s="713">
        <f>'дор.фонд на 01.01.22 (декабрь)'!BU157</f>
        <v>0</v>
      </c>
      <c r="AQ157" s="713">
        <f>'дор.фонд на 01.01.22 (декабрь)'!BV157</f>
        <v>1008.0345</v>
      </c>
      <c r="AR157" s="713">
        <f>'дор.фонд на 01.01.22 (декабрь)'!BW157</f>
        <v>0</v>
      </c>
      <c r="AS157" s="714">
        <f t="shared" si="99"/>
        <v>124.58853999999999</v>
      </c>
      <c r="AT157" s="713">
        <f>'дор.фонд на 01.01.22 (декабрь)'!BZ157</f>
        <v>0</v>
      </c>
      <c r="AU157" s="713">
        <f>'дор.фонд на 01.01.22 (декабрь)'!CA157</f>
        <v>124.58853999999999</v>
      </c>
      <c r="AV157" s="713">
        <f>'дор.фонд на 01.01.22 (декабрь)'!CB157</f>
        <v>0</v>
      </c>
      <c r="AW157" s="714">
        <f t="shared" si="100"/>
        <v>1132.6230399999999</v>
      </c>
      <c r="AX157" s="713">
        <f t="shared" si="104"/>
        <v>0</v>
      </c>
      <c r="AY157" s="713">
        <f t="shared" si="105"/>
        <v>1132.6230399999999</v>
      </c>
      <c r="AZ157" s="713">
        <f t="shared" si="106"/>
        <v>0</v>
      </c>
      <c r="BA157" s="849"/>
      <c r="BB157" s="832"/>
      <c r="BC157" s="832"/>
      <c r="BD157" s="832"/>
      <c r="BE157" s="828"/>
    </row>
    <row r="158" spans="1:57" s="48" customFormat="1" ht="15.75" customHeight="1" x14ac:dyDescent="0.25">
      <c r="A158" s="120"/>
      <c r="B158" s="35"/>
      <c r="C158" s="36"/>
      <c r="D158" s="36">
        <v>1</v>
      </c>
      <c r="E158" s="811">
        <v>132</v>
      </c>
      <c r="F158" s="35"/>
      <c r="G158" s="36"/>
      <c r="H158" s="36">
        <v>1</v>
      </c>
      <c r="I158" s="810"/>
      <c r="J158" s="810"/>
      <c r="K158" s="810"/>
      <c r="L158" s="65"/>
      <c r="M158" s="811">
        <v>121</v>
      </c>
      <c r="N158" s="812" t="s">
        <v>117</v>
      </c>
      <c r="O158" s="738">
        <f t="shared" si="101"/>
        <v>783.70172000000002</v>
      </c>
      <c r="P158" s="713">
        <f>'дор.фонд на 01.01.22 (декабрь)'!S158:S164</f>
        <v>0</v>
      </c>
      <c r="Q158" s="721">
        <f>'дор.фонд на 01.01.22 (декабрь)'!T158</f>
        <v>783.70172000000002</v>
      </c>
      <c r="R158" s="731">
        <f>'дор.фонд на 01.01.22 (декабрь)'!U158</f>
        <v>0</v>
      </c>
      <c r="S158" s="732">
        <f t="shared" si="85"/>
        <v>1250.0999999999999</v>
      </c>
      <c r="T158" s="733">
        <f>'дор.фонд на 01.01.22 (декабрь)'!W158</f>
        <v>0</v>
      </c>
      <c r="U158" s="754">
        <f>'дор.фонд на 01.01.22 (декабрь)'!X158</f>
        <v>1250.0999999999999</v>
      </c>
      <c r="V158" s="733">
        <f>'дор.фонд на 01.01.22 (декабрь)'!Y158</f>
        <v>0</v>
      </c>
      <c r="W158" s="714">
        <f t="shared" si="88"/>
        <v>783.70172000000002</v>
      </c>
      <c r="X158" s="713">
        <f>'дор.фонд на 01.01.22 (декабрь)'!AR158</f>
        <v>0</v>
      </c>
      <c r="Y158" s="721">
        <f>'дор.фонд на 01.01.22 (декабрь)'!AS158</f>
        <v>783.70172000000002</v>
      </c>
      <c r="Z158" s="713">
        <f>'дор.фонд на 01.01.22 (декабрь)'!AT158</f>
        <v>0</v>
      </c>
      <c r="AA158" s="714">
        <f t="shared" si="89"/>
        <v>760.19065999999998</v>
      </c>
      <c r="AB158" s="717">
        <f>'дор.фонд на 01.01.22 (декабрь)'!BL158</f>
        <v>0</v>
      </c>
      <c r="AC158" s="720">
        <f>'дор.фонд на 01.01.22 (декабрь)'!BM158</f>
        <v>760.19065999999998</v>
      </c>
      <c r="AD158" s="740">
        <f>'дор.фонд на 01.01.22 (декабрь)'!BN158</f>
        <v>0</v>
      </c>
      <c r="AE158" s="736">
        <f t="shared" si="86"/>
        <v>0.62691122310215186</v>
      </c>
      <c r="AF158" s="737">
        <f t="shared" si="87"/>
        <v>1</v>
      </c>
      <c r="AG158" s="714">
        <f t="shared" si="96"/>
        <v>0</v>
      </c>
      <c r="AH158" s="713">
        <f t="shared" si="102"/>
        <v>0</v>
      </c>
      <c r="AI158" s="713">
        <f t="shared" si="102"/>
        <v>0</v>
      </c>
      <c r="AJ158" s="713">
        <f t="shared" si="102"/>
        <v>0</v>
      </c>
      <c r="AK158" s="714">
        <f t="shared" si="97"/>
        <v>760.19065999999998</v>
      </c>
      <c r="AL158" s="713">
        <f>'дор.фонд на 01.01.22 (декабрь)'!BL158</f>
        <v>0</v>
      </c>
      <c r="AM158" s="713">
        <f>'дор.фонд на 01.01.22 (декабрь)'!BM158</f>
        <v>760.19065999999998</v>
      </c>
      <c r="AN158" s="713">
        <f>'дор.фонд на 01.01.22 (декабрь)'!BN158</f>
        <v>0</v>
      </c>
      <c r="AO158" s="714">
        <f t="shared" si="98"/>
        <v>760.19065999999998</v>
      </c>
      <c r="AP158" s="713">
        <f>'дор.фонд на 01.01.22 (декабрь)'!BU158</f>
        <v>0</v>
      </c>
      <c r="AQ158" s="713">
        <f>'дор.фонд на 01.01.22 (декабрь)'!BV158</f>
        <v>760.19065999999998</v>
      </c>
      <c r="AR158" s="713">
        <f>'дор.фонд на 01.01.22 (декабрь)'!BW158</f>
        <v>0</v>
      </c>
      <c r="AS158" s="714">
        <f t="shared" si="99"/>
        <v>84.465630000000004</v>
      </c>
      <c r="AT158" s="713">
        <f>'дор.фонд на 01.01.22 (декабрь)'!BZ158</f>
        <v>0</v>
      </c>
      <c r="AU158" s="713">
        <f>'дор.фонд на 01.01.22 (декабрь)'!CA158</f>
        <v>84.465630000000004</v>
      </c>
      <c r="AV158" s="713">
        <f>'дор.фонд на 01.01.22 (декабрь)'!CB158</f>
        <v>0</v>
      </c>
      <c r="AW158" s="714">
        <f t="shared" si="100"/>
        <v>844.65629000000001</v>
      </c>
      <c r="AX158" s="713">
        <f t="shared" si="104"/>
        <v>0</v>
      </c>
      <c r="AY158" s="713">
        <f t="shared" si="105"/>
        <v>844.65629000000001</v>
      </c>
      <c r="AZ158" s="713">
        <f t="shared" si="106"/>
        <v>0</v>
      </c>
      <c r="BA158" s="849"/>
      <c r="BB158" s="832"/>
      <c r="BC158" s="832"/>
      <c r="BD158" s="832"/>
      <c r="BE158" s="120"/>
    </row>
    <row r="159" spans="1:57" s="669" customFormat="1" ht="15.6" customHeight="1" x14ac:dyDescent="0.25">
      <c r="A159" s="827"/>
      <c r="B159" s="679"/>
      <c r="C159" s="680"/>
      <c r="D159" s="680"/>
      <c r="E159" s="638"/>
      <c r="F159" s="679"/>
      <c r="G159" s="680"/>
      <c r="H159" s="680"/>
      <c r="I159" s="827"/>
      <c r="J159" s="827"/>
      <c r="K159" s="827"/>
      <c r="L159" s="827"/>
      <c r="M159" s="138"/>
      <c r="N159" s="141" t="s">
        <v>21</v>
      </c>
      <c r="O159" s="712">
        <f>SUM(O160:O176)-O161</f>
        <v>50761.057600000007</v>
      </c>
      <c r="P159" s="711">
        <f>SUM(P160:P176)-P161</f>
        <v>15079.640020000001</v>
      </c>
      <c r="Q159" s="711">
        <f>SUM(Q160:Q176)-Q161</f>
        <v>19184.524049999996</v>
      </c>
      <c r="R159" s="727">
        <f>SUM(R160:R176)-R161</f>
        <v>16496.893530000001</v>
      </c>
      <c r="S159" s="712">
        <f t="shared" si="85"/>
        <v>30288.964959999998</v>
      </c>
      <c r="T159" s="711">
        <f>SUM(T160:T176)-T161</f>
        <v>0</v>
      </c>
      <c r="U159" s="711">
        <f>SUM(U160:U176)-U161</f>
        <v>19228.5</v>
      </c>
      <c r="V159" s="711">
        <f>SUM(V160:V176)-V161</f>
        <v>11060.464959999999</v>
      </c>
      <c r="W159" s="712">
        <f t="shared" si="88"/>
        <v>50690.458600000005</v>
      </c>
      <c r="X159" s="711">
        <f>SUM(X160:X176)-X161</f>
        <v>15079.640020000001</v>
      </c>
      <c r="Y159" s="711">
        <f>SUM(Y160:Y176)-Y161</f>
        <v>19113.925050000002</v>
      </c>
      <c r="Z159" s="711">
        <f>SUM(Z160:Z176)-Z161</f>
        <v>16496.893530000001</v>
      </c>
      <c r="AA159" s="712">
        <f t="shared" si="89"/>
        <v>42776.078030000004</v>
      </c>
      <c r="AB159" s="711">
        <f>SUM(AB160:AB176)-AB161</f>
        <v>11493.26123</v>
      </c>
      <c r="AC159" s="711">
        <f>SUM(AC160:AC176)-AC161</f>
        <v>15972.25733</v>
      </c>
      <c r="AD159" s="728">
        <f>SUM(AD160:AD176)-AD161</f>
        <v>15310.55947</v>
      </c>
      <c r="AE159" s="729">
        <f t="shared" si="86"/>
        <v>1.6735619281458607</v>
      </c>
      <c r="AF159" s="730">
        <f t="shared" si="87"/>
        <v>0.99860918973445501</v>
      </c>
      <c r="AG159" s="712">
        <f t="shared" si="96"/>
        <v>70.598999999999933</v>
      </c>
      <c r="AH159" s="711">
        <f>SUM(AH160:AH176)-AH161</f>
        <v>0</v>
      </c>
      <c r="AI159" s="711">
        <f>SUM(AI160:AI176)-AI161</f>
        <v>70.598999999999933</v>
      </c>
      <c r="AJ159" s="711">
        <f>SUM(AJ160:AJ176)-AJ161</f>
        <v>0</v>
      </c>
      <c r="AK159" s="712">
        <f t="shared" si="97"/>
        <v>42776.078030000004</v>
      </c>
      <c r="AL159" s="711">
        <f>SUM(AL160:AL176)-AL161</f>
        <v>11493.26123</v>
      </c>
      <c r="AM159" s="711">
        <f>SUM(AM160:AM176)-AM161</f>
        <v>15972.25733</v>
      </c>
      <c r="AN159" s="711">
        <f>SUM(AN160:AN176)-AN161</f>
        <v>15310.55947</v>
      </c>
      <c r="AO159" s="712">
        <f t="shared" si="98"/>
        <v>42776.078030000004</v>
      </c>
      <c r="AP159" s="711">
        <f>SUM(AP160:AP176)-AP161</f>
        <v>11493.26123</v>
      </c>
      <c r="AQ159" s="711">
        <f>SUM(AQ160:AQ176)-AQ161</f>
        <v>15972.25733</v>
      </c>
      <c r="AR159" s="711">
        <f>SUM(AR160:AR176)-AR161</f>
        <v>15310.55947</v>
      </c>
      <c r="AS159" s="712">
        <f t="shared" si="99"/>
        <v>14080.022490000003</v>
      </c>
      <c r="AT159" s="711">
        <f>SUM(AT160:AT176)-AT161</f>
        <v>1420.5154400000001</v>
      </c>
      <c r="AU159" s="711">
        <f>SUM(AU160:AU176)-AU161</f>
        <v>10136.855230000003</v>
      </c>
      <c r="AV159" s="711">
        <f>SUM(AV160:AV176)-AV161</f>
        <v>2522.65182</v>
      </c>
      <c r="AW159" s="712">
        <f t="shared" si="100"/>
        <v>56856.10052</v>
      </c>
      <c r="AX159" s="711">
        <f>SUM(AX160:AX176)-AX161</f>
        <v>12913.776669999999</v>
      </c>
      <c r="AY159" s="711">
        <f>SUM(AY160:AY176)-AY161</f>
        <v>26109.112559999998</v>
      </c>
      <c r="AZ159" s="711">
        <f>SUM(AZ160:AZ176)-AZ161</f>
        <v>17833.211289999999</v>
      </c>
      <c r="BA159" s="848"/>
      <c r="BB159" s="835"/>
      <c r="BC159" s="835"/>
      <c r="BD159" s="835"/>
      <c r="BE159" s="827"/>
    </row>
    <row r="160" spans="1:57" s="48" customFormat="1" ht="15.75" customHeight="1" x14ac:dyDescent="0.25">
      <c r="A160" s="120"/>
      <c r="B160" s="35">
        <v>1</v>
      </c>
      <c r="C160" s="36"/>
      <c r="D160" s="36"/>
      <c r="E160" s="811">
        <v>133</v>
      </c>
      <c r="F160" s="35">
        <v>1</v>
      </c>
      <c r="G160" s="36"/>
      <c r="H160" s="36">
        <v>1</v>
      </c>
      <c r="I160" s="120"/>
      <c r="J160" s="120"/>
      <c r="K160" s="120"/>
      <c r="L160" s="120"/>
      <c r="M160" s="811">
        <v>122</v>
      </c>
      <c r="N160" s="812" t="s">
        <v>234</v>
      </c>
      <c r="O160" s="738">
        <f t="shared" ref="O160:O176" si="107">P160+Q160+R160</f>
        <v>1548.9</v>
      </c>
      <c r="P160" s="717">
        <f>'дор.фонд на 01.01.22 (декабрь)'!S160</f>
        <v>0</v>
      </c>
      <c r="Q160" s="716">
        <f>'дор.фонд на 01.01.22 (декабрь)'!T160</f>
        <v>1548.9</v>
      </c>
      <c r="R160" s="755">
        <f>'дор.фонд на 01.01.22 (декабрь)'!U160</f>
        <v>0</v>
      </c>
      <c r="S160" s="732">
        <f t="shared" si="85"/>
        <v>1548.9</v>
      </c>
      <c r="T160" s="733">
        <f>'дор.фонд на 01.01.22 (декабрь)'!W160</f>
        <v>0</v>
      </c>
      <c r="U160" s="734">
        <f>'дор.фонд на 01.01.22 (декабрь)'!X160</f>
        <v>1548.9</v>
      </c>
      <c r="V160" s="756">
        <f>'дор.фонд на 01.01.22 (декабрь)'!Y160</f>
        <v>0</v>
      </c>
      <c r="W160" s="714">
        <f t="shared" si="88"/>
        <v>1548.9</v>
      </c>
      <c r="X160" s="713">
        <f>'дор.фонд на 01.01.22 (декабрь)'!AR160</f>
        <v>0</v>
      </c>
      <c r="Y160" s="716">
        <f>'дор.фонд на 01.01.22 (декабрь)'!AS160</f>
        <v>1548.9</v>
      </c>
      <c r="Z160" s="718">
        <f>'дор.фонд на 01.01.22 (декабрь)'!AT160</f>
        <v>0</v>
      </c>
      <c r="AA160" s="714">
        <f t="shared" si="89"/>
        <v>1548.9</v>
      </c>
      <c r="AB160" s="717">
        <f>'дор.фонд на 01.01.22 (декабрь)'!BL160</f>
        <v>0</v>
      </c>
      <c r="AC160" s="716">
        <f>'дор.фонд на 01.01.22 (декабрь)'!BM160</f>
        <v>1548.9</v>
      </c>
      <c r="AD160" s="757">
        <f>'дор.фонд на 01.01.22 (декабрь)'!BN160</f>
        <v>0</v>
      </c>
      <c r="AE160" s="736">
        <f t="shared" si="86"/>
        <v>1</v>
      </c>
      <c r="AF160" s="737">
        <f t="shared" si="87"/>
        <v>1</v>
      </c>
      <c r="AG160" s="714">
        <f t="shared" si="96"/>
        <v>0</v>
      </c>
      <c r="AH160" s="718">
        <f t="shared" ref="AH160:AJ175" si="108">P160-X160</f>
        <v>0</v>
      </c>
      <c r="AI160" s="718">
        <f t="shared" si="108"/>
        <v>0</v>
      </c>
      <c r="AJ160" s="718">
        <f>R160-Z160</f>
        <v>0</v>
      </c>
      <c r="AK160" s="714">
        <f t="shared" si="97"/>
        <v>1548.9</v>
      </c>
      <c r="AL160" s="718">
        <f>'дор.фонд на 01.01.22 (декабрь)'!BL160</f>
        <v>0</v>
      </c>
      <c r="AM160" s="718">
        <f>'дор.фонд на 01.01.22 (декабрь)'!BM160</f>
        <v>1548.9</v>
      </c>
      <c r="AN160" s="718">
        <f>'дор.фонд на 01.01.22 (декабрь)'!BN160</f>
        <v>0</v>
      </c>
      <c r="AO160" s="714">
        <f t="shared" si="98"/>
        <v>1548.9</v>
      </c>
      <c r="AP160" s="718">
        <f>'дор.фонд на 01.01.22 (декабрь)'!BU160</f>
        <v>0</v>
      </c>
      <c r="AQ160" s="718">
        <f>'дор.фонд на 01.01.22 (декабрь)'!BV160</f>
        <v>1548.9</v>
      </c>
      <c r="AR160" s="718">
        <f>'дор.фонд на 01.01.22 (декабрь)'!BW160</f>
        <v>0</v>
      </c>
      <c r="AS160" s="714">
        <f t="shared" si="99"/>
        <v>3177.8800299999998</v>
      </c>
      <c r="AT160" s="718">
        <f>'дор.фонд на 01.01.22 (декабрь)'!BZ160</f>
        <v>0</v>
      </c>
      <c r="AU160" s="718">
        <f>'дор.фонд на 01.01.22 (декабрь)'!CA160</f>
        <v>3177.8800299999998</v>
      </c>
      <c r="AV160" s="718">
        <f>'дор.фонд на 01.01.22 (декабрь)'!CB160</f>
        <v>0</v>
      </c>
      <c r="AW160" s="714">
        <f t="shared" si="100"/>
        <v>4726.7800299999999</v>
      </c>
      <c r="AX160" s="718">
        <f>AP160+AT160</f>
        <v>0</v>
      </c>
      <c r="AY160" s="718">
        <f t="shared" ref="AY160:AZ160" si="109">AQ160+AU160</f>
        <v>4726.7800299999999</v>
      </c>
      <c r="AZ160" s="718">
        <f t="shared" si="109"/>
        <v>0</v>
      </c>
      <c r="BA160" s="849"/>
      <c r="BB160" s="834"/>
      <c r="BC160" s="834"/>
      <c r="BD160" s="834"/>
      <c r="BE160" s="120"/>
    </row>
    <row r="161" spans="1:57" s="48" customFormat="1" ht="15.75" hidden="1" customHeight="1" x14ac:dyDescent="0.25">
      <c r="A161" s="120"/>
      <c r="B161" s="35"/>
      <c r="C161" s="36"/>
      <c r="D161" s="36"/>
      <c r="E161" s="811"/>
      <c r="F161" s="35"/>
      <c r="G161" s="36"/>
      <c r="H161" s="36"/>
      <c r="I161" s="120"/>
      <c r="J161" s="120"/>
      <c r="K161" s="120"/>
      <c r="L161" s="120"/>
      <c r="M161" s="811"/>
      <c r="N161" s="19" t="s">
        <v>251</v>
      </c>
      <c r="O161" s="738">
        <f t="shared" si="107"/>
        <v>0</v>
      </c>
      <c r="P161" s="717">
        <f>'дор.фонд на 01.01.22 (декабрь)'!S161</f>
        <v>0</v>
      </c>
      <c r="Q161" s="716">
        <f>'дор.фонд на 01.01.22 (декабрь)'!T161</f>
        <v>0</v>
      </c>
      <c r="R161" s="755">
        <f>'дор.фонд на 01.01.22 (декабрь)'!U161</f>
        <v>0</v>
      </c>
      <c r="S161" s="732">
        <f t="shared" si="85"/>
        <v>0</v>
      </c>
      <c r="T161" s="733">
        <f>'дор.фонд на 01.01.22 (декабрь)'!W161</f>
        <v>0</v>
      </c>
      <c r="U161" s="734">
        <f>'дор.фонд на 01.01.22 (декабрь)'!X161</f>
        <v>0</v>
      </c>
      <c r="V161" s="756">
        <f>'дор.фонд на 01.01.22 (декабрь)'!Y161</f>
        <v>0</v>
      </c>
      <c r="W161" s="714">
        <f t="shared" si="88"/>
        <v>0</v>
      </c>
      <c r="X161" s="713">
        <f>'дор.фонд на 01.01.22 (декабрь)'!AR161</f>
        <v>0</v>
      </c>
      <c r="Y161" s="716">
        <f>'дор.фонд на 01.01.22 (декабрь)'!AS161</f>
        <v>0</v>
      </c>
      <c r="Z161" s="718">
        <f>'дор.фонд на 01.01.22 (декабрь)'!AT161</f>
        <v>0</v>
      </c>
      <c r="AA161" s="714">
        <f t="shared" si="89"/>
        <v>0</v>
      </c>
      <c r="AB161" s="717">
        <f>'дор.фонд на 01.01.22 (декабрь)'!BL161</f>
        <v>0</v>
      </c>
      <c r="AC161" s="716">
        <f>'дор.фонд на 01.01.22 (декабрь)'!BM161</f>
        <v>0</v>
      </c>
      <c r="AD161" s="757">
        <f>'дор.фонд на 01.01.22 (декабрь)'!BN161</f>
        <v>0</v>
      </c>
      <c r="AE161" s="736" t="e">
        <f t="shared" si="86"/>
        <v>#DIV/0!</v>
      </c>
      <c r="AF161" s="737" t="e">
        <f t="shared" si="87"/>
        <v>#DIV/0!</v>
      </c>
      <c r="AG161" s="714">
        <f t="shared" si="96"/>
        <v>0</v>
      </c>
      <c r="AH161" s="718">
        <f t="shared" si="108"/>
        <v>0</v>
      </c>
      <c r="AI161" s="718">
        <f t="shared" si="108"/>
        <v>0</v>
      </c>
      <c r="AJ161" s="718">
        <f t="shared" si="108"/>
        <v>0</v>
      </c>
      <c r="AK161" s="714">
        <f t="shared" si="97"/>
        <v>0</v>
      </c>
      <c r="AL161" s="718">
        <f>'дор.фонд на 01.01.22 (декабрь)'!BL161</f>
        <v>0</v>
      </c>
      <c r="AM161" s="718">
        <f>'дор.фонд на 01.01.22 (декабрь)'!BM161</f>
        <v>0</v>
      </c>
      <c r="AN161" s="718">
        <f>'дор.фонд на 01.01.22 (декабрь)'!BN161</f>
        <v>0</v>
      </c>
      <c r="AO161" s="714">
        <f t="shared" si="98"/>
        <v>0</v>
      </c>
      <c r="AP161" s="718">
        <f>'дор.фонд на 01.01.22 (декабрь)'!BU161</f>
        <v>0</v>
      </c>
      <c r="AQ161" s="718">
        <f>'дор.фонд на 01.01.22 (декабрь)'!BV161</f>
        <v>0</v>
      </c>
      <c r="AR161" s="718">
        <f>'дор.фонд на 01.01.22 (декабрь)'!BW161</f>
        <v>0</v>
      </c>
      <c r="AS161" s="714">
        <f t="shared" si="99"/>
        <v>0</v>
      </c>
      <c r="AT161" s="718">
        <f>'дор.фонд на 01.01.22 (декабрь)'!BZ161</f>
        <v>0</v>
      </c>
      <c r="AU161" s="718">
        <f>'дор.фонд на 01.01.22 (декабрь)'!CA161</f>
        <v>0</v>
      </c>
      <c r="AV161" s="718">
        <f>'дор.фонд на 01.01.22 (декабрь)'!CB161</f>
        <v>0</v>
      </c>
      <c r="AW161" s="714">
        <f t="shared" si="100"/>
        <v>0</v>
      </c>
      <c r="AX161" s="718">
        <f t="shared" ref="AX161:AX176" si="110">AP161+AT161</f>
        <v>0</v>
      </c>
      <c r="AY161" s="718">
        <f t="shared" ref="AY161:AY176" si="111">AQ161+AU161</f>
        <v>0</v>
      </c>
      <c r="AZ161" s="718">
        <f t="shared" ref="AZ161:AZ176" si="112">AR161+AV161</f>
        <v>0</v>
      </c>
      <c r="BA161" s="849"/>
      <c r="BB161" s="834"/>
      <c r="BC161" s="834"/>
      <c r="BD161" s="834"/>
      <c r="BE161" s="120"/>
    </row>
    <row r="162" spans="1:57" s="49" customFormat="1" ht="15.75" customHeight="1" x14ac:dyDescent="0.25">
      <c r="A162" s="828"/>
      <c r="B162" s="38"/>
      <c r="C162" s="39"/>
      <c r="D162" s="39">
        <v>1</v>
      </c>
      <c r="E162" s="40">
        <v>134</v>
      </c>
      <c r="F162" s="38"/>
      <c r="G162" s="39"/>
      <c r="H162" s="39">
        <v>1</v>
      </c>
      <c r="I162" s="40"/>
      <c r="J162" s="41"/>
      <c r="K162" s="41"/>
      <c r="L162" s="85"/>
      <c r="M162" s="811">
        <v>123</v>
      </c>
      <c r="N162" s="812" t="s">
        <v>333</v>
      </c>
      <c r="O162" s="738">
        <f t="shared" si="107"/>
        <v>17753.563000000002</v>
      </c>
      <c r="P162" s="717">
        <f>'дор.фонд на 01.01.22 (декабрь)'!S162</f>
        <v>15079.640020000001</v>
      </c>
      <c r="Q162" s="716">
        <f>'дор.фонд на 01.01.22 (декабрь)'!T162</f>
        <v>1720.6</v>
      </c>
      <c r="R162" s="755">
        <f>'дор.фонд на 01.01.22 (декабрь)'!U162</f>
        <v>953.32298000000003</v>
      </c>
      <c r="S162" s="732">
        <f t="shared" si="85"/>
        <v>2673.9229799999998</v>
      </c>
      <c r="T162" s="733">
        <f>'дор.фонд на 01.01.22 (декабрь)'!W162</f>
        <v>0</v>
      </c>
      <c r="U162" s="734">
        <f>'дор.фонд на 01.01.22 (декабрь)'!X162</f>
        <v>1720.6</v>
      </c>
      <c r="V162" s="756">
        <f>'дор.фонд на 01.01.22 (декабрь)'!Y162</f>
        <v>953.32298000000003</v>
      </c>
      <c r="W162" s="714">
        <f t="shared" si="88"/>
        <v>17753.563000000002</v>
      </c>
      <c r="X162" s="713">
        <f>'дор.фонд на 01.01.22 (декабрь)'!AR162</f>
        <v>15079.640020000001</v>
      </c>
      <c r="Y162" s="716">
        <f>'дор.фонд на 01.01.22 (декабрь)'!AS162</f>
        <v>1720.6</v>
      </c>
      <c r="Z162" s="718">
        <f>'дор.фонд на 01.01.22 (декабрь)'!AT162</f>
        <v>953.32298000000003</v>
      </c>
      <c r="AA162" s="714">
        <f t="shared" si="89"/>
        <v>13900.491190000001</v>
      </c>
      <c r="AB162" s="717">
        <f>'дор.фонд на 01.01.22 (декабрь)'!BL162</f>
        <v>11493.26123</v>
      </c>
      <c r="AC162" s="716">
        <f>'дор.фонд на 01.01.22 (декабрь)'!BM162</f>
        <v>1453.90698</v>
      </c>
      <c r="AD162" s="757">
        <f>'дор.фонд на 01.01.22 (декабрь)'!BN162</f>
        <v>953.32298000000003</v>
      </c>
      <c r="AE162" s="736">
        <f t="shared" si="86"/>
        <v>6.6395192130777092</v>
      </c>
      <c r="AF162" s="737">
        <f t="shared" si="87"/>
        <v>1</v>
      </c>
      <c r="AG162" s="714">
        <f t="shared" si="96"/>
        <v>0</v>
      </c>
      <c r="AH162" s="718">
        <f t="shared" si="108"/>
        <v>0</v>
      </c>
      <c r="AI162" s="718">
        <f t="shared" si="108"/>
        <v>0</v>
      </c>
      <c r="AJ162" s="718">
        <f t="shared" si="108"/>
        <v>0</v>
      </c>
      <c r="AK162" s="714">
        <f t="shared" si="97"/>
        <v>13900.491190000001</v>
      </c>
      <c r="AL162" s="718">
        <f>'дор.фонд на 01.01.22 (декабрь)'!BL162</f>
        <v>11493.26123</v>
      </c>
      <c r="AM162" s="718">
        <f>'дор.фонд на 01.01.22 (декабрь)'!BM162</f>
        <v>1453.90698</v>
      </c>
      <c r="AN162" s="718">
        <f>'дор.фонд на 01.01.22 (декабрь)'!BN162</f>
        <v>953.32298000000003</v>
      </c>
      <c r="AO162" s="714">
        <f t="shared" si="98"/>
        <v>13900.491190000001</v>
      </c>
      <c r="AP162" s="718">
        <f>'дор.фонд на 01.01.22 (декабрь)'!BU162</f>
        <v>11493.26123</v>
      </c>
      <c r="AQ162" s="718">
        <f>'дор.фонд на 01.01.22 (декабрь)'!BV162</f>
        <v>1453.90698</v>
      </c>
      <c r="AR162" s="718">
        <f>'дор.фонд на 01.01.22 (декабрь)'!BW162</f>
        <v>953.32298000000003</v>
      </c>
      <c r="AS162" s="714">
        <f t="shared" si="99"/>
        <v>5085.9152000000004</v>
      </c>
      <c r="AT162" s="718">
        <f>'дор.фонд на 01.01.22 (декабрь)'!BZ162</f>
        <v>1420.5154400000001</v>
      </c>
      <c r="AU162" s="718">
        <f>'дор.фонд на 01.01.22 (декабрь)'!CA162</f>
        <v>3470.14084</v>
      </c>
      <c r="AV162" s="718">
        <f>'дор.фонд на 01.01.22 (декабрь)'!CB162</f>
        <v>195.25891999999999</v>
      </c>
      <c r="AW162" s="714">
        <f t="shared" si="100"/>
        <v>18986.40639</v>
      </c>
      <c r="AX162" s="718">
        <f t="shared" si="110"/>
        <v>12913.776669999999</v>
      </c>
      <c r="AY162" s="718">
        <f t="shared" si="111"/>
        <v>4924.0478199999998</v>
      </c>
      <c r="AZ162" s="718">
        <f t="shared" si="112"/>
        <v>1148.5819000000001</v>
      </c>
      <c r="BA162" s="849"/>
      <c r="BB162" s="834"/>
      <c r="BC162" s="834"/>
      <c r="BD162" s="834"/>
      <c r="BE162" s="828"/>
    </row>
    <row r="163" spans="1:57" s="49" customFormat="1" ht="15.6" customHeight="1" x14ac:dyDescent="0.25">
      <c r="A163" s="828"/>
      <c r="B163" s="38"/>
      <c r="C163" s="39">
        <v>1</v>
      </c>
      <c r="D163" s="39"/>
      <c r="E163" s="40">
        <v>135</v>
      </c>
      <c r="F163" s="38"/>
      <c r="G163" s="39"/>
      <c r="H163" s="39">
        <v>1</v>
      </c>
      <c r="I163" s="40"/>
      <c r="J163" s="41"/>
      <c r="K163" s="41"/>
      <c r="L163" s="85"/>
      <c r="M163" s="811">
        <v>124</v>
      </c>
      <c r="N163" s="812" t="s">
        <v>58</v>
      </c>
      <c r="O163" s="738">
        <f t="shared" si="107"/>
        <v>515.1</v>
      </c>
      <c r="P163" s="717">
        <f>'дор.фонд на 01.01.22 (декабрь)'!S163</f>
        <v>0</v>
      </c>
      <c r="Q163" s="716">
        <f>'дор.фонд на 01.01.22 (декабрь)'!T163</f>
        <v>515.1</v>
      </c>
      <c r="R163" s="755">
        <f>'дор.фонд на 01.01.22 (декабрь)'!U163</f>
        <v>0</v>
      </c>
      <c r="S163" s="732">
        <f t="shared" si="85"/>
        <v>515.1</v>
      </c>
      <c r="T163" s="733">
        <f>'дор.фонд на 01.01.22 (декабрь)'!W163</f>
        <v>0</v>
      </c>
      <c r="U163" s="734">
        <f>'дор.фонд на 01.01.22 (декабрь)'!X163</f>
        <v>515.1</v>
      </c>
      <c r="V163" s="756">
        <f>'дор.фонд на 01.01.22 (декабрь)'!Y163</f>
        <v>0</v>
      </c>
      <c r="W163" s="714">
        <f t="shared" si="88"/>
        <v>515.1</v>
      </c>
      <c r="X163" s="713">
        <f>'дор.фонд на 01.01.22 (декабрь)'!AR163</f>
        <v>0</v>
      </c>
      <c r="Y163" s="716">
        <f>'дор.фонд на 01.01.22 (декабрь)'!AS163</f>
        <v>515.1</v>
      </c>
      <c r="Z163" s="718">
        <f>'дор.фонд на 01.01.22 (декабрь)'!AT163</f>
        <v>0</v>
      </c>
      <c r="AA163" s="714">
        <f t="shared" si="89"/>
        <v>496.44986</v>
      </c>
      <c r="AB163" s="717">
        <f>'дор.фонд на 01.01.22 (декабрь)'!BL163</f>
        <v>0</v>
      </c>
      <c r="AC163" s="716">
        <f>'дор.фонд на 01.01.22 (декабрь)'!BM163</f>
        <v>496.44986</v>
      </c>
      <c r="AD163" s="757">
        <f>'дор.фонд на 01.01.22 (декабрь)'!BN163</f>
        <v>0</v>
      </c>
      <c r="AE163" s="736">
        <f t="shared" si="86"/>
        <v>1</v>
      </c>
      <c r="AF163" s="737">
        <f t="shared" si="87"/>
        <v>1</v>
      </c>
      <c r="AG163" s="714">
        <f t="shared" si="96"/>
        <v>0</v>
      </c>
      <c r="AH163" s="718">
        <f t="shared" si="108"/>
        <v>0</v>
      </c>
      <c r="AI163" s="718">
        <f t="shared" si="108"/>
        <v>0</v>
      </c>
      <c r="AJ163" s="718">
        <f t="shared" si="108"/>
        <v>0</v>
      </c>
      <c r="AK163" s="714">
        <f t="shared" si="97"/>
        <v>496.44986</v>
      </c>
      <c r="AL163" s="718">
        <f>'дор.фонд на 01.01.22 (декабрь)'!BL163</f>
        <v>0</v>
      </c>
      <c r="AM163" s="718">
        <f>'дор.фонд на 01.01.22 (декабрь)'!BM163</f>
        <v>496.44986</v>
      </c>
      <c r="AN163" s="718">
        <f>'дор.фонд на 01.01.22 (декабрь)'!BN163</f>
        <v>0</v>
      </c>
      <c r="AO163" s="714">
        <f t="shared" si="98"/>
        <v>496.44986</v>
      </c>
      <c r="AP163" s="718">
        <f>'дор.фонд на 01.01.22 (декабрь)'!BU163</f>
        <v>0</v>
      </c>
      <c r="AQ163" s="718">
        <f>'дор.фонд на 01.01.22 (декабрь)'!BV163</f>
        <v>496.44986</v>
      </c>
      <c r="AR163" s="718">
        <f>'дор.фонд на 01.01.22 (декабрь)'!BW163</f>
        <v>0</v>
      </c>
      <c r="AS163" s="714">
        <f t="shared" si="99"/>
        <v>245.29653999999999</v>
      </c>
      <c r="AT163" s="718">
        <f>'дор.фонд на 01.01.22 (декабрь)'!BZ163</f>
        <v>0</v>
      </c>
      <c r="AU163" s="718">
        <f>'дор.фонд на 01.01.22 (декабрь)'!CA163</f>
        <v>245.29653999999999</v>
      </c>
      <c r="AV163" s="718">
        <f>'дор.фонд на 01.01.22 (декабрь)'!CB163</f>
        <v>0</v>
      </c>
      <c r="AW163" s="714">
        <f t="shared" si="100"/>
        <v>741.74639999999999</v>
      </c>
      <c r="AX163" s="718">
        <f t="shared" si="110"/>
        <v>0</v>
      </c>
      <c r="AY163" s="718">
        <f t="shared" si="111"/>
        <v>741.74639999999999</v>
      </c>
      <c r="AZ163" s="718">
        <f t="shared" si="112"/>
        <v>0</v>
      </c>
      <c r="BA163" s="849"/>
      <c r="BB163" s="834"/>
      <c r="BC163" s="834"/>
      <c r="BD163" s="834"/>
      <c r="BE163" s="828"/>
    </row>
    <row r="164" spans="1:57" s="49" customFormat="1" ht="15.6" customHeight="1" x14ac:dyDescent="0.25">
      <c r="A164" s="828"/>
      <c r="B164" s="38"/>
      <c r="C164" s="39"/>
      <c r="D164" s="39">
        <v>1</v>
      </c>
      <c r="E164" s="40">
        <v>136</v>
      </c>
      <c r="F164" s="38"/>
      <c r="G164" s="39"/>
      <c r="H164" s="39">
        <v>1</v>
      </c>
      <c r="I164" s="828"/>
      <c r="J164" s="828"/>
      <c r="K164" s="828"/>
      <c r="L164" s="828"/>
      <c r="M164" s="811">
        <v>125</v>
      </c>
      <c r="N164" s="812" t="s">
        <v>335</v>
      </c>
      <c r="O164" s="738">
        <f t="shared" si="107"/>
        <v>903.2</v>
      </c>
      <c r="P164" s="717">
        <f>'дор.фонд на 01.01.22 (декабрь)'!S164</f>
        <v>0</v>
      </c>
      <c r="Q164" s="716">
        <f>'дор.фонд на 01.01.22 (декабрь)'!T164</f>
        <v>903.2</v>
      </c>
      <c r="R164" s="755">
        <f>'дор.фонд на 01.01.22 (декабрь)'!U164</f>
        <v>0</v>
      </c>
      <c r="S164" s="732">
        <f t="shared" si="85"/>
        <v>903.2</v>
      </c>
      <c r="T164" s="733">
        <f>'дор.фонд на 01.01.22 (декабрь)'!W164</f>
        <v>0</v>
      </c>
      <c r="U164" s="734">
        <f>'дор.фонд на 01.01.22 (декабрь)'!X164</f>
        <v>903.2</v>
      </c>
      <c r="V164" s="756">
        <f>'дор.фонд на 01.01.22 (декабрь)'!Y164</f>
        <v>0</v>
      </c>
      <c r="W164" s="714">
        <f t="shared" si="88"/>
        <v>903.2</v>
      </c>
      <c r="X164" s="713">
        <f>'дор.фонд на 01.01.22 (декабрь)'!AR164</f>
        <v>0</v>
      </c>
      <c r="Y164" s="716">
        <f>'дор.фонд на 01.01.22 (декабрь)'!AS164</f>
        <v>903.2</v>
      </c>
      <c r="Z164" s="718">
        <f>'дор.фонд на 01.01.22 (декабрь)'!AT164</f>
        <v>0</v>
      </c>
      <c r="AA164" s="714">
        <f t="shared" si="89"/>
        <v>835.45996000000002</v>
      </c>
      <c r="AB164" s="717">
        <f>'дор.фонд на 01.01.22 (декабрь)'!BL164</f>
        <v>0</v>
      </c>
      <c r="AC164" s="716">
        <f>'дор.фонд на 01.01.22 (декабрь)'!BM164</f>
        <v>835.45996000000002</v>
      </c>
      <c r="AD164" s="757">
        <f>'дор.фонд на 01.01.22 (декабрь)'!BN164</f>
        <v>0</v>
      </c>
      <c r="AE164" s="736">
        <f t="shared" si="86"/>
        <v>1</v>
      </c>
      <c r="AF164" s="737">
        <f t="shared" si="87"/>
        <v>1</v>
      </c>
      <c r="AG164" s="714">
        <f t="shared" si="96"/>
        <v>0</v>
      </c>
      <c r="AH164" s="718">
        <f t="shared" si="108"/>
        <v>0</v>
      </c>
      <c r="AI164" s="718">
        <f t="shared" si="108"/>
        <v>0</v>
      </c>
      <c r="AJ164" s="718">
        <f t="shared" si="108"/>
        <v>0</v>
      </c>
      <c r="AK164" s="714">
        <f t="shared" si="97"/>
        <v>835.45996000000002</v>
      </c>
      <c r="AL164" s="718">
        <f>'дор.фонд на 01.01.22 (декабрь)'!BL164</f>
        <v>0</v>
      </c>
      <c r="AM164" s="718">
        <f>'дор.фонд на 01.01.22 (декабрь)'!BM164</f>
        <v>835.45996000000002</v>
      </c>
      <c r="AN164" s="718">
        <f>'дор.фонд на 01.01.22 (декабрь)'!BN164</f>
        <v>0</v>
      </c>
      <c r="AO164" s="714">
        <f t="shared" si="98"/>
        <v>835.45996000000002</v>
      </c>
      <c r="AP164" s="718">
        <f>'дор.фонд на 01.01.22 (декабрь)'!BU164</f>
        <v>0</v>
      </c>
      <c r="AQ164" s="718">
        <f>'дор.фонд на 01.01.22 (декабрь)'!BV164</f>
        <v>835.45996000000002</v>
      </c>
      <c r="AR164" s="718">
        <f>'дор.фонд на 01.01.22 (декабрь)'!BW164</f>
        <v>0</v>
      </c>
      <c r="AS164" s="714">
        <f t="shared" si="99"/>
        <v>349.30887000000001</v>
      </c>
      <c r="AT164" s="718">
        <f>'дор.фонд на 01.01.22 (декабрь)'!BZ164</f>
        <v>0</v>
      </c>
      <c r="AU164" s="718">
        <f>'дор.фонд на 01.01.22 (декабрь)'!CA164</f>
        <v>349.30887000000001</v>
      </c>
      <c r="AV164" s="718">
        <f>'дор.фонд на 01.01.22 (декабрь)'!CB164</f>
        <v>0</v>
      </c>
      <c r="AW164" s="714">
        <f t="shared" si="100"/>
        <v>1184.76883</v>
      </c>
      <c r="AX164" s="718">
        <f t="shared" si="110"/>
        <v>0</v>
      </c>
      <c r="AY164" s="718">
        <f t="shared" si="111"/>
        <v>1184.76883</v>
      </c>
      <c r="AZ164" s="718">
        <f t="shared" si="112"/>
        <v>0</v>
      </c>
      <c r="BA164" s="849"/>
      <c r="BB164" s="834"/>
      <c r="BC164" s="834"/>
      <c r="BD164" s="834"/>
      <c r="BE164" s="828"/>
    </row>
    <row r="165" spans="1:57" s="48" customFormat="1" ht="15.6" customHeight="1" x14ac:dyDescent="0.25">
      <c r="A165" s="120"/>
      <c r="B165" s="35"/>
      <c r="C165" s="36"/>
      <c r="D165" s="36">
        <v>1</v>
      </c>
      <c r="E165" s="811">
        <v>137</v>
      </c>
      <c r="F165" s="35"/>
      <c r="G165" s="36"/>
      <c r="H165" s="36">
        <v>1</v>
      </c>
      <c r="I165" s="811"/>
      <c r="J165" s="812"/>
      <c r="K165" s="812"/>
      <c r="L165" s="66"/>
      <c r="M165" s="811">
        <v>126</v>
      </c>
      <c r="N165" s="812" t="s">
        <v>118</v>
      </c>
      <c r="O165" s="738">
        <f t="shared" si="107"/>
        <v>1360</v>
      </c>
      <c r="P165" s="717">
        <f>'дор.фонд на 01.01.22 (декабрь)'!S165</f>
        <v>0</v>
      </c>
      <c r="Q165" s="716">
        <f>'дор.фонд на 01.01.22 (декабрь)'!T165</f>
        <v>1360</v>
      </c>
      <c r="R165" s="755">
        <f>'дор.фонд на 01.01.22 (декабрь)'!U165</f>
        <v>0</v>
      </c>
      <c r="S165" s="732">
        <f t="shared" si="85"/>
        <v>1360</v>
      </c>
      <c r="T165" s="733">
        <f>'дор.фонд на 01.01.22 (декабрь)'!W165</f>
        <v>0</v>
      </c>
      <c r="U165" s="734">
        <f>'дор.фонд на 01.01.22 (декабрь)'!X165</f>
        <v>1360</v>
      </c>
      <c r="V165" s="756">
        <f>'дор.фонд на 01.01.22 (декабрь)'!Y165</f>
        <v>0</v>
      </c>
      <c r="W165" s="714">
        <f t="shared" si="88"/>
        <v>1289.4010000000001</v>
      </c>
      <c r="X165" s="713">
        <f>'дор.фонд на 01.01.22 (декабрь)'!AR165</f>
        <v>0</v>
      </c>
      <c r="Y165" s="716">
        <f>'дор.фонд на 01.01.22 (декабрь)'!AS165</f>
        <v>1289.4010000000001</v>
      </c>
      <c r="Z165" s="718">
        <f>'дор.фонд на 01.01.22 (декабрь)'!AT165</f>
        <v>0</v>
      </c>
      <c r="AA165" s="714">
        <f t="shared" si="89"/>
        <v>1205.58989</v>
      </c>
      <c r="AB165" s="717">
        <f>'дор.фонд на 01.01.22 (декабрь)'!BL165</f>
        <v>0</v>
      </c>
      <c r="AC165" s="716">
        <f>'дор.фонд на 01.01.22 (декабрь)'!BM165</f>
        <v>1205.58989</v>
      </c>
      <c r="AD165" s="757">
        <f>'дор.фонд на 01.01.22 (декабрь)'!BN165</f>
        <v>0</v>
      </c>
      <c r="AE165" s="736">
        <f t="shared" si="86"/>
        <v>0.94808897058823538</v>
      </c>
      <c r="AF165" s="737">
        <f t="shared" si="87"/>
        <v>0.94808897058823538</v>
      </c>
      <c r="AG165" s="714">
        <f t="shared" si="96"/>
        <v>70.598999999999933</v>
      </c>
      <c r="AH165" s="718">
        <f t="shared" si="108"/>
        <v>0</v>
      </c>
      <c r="AI165" s="718">
        <f t="shared" si="108"/>
        <v>70.598999999999933</v>
      </c>
      <c r="AJ165" s="718">
        <f t="shared" si="108"/>
        <v>0</v>
      </c>
      <c r="AK165" s="714">
        <f t="shared" si="97"/>
        <v>1205.58989</v>
      </c>
      <c r="AL165" s="718">
        <f>'дор.фонд на 01.01.22 (декабрь)'!BL165</f>
        <v>0</v>
      </c>
      <c r="AM165" s="718">
        <f>'дор.фонд на 01.01.22 (декабрь)'!BM165</f>
        <v>1205.58989</v>
      </c>
      <c r="AN165" s="718">
        <f>'дор.фонд на 01.01.22 (декабрь)'!BN165</f>
        <v>0</v>
      </c>
      <c r="AO165" s="714">
        <f t="shared" si="98"/>
        <v>1205.58989</v>
      </c>
      <c r="AP165" s="718">
        <f>'дор.фонд на 01.01.22 (декабрь)'!BU165</f>
        <v>0</v>
      </c>
      <c r="AQ165" s="718">
        <f>'дор.фонд на 01.01.22 (декабрь)'!BV165</f>
        <v>1205.58989</v>
      </c>
      <c r="AR165" s="718">
        <f>'дор.фонд на 01.01.22 (декабрь)'!BW165</f>
        <v>0</v>
      </c>
      <c r="AS165" s="714">
        <f t="shared" si="99"/>
        <v>149.00738999999999</v>
      </c>
      <c r="AT165" s="718">
        <f>'дор.фонд на 01.01.22 (декабрь)'!BZ165</f>
        <v>0</v>
      </c>
      <c r="AU165" s="718">
        <f>'дор.фонд на 01.01.22 (декабрь)'!CA165</f>
        <v>149.00738999999999</v>
      </c>
      <c r="AV165" s="718">
        <f>'дор.фонд на 01.01.22 (декабрь)'!CB165</f>
        <v>0</v>
      </c>
      <c r="AW165" s="714">
        <f t="shared" si="100"/>
        <v>1354.59728</v>
      </c>
      <c r="AX165" s="718">
        <f t="shared" si="110"/>
        <v>0</v>
      </c>
      <c r="AY165" s="718">
        <f t="shared" si="111"/>
        <v>1354.59728</v>
      </c>
      <c r="AZ165" s="718">
        <f t="shared" si="112"/>
        <v>0</v>
      </c>
      <c r="BA165" s="849"/>
      <c r="BB165" s="834"/>
      <c r="BC165" s="834"/>
      <c r="BD165" s="834"/>
      <c r="BE165" s="120"/>
    </row>
    <row r="166" spans="1:57" s="48" customFormat="1" ht="15.75" customHeight="1" x14ac:dyDescent="0.25">
      <c r="A166" s="120"/>
      <c r="B166" s="35"/>
      <c r="C166" s="36"/>
      <c r="D166" s="36">
        <v>1</v>
      </c>
      <c r="E166" s="811">
        <v>138</v>
      </c>
      <c r="F166" s="35"/>
      <c r="G166" s="36"/>
      <c r="H166" s="36">
        <v>1</v>
      </c>
      <c r="I166" s="811"/>
      <c r="J166" s="812"/>
      <c r="K166" s="812"/>
      <c r="L166" s="66"/>
      <c r="M166" s="811">
        <v>127</v>
      </c>
      <c r="N166" s="812" t="s">
        <v>119</v>
      </c>
      <c r="O166" s="738">
        <f t="shared" si="107"/>
        <v>573.5</v>
      </c>
      <c r="P166" s="717">
        <f>'дор.фонд на 01.01.22 (декабрь)'!S166</f>
        <v>0</v>
      </c>
      <c r="Q166" s="716">
        <f>'дор.фонд на 01.01.22 (декабрь)'!T166</f>
        <v>573.5</v>
      </c>
      <c r="R166" s="755">
        <f>'дор.фонд на 01.01.22 (декабрь)'!U166</f>
        <v>0</v>
      </c>
      <c r="S166" s="732">
        <f t="shared" si="85"/>
        <v>573.5</v>
      </c>
      <c r="T166" s="733">
        <f>'дор.фонд на 01.01.22 (декабрь)'!W166</f>
        <v>0</v>
      </c>
      <c r="U166" s="734">
        <f>'дор.фонд на 01.01.22 (декабрь)'!X166</f>
        <v>573.5</v>
      </c>
      <c r="V166" s="756">
        <f>'дор.фонд на 01.01.22 (декабрь)'!Y166</f>
        <v>0</v>
      </c>
      <c r="W166" s="714">
        <f t="shared" si="88"/>
        <v>573.5</v>
      </c>
      <c r="X166" s="713">
        <f>'дор.фонд на 01.01.22 (декабрь)'!AR166</f>
        <v>0</v>
      </c>
      <c r="Y166" s="716">
        <f>'дор.фонд на 01.01.22 (декабрь)'!AS166</f>
        <v>573.5</v>
      </c>
      <c r="Z166" s="718">
        <f>'дор.фонд на 01.01.22 (декабрь)'!AT166</f>
        <v>0</v>
      </c>
      <c r="AA166" s="714">
        <f t="shared" si="89"/>
        <v>570.63250000000005</v>
      </c>
      <c r="AB166" s="717">
        <f>'дор.фонд на 01.01.22 (декабрь)'!BL166</f>
        <v>0</v>
      </c>
      <c r="AC166" s="716">
        <f>'дор.фонд на 01.01.22 (декабрь)'!BM166</f>
        <v>570.63250000000005</v>
      </c>
      <c r="AD166" s="757">
        <f>'дор.фонд на 01.01.22 (декабрь)'!BN166</f>
        <v>0</v>
      </c>
      <c r="AE166" s="736">
        <f t="shared" si="86"/>
        <v>1</v>
      </c>
      <c r="AF166" s="737">
        <f t="shared" si="87"/>
        <v>1</v>
      </c>
      <c r="AG166" s="714">
        <f t="shared" si="96"/>
        <v>0</v>
      </c>
      <c r="AH166" s="718">
        <f t="shared" si="108"/>
        <v>0</v>
      </c>
      <c r="AI166" s="718">
        <f t="shared" si="108"/>
        <v>0</v>
      </c>
      <c r="AJ166" s="718">
        <f t="shared" si="108"/>
        <v>0</v>
      </c>
      <c r="AK166" s="714">
        <f t="shared" si="97"/>
        <v>570.63250000000005</v>
      </c>
      <c r="AL166" s="718">
        <f>'дор.фонд на 01.01.22 (декабрь)'!BL166</f>
        <v>0</v>
      </c>
      <c r="AM166" s="718">
        <f>'дор.фонд на 01.01.22 (декабрь)'!BM166</f>
        <v>570.63250000000005</v>
      </c>
      <c r="AN166" s="718">
        <f>'дор.фонд на 01.01.22 (декабрь)'!BN166</f>
        <v>0</v>
      </c>
      <c r="AO166" s="714">
        <f t="shared" si="98"/>
        <v>570.63250000000005</v>
      </c>
      <c r="AP166" s="718">
        <f>'дор.фонд на 01.01.22 (декабрь)'!BU166</f>
        <v>0</v>
      </c>
      <c r="AQ166" s="718">
        <f>'дор.фонд на 01.01.22 (декабрь)'!BV166</f>
        <v>570.63250000000005</v>
      </c>
      <c r="AR166" s="718">
        <f>'дор.фонд на 01.01.22 (декабрь)'!BW166</f>
        <v>0</v>
      </c>
      <c r="AS166" s="714">
        <f t="shared" si="99"/>
        <v>126.55007000000001</v>
      </c>
      <c r="AT166" s="718">
        <f>'дор.фонд на 01.01.22 (декабрь)'!BZ166</f>
        <v>0</v>
      </c>
      <c r="AU166" s="718">
        <f>'дор.фонд на 01.01.22 (декабрь)'!CA166</f>
        <v>126.55007000000001</v>
      </c>
      <c r="AV166" s="718">
        <f>'дор.фонд на 01.01.22 (декабрь)'!CB166</f>
        <v>0</v>
      </c>
      <c r="AW166" s="714">
        <f t="shared" si="100"/>
        <v>697.18257000000006</v>
      </c>
      <c r="AX166" s="718">
        <f t="shared" si="110"/>
        <v>0</v>
      </c>
      <c r="AY166" s="718">
        <f t="shared" si="111"/>
        <v>697.18257000000006</v>
      </c>
      <c r="AZ166" s="718">
        <f t="shared" si="112"/>
        <v>0</v>
      </c>
      <c r="BA166" s="849"/>
      <c r="BB166" s="834"/>
      <c r="BC166" s="834"/>
      <c r="BD166" s="834"/>
      <c r="BE166" s="120"/>
    </row>
    <row r="167" spans="1:57" s="48" customFormat="1" ht="15.75" customHeight="1" x14ac:dyDescent="0.25">
      <c r="A167" s="120"/>
      <c r="B167" s="35"/>
      <c r="C167" s="36"/>
      <c r="D167" s="36">
        <v>1</v>
      </c>
      <c r="E167" s="811">
        <v>139</v>
      </c>
      <c r="F167" s="35"/>
      <c r="G167" s="36"/>
      <c r="H167" s="36"/>
      <c r="I167" s="120"/>
      <c r="J167" s="120"/>
      <c r="K167" s="120"/>
      <c r="L167" s="120"/>
      <c r="M167" s="811">
        <v>128</v>
      </c>
      <c r="N167" s="812" t="s">
        <v>120</v>
      </c>
      <c r="O167" s="738">
        <f t="shared" si="107"/>
        <v>587.30691000000002</v>
      </c>
      <c r="P167" s="717">
        <f>'дор.фонд на 01.01.22 (декабрь)'!S167</f>
        <v>0</v>
      </c>
      <c r="Q167" s="716">
        <f>'дор.фонд на 01.01.22 (декабрь)'!T167</f>
        <v>587.30691000000002</v>
      </c>
      <c r="R167" s="755">
        <f>'дор.фонд на 01.01.22 (декабрь)'!U167</f>
        <v>0</v>
      </c>
      <c r="S167" s="732">
        <f t="shared" si="85"/>
        <v>590.70000000000005</v>
      </c>
      <c r="T167" s="733">
        <f>'дор.фонд на 01.01.22 (декабрь)'!W167</f>
        <v>0</v>
      </c>
      <c r="U167" s="734">
        <f>'дор.фонд на 01.01.22 (декабрь)'!X167</f>
        <v>590.70000000000005</v>
      </c>
      <c r="V167" s="756">
        <f>'дор.фонд на 01.01.22 (декабрь)'!Y167</f>
        <v>0</v>
      </c>
      <c r="W167" s="714">
        <f t="shared" si="88"/>
        <v>587.30691000000002</v>
      </c>
      <c r="X167" s="713">
        <f>'дор.фонд на 01.01.22 (декабрь)'!AR167</f>
        <v>0</v>
      </c>
      <c r="Y167" s="716">
        <f>'дор.фонд на 01.01.22 (декабрь)'!AS167</f>
        <v>587.30691000000002</v>
      </c>
      <c r="Z167" s="718">
        <f>'дор.фонд на 01.01.22 (декабрь)'!AT167</f>
        <v>0</v>
      </c>
      <c r="AA167" s="714">
        <f t="shared" si="89"/>
        <v>587.30691000000002</v>
      </c>
      <c r="AB167" s="717">
        <f>'дор.фонд на 01.01.22 (декабрь)'!BL167</f>
        <v>0</v>
      </c>
      <c r="AC167" s="716">
        <f>'дор.фонд на 01.01.22 (декабрь)'!BM167</f>
        <v>587.30691000000002</v>
      </c>
      <c r="AD167" s="757">
        <f>'дор.фонд на 01.01.22 (декабрь)'!BN167</f>
        <v>0</v>
      </c>
      <c r="AE167" s="736">
        <f t="shared" si="86"/>
        <v>0.99425581513458605</v>
      </c>
      <c r="AF167" s="737">
        <f t="shared" si="87"/>
        <v>1</v>
      </c>
      <c r="AG167" s="714">
        <f t="shared" si="96"/>
        <v>0</v>
      </c>
      <c r="AH167" s="718">
        <f t="shared" si="108"/>
        <v>0</v>
      </c>
      <c r="AI167" s="718">
        <f t="shared" si="108"/>
        <v>0</v>
      </c>
      <c r="AJ167" s="718">
        <f t="shared" si="108"/>
        <v>0</v>
      </c>
      <c r="AK167" s="714">
        <f t="shared" si="97"/>
        <v>587.30691000000002</v>
      </c>
      <c r="AL167" s="718">
        <f>'дор.фонд на 01.01.22 (декабрь)'!BL167</f>
        <v>0</v>
      </c>
      <c r="AM167" s="718">
        <f>'дор.фонд на 01.01.22 (декабрь)'!BM167</f>
        <v>587.30691000000002</v>
      </c>
      <c r="AN167" s="718">
        <f>'дор.фонд на 01.01.22 (декабрь)'!BN167</f>
        <v>0</v>
      </c>
      <c r="AO167" s="714">
        <f t="shared" si="98"/>
        <v>587.30691000000002</v>
      </c>
      <c r="AP167" s="718">
        <f>'дор.фонд на 01.01.22 (декабрь)'!BU167</f>
        <v>0</v>
      </c>
      <c r="AQ167" s="718">
        <f>'дор.фонд на 01.01.22 (декабрь)'!BV167</f>
        <v>587.30691000000002</v>
      </c>
      <c r="AR167" s="718">
        <f>'дор.фонд на 01.01.22 (декабрь)'!BW167</f>
        <v>0</v>
      </c>
      <c r="AS167" s="714">
        <f t="shared" si="99"/>
        <v>65.256329999999991</v>
      </c>
      <c r="AT167" s="718">
        <f>'дор.фонд на 01.01.22 (декабрь)'!BZ167</f>
        <v>0</v>
      </c>
      <c r="AU167" s="718">
        <f>'дор.фонд на 01.01.22 (декабрь)'!CA167</f>
        <v>65.256329999999991</v>
      </c>
      <c r="AV167" s="718">
        <f>'дор.фонд на 01.01.22 (декабрь)'!CB167</f>
        <v>0</v>
      </c>
      <c r="AW167" s="714">
        <f t="shared" si="100"/>
        <v>652.56323999999995</v>
      </c>
      <c r="AX167" s="718">
        <f t="shared" si="110"/>
        <v>0</v>
      </c>
      <c r="AY167" s="718">
        <f t="shared" si="111"/>
        <v>652.56323999999995</v>
      </c>
      <c r="AZ167" s="718">
        <f t="shared" si="112"/>
        <v>0</v>
      </c>
      <c r="BA167" s="849"/>
      <c r="BB167" s="834"/>
      <c r="BC167" s="834"/>
      <c r="BD167" s="834"/>
      <c r="BE167" s="120"/>
    </row>
    <row r="168" spans="1:57" s="48" customFormat="1" ht="15.6" customHeight="1" x14ac:dyDescent="0.25">
      <c r="A168" s="120"/>
      <c r="B168" s="35"/>
      <c r="C168" s="36"/>
      <c r="D168" s="36">
        <v>1</v>
      </c>
      <c r="E168" s="811">
        <v>140</v>
      </c>
      <c r="F168" s="35"/>
      <c r="G168" s="36"/>
      <c r="H168" s="36">
        <v>1</v>
      </c>
      <c r="I168" s="811"/>
      <c r="J168" s="812"/>
      <c r="K168" s="812"/>
      <c r="L168" s="66"/>
      <c r="M168" s="811">
        <v>129</v>
      </c>
      <c r="N168" s="812" t="s">
        <v>121</v>
      </c>
      <c r="O168" s="738">
        <f t="shared" si="107"/>
        <v>1809.9931999999999</v>
      </c>
      <c r="P168" s="717">
        <f>'дор.фонд на 01.01.22 (декабрь)'!S168</f>
        <v>0</v>
      </c>
      <c r="Q168" s="716">
        <f>'дор.фонд на 01.01.22 (декабрь)'!T168</f>
        <v>1809.9931999999999</v>
      </c>
      <c r="R168" s="755">
        <f>'дор.фонд на 01.01.22 (декабрь)'!U168</f>
        <v>0</v>
      </c>
      <c r="S168" s="732">
        <f t="shared" si="85"/>
        <v>1844.2</v>
      </c>
      <c r="T168" s="733">
        <f>'дор.фонд на 01.01.22 (декабрь)'!W168</f>
        <v>0</v>
      </c>
      <c r="U168" s="734">
        <f>'дор.фонд на 01.01.22 (декабрь)'!X168</f>
        <v>1844.2</v>
      </c>
      <c r="V168" s="756">
        <f>'дор.фонд на 01.01.22 (декабрь)'!Y168</f>
        <v>0</v>
      </c>
      <c r="W168" s="714">
        <f t="shared" si="88"/>
        <v>1809.9931999999999</v>
      </c>
      <c r="X168" s="713">
        <f>'дор.фонд на 01.01.22 (декабрь)'!AR168</f>
        <v>0</v>
      </c>
      <c r="Y168" s="716">
        <f>'дор.фонд на 01.01.22 (декабрь)'!AS168</f>
        <v>1809.9931999999999</v>
      </c>
      <c r="Z168" s="718">
        <f>'дор.фонд на 01.01.22 (декабрь)'!AT168</f>
        <v>0</v>
      </c>
      <c r="AA168" s="714">
        <f t="shared" si="89"/>
        <v>1809.9931999999999</v>
      </c>
      <c r="AB168" s="717">
        <f>'дор.фонд на 01.01.22 (декабрь)'!BL168</f>
        <v>0</v>
      </c>
      <c r="AC168" s="716">
        <f>'дор.фонд на 01.01.22 (декабрь)'!BM168</f>
        <v>1809.9931999999999</v>
      </c>
      <c r="AD168" s="757">
        <f>'дор.фонд на 01.01.22 (декабрь)'!BN168</f>
        <v>0</v>
      </c>
      <c r="AE168" s="736">
        <f t="shared" si="86"/>
        <v>0.98145168636807278</v>
      </c>
      <c r="AF168" s="737">
        <f t="shared" si="87"/>
        <v>1</v>
      </c>
      <c r="AG168" s="714">
        <f t="shared" si="96"/>
        <v>0</v>
      </c>
      <c r="AH168" s="718">
        <f t="shared" si="108"/>
        <v>0</v>
      </c>
      <c r="AI168" s="718">
        <f t="shared" si="108"/>
        <v>0</v>
      </c>
      <c r="AJ168" s="718">
        <f t="shared" si="108"/>
        <v>0</v>
      </c>
      <c r="AK168" s="714">
        <f t="shared" si="97"/>
        <v>1809.9931999999999</v>
      </c>
      <c r="AL168" s="718">
        <f>'дор.фонд на 01.01.22 (декабрь)'!BL168</f>
        <v>0</v>
      </c>
      <c r="AM168" s="718">
        <f>'дор.фонд на 01.01.22 (декабрь)'!BM168</f>
        <v>1809.9931999999999</v>
      </c>
      <c r="AN168" s="718">
        <f>'дор.фонд на 01.01.22 (декабрь)'!BN168</f>
        <v>0</v>
      </c>
      <c r="AO168" s="714">
        <f t="shared" si="98"/>
        <v>1809.9931999999999</v>
      </c>
      <c r="AP168" s="718">
        <f>'дор.фонд на 01.01.22 (декабрь)'!BU168</f>
        <v>0</v>
      </c>
      <c r="AQ168" s="718">
        <f>'дор.фонд на 01.01.22 (декабрь)'!BV168</f>
        <v>1809.9931999999999</v>
      </c>
      <c r="AR168" s="718">
        <f>'дор.фонд на 01.01.22 (декабрь)'!BW168</f>
        <v>0</v>
      </c>
      <c r="AS168" s="714">
        <f t="shared" si="99"/>
        <v>250.57246999999998</v>
      </c>
      <c r="AT168" s="718">
        <f>'дор.фонд на 01.01.22 (декабрь)'!BZ168</f>
        <v>0</v>
      </c>
      <c r="AU168" s="718">
        <f>'дор.фонд на 01.01.22 (декабрь)'!CA168</f>
        <v>250.57246999999998</v>
      </c>
      <c r="AV168" s="718">
        <f>'дор.фонд на 01.01.22 (декабрь)'!CB168</f>
        <v>0</v>
      </c>
      <c r="AW168" s="714">
        <f t="shared" si="100"/>
        <v>2060.56567</v>
      </c>
      <c r="AX168" s="718">
        <f t="shared" si="110"/>
        <v>0</v>
      </c>
      <c r="AY168" s="718">
        <f t="shared" si="111"/>
        <v>2060.56567</v>
      </c>
      <c r="AZ168" s="718">
        <f t="shared" si="112"/>
        <v>0</v>
      </c>
      <c r="BA168" s="849"/>
      <c r="BB168" s="834"/>
      <c r="BC168" s="834"/>
      <c r="BD168" s="834"/>
      <c r="BE168" s="120"/>
    </row>
    <row r="169" spans="1:57" s="48" customFormat="1" ht="15.75" customHeight="1" x14ac:dyDescent="0.25">
      <c r="A169" s="120"/>
      <c r="B169" s="35"/>
      <c r="C169" s="36"/>
      <c r="D169" s="36">
        <v>1</v>
      </c>
      <c r="E169" s="811">
        <v>141</v>
      </c>
      <c r="F169" s="35"/>
      <c r="G169" s="36"/>
      <c r="H169" s="36">
        <v>1</v>
      </c>
      <c r="I169" s="811"/>
      <c r="J169" s="812"/>
      <c r="K169" s="812"/>
      <c r="L169" s="66"/>
      <c r="M169" s="811">
        <v>130</v>
      </c>
      <c r="N169" s="812" t="s">
        <v>233</v>
      </c>
      <c r="O169" s="738">
        <f t="shared" si="107"/>
        <v>384.6</v>
      </c>
      <c r="P169" s="717">
        <f>'дор.фонд на 01.01.22 (декабрь)'!S169</f>
        <v>0</v>
      </c>
      <c r="Q169" s="716">
        <f>'дор.фонд на 01.01.22 (декабрь)'!T169</f>
        <v>384.6</v>
      </c>
      <c r="R169" s="755">
        <f>'дор.фонд на 01.01.22 (декабрь)'!U169</f>
        <v>0</v>
      </c>
      <c r="S169" s="732">
        <f t="shared" si="85"/>
        <v>384.6</v>
      </c>
      <c r="T169" s="733">
        <f>'дор.фонд на 01.01.22 (декабрь)'!W169</f>
        <v>0</v>
      </c>
      <c r="U169" s="734">
        <f>'дор.фонд на 01.01.22 (декабрь)'!X169</f>
        <v>384.6</v>
      </c>
      <c r="V169" s="756">
        <f>'дор.фонд на 01.01.22 (декабрь)'!Y169</f>
        <v>0</v>
      </c>
      <c r="W169" s="714">
        <f t="shared" si="88"/>
        <v>384.6</v>
      </c>
      <c r="X169" s="713">
        <f>'дор.фонд на 01.01.22 (декабрь)'!AR169</f>
        <v>0</v>
      </c>
      <c r="Y169" s="716">
        <f>'дор.фонд на 01.01.22 (декабрь)'!AS169</f>
        <v>384.6</v>
      </c>
      <c r="Z169" s="718">
        <f>'дор.фонд на 01.01.22 (декабрь)'!AT169</f>
        <v>0</v>
      </c>
      <c r="AA169" s="714">
        <f t="shared" si="89"/>
        <v>371.68517000000003</v>
      </c>
      <c r="AB169" s="717">
        <f>'дор.фонд на 01.01.22 (декабрь)'!BL169</f>
        <v>0</v>
      </c>
      <c r="AC169" s="716">
        <f>'дор.фонд на 01.01.22 (декабрь)'!BM169</f>
        <v>371.68517000000003</v>
      </c>
      <c r="AD169" s="757">
        <f>'дор.фонд на 01.01.22 (декабрь)'!BN169</f>
        <v>0</v>
      </c>
      <c r="AE169" s="736">
        <f t="shared" si="86"/>
        <v>1</v>
      </c>
      <c r="AF169" s="737">
        <f t="shared" si="87"/>
        <v>1</v>
      </c>
      <c r="AG169" s="714">
        <f t="shared" si="96"/>
        <v>0</v>
      </c>
      <c r="AH169" s="718">
        <f t="shared" si="108"/>
        <v>0</v>
      </c>
      <c r="AI169" s="718">
        <f t="shared" si="108"/>
        <v>0</v>
      </c>
      <c r="AJ169" s="718">
        <f t="shared" si="108"/>
        <v>0</v>
      </c>
      <c r="AK169" s="714">
        <f t="shared" si="97"/>
        <v>371.68517000000003</v>
      </c>
      <c r="AL169" s="718">
        <f>'дор.фонд на 01.01.22 (декабрь)'!BL169</f>
        <v>0</v>
      </c>
      <c r="AM169" s="718">
        <f>'дор.фонд на 01.01.22 (декабрь)'!BM169</f>
        <v>371.68517000000003</v>
      </c>
      <c r="AN169" s="718">
        <f>'дор.фонд на 01.01.22 (декабрь)'!BN169</f>
        <v>0</v>
      </c>
      <c r="AO169" s="714">
        <f t="shared" si="98"/>
        <v>371.68517000000003</v>
      </c>
      <c r="AP169" s="718">
        <f>'дор.фонд на 01.01.22 (декабрь)'!BU169</f>
        <v>0</v>
      </c>
      <c r="AQ169" s="718">
        <f>'дор.фонд на 01.01.22 (декабрь)'!BV169</f>
        <v>371.68517000000003</v>
      </c>
      <c r="AR169" s="718">
        <f>'дор.фонд на 01.01.22 (декабрь)'!BW169</f>
        <v>0</v>
      </c>
      <c r="AS169" s="714">
        <f t="shared" si="99"/>
        <v>405.94378999999998</v>
      </c>
      <c r="AT169" s="718">
        <f>'дор.фонд на 01.01.22 (декабрь)'!BZ169</f>
        <v>0</v>
      </c>
      <c r="AU169" s="718">
        <f>'дор.фонд на 01.01.22 (декабрь)'!CA169</f>
        <v>405.94378999999998</v>
      </c>
      <c r="AV169" s="718">
        <f>'дор.фонд на 01.01.22 (декабрь)'!CB169</f>
        <v>0</v>
      </c>
      <c r="AW169" s="714">
        <f t="shared" si="100"/>
        <v>777.62896000000001</v>
      </c>
      <c r="AX169" s="718">
        <f t="shared" si="110"/>
        <v>0</v>
      </c>
      <c r="AY169" s="718">
        <f t="shared" si="111"/>
        <v>777.62896000000001</v>
      </c>
      <c r="AZ169" s="718">
        <f t="shared" si="112"/>
        <v>0</v>
      </c>
      <c r="BA169" s="849"/>
      <c r="BB169" s="834"/>
      <c r="BC169" s="834"/>
      <c r="BD169" s="834"/>
      <c r="BE169" s="120"/>
    </row>
    <row r="170" spans="1:57" s="49" customFormat="1" ht="15.6" customHeight="1" x14ac:dyDescent="0.25">
      <c r="A170" s="828"/>
      <c r="B170" s="38"/>
      <c r="C170" s="39">
        <v>1</v>
      </c>
      <c r="D170" s="39"/>
      <c r="E170" s="40">
        <v>142</v>
      </c>
      <c r="F170" s="38"/>
      <c r="G170" s="39">
        <v>1</v>
      </c>
      <c r="H170" s="39"/>
      <c r="I170" s="40"/>
      <c r="J170" s="41"/>
      <c r="K170" s="41"/>
      <c r="L170" s="85"/>
      <c r="M170" s="811">
        <v>131</v>
      </c>
      <c r="N170" s="812" t="s">
        <v>59</v>
      </c>
      <c r="O170" s="738">
        <f t="shared" si="107"/>
        <v>2672.3239600000002</v>
      </c>
      <c r="P170" s="717">
        <f>'дор.фонд на 01.01.22 (декабрь)'!S170</f>
        <v>0</v>
      </c>
      <c r="Q170" s="716">
        <f>'дор.фонд на 01.01.22 (декабрь)'!T170</f>
        <v>2672.3239600000002</v>
      </c>
      <c r="R170" s="755">
        <f>'дор.фонд на 01.01.22 (декабрь)'!U170</f>
        <v>0</v>
      </c>
      <c r="S170" s="732">
        <f t="shared" si="85"/>
        <v>2678.7</v>
      </c>
      <c r="T170" s="733">
        <f>'дор.фонд на 01.01.22 (декабрь)'!W170</f>
        <v>0</v>
      </c>
      <c r="U170" s="734">
        <f>'дор.фонд на 01.01.22 (декабрь)'!X170</f>
        <v>2678.7</v>
      </c>
      <c r="V170" s="756">
        <f>'дор.фонд на 01.01.22 (декабрь)'!Y170</f>
        <v>0</v>
      </c>
      <c r="W170" s="714">
        <f t="shared" si="88"/>
        <v>2672.3239600000002</v>
      </c>
      <c r="X170" s="713">
        <f>'дор.фонд на 01.01.22 (декабрь)'!AR170</f>
        <v>0</v>
      </c>
      <c r="Y170" s="716">
        <f>'дор.фонд на 01.01.22 (декабрь)'!AS170</f>
        <v>2672.3239600000002</v>
      </c>
      <c r="Z170" s="718">
        <f>'дор.фонд на 01.01.22 (декабрь)'!AT170</f>
        <v>0</v>
      </c>
      <c r="AA170" s="714">
        <f t="shared" si="89"/>
        <v>2672.3239600000002</v>
      </c>
      <c r="AB170" s="717">
        <f>'дор.фонд на 01.01.22 (декабрь)'!BL170</f>
        <v>0</v>
      </c>
      <c r="AC170" s="716">
        <f>'дор.фонд на 01.01.22 (декабрь)'!BM170</f>
        <v>2672.3239600000002</v>
      </c>
      <c r="AD170" s="757">
        <f>'дор.фонд на 01.01.22 (декабрь)'!BN170</f>
        <v>0</v>
      </c>
      <c r="AE170" s="736">
        <f t="shared" si="86"/>
        <v>0.99761972598648607</v>
      </c>
      <c r="AF170" s="737">
        <f t="shared" si="87"/>
        <v>1</v>
      </c>
      <c r="AG170" s="714">
        <f t="shared" si="96"/>
        <v>0</v>
      </c>
      <c r="AH170" s="718">
        <f t="shared" si="108"/>
        <v>0</v>
      </c>
      <c r="AI170" s="718">
        <f t="shared" si="108"/>
        <v>0</v>
      </c>
      <c r="AJ170" s="718">
        <f t="shared" si="108"/>
        <v>0</v>
      </c>
      <c r="AK170" s="714">
        <f t="shared" si="97"/>
        <v>2672.3239600000002</v>
      </c>
      <c r="AL170" s="718">
        <f>'дор.фонд на 01.01.22 (декабрь)'!BL170</f>
        <v>0</v>
      </c>
      <c r="AM170" s="718">
        <f>'дор.фонд на 01.01.22 (декабрь)'!BM170</f>
        <v>2672.3239600000002</v>
      </c>
      <c r="AN170" s="718">
        <f>'дор.фонд на 01.01.22 (декабрь)'!BN170</f>
        <v>0</v>
      </c>
      <c r="AO170" s="714">
        <f t="shared" si="98"/>
        <v>2672.3239600000002</v>
      </c>
      <c r="AP170" s="718">
        <f>'дор.фонд на 01.01.22 (декабрь)'!BU170</f>
        <v>0</v>
      </c>
      <c r="AQ170" s="718">
        <f>'дор.фонд на 01.01.22 (декабрь)'!BV170</f>
        <v>2672.3239600000002</v>
      </c>
      <c r="AR170" s="718">
        <f>'дор.фонд на 01.01.22 (декабрь)'!BW170</f>
        <v>0</v>
      </c>
      <c r="AS170" s="714">
        <f t="shared" si="99"/>
        <v>330.28724</v>
      </c>
      <c r="AT170" s="718">
        <f>'дор.фонд на 01.01.22 (декабрь)'!BZ170</f>
        <v>0</v>
      </c>
      <c r="AU170" s="718">
        <f>'дор.фонд на 01.01.22 (декабрь)'!CA170</f>
        <v>330.28724</v>
      </c>
      <c r="AV170" s="718">
        <f>'дор.фонд на 01.01.22 (декабрь)'!CB170</f>
        <v>0</v>
      </c>
      <c r="AW170" s="714">
        <f t="shared" si="100"/>
        <v>3002.6112000000003</v>
      </c>
      <c r="AX170" s="718">
        <f t="shared" si="110"/>
        <v>0</v>
      </c>
      <c r="AY170" s="718">
        <f t="shared" si="111"/>
        <v>3002.6112000000003</v>
      </c>
      <c r="AZ170" s="718">
        <f t="shared" si="112"/>
        <v>0</v>
      </c>
      <c r="BA170" s="849"/>
      <c r="BB170" s="834"/>
      <c r="BC170" s="834"/>
      <c r="BD170" s="834"/>
      <c r="BE170" s="828"/>
    </row>
    <row r="171" spans="1:57" s="48" customFormat="1" ht="14.45" customHeight="1" x14ac:dyDescent="0.25">
      <c r="A171" s="120"/>
      <c r="B171" s="35"/>
      <c r="C171" s="36"/>
      <c r="D171" s="36">
        <v>1</v>
      </c>
      <c r="E171" s="811">
        <v>143</v>
      </c>
      <c r="F171" s="35"/>
      <c r="G171" s="36"/>
      <c r="H171" s="36">
        <v>1</v>
      </c>
      <c r="I171" s="811"/>
      <c r="J171" s="812"/>
      <c r="K171" s="812"/>
      <c r="L171" s="66"/>
      <c r="M171" s="811">
        <v>132</v>
      </c>
      <c r="N171" s="812" t="s">
        <v>122</v>
      </c>
      <c r="O171" s="738">
        <f t="shared" si="107"/>
        <v>2753.8928299999998</v>
      </c>
      <c r="P171" s="717">
        <f>'дор.фонд на 01.01.22 (декабрь)'!S171</f>
        <v>0</v>
      </c>
      <c r="Q171" s="716">
        <f>'дор.фонд на 01.01.22 (декабрь)'!T171</f>
        <v>1971.29999</v>
      </c>
      <c r="R171" s="755">
        <f>'дор.фонд на 01.01.22 (декабрь)'!U171</f>
        <v>782.59284000000002</v>
      </c>
      <c r="S171" s="732">
        <f t="shared" si="85"/>
        <v>2753.89284</v>
      </c>
      <c r="T171" s="733">
        <f>'дор.фонд на 01.01.22 (декабрь)'!W171</f>
        <v>0</v>
      </c>
      <c r="U171" s="734">
        <f>'дор.фонд на 01.01.22 (декабрь)'!X171</f>
        <v>1971.3</v>
      </c>
      <c r="V171" s="756">
        <f>'дор.фонд на 01.01.22 (декабрь)'!Y171</f>
        <v>782.59284000000002</v>
      </c>
      <c r="W171" s="714">
        <f t="shared" si="88"/>
        <v>2753.8928299999998</v>
      </c>
      <c r="X171" s="713">
        <f>'дор.фонд на 01.01.22 (декабрь)'!AR171</f>
        <v>0</v>
      </c>
      <c r="Y171" s="716">
        <f>'дор.фонд на 01.01.22 (декабрь)'!AS171</f>
        <v>1971.29999</v>
      </c>
      <c r="Z171" s="718">
        <f>'дор.фонд на 01.01.22 (декабрь)'!AT171</f>
        <v>782.59284000000002</v>
      </c>
      <c r="AA171" s="714">
        <f t="shared" si="89"/>
        <v>2538.2855</v>
      </c>
      <c r="AB171" s="717">
        <f>'дор.фонд на 01.01.22 (декабрь)'!BL171</f>
        <v>0</v>
      </c>
      <c r="AC171" s="716">
        <f>'дор.фонд на 01.01.22 (декабрь)'!BM171</f>
        <v>1802.6813299999999</v>
      </c>
      <c r="AD171" s="757">
        <f>'дор.фонд на 01.01.22 (декабрь)'!BN171</f>
        <v>735.60416999999995</v>
      </c>
      <c r="AE171" s="736">
        <f t="shared" si="86"/>
        <v>0.99999999636877657</v>
      </c>
      <c r="AF171" s="737">
        <f t="shared" si="87"/>
        <v>1</v>
      </c>
      <c r="AG171" s="714">
        <f t="shared" si="96"/>
        <v>0</v>
      </c>
      <c r="AH171" s="718">
        <f t="shared" si="108"/>
        <v>0</v>
      </c>
      <c r="AI171" s="718">
        <f t="shared" si="108"/>
        <v>0</v>
      </c>
      <c r="AJ171" s="718">
        <f t="shared" si="108"/>
        <v>0</v>
      </c>
      <c r="AK171" s="714">
        <f t="shared" si="97"/>
        <v>2538.2855</v>
      </c>
      <c r="AL171" s="718">
        <f>'дор.фонд на 01.01.22 (декабрь)'!BL171</f>
        <v>0</v>
      </c>
      <c r="AM171" s="718">
        <f>'дор.фонд на 01.01.22 (декабрь)'!BM171</f>
        <v>1802.6813299999999</v>
      </c>
      <c r="AN171" s="718">
        <f>'дор.фонд на 01.01.22 (декабрь)'!BN171</f>
        <v>735.60416999999995</v>
      </c>
      <c r="AO171" s="714">
        <f t="shared" si="98"/>
        <v>2538.2855</v>
      </c>
      <c r="AP171" s="718">
        <f>'дор.фонд на 01.01.22 (декабрь)'!BU171</f>
        <v>0</v>
      </c>
      <c r="AQ171" s="718">
        <f>'дор.фонд на 01.01.22 (декабрь)'!BV171</f>
        <v>1802.6813299999999</v>
      </c>
      <c r="AR171" s="718">
        <f>'дор.фонд на 01.01.22 (декабрь)'!BW171</f>
        <v>735.60416999999995</v>
      </c>
      <c r="AS171" s="714">
        <f t="shared" si="99"/>
        <v>379.28406000000001</v>
      </c>
      <c r="AT171" s="718">
        <f>'дор.фонд на 01.01.22 (декабрь)'!BZ171</f>
        <v>0</v>
      </c>
      <c r="AU171" s="718">
        <f>'дор.фонд на 01.01.22 (декабрь)'!CA171</f>
        <v>269.36619000000002</v>
      </c>
      <c r="AV171" s="718">
        <f>'дор.фонд на 01.01.22 (декабрь)'!CB171</f>
        <v>109.91786999999999</v>
      </c>
      <c r="AW171" s="714">
        <f t="shared" si="100"/>
        <v>2917.5695599999999</v>
      </c>
      <c r="AX171" s="718">
        <f t="shared" si="110"/>
        <v>0</v>
      </c>
      <c r="AY171" s="718">
        <f t="shared" si="111"/>
        <v>2072.0475200000001</v>
      </c>
      <c r="AZ171" s="718">
        <f t="shared" si="112"/>
        <v>845.52203999999995</v>
      </c>
      <c r="BA171" s="849"/>
      <c r="BB171" s="834"/>
      <c r="BC171" s="834"/>
      <c r="BD171" s="834"/>
      <c r="BE171" s="120"/>
    </row>
    <row r="172" spans="1:57" s="48" customFormat="1" ht="16.149999999999999" customHeight="1" x14ac:dyDescent="0.25">
      <c r="A172" s="120"/>
      <c r="B172" s="35"/>
      <c r="C172" s="36"/>
      <c r="D172" s="36">
        <v>1</v>
      </c>
      <c r="E172" s="811">
        <v>144</v>
      </c>
      <c r="F172" s="35"/>
      <c r="G172" s="36"/>
      <c r="H172" s="36">
        <v>1</v>
      </c>
      <c r="I172" s="120"/>
      <c r="J172" s="120"/>
      <c r="K172" s="120"/>
      <c r="L172" s="120"/>
      <c r="M172" s="811">
        <v>133</v>
      </c>
      <c r="N172" s="812" t="s">
        <v>123</v>
      </c>
      <c r="O172" s="738">
        <f t="shared" si="107"/>
        <v>875.7</v>
      </c>
      <c r="P172" s="717">
        <f>'дор.фонд на 01.01.22 (декабрь)'!S172</f>
        <v>0</v>
      </c>
      <c r="Q172" s="716">
        <f>'дор.фонд на 01.01.22 (декабрь)'!T172</f>
        <v>875.7</v>
      </c>
      <c r="R172" s="755">
        <f>'дор.фонд на 01.01.22 (декабрь)'!U172</f>
        <v>0</v>
      </c>
      <c r="S172" s="732">
        <f t="shared" si="85"/>
        <v>875.7</v>
      </c>
      <c r="T172" s="733">
        <f>'дор.фонд на 01.01.22 (декабрь)'!W172</f>
        <v>0</v>
      </c>
      <c r="U172" s="734">
        <f>'дор.фонд на 01.01.22 (декабрь)'!X172</f>
        <v>875.7</v>
      </c>
      <c r="V172" s="756">
        <f>'дор.фонд на 01.01.22 (декабрь)'!Y172</f>
        <v>0</v>
      </c>
      <c r="W172" s="714">
        <f t="shared" si="88"/>
        <v>875.7</v>
      </c>
      <c r="X172" s="713">
        <f>'дор.фонд на 01.01.22 (декабрь)'!AR172</f>
        <v>0</v>
      </c>
      <c r="Y172" s="716">
        <f>'дор.фонд на 01.01.22 (декабрь)'!AS172</f>
        <v>875.7</v>
      </c>
      <c r="Z172" s="718">
        <f>'дор.фонд на 01.01.22 (декабрь)'!AT172</f>
        <v>0</v>
      </c>
      <c r="AA172" s="714">
        <f t="shared" si="89"/>
        <v>651.82002999999997</v>
      </c>
      <c r="AB172" s="717">
        <f>'дор.фонд на 01.01.22 (декабрь)'!BL172</f>
        <v>0</v>
      </c>
      <c r="AC172" s="716">
        <f>'дор.фонд на 01.01.22 (декабрь)'!BM172</f>
        <v>651.82002999999997</v>
      </c>
      <c r="AD172" s="757">
        <f>'дор.фонд на 01.01.22 (декабрь)'!BN172</f>
        <v>0</v>
      </c>
      <c r="AE172" s="736">
        <f t="shared" si="86"/>
        <v>1</v>
      </c>
      <c r="AF172" s="737">
        <f t="shared" si="87"/>
        <v>1</v>
      </c>
      <c r="AG172" s="714">
        <f t="shared" si="96"/>
        <v>0</v>
      </c>
      <c r="AH172" s="718">
        <f t="shared" si="108"/>
        <v>0</v>
      </c>
      <c r="AI172" s="718">
        <f t="shared" si="108"/>
        <v>0</v>
      </c>
      <c r="AJ172" s="718">
        <f t="shared" si="108"/>
        <v>0</v>
      </c>
      <c r="AK172" s="714">
        <f t="shared" si="97"/>
        <v>651.82002999999997</v>
      </c>
      <c r="AL172" s="718">
        <f>'дор.фонд на 01.01.22 (декабрь)'!BL172</f>
        <v>0</v>
      </c>
      <c r="AM172" s="718">
        <f>'дор.фонд на 01.01.22 (декабрь)'!BM172</f>
        <v>651.82002999999997</v>
      </c>
      <c r="AN172" s="718">
        <f>'дор.фонд на 01.01.22 (декабрь)'!BN172</f>
        <v>0</v>
      </c>
      <c r="AO172" s="714">
        <f t="shared" si="98"/>
        <v>651.82002999999997</v>
      </c>
      <c r="AP172" s="718">
        <f>'дор.фонд на 01.01.22 (декабрь)'!BU172</f>
        <v>0</v>
      </c>
      <c r="AQ172" s="718">
        <f>'дор.фонд на 01.01.22 (декабрь)'!BV172</f>
        <v>651.82002999999997</v>
      </c>
      <c r="AR172" s="718">
        <f>'дор.фонд на 01.01.22 (декабрь)'!BW172</f>
        <v>0</v>
      </c>
      <c r="AS172" s="714">
        <f t="shared" si="99"/>
        <v>330.97541000000001</v>
      </c>
      <c r="AT172" s="718">
        <f>'дор.фонд на 01.01.22 (декабрь)'!BZ172</f>
        <v>0</v>
      </c>
      <c r="AU172" s="718">
        <f>'дор.фонд на 01.01.22 (декабрь)'!CA172</f>
        <v>330.97541000000001</v>
      </c>
      <c r="AV172" s="718">
        <f>'дор.фонд на 01.01.22 (декабрь)'!CB172</f>
        <v>0</v>
      </c>
      <c r="AW172" s="714">
        <f t="shared" si="100"/>
        <v>982.79543999999999</v>
      </c>
      <c r="AX172" s="718">
        <f t="shared" si="110"/>
        <v>0</v>
      </c>
      <c r="AY172" s="718">
        <f t="shared" si="111"/>
        <v>982.79543999999999</v>
      </c>
      <c r="AZ172" s="718">
        <f t="shared" si="112"/>
        <v>0</v>
      </c>
      <c r="BA172" s="849"/>
      <c r="BB172" s="834"/>
      <c r="BC172" s="834"/>
      <c r="BD172" s="834"/>
      <c r="BE172" s="120"/>
    </row>
    <row r="173" spans="1:57" s="48" customFormat="1" ht="15" customHeight="1" x14ac:dyDescent="0.25">
      <c r="A173" s="120"/>
      <c r="B173" s="35"/>
      <c r="C173" s="36"/>
      <c r="D173" s="36">
        <v>1</v>
      </c>
      <c r="E173" s="811">
        <v>145</v>
      </c>
      <c r="F173" s="35"/>
      <c r="G173" s="36"/>
      <c r="H173" s="36">
        <v>1</v>
      </c>
      <c r="I173" s="811"/>
      <c r="J173" s="812"/>
      <c r="K173" s="812"/>
      <c r="L173" s="66"/>
      <c r="M173" s="811">
        <v>134</v>
      </c>
      <c r="N173" s="812" t="s">
        <v>124</v>
      </c>
      <c r="O173" s="738">
        <f t="shared" si="107"/>
        <v>580.4</v>
      </c>
      <c r="P173" s="717">
        <f>'дор.фонд на 01.01.22 (декабрь)'!S173</f>
        <v>0</v>
      </c>
      <c r="Q173" s="716">
        <f>'дор.фонд на 01.01.22 (декабрь)'!T173</f>
        <v>580.4</v>
      </c>
      <c r="R173" s="755">
        <f>'дор.фонд на 01.01.22 (декабрь)'!U173</f>
        <v>0</v>
      </c>
      <c r="S173" s="732">
        <f t="shared" si="85"/>
        <v>580.4</v>
      </c>
      <c r="T173" s="733">
        <f>'дор.фонд на 01.01.22 (декабрь)'!W173</f>
        <v>0</v>
      </c>
      <c r="U173" s="734">
        <f>'дор.фонд на 01.01.22 (декабрь)'!X173</f>
        <v>580.4</v>
      </c>
      <c r="V173" s="756">
        <f>'дор.фонд на 01.01.22 (декабрь)'!Y173</f>
        <v>0</v>
      </c>
      <c r="W173" s="714">
        <f t="shared" si="88"/>
        <v>580.4</v>
      </c>
      <c r="X173" s="713">
        <f>'дор.фонд на 01.01.22 (декабрь)'!AR173</f>
        <v>0</v>
      </c>
      <c r="Y173" s="716">
        <f>'дор.фонд на 01.01.22 (декабрь)'!AS173</f>
        <v>580.4</v>
      </c>
      <c r="Z173" s="718">
        <f>'дор.фонд на 01.01.22 (декабрь)'!AT173</f>
        <v>0</v>
      </c>
      <c r="AA173" s="714">
        <f t="shared" si="89"/>
        <v>580.40000000000009</v>
      </c>
      <c r="AB173" s="717">
        <f>'дор.фонд на 01.01.22 (декабрь)'!BL173</f>
        <v>0</v>
      </c>
      <c r="AC173" s="716">
        <f>'дор.фонд на 01.01.22 (декабрь)'!BM173</f>
        <v>580.40000000000009</v>
      </c>
      <c r="AD173" s="757">
        <f>'дор.фонд на 01.01.22 (декабрь)'!BN173</f>
        <v>0</v>
      </c>
      <c r="AE173" s="736">
        <f t="shared" si="86"/>
        <v>1</v>
      </c>
      <c r="AF173" s="737">
        <f t="shared" si="87"/>
        <v>1</v>
      </c>
      <c r="AG173" s="714">
        <f t="shared" si="96"/>
        <v>0</v>
      </c>
      <c r="AH173" s="718">
        <f t="shared" si="108"/>
        <v>0</v>
      </c>
      <c r="AI173" s="718">
        <f t="shared" si="108"/>
        <v>0</v>
      </c>
      <c r="AJ173" s="718">
        <f t="shared" si="108"/>
        <v>0</v>
      </c>
      <c r="AK173" s="714">
        <f t="shared" si="97"/>
        <v>580.40000000000009</v>
      </c>
      <c r="AL173" s="718">
        <f>'дор.фонд на 01.01.22 (декабрь)'!BL173</f>
        <v>0</v>
      </c>
      <c r="AM173" s="718">
        <f>'дор.фонд на 01.01.22 (декабрь)'!BM173</f>
        <v>580.40000000000009</v>
      </c>
      <c r="AN173" s="718">
        <f>'дор.фонд на 01.01.22 (декабрь)'!BN173</f>
        <v>0</v>
      </c>
      <c r="AO173" s="714">
        <f t="shared" si="98"/>
        <v>580.40000000000009</v>
      </c>
      <c r="AP173" s="718">
        <f>'дор.фонд на 01.01.22 (декабрь)'!BU173</f>
        <v>0</v>
      </c>
      <c r="AQ173" s="718">
        <f>'дор.фонд на 01.01.22 (декабрь)'!BV173</f>
        <v>580.40000000000009</v>
      </c>
      <c r="AR173" s="718">
        <f>'дор.фонд на 01.01.22 (декабрь)'!BW173</f>
        <v>0</v>
      </c>
      <c r="AS173" s="714">
        <f t="shared" si="99"/>
        <v>64.489000000000004</v>
      </c>
      <c r="AT173" s="718">
        <f>'дор.фонд на 01.01.22 (декабрь)'!BZ173</f>
        <v>0</v>
      </c>
      <c r="AU173" s="718">
        <f>'дор.фонд на 01.01.22 (декабрь)'!CA173</f>
        <v>64.489000000000004</v>
      </c>
      <c r="AV173" s="718">
        <f>'дор.фонд на 01.01.22 (декабрь)'!CB173</f>
        <v>0</v>
      </c>
      <c r="AW173" s="714">
        <f t="shared" si="100"/>
        <v>644.88900000000012</v>
      </c>
      <c r="AX173" s="718">
        <f t="shared" si="110"/>
        <v>0</v>
      </c>
      <c r="AY173" s="718">
        <f t="shared" si="111"/>
        <v>644.88900000000012</v>
      </c>
      <c r="AZ173" s="718">
        <f t="shared" si="112"/>
        <v>0</v>
      </c>
      <c r="BA173" s="849"/>
      <c r="BB173" s="834"/>
      <c r="BC173" s="834"/>
      <c r="BD173" s="834"/>
      <c r="BE173" s="120"/>
    </row>
    <row r="174" spans="1:57" s="48" customFormat="1" ht="15" customHeight="1" x14ac:dyDescent="0.25">
      <c r="A174" s="120"/>
      <c r="B174" s="35"/>
      <c r="C174" s="36"/>
      <c r="D174" s="36">
        <v>1</v>
      </c>
      <c r="E174" s="811">
        <v>146</v>
      </c>
      <c r="F174" s="35"/>
      <c r="G174" s="36"/>
      <c r="H174" s="36">
        <v>1</v>
      </c>
      <c r="I174" s="120"/>
      <c r="J174" s="120"/>
      <c r="K174" s="120"/>
      <c r="L174" s="120"/>
      <c r="M174" s="811">
        <v>135</v>
      </c>
      <c r="N174" s="812" t="s">
        <v>125</v>
      </c>
      <c r="O174" s="738">
        <f t="shared" si="107"/>
        <v>947.9</v>
      </c>
      <c r="P174" s="717">
        <f>'дор.фонд на 01.01.22 (декабрь)'!S174</f>
        <v>0</v>
      </c>
      <c r="Q174" s="716">
        <f>'дор.фонд на 01.01.22 (декабрь)'!T174</f>
        <v>947.9</v>
      </c>
      <c r="R174" s="755">
        <f>'дор.фонд на 01.01.22 (декабрь)'!U174</f>
        <v>0</v>
      </c>
      <c r="S174" s="732">
        <f t="shared" si="85"/>
        <v>947.9</v>
      </c>
      <c r="T174" s="733">
        <f>'дор.фонд на 01.01.22 (декабрь)'!W174</f>
        <v>0</v>
      </c>
      <c r="U174" s="734">
        <f>'дор.фонд на 01.01.22 (декабрь)'!X174</f>
        <v>947.9</v>
      </c>
      <c r="V174" s="756">
        <f>'дор.фонд на 01.01.22 (декабрь)'!Y174</f>
        <v>0</v>
      </c>
      <c r="W174" s="714">
        <f t="shared" si="88"/>
        <v>947.9</v>
      </c>
      <c r="X174" s="713">
        <f>'дор.фонд на 01.01.22 (декабрь)'!AR174</f>
        <v>0</v>
      </c>
      <c r="Y174" s="716">
        <f>'дор.фонд на 01.01.22 (декабрь)'!AS174</f>
        <v>947.9</v>
      </c>
      <c r="Z174" s="718">
        <f>'дор.фонд на 01.01.22 (декабрь)'!AT174</f>
        <v>0</v>
      </c>
      <c r="AA174" s="714">
        <f t="shared" si="89"/>
        <v>876.80754000000002</v>
      </c>
      <c r="AB174" s="717">
        <f>'дор.фонд на 01.01.22 (декабрь)'!BL174</f>
        <v>0</v>
      </c>
      <c r="AC174" s="716">
        <f>'дор.фонд на 01.01.22 (декабрь)'!BM174</f>
        <v>876.80754000000002</v>
      </c>
      <c r="AD174" s="757">
        <f>'дор.фонд на 01.01.22 (декабрь)'!BN174</f>
        <v>0</v>
      </c>
      <c r="AE174" s="736">
        <f t="shared" si="86"/>
        <v>1</v>
      </c>
      <c r="AF174" s="737">
        <f t="shared" si="87"/>
        <v>1</v>
      </c>
      <c r="AG174" s="714">
        <f t="shared" si="96"/>
        <v>0</v>
      </c>
      <c r="AH174" s="718">
        <f t="shared" si="108"/>
        <v>0</v>
      </c>
      <c r="AI174" s="718">
        <f t="shared" si="108"/>
        <v>0</v>
      </c>
      <c r="AJ174" s="718">
        <f t="shared" si="108"/>
        <v>0</v>
      </c>
      <c r="AK174" s="714">
        <f t="shared" si="97"/>
        <v>876.80754000000002</v>
      </c>
      <c r="AL174" s="718">
        <f>'дор.фонд на 01.01.22 (декабрь)'!BL174</f>
        <v>0</v>
      </c>
      <c r="AM174" s="718">
        <f>'дор.фонд на 01.01.22 (декабрь)'!BM174</f>
        <v>876.80754000000002</v>
      </c>
      <c r="AN174" s="718">
        <f>'дор.фонд на 01.01.22 (декабрь)'!BN174</f>
        <v>0</v>
      </c>
      <c r="AO174" s="714">
        <f t="shared" si="98"/>
        <v>876.80754000000002</v>
      </c>
      <c r="AP174" s="718">
        <f>'дор.фонд на 01.01.22 (декабрь)'!BU174</f>
        <v>0</v>
      </c>
      <c r="AQ174" s="718">
        <f>'дор.фонд на 01.01.22 (декабрь)'!BV174</f>
        <v>876.80754000000002</v>
      </c>
      <c r="AR174" s="718">
        <f>'дор.фонд на 01.01.22 (декабрь)'!BW174</f>
        <v>0</v>
      </c>
      <c r="AS174" s="714">
        <f t="shared" si="99"/>
        <v>310.08105999999998</v>
      </c>
      <c r="AT174" s="718">
        <f>'дор.фонд на 01.01.22 (декабрь)'!BZ174</f>
        <v>0</v>
      </c>
      <c r="AU174" s="718">
        <f>'дор.фонд на 01.01.22 (декабрь)'!CA174</f>
        <v>310.08105999999998</v>
      </c>
      <c r="AV174" s="718">
        <f>'дор.фонд на 01.01.22 (декабрь)'!CB174</f>
        <v>0</v>
      </c>
      <c r="AW174" s="714">
        <f t="shared" si="100"/>
        <v>1186.8886</v>
      </c>
      <c r="AX174" s="718">
        <f t="shared" si="110"/>
        <v>0</v>
      </c>
      <c r="AY174" s="718">
        <f t="shared" si="111"/>
        <v>1186.8886</v>
      </c>
      <c r="AZ174" s="718">
        <f t="shared" si="112"/>
        <v>0</v>
      </c>
      <c r="BA174" s="849"/>
      <c r="BB174" s="834"/>
      <c r="BC174" s="834"/>
      <c r="BD174" s="834"/>
      <c r="BE174" s="120"/>
    </row>
    <row r="175" spans="1:57" s="48" customFormat="1" ht="15.6" customHeight="1" x14ac:dyDescent="0.25">
      <c r="A175" s="120"/>
      <c r="B175" s="35"/>
      <c r="C175" s="36"/>
      <c r="D175" s="36">
        <v>1</v>
      </c>
      <c r="E175" s="811">
        <v>147</v>
      </c>
      <c r="F175" s="35"/>
      <c r="G175" s="36"/>
      <c r="H175" s="36">
        <v>1</v>
      </c>
      <c r="I175" s="811"/>
      <c r="J175" s="812"/>
      <c r="K175" s="812"/>
      <c r="L175" s="66"/>
      <c r="M175" s="811">
        <v>136</v>
      </c>
      <c r="N175" s="812" t="s">
        <v>126</v>
      </c>
      <c r="O175" s="738">
        <f t="shared" si="107"/>
        <v>16986.377699999997</v>
      </c>
      <c r="P175" s="717">
        <f>'дор.фонд на 01.01.22 (декабрь)'!S175</f>
        <v>0</v>
      </c>
      <c r="Q175" s="716">
        <f>'дор.фонд на 01.01.22 (декабрь)'!T175</f>
        <v>2225.3999899999999</v>
      </c>
      <c r="R175" s="755">
        <f>'дор.фонд на 01.01.22 (декабрь)'!U175</f>
        <v>14760.977709999999</v>
      </c>
      <c r="S175" s="732">
        <f t="shared" si="85"/>
        <v>11549.949139999999</v>
      </c>
      <c r="T175" s="733">
        <f>'дор.фонд на 01.01.22 (декабрь)'!W175</f>
        <v>0</v>
      </c>
      <c r="U175" s="734">
        <f>'дор.фонд на 01.01.22 (декабрь)'!X175</f>
        <v>2225.4</v>
      </c>
      <c r="V175" s="756">
        <f>'дор.фонд на 01.01.22 (декабрь)'!Y175</f>
        <v>9324.5491399999992</v>
      </c>
      <c r="W175" s="714">
        <f t="shared" si="88"/>
        <v>16986.377699999997</v>
      </c>
      <c r="X175" s="713">
        <f>'дор.фонд на 01.01.22 (декабрь)'!AR175</f>
        <v>0</v>
      </c>
      <c r="Y175" s="716">
        <f>'дор.фонд на 01.01.22 (декабрь)'!AS175</f>
        <v>2225.3999899999999</v>
      </c>
      <c r="Z175" s="718">
        <f>'дор.фонд на 01.01.22 (декабрь)'!AT175</f>
        <v>14760.977709999999</v>
      </c>
      <c r="AA175" s="714">
        <f t="shared" si="89"/>
        <v>13621.632320000001</v>
      </c>
      <c r="AB175" s="717">
        <f>'дор.фонд на 01.01.22 (декабрь)'!BL175</f>
        <v>0</v>
      </c>
      <c r="AC175" s="716">
        <f>'дор.фонд на 01.01.22 (декабрь)'!BM175</f>
        <v>0</v>
      </c>
      <c r="AD175" s="757">
        <f>'дор.фонд на 01.01.22 (декабрь)'!BN175</f>
        <v>13621.632320000001</v>
      </c>
      <c r="AE175" s="736">
        <f t="shared" si="86"/>
        <v>1.470688528070869</v>
      </c>
      <c r="AF175" s="737">
        <f t="shared" si="87"/>
        <v>1</v>
      </c>
      <c r="AG175" s="714">
        <f t="shared" si="96"/>
        <v>0</v>
      </c>
      <c r="AH175" s="718">
        <f t="shared" si="108"/>
        <v>0</v>
      </c>
      <c r="AI175" s="718">
        <f t="shared" si="108"/>
        <v>0</v>
      </c>
      <c r="AJ175" s="718">
        <f t="shared" si="108"/>
        <v>0</v>
      </c>
      <c r="AK175" s="714">
        <f t="shared" si="97"/>
        <v>13621.632320000001</v>
      </c>
      <c r="AL175" s="718">
        <f>'дор.фонд на 01.01.22 (декабрь)'!BL175</f>
        <v>0</v>
      </c>
      <c r="AM175" s="718">
        <f>'дор.фонд на 01.01.22 (декабрь)'!BM175</f>
        <v>0</v>
      </c>
      <c r="AN175" s="718">
        <f>'дор.фонд на 01.01.22 (декабрь)'!BN175</f>
        <v>13621.632320000001</v>
      </c>
      <c r="AO175" s="714">
        <f t="shared" si="98"/>
        <v>13621.632320000001</v>
      </c>
      <c r="AP175" s="718">
        <f>'дор.фонд на 01.01.22 (декабрь)'!BU175</f>
        <v>0</v>
      </c>
      <c r="AQ175" s="718">
        <f>'дор.фонд на 01.01.22 (декабрь)'!BV175</f>
        <v>0</v>
      </c>
      <c r="AR175" s="718">
        <f>'дор.фонд на 01.01.22 (декабрь)'!BW175</f>
        <v>13621.632320000001</v>
      </c>
      <c r="AS175" s="714">
        <f t="shared" si="99"/>
        <v>2217.4750300000001</v>
      </c>
      <c r="AT175" s="718">
        <f>'дор.фонд на 01.01.22 (декабрь)'!BZ175</f>
        <v>0</v>
      </c>
      <c r="AU175" s="718">
        <f>'дор.фонд на 01.01.22 (декабрь)'!CA175</f>
        <v>0</v>
      </c>
      <c r="AV175" s="718">
        <f>'дор.фонд на 01.01.22 (декабрь)'!CB175</f>
        <v>2217.4750300000001</v>
      </c>
      <c r="AW175" s="714">
        <f t="shared" si="100"/>
        <v>15839.10735</v>
      </c>
      <c r="AX175" s="718">
        <f t="shared" si="110"/>
        <v>0</v>
      </c>
      <c r="AY175" s="718">
        <f t="shared" si="111"/>
        <v>0</v>
      </c>
      <c r="AZ175" s="718">
        <f t="shared" si="112"/>
        <v>15839.10735</v>
      </c>
      <c r="BA175" s="849"/>
      <c r="BB175" s="834"/>
      <c r="BC175" s="834"/>
      <c r="BD175" s="834"/>
      <c r="BE175" s="120"/>
    </row>
    <row r="176" spans="1:57" s="48" customFormat="1" ht="16.149999999999999" customHeight="1" x14ac:dyDescent="0.25">
      <c r="A176" s="120"/>
      <c r="B176" s="35"/>
      <c r="C176" s="36"/>
      <c r="D176" s="36">
        <v>1</v>
      </c>
      <c r="E176" s="811">
        <v>148</v>
      </c>
      <c r="F176" s="35"/>
      <c r="G176" s="36"/>
      <c r="H176" s="36">
        <v>1</v>
      </c>
      <c r="I176" s="892" t="s">
        <v>273</v>
      </c>
      <c r="J176" s="893"/>
      <c r="K176" s="893"/>
      <c r="L176" s="893"/>
      <c r="M176" s="811">
        <v>137</v>
      </c>
      <c r="N176" s="812" t="s">
        <v>127</v>
      </c>
      <c r="O176" s="738">
        <f t="shared" si="107"/>
        <v>508.3</v>
      </c>
      <c r="P176" s="717">
        <f>'дор.фонд на 01.01.22 (декабрь)'!S176</f>
        <v>0</v>
      </c>
      <c r="Q176" s="716">
        <f>'дор.фонд на 01.01.22 (декабрь)'!T176</f>
        <v>508.3</v>
      </c>
      <c r="R176" s="755">
        <f>'дор.фонд на 01.01.22 (декабрь)'!U176</f>
        <v>0</v>
      </c>
      <c r="S176" s="732">
        <f t="shared" si="85"/>
        <v>508.3</v>
      </c>
      <c r="T176" s="733">
        <f>'дор.фонд на 01.01.22 (декабрь)'!W176</f>
        <v>0</v>
      </c>
      <c r="U176" s="734">
        <f>'дор.фонд на 01.01.22 (декабрь)'!X176</f>
        <v>508.3</v>
      </c>
      <c r="V176" s="756">
        <f>'дор.фонд на 01.01.22 (декабрь)'!Y176</f>
        <v>0</v>
      </c>
      <c r="W176" s="714">
        <f t="shared" si="88"/>
        <v>508.3</v>
      </c>
      <c r="X176" s="713">
        <f>'дор.фонд на 01.01.22 (декабрь)'!AR176</f>
        <v>0</v>
      </c>
      <c r="Y176" s="716">
        <f>'дор.фонд на 01.01.22 (декабрь)'!AS176</f>
        <v>508.3</v>
      </c>
      <c r="Z176" s="718">
        <f>'дор.фонд на 01.01.22 (декабрь)'!AT176</f>
        <v>0</v>
      </c>
      <c r="AA176" s="714">
        <f t="shared" si="89"/>
        <v>508.3</v>
      </c>
      <c r="AB176" s="717">
        <f>'дор.фонд на 01.01.22 (декабрь)'!BL176</f>
        <v>0</v>
      </c>
      <c r="AC176" s="716">
        <f>'дор.фонд на 01.01.22 (декабрь)'!BM176</f>
        <v>508.3</v>
      </c>
      <c r="AD176" s="757">
        <f>'дор.фонд на 01.01.22 (декабрь)'!BN176</f>
        <v>0</v>
      </c>
      <c r="AE176" s="736">
        <f t="shared" si="86"/>
        <v>1</v>
      </c>
      <c r="AF176" s="737">
        <f t="shared" si="87"/>
        <v>1</v>
      </c>
      <c r="AG176" s="714">
        <f t="shared" si="96"/>
        <v>0</v>
      </c>
      <c r="AH176" s="718">
        <f t="shared" ref="AH176:AJ176" si="113">P176-X176</f>
        <v>0</v>
      </c>
      <c r="AI176" s="718">
        <f t="shared" si="113"/>
        <v>0</v>
      </c>
      <c r="AJ176" s="718">
        <f t="shared" si="113"/>
        <v>0</v>
      </c>
      <c r="AK176" s="714">
        <f t="shared" si="97"/>
        <v>508.3</v>
      </c>
      <c r="AL176" s="718">
        <f>'дор.фонд на 01.01.22 (декабрь)'!BL176</f>
        <v>0</v>
      </c>
      <c r="AM176" s="718">
        <f>'дор.фонд на 01.01.22 (декабрь)'!BM176</f>
        <v>508.3</v>
      </c>
      <c r="AN176" s="718">
        <f>'дор.фонд на 01.01.22 (декабрь)'!BN176</f>
        <v>0</v>
      </c>
      <c r="AO176" s="714">
        <f t="shared" si="98"/>
        <v>508.3</v>
      </c>
      <c r="AP176" s="718">
        <f>'дор.фонд на 01.01.22 (декабрь)'!BU176</f>
        <v>0</v>
      </c>
      <c r="AQ176" s="718">
        <f>'дор.фонд на 01.01.22 (декабрь)'!BV176</f>
        <v>508.3</v>
      </c>
      <c r="AR176" s="718">
        <f>'дор.фонд на 01.01.22 (декабрь)'!BW176</f>
        <v>0</v>
      </c>
      <c r="AS176" s="714">
        <f t="shared" si="99"/>
        <v>591.70000000000005</v>
      </c>
      <c r="AT176" s="718">
        <f>'дор.фонд на 01.01.22 (декабрь)'!BZ176</f>
        <v>0</v>
      </c>
      <c r="AU176" s="718">
        <f>'дор.фонд на 01.01.22 (декабрь)'!CA176</f>
        <v>591.70000000000005</v>
      </c>
      <c r="AV176" s="718">
        <f>'дор.фонд на 01.01.22 (декабрь)'!CB176</f>
        <v>0</v>
      </c>
      <c r="AW176" s="714">
        <f t="shared" si="100"/>
        <v>1100</v>
      </c>
      <c r="AX176" s="718">
        <f t="shared" si="110"/>
        <v>0</v>
      </c>
      <c r="AY176" s="718">
        <f t="shared" si="111"/>
        <v>1100</v>
      </c>
      <c r="AZ176" s="718">
        <f t="shared" si="112"/>
        <v>0</v>
      </c>
      <c r="BA176" s="849"/>
      <c r="BB176" s="834"/>
      <c r="BC176" s="834"/>
      <c r="BD176" s="834"/>
      <c r="BE176" s="120"/>
    </row>
    <row r="177" spans="1:57" s="669" customFormat="1" ht="15.75" customHeight="1" x14ac:dyDescent="0.25">
      <c r="A177" s="827"/>
      <c r="B177" s="679"/>
      <c r="C177" s="680"/>
      <c r="D177" s="680"/>
      <c r="E177" s="638"/>
      <c r="F177" s="679"/>
      <c r="G177" s="680"/>
      <c r="H177" s="680"/>
      <c r="I177" s="638">
        <v>10</v>
      </c>
      <c r="J177" s="681" t="s">
        <v>267</v>
      </c>
      <c r="K177" s="685" t="s">
        <v>274</v>
      </c>
      <c r="L177" s="682">
        <f>5000</f>
        <v>5000</v>
      </c>
      <c r="M177" s="138"/>
      <c r="N177" s="141" t="s">
        <v>22</v>
      </c>
      <c r="O177" s="712">
        <f>SUM(O178:O194)-O179</f>
        <v>82134.020159999985</v>
      </c>
      <c r="P177" s="711">
        <f>SUM(P178:P194)-P179</f>
        <v>0</v>
      </c>
      <c r="Q177" s="711">
        <f>SUM(Q178:Q194)-Q179</f>
        <v>34079.926570000003</v>
      </c>
      <c r="R177" s="727">
        <f>SUM(R178:R194)-R179</f>
        <v>48054.093590000004</v>
      </c>
      <c r="S177" s="712">
        <f t="shared" si="85"/>
        <v>82139.393590000007</v>
      </c>
      <c r="T177" s="711">
        <f>SUM(T178:T194)-T179</f>
        <v>0</v>
      </c>
      <c r="U177" s="711">
        <f>SUM(U178:U194)-U179</f>
        <v>34085.300000000003</v>
      </c>
      <c r="V177" s="711">
        <f>SUM(V178:V194)-V179</f>
        <v>48054.093590000004</v>
      </c>
      <c r="W177" s="712">
        <f t="shared" si="88"/>
        <v>82134.020160000015</v>
      </c>
      <c r="X177" s="711">
        <f>SUM(X178:X194)-X179</f>
        <v>0</v>
      </c>
      <c r="Y177" s="711">
        <f>SUM(Y178:Y194)-Y179</f>
        <v>34079.926570000003</v>
      </c>
      <c r="Z177" s="711">
        <f>SUM(Z178:Z194)-Z179</f>
        <v>48054.093590000004</v>
      </c>
      <c r="AA177" s="712">
        <f t="shared" si="89"/>
        <v>80746.729070000001</v>
      </c>
      <c r="AB177" s="711">
        <f>SUM(AB178:AB194)-AB179</f>
        <v>0</v>
      </c>
      <c r="AC177" s="711">
        <f>SUM(AC178:AC194)-AC179</f>
        <v>32708.518630000002</v>
      </c>
      <c r="AD177" s="728">
        <f>SUM(AD178:AD194)-AD179</f>
        <v>48038.210440000003</v>
      </c>
      <c r="AE177" s="729">
        <f t="shared" si="86"/>
        <v>0.99993458157206738</v>
      </c>
      <c r="AF177" s="730">
        <f t="shared" si="87"/>
        <v>1.0000000000000004</v>
      </c>
      <c r="AG177" s="712">
        <f t="shared" si="96"/>
        <v>0</v>
      </c>
      <c r="AH177" s="711">
        <f>SUM(AH178:AH194)-AH179</f>
        <v>0</v>
      </c>
      <c r="AI177" s="711">
        <f>SUM(AI178:AI194)-AI179</f>
        <v>0</v>
      </c>
      <c r="AJ177" s="711">
        <f>SUM(AJ178:AJ194)-AJ179</f>
        <v>0</v>
      </c>
      <c r="AK177" s="712">
        <f t="shared" si="97"/>
        <v>80746.729070000001</v>
      </c>
      <c r="AL177" s="711">
        <f>SUM(AL178:AL194)-AL179</f>
        <v>0</v>
      </c>
      <c r="AM177" s="711">
        <f>SUM(AM178:AM194)-AM179</f>
        <v>32708.518630000002</v>
      </c>
      <c r="AN177" s="711">
        <f>SUM(AN178:AN194)-AN179</f>
        <v>48038.210440000003</v>
      </c>
      <c r="AO177" s="712">
        <f t="shared" si="98"/>
        <v>80746.729074000003</v>
      </c>
      <c r="AP177" s="711">
        <f>SUM(AP178:AP194)-AP179</f>
        <v>0</v>
      </c>
      <c r="AQ177" s="711">
        <f>SUM(AQ178:AQ194)-AQ179</f>
        <v>32708.518634000004</v>
      </c>
      <c r="AR177" s="711">
        <f>SUM(AR178:AR194)-AR179</f>
        <v>48038.210440000003</v>
      </c>
      <c r="AS177" s="712">
        <f t="shared" si="99"/>
        <v>10823.954229999999</v>
      </c>
      <c r="AT177" s="711">
        <f>SUM(AT178:AT194)-AT179</f>
        <v>0</v>
      </c>
      <c r="AU177" s="711">
        <f>SUM(AU178:AU194)-AU179</f>
        <v>5532.4224199999999</v>
      </c>
      <c r="AV177" s="711">
        <f>SUM(AV178:AV194)-AV179</f>
        <v>5291.5318100000004</v>
      </c>
      <c r="AW177" s="712">
        <f t="shared" si="100"/>
        <v>91570.683304000006</v>
      </c>
      <c r="AX177" s="711">
        <f>SUM(AX178:AX194)-AX179</f>
        <v>0</v>
      </c>
      <c r="AY177" s="711">
        <f>SUM(AY178:AY194)-AY179</f>
        <v>38240.94105400001</v>
      </c>
      <c r="AZ177" s="711">
        <f>SUM(AZ178:AZ194)-AZ179</f>
        <v>53329.742250000003</v>
      </c>
      <c r="BA177" s="848"/>
      <c r="BB177" s="835"/>
      <c r="BC177" s="835"/>
      <c r="BD177" s="835"/>
      <c r="BE177" s="827"/>
    </row>
    <row r="178" spans="1:57" s="48" customFormat="1" ht="15.6" customHeight="1" x14ac:dyDescent="0.25">
      <c r="A178" s="120"/>
      <c r="B178" s="35">
        <v>1</v>
      </c>
      <c r="C178" s="36"/>
      <c r="D178" s="36"/>
      <c r="E178" s="811">
        <v>149</v>
      </c>
      <c r="F178" s="35"/>
      <c r="G178" s="36"/>
      <c r="H178" s="36"/>
      <c r="I178" s="886" t="s">
        <v>271</v>
      </c>
      <c r="J178" s="887"/>
      <c r="K178" s="887"/>
      <c r="L178" s="202">
        <f>L177</f>
        <v>5000</v>
      </c>
      <c r="M178" s="811">
        <v>138</v>
      </c>
      <c r="N178" s="812" t="s">
        <v>235</v>
      </c>
      <c r="O178" s="738">
        <f t="shared" ref="O178:O194" si="114">P178+Q178+R178</f>
        <v>12137.17569</v>
      </c>
      <c r="P178" s="717">
        <f>'дор.фонд на 01.01.22 (декабрь)'!S178</f>
        <v>0</v>
      </c>
      <c r="Q178" s="716">
        <f>'дор.фонд на 01.01.22 (декабрь)'!T178</f>
        <v>8365.9</v>
      </c>
      <c r="R178" s="731">
        <f>'дор.фонд на 01.01.22 (декабрь)'!U178</f>
        <v>3771.2756899999999</v>
      </c>
      <c r="S178" s="732">
        <f t="shared" si="85"/>
        <v>12137.17569</v>
      </c>
      <c r="T178" s="733">
        <f>'дор.фонд на 01.01.22 (декабрь)'!W178</f>
        <v>0</v>
      </c>
      <c r="U178" s="734">
        <f>'дор.фонд на 01.01.22 (декабрь)'!X178</f>
        <v>8365.9</v>
      </c>
      <c r="V178" s="733">
        <f>'дор.фонд на 01.01.22 (декабрь)'!Y178</f>
        <v>3771.2756899999999</v>
      </c>
      <c r="W178" s="714">
        <f t="shared" si="88"/>
        <v>12137.17569</v>
      </c>
      <c r="X178" s="713">
        <f>'дор.фонд на 01.01.22 (декабрь)'!AR178</f>
        <v>0</v>
      </c>
      <c r="Y178" s="716">
        <f>'дор.фонд на 01.01.22 (декабрь)'!AS178</f>
        <v>8365.9</v>
      </c>
      <c r="Z178" s="713">
        <f>'дор.фонд на 01.01.22 (декабрь)'!AT178</f>
        <v>3771.2756899999999</v>
      </c>
      <c r="AA178" s="714">
        <f t="shared" si="89"/>
        <v>12137.17569</v>
      </c>
      <c r="AB178" s="717">
        <f>'дор.фонд на 01.01.22 (декабрь)'!BL178</f>
        <v>0</v>
      </c>
      <c r="AC178" s="725">
        <f>'дор.фонд на 01.01.22 (декабрь)'!BM178</f>
        <v>8365.9</v>
      </c>
      <c r="AD178" s="740">
        <f>'дор.фонд на 01.01.22 (декабрь)'!BN178</f>
        <v>3771.2756899999999</v>
      </c>
      <c r="AE178" s="736">
        <f t="shared" si="86"/>
        <v>1</v>
      </c>
      <c r="AF178" s="737">
        <f t="shared" si="87"/>
        <v>1</v>
      </c>
      <c r="AG178" s="714">
        <f t="shared" si="96"/>
        <v>0</v>
      </c>
      <c r="AH178" s="713">
        <f t="shared" ref="AH178:AJ193" si="115">P178-X178</f>
        <v>0</v>
      </c>
      <c r="AI178" s="713">
        <f t="shared" si="115"/>
        <v>0</v>
      </c>
      <c r="AJ178" s="713">
        <f>R178-Z178</f>
        <v>0</v>
      </c>
      <c r="AK178" s="714">
        <f t="shared" si="97"/>
        <v>12137.17569</v>
      </c>
      <c r="AL178" s="713">
        <f>'дор.фонд на 01.01.22 (декабрь)'!BL178</f>
        <v>0</v>
      </c>
      <c r="AM178" s="713">
        <f>'дор.фонд на 01.01.22 (декабрь)'!BM178</f>
        <v>8365.9</v>
      </c>
      <c r="AN178" s="713">
        <f>'дор.фонд на 01.01.22 (декабрь)'!BN178</f>
        <v>3771.2756899999999</v>
      </c>
      <c r="AO178" s="714">
        <f t="shared" si="98"/>
        <v>12137.17569</v>
      </c>
      <c r="AP178" s="713">
        <f>'дор.фонд на 01.01.22 (декабрь)'!BU178</f>
        <v>0</v>
      </c>
      <c r="AQ178" s="713">
        <f>'дор.фонд на 01.01.22 (декабрь)'!BV178</f>
        <v>8365.9</v>
      </c>
      <c r="AR178" s="713">
        <f>'дор.фонд на 01.01.22 (декабрь)'!BW178</f>
        <v>3771.2756899999999</v>
      </c>
      <c r="AS178" s="714">
        <f t="shared" si="99"/>
        <v>1257.8137100000001</v>
      </c>
      <c r="AT178" s="713">
        <f>'дор.фонд на 01.01.22 (декабрь)'!BZ178</f>
        <v>0</v>
      </c>
      <c r="AU178" s="713">
        <f>'дор.фонд на 01.01.22 (декабрь)'!CA178</f>
        <v>884.83040000000005</v>
      </c>
      <c r="AV178" s="713">
        <f>'дор.фонд на 01.01.22 (декабрь)'!CB178</f>
        <v>372.98331000000002</v>
      </c>
      <c r="AW178" s="714">
        <f t="shared" si="100"/>
        <v>13394.9894</v>
      </c>
      <c r="AX178" s="713">
        <f>AP178+AT178</f>
        <v>0</v>
      </c>
      <c r="AY178" s="713">
        <f t="shared" ref="AY178:AZ178" si="116">AQ178+AU178</f>
        <v>9250.7304000000004</v>
      </c>
      <c r="AZ178" s="713">
        <f t="shared" si="116"/>
        <v>4144.259</v>
      </c>
      <c r="BA178" s="849"/>
      <c r="BB178" s="832"/>
      <c r="BC178" s="832"/>
      <c r="BD178" s="832"/>
      <c r="BE178" s="120"/>
    </row>
    <row r="179" spans="1:57" s="48" customFormat="1" ht="15.75" hidden="1" customHeight="1" x14ac:dyDescent="0.25">
      <c r="A179" s="120"/>
      <c r="B179" s="35"/>
      <c r="C179" s="36"/>
      <c r="D179" s="36"/>
      <c r="E179" s="811"/>
      <c r="F179" s="35"/>
      <c r="G179" s="36"/>
      <c r="H179" s="36"/>
      <c r="I179" s="892" t="s">
        <v>275</v>
      </c>
      <c r="J179" s="893"/>
      <c r="K179" s="893"/>
      <c r="L179" s="893"/>
      <c r="M179" s="811"/>
      <c r="N179" s="19" t="s">
        <v>251</v>
      </c>
      <c r="O179" s="738">
        <f t="shared" si="114"/>
        <v>0</v>
      </c>
      <c r="P179" s="717">
        <f>'дор.фонд на 01.01.22 (декабрь)'!S179</f>
        <v>0</v>
      </c>
      <c r="Q179" s="716">
        <f>'дор.фонд на 01.01.22 (декабрь)'!T179</f>
        <v>0</v>
      </c>
      <c r="R179" s="731">
        <f>'дор.фонд на 01.01.22 (декабрь)'!U179</f>
        <v>0</v>
      </c>
      <c r="S179" s="732">
        <f t="shared" si="85"/>
        <v>0</v>
      </c>
      <c r="T179" s="733">
        <f>'дор.фонд на 01.01.22 (декабрь)'!W179</f>
        <v>0</v>
      </c>
      <c r="U179" s="734">
        <f>'дор.фонд на 01.01.22 (декабрь)'!X179</f>
        <v>0</v>
      </c>
      <c r="V179" s="733">
        <f>'дор.фонд на 01.01.22 (декабрь)'!Y179</f>
        <v>0</v>
      </c>
      <c r="W179" s="714">
        <f t="shared" si="88"/>
        <v>0</v>
      </c>
      <c r="X179" s="713">
        <f>'дор.фонд на 01.01.22 (декабрь)'!AR179</f>
        <v>0</v>
      </c>
      <c r="Y179" s="716">
        <f>'дор.фонд на 01.01.22 (декабрь)'!AS179</f>
        <v>0</v>
      </c>
      <c r="Z179" s="713">
        <f>'дор.фонд на 01.01.22 (декабрь)'!AT179</f>
        <v>0</v>
      </c>
      <c r="AA179" s="714">
        <f t="shared" si="89"/>
        <v>0</v>
      </c>
      <c r="AB179" s="717">
        <f>'дор.фонд на 01.01.22 (декабрь)'!BL179</f>
        <v>0</v>
      </c>
      <c r="AC179" s="725">
        <f>'дор.фонд на 01.01.22 (декабрь)'!BM179</f>
        <v>0</v>
      </c>
      <c r="AD179" s="740">
        <f>'дор.фонд на 01.01.22 (декабрь)'!BN179</f>
        <v>0</v>
      </c>
      <c r="AE179" s="736" t="e">
        <f t="shared" si="86"/>
        <v>#DIV/0!</v>
      </c>
      <c r="AF179" s="737" t="e">
        <f t="shared" si="87"/>
        <v>#DIV/0!</v>
      </c>
      <c r="AG179" s="714">
        <f t="shared" si="96"/>
        <v>0</v>
      </c>
      <c r="AH179" s="713">
        <f t="shared" si="115"/>
        <v>0</v>
      </c>
      <c r="AI179" s="713">
        <f t="shared" si="115"/>
        <v>0</v>
      </c>
      <c r="AJ179" s="713">
        <f t="shared" si="115"/>
        <v>0</v>
      </c>
      <c r="AK179" s="714">
        <f t="shared" si="97"/>
        <v>0</v>
      </c>
      <c r="AL179" s="713">
        <f>'дор.фонд на 01.01.22 (декабрь)'!BL179</f>
        <v>0</v>
      </c>
      <c r="AM179" s="713">
        <f>'дор.фонд на 01.01.22 (декабрь)'!BM179</f>
        <v>0</v>
      </c>
      <c r="AN179" s="713">
        <f>'дор.фонд на 01.01.22 (декабрь)'!BN179</f>
        <v>0</v>
      </c>
      <c r="AO179" s="714">
        <f t="shared" si="98"/>
        <v>0</v>
      </c>
      <c r="AP179" s="713">
        <f>'дор.фонд на 01.01.22 (декабрь)'!BU179</f>
        <v>0</v>
      </c>
      <c r="AQ179" s="713">
        <f>'дор.фонд на 01.01.22 (декабрь)'!BV179</f>
        <v>0</v>
      </c>
      <c r="AR179" s="713">
        <f>'дор.фонд на 01.01.22 (декабрь)'!BW179</f>
        <v>0</v>
      </c>
      <c r="AS179" s="714">
        <f t="shared" si="99"/>
        <v>0</v>
      </c>
      <c r="AT179" s="713">
        <f>'дор.фонд на 01.01.22 (декабрь)'!BZ179</f>
        <v>0</v>
      </c>
      <c r="AU179" s="713">
        <f>'дор.фонд на 01.01.22 (декабрь)'!CA179</f>
        <v>0</v>
      </c>
      <c r="AV179" s="713">
        <f>'дор.фонд на 01.01.22 (декабрь)'!CB179</f>
        <v>0</v>
      </c>
      <c r="AW179" s="714">
        <f t="shared" si="100"/>
        <v>0</v>
      </c>
      <c r="AX179" s="713">
        <f t="shared" ref="AX179:AX194" si="117">AP179+AT179</f>
        <v>0</v>
      </c>
      <c r="AY179" s="713">
        <f t="shared" ref="AY179:AY194" si="118">AQ179+AU179</f>
        <v>0</v>
      </c>
      <c r="AZ179" s="713">
        <f t="shared" ref="AZ179:AZ194" si="119">AR179+AV179</f>
        <v>0</v>
      </c>
      <c r="BA179" s="849"/>
      <c r="BB179" s="832"/>
      <c r="BC179" s="832"/>
      <c r="BD179" s="832"/>
      <c r="BE179" s="120"/>
    </row>
    <row r="180" spans="1:57" s="48" customFormat="1" ht="15.75" customHeight="1" x14ac:dyDescent="0.25">
      <c r="A180" s="120"/>
      <c r="B180" s="35"/>
      <c r="C180" s="36"/>
      <c r="D180" s="36">
        <v>1</v>
      </c>
      <c r="E180" s="811">
        <v>150</v>
      </c>
      <c r="F180" s="35"/>
      <c r="G180" s="36"/>
      <c r="H180" s="36">
        <v>1</v>
      </c>
      <c r="I180" s="811">
        <v>11</v>
      </c>
      <c r="J180" s="812" t="s">
        <v>268</v>
      </c>
      <c r="K180" s="69" t="s">
        <v>276</v>
      </c>
      <c r="L180" s="66">
        <v>15000</v>
      </c>
      <c r="M180" s="811">
        <v>139</v>
      </c>
      <c r="N180" s="812" t="s">
        <v>128</v>
      </c>
      <c r="O180" s="738">
        <f t="shared" si="114"/>
        <v>858.6</v>
      </c>
      <c r="P180" s="717">
        <f>'дор.фонд на 01.01.22 (декабрь)'!S180</f>
        <v>0</v>
      </c>
      <c r="Q180" s="716">
        <f>'дор.фонд на 01.01.22 (декабрь)'!T180</f>
        <v>858.6</v>
      </c>
      <c r="R180" s="731">
        <f>'дор.фонд на 01.01.22 (декабрь)'!U180</f>
        <v>0</v>
      </c>
      <c r="S180" s="732">
        <f t="shared" si="85"/>
        <v>858.6</v>
      </c>
      <c r="T180" s="733">
        <f>'дор.фонд на 01.01.22 (декабрь)'!W180</f>
        <v>0</v>
      </c>
      <c r="U180" s="734">
        <f>'дор.фонд на 01.01.22 (декабрь)'!X180</f>
        <v>858.6</v>
      </c>
      <c r="V180" s="733">
        <f>'дор.фонд на 01.01.22 (декабрь)'!Y180</f>
        <v>0</v>
      </c>
      <c r="W180" s="714">
        <f t="shared" si="88"/>
        <v>858.6</v>
      </c>
      <c r="X180" s="713">
        <f>'дор.фонд на 01.01.22 (декабрь)'!AR180</f>
        <v>0</v>
      </c>
      <c r="Y180" s="716">
        <f>'дор.фонд на 01.01.22 (декабрь)'!AS180</f>
        <v>858.6</v>
      </c>
      <c r="Z180" s="713">
        <f>'дор.фонд на 01.01.22 (декабрь)'!AT180</f>
        <v>0</v>
      </c>
      <c r="AA180" s="714">
        <f t="shared" si="89"/>
        <v>858.59999999999991</v>
      </c>
      <c r="AB180" s="717">
        <f>'дор.фонд на 01.01.22 (декабрь)'!BL180</f>
        <v>0</v>
      </c>
      <c r="AC180" s="725">
        <f>'дор.фонд на 01.01.22 (декабрь)'!BM180</f>
        <v>858.59999999999991</v>
      </c>
      <c r="AD180" s="740">
        <f>'дор.фонд на 01.01.22 (декабрь)'!BN180</f>
        <v>0</v>
      </c>
      <c r="AE180" s="736">
        <f t="shared" si="86"/>
        <v>1</v>
      </c>
      <c r="AF180" s="737">
        <f t="shared" si="87"/>
        <v>1</v>
      </c>
      <c r="AG180" s="714">
        <f t="shared" si="96"/>
        <v>0</v>
      </c>
      <c r="AH180" s="713">
        <f t="shared" si="115"/>
        <v>0</v>
      </c>
      <c r="AI180" s="713">
        <f t="shared" si="115"/>
        <v>0</v>
      </c>
      <c r="AJ180" s="713">
        <f t="shared" si="115"/>
        <v>0</v>
      </c>
      <c r="AK180" s="714">
        <f t="shared" si="97"/>
        <v>858.59999999999991</v>
      </c>
      <c r="AL180" s="713">
        <f>'дор.фонд на 01.01.22 (декабрь)'!BL180</f>
        <v>0</v>
      </c>
      <c r="AM180" s="713">
        <f>'дор.фонд на 01.01.22 (декабрь)'!BM180</f>
        <v>858.59999999999991</v>
      </c>
      <c r="AN180" s="713">
        <f>'дор.фонд на 01.01.22 (декабрь)'!BN180</f>
        <v>0</v>
      </c>
      <c r="AO180" s="714">
        <f t="shared" si="98"/>
        <v>858.59999999999991</v>
      </c>
      <c r="AP180" s="713">
        <f>'дор.фонд на 01.01.22 (декабрь)'!BU180</f>
        <v>0</v>
      </c>
      <c r="AQ180" s="713">
        <f>'дор.фонд на 01.01.22 (декабрь)'!BV180</f>
        <v>858.59999999999991</v>
      </c>
      <c r="AR180" s="713">
        <f>'дор.фонд на 01.01.22 (декабрь)'!BW180</f>
        <v>0</v>
      </c>
      <c r="AS180" s="714">
        <f t="shared" si="99"/>
        <v>189.60239999999999</v>
      </c>
      <c r="AT180" s="713">
        <f>'дор.фонд на 01.01.22 (декабрь)'!BZ180</f>
        <v>0</v>
      </c>
      <c r="AU180" s="713">
        <f>'дор.фонд на 01.01.22 (декабрь)'!CA180</f>
        <v>189.60239999999999</v>
      </c>
      <c r="AV180" s="713">
        <f>'дор.фонд на 01.01.22 (декабрь)'!CB180</f>
        <v>0</v>
      </c>
      <c r="AW180" s="714">
        <f t="shared" si="100"/>
        <v>1048.2023999999999</v>
      </c>
      <c r="AX180" s="713">
        <f t="shared" si="117"/>
        <v>0</v>
      </c>
      <c r="AY180" s="713">
        <f t="shared" si="118"/>
        <v>1048.2023999999999</v>
      </c>
      <c r="AZ180" s="713">
        <f t="shared" si="119"/>
        <v>0</v>
      </c>
      <c r="BA180" s="849"/>
      <c r="BB180" s="832"/>
      <c r="BC180" s="832"/>
      <c r="BD180" s="832"/>
      <c r="BE180" s="120"/>
    </row>
    <row r="181" spans="1:57" s="48" customFormat="1" ht="15.6" customHeight="1" x14ac:dyDescent="0.25">
      <c r="A181" s="120"/>
      <c r="B181" s="35"/>
      <c r="C181" s="36"/>
      <c r="D181" s="36">
        <v>1</v>
      </c>
      <c r="E181" s="811">
        <v>151</v>
      </c>
      <c r="F181" s="35"/>
      <c r="G181" s="36"/>
      <c r="H181" s="36"/>
      <c r="I181" s="886" t="s">
        <v>271</v>
      </c>
      <c r="J181" s="887"/>
      <c r="K181" s="887"/>
      <c r="L181" s="202">
        <f>L180</f>
        <v>15000</v>
      </c>
      <c r="M181" s="811">
        <v>140</v>
      </c>
      <c r="N181" s="812" t="s">
        <v>129</v>
      </c>
      <c r="O181" s="738">
        <f t="shared" si="114"/>
        <v>618.20000000000005</v>
      </c>
      <c r="P181" s="717">
        <f>'дор.фонд на 01.01.22 (декабрь)'!S181</f>
        <v>0</v>
      </c>
      <c r="Q181" s="716">
        <f>'дор.фонд на 01.01.22 (декабрь)'!T181</f>
        <v>618.20000000000005</v>
      </c>
      <c r="R181" s="731">
        <f>'дор.фонд на 01.01.22 (декабрь)'!U181</f>
        <v>0</v>
      </c>
      <c r="S181" s="732">
        <f t="shared" si="85"/>
        <v>618.20000000000005</v>
      </c>
      <c r="T181" s="733">
        <f>'дор.фонд на 01.01.22 (декабрь)'!W181</f>
        <v>0</v>
      </c>
      <c r="U181" s="734">
        <f>'дор.фонд на 01.01.22 (декабрь)'!X181</f>
        <v>618.20000000000005</v>
      </c>
      <c r="V181" s="733">
        <f>'дор.фонд на 01.01.22 (декабрь)'!Y181</f>
        <v>0</v>
      </c>
      <c r="W181" s="714">
        <f t="shared" si="88"/>
        <v>618.20000000000005</v>
      </c>
      <c r="X181" s="713">
        <f>'дор.фонд на 01.01.22 (декабрь)'!AR181</f>
        <v>0</v>
      </c>
      <c r="Y181" s="716">
        <f>'дор.фонд на 01.01.22 (декабрь)'!AS181</f>
        <v>618.20000000000005</v>
      </c>
      <c r="Z181" s="713">
        <f>'дор.фонд на 01.01.22 (декабрь)'!AT181</f>
        <v>0</v>
      </c>
      <c r="AA181" s="714">
        <f t="shared" si="89"/>
        <v>618.20000000000005</v>
      </c>
      <c r="AB181" s="717">
        <f>'дор.фонд на 01.01.22 (декабрь)'!BL181</f>
        <v>0</v>
      </c>
      <c r="AC181" s="725">
        <f>'дор.фонд на 01.01.22 (декабрь)'!BM181</f>
        <v>618.20000000000005</v>
      </c>
      <c r="AD181" s="740">
        <f>'дор.фонд на 01.01.22 (декабрь)'!BN181</f>
        <v>0</v>
      </c>
      <c r="AE181" s="736">
        <f t="shared" si="86"/>
        <v>1</v>
      </c>
      <c r="AF181" s="737">
        <f t="shared" si="87"/>
        <v>1</v>
      </c>
      <c r="AG181" s="714">
        <f t="shared" si="96"/>
        <v>0</v>
      </c>
      <c r="AH181" s="713">
        <f t="shared" si="115"/>
        <v>0</v>
      </c>
      <c r="AI181" s="713">
        <f t="shared" si="115"/>
        <v>0</v>
      </c>
      <c r="AJ181" s="713">
        <f t="shared" si="115"/>
        <v>0</v>
      </c>
      <c r="AK181" s="714">
        <f t="shared" si="97"/>
        <v>618.20000000000005</v>
      </c>
      <c r="AL181" s="713">
        <f>'дор.фонд на 01.01.22 (декабрь)'!BL181</f>
        <v>0</v>
      </c>
      <c r="AM181" s="713">
        <f>'дор.фонд на 01.01.22 (декабрь)'!BM181</f>
        <v>618.20000000000005</v>
      </c>
      <c r="AN181" s="713">
        <f>'дор.фонд на 01.01.22 (декабрь)'!BN181</f>
        <v>0</v>
      </c>
      <c r="AO181" s="714">
        <f t="shared" si="98"/>
        <v>618.20000000000005</v>
      </c>
      <c r="AP181" s="713">
        <f>'дор.фонд на 01.01.22 (декабрь)'!BU181</f>
        <v>0</v>
      </c>
      <c r="AQ181" s="713">
        <f>'дор.фонд на 01.01.22 (декабрь)'!BV181</f>
        <v>618.20000000000005</v>
      </c>
      <c r="AR181" s="713">
        <f>'дор.фонд на 01.01.22 (декабрь)'!BW181</f>
        <v>0</v>
      </c>
      <c r="AS181" s="714">
        <f t="shared" si="99"/>
        <v>61.140659999999997</v>
      </c>
      <c r="AT181" s="713">
        <f>'дор.фонд на 01.01.22 (декабрь)'!BZ181</f>
        <v>0</v>
      </c>
      <c r="AU181" s="713">
        <f>'дор.фонд на 01.01.22 (декабрь)'!CA181</f>
        <v>61.140659999999997</v>
      </c>
      <c r="AV181" s="713">
        <f>'дор.фонд на 01.01.22 (декабрь)'!CB181</f>
        <v>0</v>
      </c>
      <c r="AW181" s="714">
        <f t="shared" si="100"/>
        <v>679.34066000000007</v>
      </c>
      <c r="AX181" s="713">
        <f t="shared" si="117"/>
        <v>0</v>
      </c>
      <c r="AY181" s="713">
        <f t="shared" si="118"/>
        <v>679.34066000000007</v>
      </c>
      <c r="AZ181" s="713">
        <f t="shared" si="119"/>
        <v>0</v>
      </c>
      <c r="BA181" s="849"/>
      <c r="BB181" s="832"/>
      <c r="BC181" s="832"/>
      <c r="BD181" s="832"/>
      <c r="BE181" s="120"/>
    </row>
    <row r="182" spans="1:57" s="48" customFormat="1" ht="15.6" customHeight="1" x14ac:dyDescent="0.25">
      <c r="A182" s="120"/>
      <c r="B182" s="35"/>
      <c r="C182" s="36"/>
      <c r="D182" s="36">
        <v>1</v>
      </c>
      <c r="E182" s="811">
        <v>152</v>
      </c>
      <c r="F182" s="35"/>
      <c r="G182" s="36"/>
      <c r="H182" s="36">
        <v>1</v>
      </c>
      <c r="I182" s="892" t="s">
        <v>4</v>
      </c>
      <c r="J182" s="893"/>
      <c r="K182" s="893"/>
      <c r="L182" s="893"/>
      <c r="M182" s="811">
        <v>141</v>
      </c>
      <c r="N182" s="812" t="s">
        <v>130</v>
      </c>
      <c r="O182" s="738">
        <f t="shared" si="114"/>
        <v>858.6</v>
      </c>
      <c r="P182" s="717">
        <f>'дор.фонд на 01.01.22 (декабрь)'!S182</f>
        <v>0</v>
      </c>
      <c r="Q182" s="716">
        <f>'дор.фонд на 01.01.22 (декабрь)'!T182</f>
        <v>858.6</v>
      </c>
      <c r="R182" s="731">
        <f>'дор.фонд на 01.01.22 (декабрь)'!U182</f>
        <v>0</v>
      </c>
      <c r="S182" s="732">
        <f t="shared" si="85"/>
        <v>858.6</v>
      </c>
      <c r="T182" s="733">
        <f>'дор.фонд на 01.01.22 (декабрь)'!W182</f>
        <v>0</v>
      </c>
      <c r="U182" s="734">
        <f>'дор.фонд на 01.01.22 (декабрь)'!X182</f>
        <v>858.6</v>
      </c>
      <c r="V182" s="733">
        <f>'дор.фонд на 01.01.22 (декабрь)'!Y182</f>
        <v>0</v>
      </c>
      <c r="W182" s="714">
        <f t="shared" si="88"/>
        <v>858.6</v>
      </c>
      <c r="X182" s="713">
        <f>'дор.фонд на 01.01.22 (декабрь)'!AR182</f>
        <v>0</v>
      </c>
      <c r="Y182" s="716">
        <f>'дор.фонд на 01.01.22 (декабрь)'!AS182</f>
        <v>858.6</v>
      </c>
      <c r="Z182" s="713">
        <f>'дор.фонд на 01.01.22 (декабрь)'!AT182</f>
        <v>0</v>
      </c>
      <c r="AA182" s="714">
        <f t="shared" si="89"/>
        <v>858.6</v>
      </c>
      <c r="AB182" s="717">
        <f>'дор.фонд на 01.01.22 (декабрь)'!BL182</f>
        <v>0</v>
      </c>
      <c r="AC182" s="725">
        <f>'дор.фонд на 01.01.22 (декабрь)'!BM182</f>
        <v>858.6</v>
      </c>
      <c r="AD182" s="740">
        <f>'дор.фонд на 01.01.22 (декабрь)'!BN182</f>
        <v>0</v>
      </c>
      <c r="AE182" s="736">
        <f t="shared" si="86"/>
        <v>1</v>
      </c>
      <c r="AF182" s="737">
        <f t="shared" si="87"/>
        <v>1</v>
      </c>
      <c r="AG182" s="714">
        <f t="shared" si="96"/>
        <v>0</v>
      </c>
      <c r="AH182" s="713">
        <f t="shared" si="115"/>
        <v>0</v>
      </c>
      <c r="AI182" s="713">
        <f t="shared" si="115"/>
        <v>0</v>
      </c>
      <c r="AJ182" s="713">
        <f t="shared" si="115"/>
        <v>0</v>
      </c>
      <c r="AK182" s="714">
        <f t="shared" si="97"/>
        <v>858.6</v>
      </c>
      <c r="AL182" s="713">
        <f>'дор.фонд на 01.01.22 (декабрь)'!BL182</f>
        <v>0</v>
      </c>
      <c r="AM182" s="713">
        <f>'дор.фонд на 01.01.22 (декабрь)'!BM182</f>
        <v>858.6</v>
      </c>
      <c r="AN182" s="713">
        <f>'дор.фонд на 01.01.22 (декабрь)'!BN182</f>
        <v>0</v>
      </c>
      <c r="AO182" s="714">
        <f t="shared" si="98"/>
        <v>858.6</v>
      </c>
      <c r="AP182" s="713">
        <f>'дор.фонд на 01.01.22 (декабрь)'!BU182</f>
        <v>0</v>
      </c>
      <c r="AQ182" s="713">
        <f>'дор.фонд на 01.01.22 (декабрь)'!BV182</f>
        <v>858.6</v>
      </c>
      <c r="AR182" s="713">
        <f>'дор.фонд на 01.01.22 (декабрь)'!BW182</f>
        <v>0</v>
      </c>
      <c r="AS182" s="714">
        <f t="shared" si="99"/>
        <v>169.22839999999999</v>
      </c>
      <c r="AT182" s="713">
        <f>'дор.фонд на 01.01.22 (декабрь)'!BZ182</f>
        <v>0</v>
      </c>
      <c r="AU182" s="713">
        <f>'дор.фонд на 01.01.22 (декабрь)'!CA182</f>
        <v>169.22839999999999</v>
      </c>
      <c r="AV182" s="713">
        <f>'дор.фонд на 01.01.22 (декабрь)'!CB182</f>
        <v>0</v>
      </c>
      <c r="AW182" s="714">
        <f t="shared" si="100"/>
        <v>1027.8284000000001</v>
      </c>
      <c r="AX182" s="713">
        <f t="shared" si="117"/>
        <v>0</v>
      </c>
      <c r="AY182" s="713">
        <f t="shared" si="118"/>
        <v>1027.8284000000001</v>
      </c>
      <c r="AZ182" s="713">
        <f t="shared" si="119"/>
        <v>0</v>
      </c>
      <c r="BA182" s="849"/>
      <c r="BB182" s="832"/>
      <c r="BC182" s="832"/>
      <c r="BD182" s="832"/>
      <c r="BE182" s="120"/>
    </row>
    <row r="183" spans="1:57" s="48" customFormat="1" ht="15.6" customHeight="1" x14ac:dyDescent="0.25">
      <c r="A183" s="120"/>
      <c r="B183" s="35"/>
      <c r="C183" s="36"/>
      <c r="D183" s="36">
        <v>1</v>
      </c>
      <c r="E183" s="811">
        <v>153</v>
      </c>
      <c r="F183" s="35"/>
      <c r="G183" s="36"/>
      <c r="H183" s="36">
        <v>1</v>
      </c>
      <c r="I183" s="811">
        <v>12</v>
      </c>
      <c r="J183" s="812" t="s">
        <v>269</v>
      </c>
      <c r="K183" s="69" t="s">
        <v>277</v>
      </c>
      <c r="L183" s="66">
        <v>2200</v>
      </c>
      <c r="M183" s="811">
        <v>142</v>
      </c>
      <c r="N183" s="812" t="s">
        <v>131</v>
      </c>
      <c r="O183" s="738">
        <f t="shared" si="114"/>
        <v>3417.1</v>
      </c>
      <c r="P183" s="717">
        <f>'дор.фонд на 01.01.22 (декабрь)'!S183</f>
        <v>0</v>
      </c>
      <c r="Q183" s="716">
        <f>'дор.фонд на 01.01.22 (декабрь)'!T183</f>
        <v>3417.1</v>
      </c>
      <c r="R183" s="731">
        <f>'дор.фонд на 01.01.22 (декабрь)'!U183</f>
        <v>0</v>
      </c>
      <c r="S183" s="732">
        <f t="shared" si="85"/>
        <v>3417.1</v>
      </c>
      <c r="T183" s="733">
        <f>'дор.фонд на 01.01.22 (декабрь)'!W183</f>
        <v>0</v>
      </c>
      <c r="U183" s="734">
        <f>'дор.фонд на 01.01.22 (декабрь)'!X183</f>
        <v>3417.1</v>
      </c>
      <c r="V183" s="733">
        <f>'дор.фонд на 01.01.22 (декабрь)'!Y183</f>
        <v>0</v>
      </c>
      <c r="W183" s="714">
        <f t="shared" si="88"/>
        <v>3417.1</v>
      </c>
      <c r="X183" s="713">
        <f>'дор.фонд на 01.01.22 (декабрь)'!AR183</f>
        <v>0</v>
      </c>
      <c r="Y183" s="716">
        <f>'дор.фонд на 01.01.22 (декабрь)'!AS183</f>
        <v>3417.1</v>
      </c>
      <c r="Z183" s="713">
        <f>'дор.фонд на 01.01.22 (декабрь)'!AT183</f>
        <v>0</v>
      </c>
      <c r="AA183" s="714">
        <f t="shared" si="89"/>
        <v>3417.0999999999995</v>
      </c>
      <c r="AB183" s="717">
        <f>'дор.фонд на 01.01.22 (декабрь)'!BL183</f>
        <v>0</v>
      </c>
      <c r="AC183" s="725">
        <f>'дор.фонд на 01.01.22 (декабрь)'!BM183</f>
        <v>3417.0999999999995</v>
      </c>
      <c r="AD183" s="740">
        <f>'дор.фонд на 01.01.22 (декабрь)'!BN183</f>
        <v>0</v>
      </c>
      <c r="AE183" s="736">
        <f t="shared" si="86"/>
        <v>1</v>
      </c>
      <c r="AF183" s="737">
        <f t="shared" si="87"/>
        <v>1</v>
      </c>
      <c r="AG183" s="714">
        <f t="shared" si="96"/>
        <v>0</v>
      </c>
      <c r="AH183" s="713">
        <f t="shared" si="115"/>
        <v>0</v>
      </c>
      <c r="AI183" s="713">
        <f t="shared" si="115"/>
        <v>0</v>
      </c>
      <c r="AJ183" s="713">
        <f t="shared" si="115"/>
        <v>0</v>
      </c>
      <c r="AK183" s="714">
        <f t="shared" si="97"/>
        <v>3417.0999999999995</v>
      </c>
      <c r="AL183" s="713">
        <f>'дор.фонд на 01.01.22 (декабрь)'!BL183</f>
        <v>0</v>
      </c>
      <c r="AM183" s="713">
        <f>'дор.фонд на 01.01.22 (декабрь)'!BM183</f>
        <v>3417.0999999999995</v>
      </c>
      <c r="AN183" s="713">
        <f>'дор.фонд на 01.01.22 (декабрь)'!BN183</f>
        <v>0</v>
      </c>
      <c r="AO183" s="714">
        <f t="shared" si="98"/>
        <v>3417.1000039999999</v>
      </c>
      <c r="AP183" s="713">
        <f>'дор.фонд на 01.01.22 (декабрь)'!BU183</f>
        <v>0</v>
      </c>
      <c r="AQ183" s="713">
        <f>'дор.фонд на 01.01.22 (декабрь)'!BV183</f>
        <v>3417.1000039999999</v>
      </c>
      <c r="AR183" s="713">
        <f>'дор.фонд на 01.01.22 (декабрь)'!BW183</f>
        <v>0</v>
      </c>
      <c r="AS183" s="714">
        <f t="shared" si="99"/>
        <v>486.86159000000004</v>
      </c>
      <c r="AT183" s="713">
        <f>'дор.фонд на 01.01.22 (декабрь)'!BZ183</f>
        <v>0</v>
      </c>
      <c r="AU183" s="713">
        <f>'дор.фонд на 01.01.22 (декабрь)'!CA183</f>
        <v>486.86159000000004</v>
      </c>
      <c r="AV183" s="713">
        <f>'дор.фонд на 01.01.22 (декабрь)'!CB183</f>
        <v>0</v>
      </c>
      <c r="AW183" s="714">
        <f t="shared" si="100"/>
        <v>3903.9615939999999</v>
      </c>
      <c r="AX183" s="713">
        <f t="shared" si="117"/>
        <v>0</v>
      </c>
      <c r="AY183" s="713">
        <f t="shared" si="118"/>
        <v>3903.9615939999999</v>
      </c>
      <c r="AZ183" s="713">
        <f t="shared" si="119"/>
        <v>0</v>
      </c>
      <c r="BA183" s="849"/>
      <c r="BB183" s="832"/>
      <c r="BC183" s="832"/>
      <c r="BD183" s="832"/>
      <c r="BE183" s="120"/>
    </row>
    <row r="184" spans="1:57" s="49" customFormat="1" ht="15.6" customHeight="1" x14ac:dyDescent="0.25">
      <c r="A184" s="828"/>
      <c r="B184" s="38"/>
      <c r="C184" s="39">
        <v>1</v>
      </c>
      <c r="D184" s="39"/>
      <c r="E184" s="40">
        <v>154</v>
      </c>
      <c r="F184" s="38"/>
      <c r="G184" s="39"/>
      <c r="H184" s="39">
        <v>1</v>
      </c>
      <c r="I184" s="890" t="s">
        <v>271</v>
      </c>
      <c r="J184" s="891"/>
      <c r="K184" s="891"/>
      <c r="L184" s="203">
        <f>L183</f>
        <v>2200</v>
      </c>
      <c r="M184" s="811">
        <v>143</v>
      </c>
      <c r="N184" s="812" t="s">
        <v>60</v>
      </c>
      <c r="O184" s="738">
        <f t="shared" si="114"/>
        <v>48211.617900000005</v>
      </c>
      <c r="P184" s="717">
        <f>'дор.фонд на 01.01.22 (декабрь)'!S184</f>
        <v>0</v>
      </c>
      <c r="Q184" s="716">
        <f>'дор.фонд на 01.01.22 (декабрь)'!T184</f>
        <v>3928.8</v>
      </c>
      <c r="R184" s="731">
        <f>'дор.фонд на 01.01.22 (декабрь)'!U184</f>
        <v>44282.817900000002</v>
      </c>
      <c r="S184" s="732">
        <f t="shared" si="85"/>
        <v>48211.617900000005</v>
      </c>
      <c r="T184" s="733">
        <f>'дор.фонд на 01.01.22 (декабрь)'!W184</f>
        <v>0</v>
      </c>
      <c r="U184" s="734">
        <f>'дор.фонд на 01.01.22 (декабрь)'!X184</f>
        <v>3928.8</v>
      </c>
      <c r="V184" s="733">
        <f>'дор.фонд на 01.01.22 (декабрь)'!Y184</f>
        <v>44282.817900000002</v>
      </c>
      <c r="W184" s="714">
        <f t="shared" si="88"/>
        <v>48211.617900000005</v>
      </c>
      <c r="X184" s="713">
        <f>'дор.фонд на 01.01.22 (декабрь)'!AR184</f>
        <v>0</v>
      </c>
      <c r="Y184" s="716">
        <f>'дор.фонд на 01.01.22 (декабрь)'!AS184</f>
        <v>3928.8</v>
      </c>
      <c r="Z184" s="713">
        <f>'дор.фонд на 01.01.22 (декабрь)'!AT184</f>
        <v>44282.817900000002</v>
      </c>
      <c r="AA184" s="714">
        <f t="shared" si="89"/>
        <v>48194.32559</v>
      </c>
      <c r="AB184" s="717">
        <f>'дор.фонд на 01.01.22 (декабрь)'!BL184</f>
        <v>0</v>
      </c>
      <c r="AC184" s="725">
        <f>'дор.фонд на 01.01.22 (декабрь)'!BM184</f>
        <v>3927.39084</v>
      </c>
      <c r="AD184" s="740">
        <f>'дор.фонд на 01.01.22 (декабрь)'!BN184</f>
        <v>44266.93475</v>
      </c>
      <c r="AE184" s="736">
        <f t="shared" si="86"/>
        <v>1</v>
      </c>
      <c r="AF184" s="737">
        <f t="shared" si="87"/>
        <v>1</v>
      </c>
      <c r="AG184" s="714">
        <f t="shared" si="96"/>
        <v>0</v>
      </c>
      <c r="AH184" s="713">
        <f t="shared" si="115"/>
        <v>0</v>
      </c>
      <c r="AI184" s="713">
        <f t="shared" si="115"/>
        <v>0</v>
      </c>
      <c r="AJ184" s="713">
        <f t="shared" si="115"/>
        <v>0</v>
      </c>
      <c r="AK184" s="714">
        <f t="shared" si="97"/>
        <v>48194.32559</v>
      </c>
      <c r="AL184" s="713">
        <f>'дор.фонд на 01.01.22 (декабрь)'!BL184</f>
        <v>0</v>
      </c>
      <c r="AM184" s="713">
        <f>'дор.фонд на 01.01.22 (декабрь)'!BM184</f>
        <v>3927.39084</v>
      </c>
      <c r="AN184" s="713">
        <f>'дор.фонд на 01.01.22 (декабрь)'!BN184</f>
        <v>44266.93475</v>
      </c>
      <c r="AO184" s="714">
        <f t="shared" si="98"/>
        <v>48194.32559</v>
      </c>
      <c r="AP184" s="713">
        <f>'дор.фонд на 01.01.22 (декабрь)'!BU184</f>
        <v>0</v>
      </c>
      <c r="AQ184" s="713">
        <f>'дор.фонд на 01.01.22 (декабрь)'!BV184</f>
        <v>3927.39084</v>
      </c>
      <c r="AR184" s="713">
        <f>'дор.фонд на 01.01.22 (декабрь)'!BW184</f>
        <v>44266.93475</v>
      </c>
      <c r="AS184" s="714">
        <f t="shared" si="99"/>
        <v>5514.8821300000009</v>
      </c>
      <c r="AT184" s="713">
        <f>'дор.фонд на 01.01.22 (декабрь)'!BZ184</f>
        <v>0</v>
      </c>
      <c r="AU184" s="713">
        <f>'дор.фонд на 01.01.22 (декабрь)'!CA184</f>
        <v>596.33362999999997</v>
      </c>
      <c r="AV184" s="713">
        <f>'дор.фонд на 01.01.22 (декабрь)'!CB184</f>
        <v>4918.5485000000008</v>
      </c>
      <c r="AW184" s="714">
        <f t="shared" si="100"/>
        <v>53709.207720000006</v>
      </c>
      <c r="AX184" s="713">
        <f t="shared" si="117"/>
        <v>0</v>
      </c>
      <c r="AY184" s="713">
        <f t="shared" si="118"/>
        <v>4523.7244700000001</v>
      </c>
      <c r="AZ184" s="713">
        <f t="shared" si="119"/>
        <v>49185.483250000005</v>
      </c>
      <c r="BA184" s="849"/>
      <c r="BB184" s="832"/>
      <c r="BC184" s="832"/>
      <c r="BD184" s="832"/>
      <c r="BE184" s="828"/>
    </row>
    <row r="185" spans="1:57" s="48" customFormat="1" ht="15.75" customHeight="1" x14ac:dyDescent="0.25">
      <c r="A185" s="120"/>
      <c r="B185" s="35"/>
      <c r="C185" s="36"/>
      <c r="D185" s="36">
        <v>1</v>
      </c>
      <c r="E185" s="811">
        <v>155</v>
      </c>
      <c r="F185" s="35"/>
      <c r="G185" s="36"/>
      <c r="H185" s="36"/>
      <c r="I185" s="811"/>
      <c r="J185" s="812"/>
      <c r="K185" s="812"/>
      <c r="L185" s="66"/>
      <c r="M185" s="811">
        <v>144</v>
      </c>
      <c r="N185" s="812" t="s">
        <v>132</v>
      </c>
      <c r="O185" s="738">
        <f t="shared" si="114"/>
        <v>2531.0997600000001</v>
      </c>
      <c r="P185" s="717">
        <f>'дор.фонд на 01.01.22 (декабрь)'!S185</f>
        <v>0</v>
      </c>
      <c r="Q185" s="716">
        <f>'дор.фонд на 01.01.22 (декабрь)'!T185</f>
        <v>2531.0997600000001</v>
      </c>
      <c r="R185" s="731">
        <f>'дор.фонд на 01.01.22 (декабрь)'!U185</f>
        <v>0</v>
      </c>
      <c r="S185" s="732">
        <f t="shared" si="85"/>
        <v>2531.1</v>
      </c>
      <c r="T185" s="733">
        <f>'дор.фонд на 01.01.22 (декабрь)'!W185</f>
        <v>0</v>
      </c>
      <c r="U185" s="734">
        <f>'дор.фонд на 01.01.22 (декабрь)'!X185</f>
        <v>2531.1</v>
      </c>
      <c r="V185" s="733">
        <f>'дор.фонд на 01.01.22 (декабрь)'!Y185</f>
        <v>0</v>
      </c>
      <c r="W185" s="714">
        <f t="shared" si="88"/>
        <v>2531.0997600000001</v>
      </c>
      <c r="X185" s="713">
        <f>'дор.фонд на 01.01.22 (декабрь)'!AR185</f>
        <v>0</v>
      </c>
      <c r="Y185" s="716">
        <f>'дор.фонд на 01.01.22 (декабрь)'!AS185</f>
        <v>2531.0997600000001</v>
      </c>
      <c r="Z185" s="713">
        <f>'дор.фонд на 01.01.22 (декабрь)'!AT185</f>
        <v>0</v>
      </c>
      <c r="AA185" s="714">
        <f t="shared" si="89"/>
        <v>2531.0997600000001</v>
      </c>
      <c r="AB185" s="717">
        <f>'дор.фонд на 01.01.22 (декабрь)'!BL185</f>
        <v>0</v>
      </c>
      <c r="AC185" s="725">
        <f>'дор.фонд на 01.01.22 (декабрь)'!BM185</f>
        <v>2531.0997600000001</v>
      </c>
      <c r="AD185" s="740">
        <f>'дор.фонд на 01.01.22 (декабрь)'!BN185</f>
        <v>0</v>
      </c>
      <c r="AE185" s="736">
        <f t="shared" si="86"/>
        <v>0.99999990517956627</v>
      </c>
      <c r="AF185" s="737">
        <f t="shared" si="87"/>
        <v>1</v>
      </c>
      <c r="AG185" s="714">
        <f t="shared" si="96"/>
        <v>0</v>
      </c>
      <c r="AH185" s="713">
        <f t="shared" si="115"/>
        <v>0</v>
      </c>
      <c r="AI185" s="713">
        <f t="shared" si="115"/>
        <v>0</v>
      </c>
      <c r="AJ185" s="713">
        <f t="shared" si="115"/>
        <v>0</v>
      </c>
      <c r="AK185" s="714">
        <f t="shared" si="97"/>
        <v>2531.0997600000001</v>
      </c>
      <c r="AL185" s="713">
        <f>'дор.фонд на 01.01.22 (декабрь)'!BL185</f>
        <v>0</v>
      </c>
      <c r="AM185" s="713">
        <f>'дор.фонд на 01.01.22 (декабрь)'!BM185</f>
        <v>2531.0997600000001</v>
      </c>
      <c r="AN185" s="713">
        <f>'дор.фонд на 01.01.22 (декабрь)'!BN185</f>
        <v>0</v>
      </c>
      <c r="AO185" s="714">
        <f t="shared" si="98"/>
        <v>2531.0997600000001</v>
      </c>
      <c r="AP185" s="713">
        <f>'дор.фонд на 01.01.22 (декабрь)'!BU185</f>
        <v>0</v>
      </c>
      <c r="AQ185" s="713">
        <f>'дор.фонд на 01.01.22 (декабрь)'!BV185</f>
        <v>2531.0997600000001</v>
      </c>
      <c r="AR185" s="713">
        <f>'дор.фонд на 01.01.22 (декабрь)'!BW185</f>
        <v>0</v>
      </c>
      <c r="AS185" s="714">
        <f t="shared" si="99"/>
        <v>482.11424</v>
      </c>
      <c r="AT185" s="713">
        <f>'дор.фонд на 01.01.22 (декабрь)'!BZ185</f>
        <v>0</v>
      </c>
      <c r="AU185" s="713">
        <f>'дор.фонд на 01.01.22 (декабрь)'!CA185</f>
        <v>482.11424</v>
      </c>
      <c r="AV185" s="713">
        <f>'дор.фонд на 01.01.22 (декабрь)'!CB185</f>
        <v>0</v>
      </c>
      <c r="AW185" s="714">
        <f t="shared" si="100"/>
        <v>3013.2139999999999</v>
      </c>
      <c r="AX185" s="713">
        <f t="shared" si="117"/>
        <v>0</v>
      </c>
      <c r="AY185" s="713">
        <f t="shared" si="118"/>
        <v>3013.2139999999999</v>
      </c>
      <c r="AZ185" s="713">
        <f t="shared" si="119"/>
        <v>0</v>
      </c>
      <c r="BA185" s="849"/>
      <c r="BB185" s="832"/>
      <c r="BC185" s="832"/>
      <c r="BD185" s="832"/>
      <c r="BE185" s="120"/>
    </row>
    <row r="186" spans="1:57" s="48" customFormat="1" ht="15.75" customHeight="1" x14ac:dyDescent="0.25">
      <c r="A186" s="120"/>
      <c r="B186" s="35"/>
      <c r="C186" s="36"/>
      <c r="D186" s="36">
        <v>1</v>
      </c>
      <c r="E186" s="811">
        <v>156</v>
      </c>
      <c r="F186" s="35"/>
      <c r="G186" s="36"/>
      <c r="H186" s="36">
        <v>1</v>
      </c>
      <c r="I186" s="811"/>
      <c r="J186" s="812"/>
      <c r="K186" s="812"/>
      <c r="L186" s="66"/>
      <c r="M186" s="811">
        <v>145</v>
      </c>
      <c r="N186" s="812" t="s">
        <v>133</v>
      </c>
      <c r="O186" s="738">
        <f t="shared" si="114"/>
        <v>1782.3954900000001</v>
      </c>
      <c r="P186" s="717">
        <f>'дор.фонд на 01.01.22 (декабрь)'!S186</f>
        <v>0</v>
      </c>
      <c r="Q186" s="716">
        <f>'дор.фонд на 01.01.22 (декабрь)'!T186</f>
        <v>1782.3954900000001</v>
      </c>
      <c r="R186" s="731">
        <f>'дор.фонд на 01.01.22 (декабрь)'!U186</f>
        <v>0</v>
      </c>
      <c r="S186" s="732">
        <f t="shared" si="85"/>
        <v>1782.4</v>
      </c>
      <c r="T186" s="733">
        <f>'дор.фонд на 01.01.22 (декабрь)'!W186</f>
        <v>0</v>
      </c>
      <c r="U186" s="734">
        <f>'дор.фонд на 01.01.22 (декабрь)'!X186</f>
        <v>1782.4</v>
      </c>
      <c r="V186" s="733">
        <f>'дор.фонд на 01.01.22 (декабрь)'!Y186</f>
        <v>0</v>
      </c>
      <c r="W186" s="714">
        <f t="shared" si="88"/>
        <v>1782.3954900000001</v>
      </c>
      <c r="X186" s="713">
        <f>'дор.фонд на 01.01.22 (декабрь)'!AR186</f>
        <v>0</v>
      </c>
      <c r="Y186" s="716">
        <f>'дор.фонд на 01.01.22 (декабрь)'!AS186</f>
        <v>1782.3954900000001</v>
      </c>
      <c r="Z186" s="713">
        <f>'дор.фонд на 01.01.22 (декабрь)'!AT186</f>
        <v>0</v>
      </c>
      <c r="AA186" s="714">
        <f t="shared" si="89"/>
        <v>1782.3954800000001</v>
      </c>
      <c r="AB186" s="717">
        <f>'дор.фонд на 01.01.22 (декабрь)'!BL186</f>
        <v>0</v>
      </c>
      <c r="AC186" s="725">
        <f>'дор.фонд на 01.01.22 (декабрь)'!BM186</f>
        <v>1782.3954800000001</v>
      </c>
      <c r="AD186" s="740">
        <f>'дор.фонд на 01.01.22 (декабрь)'!BN186</f>
        <v>0</v>
      </c>
      <c r="AE186" s="736">
        <f t="shared" si="86"/>
        <v>0.99999746970377024</v>
      </c>
      <c r="AF186" s="737">
        <f t="shared" si="87"/>
        <v>1</v>
      </c>
      <c r="AG186" s="714">
        <f t="shared" si="96"/>
        <v>0</v>
      </c>
      <c r="AH186" s="713">
        <f t="shared" si="115"/>
        <v>0</v>
      </c>
      <c r="AI186" s="713">
        <f t="shared" si="115"/>
        <v>0</v>
      </c>
      <c r="AJ186" s="713">
        <f t="shared" si="115"/>
        <v>0</v>
      </c>
      <c r="AK186" s="714">
        <f t="shared" si="97"/>
        <v>1782.3954800000001</v>
      </c>
      <c r="AL186" s="713">
        <f>'дор.фонд на 01.01.22 (декабрь)'!BL186</f>
        <v>0</v>
      </c>
      <c r="AM186" s="713">
        <f>'дор.фонд на 01.01.22 (декабрь)'!BM186</f>
        <v>1782.3954800000001</v>
      </c>
      <c r="AN186" s="713">
        <f>'дор.фонд на 01.01.22 (декабрь)'!BN186</f>
        <v>0</v>
      </c>
      <c r="AO186" s="714">
        <f t="shared" si="98"/>
        <v>1782.3954800000001</v>
      </c>
      <c r="AP186" s="713">
        <f>'дор.фонд на 01.01.22 (декабрь)'!BU186</f>
        <v>0</v>
      </c>
      <c r="AQ186" s="713">
        <f>'дор.фонд на 01.01.22 (декабрь)'!BV186</f>
        <v>1782.3954800000001</v>
      </c>
      <c r="AR186" s="713">
        <f>'дор.фонд на 01.01.22 (декабрь)'!BW186</f>
        <v>0</v>
      </c>
      <c r="AS186" s="714">
        <f t="shared" si="99"/>
        <v>220.42464999999999</v>
      </c>
      <c r="AT186" s="713">
        <f>'дор.фонд на 01.01.22 (декабрь)'!BZ186</f>
        <v>0</v>
      </c>
      <c r="AU186" s="713">
        <f>'дор.фонд на 01.01.22 (декабрь)'!CA186</f>
        <v>220.42464999999999</v>
      </c>
      <c r="AV186" s="713">
        <f>'дор.фонд на 01.01.22 (декабрь)'!CB186</f>
        <v>0</v>
      </c>
      <c r="AW186" s="714">
        <f t="shared" si="100"/>
        <v>2002.8201300000001</v>
      </c>
      <c r="AX186" s="713">
        <f t="shared" si="117"/>
        <v>0</v>
      </c>
      <c r="AY186" s="713">
        <f t="shared" si="118"/>
        <v>2002.8201300000001</v>
      </c>
      <c r="AZ186" s="713">
        <f t="shared" si="119"/>
        <v>0</v>
      </c>
      <c r="BA186" s="849"/>
      <c r="BB186" s="832"/>
      <c r="BC186" s="832"/>
      <c r="BD186" s="832"/>
      <c r="BE186" s="120"/>
    </row>
    <row r="187" spans="1:57" s="48" customFormat="1" ht="15.6" customHeight="1" x14ac:dyDescent="0.25">
      <c r="A187" s="120"/>
      <c r="B187" s="35"/>
      <c r="C187" s="36"/>
      <c r="D187" s="36">
        <v>1</v>
      </c>
      <c r="E187" s="811">
        <v>157</v>
      </c>
      <c r="F187" s="35"/>
      <c r="G187" s="36"/>
      <c r="H187" s="36">
        <v>1</v>
      </c>
      <c r="I187" s="811"/>
      <c r="J187" s="812"/>
      <c r="K187" s="812"/>
      <c r="L187" s="66"/>
      <c r="M187" s="811">
        <v>146</v>
      </c>
      <c r="N187" s="812" t="s">
        <v>134</v>
      </c>
      <c r="O187" s="738">
        <f t="shared" si="114"/>
        <v>1754.9</v>
      </c>
      <c r="P187" s="717">
        <f>'дор.фонд на 01.01.22 (декабрь)'!S187</f>
        <v>0</v>
      </c>
      <c r="Q187" s="716">
        <f>'дор.фонд на 01.01.22 (декабрь)'!T187</f>
        <v>1754.9</v>
      </c>
      <c r="R187" s="731">
        <f>'дор.фонд на 01.01.22 (декабрь)'!U187</f>
        <v>0</v>
      </c>
      <c r="S187" s="732">
        <f t="shared" si="85"/>
        <v>1754.9</v>
      </c>
      <c r="T187" s="733">
        <f>'дор.фонд на 01.01.22 (декабрь)'!W187</f>
        <v>0</v>
      </c>
      <c r="U187" s="734">
        <f>'дор.фонд на 01.01.22 (декабрь)'!X187</f>
        <v>1754.9</v>
      </c>
      <c r="V187" s="733">
        <f>'дор.фонд на 01.01.22 (декабрь)'!Y187</f>
        <v>0</v>
      </c>
      <c r="W187" s="714">
        <f t="shared" si="88"/>
        <v>1754.9</v>
      </c>
      <c r="X187" s="713">
        <f>'дор.фонд на 01.01.22 (декабрь)'!AR187</f>
        <v>0</v>
      </c>
      <c r="Y187" s="716">
        <f>'дор.фонд на 01.01.22 (декабрь)'!AS187</f>
        <v>1754.9</v>
      </c>
      <c r="Z187" s="713">
        <f>'дор.фонд на 01.01.22 (декабрь)'!AT187</f>
        <v>0</v>
      </c>
      <c r="AA187" s="714">
        <f t="shared" si="89"/>
        <v>1754.9</v>
      </c>
      <c r="AB187" s="717">
        <f>'дор.фонд на 01.01.22 (декабрь)'!BL187</f>
        <v>0</v>
      </c>
      <c r="AC187" s="725">
        <f>'дор.фонд на 01.01.22 (декабрь)'!BM187</f>
        <v>1754.9</v>
      </c>
      <c r="AD187" s="740">
        <f>'дор.фонд на 01.01.22 (декабрь)'!BN187</f>
        <v>0</v>
      </c>
      <c r="AE187" s="736">
        <f t="shared" si="86"/>
        <v>1</v>
      </c>
      <c r="AF187" s="737">
        <f t="shared" si="87"/>
        <v>1</v>
      </c>
      <c r="AG187" s="714">
        <f t="shared" si="96"/>
        <v>0</v>
      </c>
      <c r="AH187" s="713">
        <f t="shared" si="115"/>
        <v>0</v>
      </c>
      <c r="AI187" s="713">
        <f t="shared" si="115"/>
        <v>0</v>
      </c>
      <c r="AJ187" s="713">
        <f t="shared" si="115"/>
        <v>0</v>
      </c>
      <c r="AK187" s="714">
        <f t="shared" si="97"/>
        <v>1754.9</v>
      </c>
      <c r="AL187" s="713">
        <f>'дор.фонд на 01.01.22 (декабрь)'!BL187</f>
        <v>0</v>
      </c>
      <c r="AM187" s="713">
        <f>'дор.фонд на 01.01.22 (декабрь)'!BM187</f>
        <v>1754.9</v>
      </c>
      <c r="AN187" s="713">
        <f>'дор.фонд на 01.01.22 (декабрь)'!BN187</f>
        <v>0</v>
      </c>
      <c r="AO187" s="714">
        <f t="shared" si="98"/>
        <v>1754.9</v>
      </c>
      <c r="AP187" s="713">
        <f>'дор.фонд на 01.01.22 (декабрь)'!BU187</f>
        <v>0</v>
      </c>
      <c r="AQ187" s="713">
        <f>'дор.фонд на 01.01.22 (декабрь)'!BV187</f>
        <v>1754.9</v>
      </c>
      <c r="AR187" s="713">
        <f>'дор.фонд на 01.01.22 (декабрь)'!BW187</f>
        <v>0</v>
      </c>
      <c r="AS187" s="714">
        <f t="shared" si="99"/>
        <v>218</v>
      </c>
      <c r="AT187" s="713">
        <f>'дор.фонд на 01.01.22 (декабрь)'!BZ187</f>
        <v>0</v>
      </c>
      <c r="AU187" s="713">
        <f>'дор.фонд на 01.01.22 (декабрь)'!CA187</f>
        <v>218</v>
      </c>
      <c r="AV187" s="713">
        <f>'дор.фонд на 01.01.22 (декабрь)'!CB187</f>
        <v>0</v>
      </c>
      <c r="AW187" s="714">
        <f t="shared" si="100"/>
        <v>1972.9</v>
      </c>
      <c r="AX187" s="713">
        <f t="shared" si="117"/>
        <v>0</v>
      </c>
      <c r="AY187" s="713">
        <f t="shared" si="118"/>
        <v>1972.9</v>
      </c>
      <c r="AZ187" s="713">
        <f t="shared" si="119"/>
        <v>0</v>
      </c>
      <c r="BA187" s="849"/>
      <c r="BB187" s="832"/>
      <c r="BC187" s="832"/>
      <c r="BD187" s="832"/>
      <c r="BE187" s="120"/>
    </row>
    <row r="188" spans="1:57" s="48" customFormat="1" ht="15.6" customHeight="1" x14ac:dyDescent="0.25">
      <c r="A188" s="120"/>
      <c r="B188" s="35"/>
      <c r="C188" s="36"/>
      <c r="D188" s="36">
        <v>1</v>
      </c>
      <c r="E188" s="811">
        <v>158</v>
      </c>
      <c r="F188" s="35"/>
      <c r="G188" s="36"/>
      <c r="H188" s="36"/>
      <c r="I188" s="811"/>
      <c r="J188" s="812"/>
      <c r="K188" s="812"/>
      <c r="L188" s="66"/>
      <c r="M188" s="811">
        <v>147</v>
      </c>
      <c r="N188" s="812" t="s">
        <v>135</v>
      </c>
      <c r="O188" s="738">
        <f t="shared" si="114"/>
        <v>657.43132000000003</v>
      </c>
      <c r="P188" s="717">
        <f>'дор.фонд на 01.01.22 (декабрь)'!S188</f>
        <v>0</v>
      </c>
      <c r="Q188" s="716">
        <f>'дор.фонд на 01.01.22 (декабрь)'!T188</f>
        <v>657.43132000000003</v>
      </c>
      <c r="R188" s="731">
        <f>'дор.фонд на 01.01.22 (декабрь)'!U188</f>
        <v>0</v>
      </c>
      <c r="S188" s="732">
        <f t="shared" si="85"/>
        <v>662.8</v>
      </c>
      <c r="T188" s="733">
        <f>'дор.фонд на 01.01.22 (декабрь)'!W188</f>
        <v>0</v>
      </c>
      <c r="U188" s="734">
        <f>'дор.фонд на 01.01.22 (декабрь)'!X188</f>
        <v>662.8</v>
      </c>
      <c r="V188" s="733">
        <f>'дор.фонд на 01.01.22 (декабрь)'!Y188</f>
        <v>0</v>
      </c>
      <c r="W188" s="714">
        <f t="shared" si="88"/>
        <v>657.43132000000003</v>
      </c>
      <c r="X188" s="713">
        <f>'дор.фонд на 01.01.22 (декабрь)'!AR188</f>
        <v>0</v>
      </c>
      <c r="Y188" s="716">
        <f>'дор.фонд на 01.01.22 (декабрь)'!AS188</f>
        <v>657.43132000000003</v>
      </c>
      <c r="Z188" s="713">
        <f>'дор.фонд на 01.01.22 (декабрь)'!AT188</f>
        <v>0</v>
      </c>
      <c r="AA188" s="714">
        <f t="shared" si="89"/>
        <v>657.43132000000003</v>
      </c>
      <c r="AB188" s="717">
        <f>'дор.фонд на 01.01.22 (декабрь)'!BL188</f>
        <v>0</v>
      </c>
      <c r="AC188" s="725">
        <f>'дор.фонд на 01.01.22 (декабрь)'!BM188</f>
        <v>657.43132000000003</v>
      </c>
      <c r="AD188" s="740">
        <f>'дор.фонд на 01.01.22 (декабрь)'!BN188</f>
        <v>0</v>
      </c>
      <c r="AE188" s="736">
        <f t="shared" si="86"/>
        <v>0.99190000000000011</v>
      </c>
      <c r="AF188" s="737">
        <f t="shared" si="87"/>
        <v>1</v>
      </c>
      <c r="AG188" s="714">
        <f t="shared" si="96"/>
        <v>0</v>
      </c>
      <c r="AH188" s="713">
        <f t="shared" si="115"/>
        <v>0</v>
      </c>
      <c r="AI188" s="713">
        <f t="shared" si="115"/>
        <v>0</v>
      </c>
      <c r="AJ188" s="713">
        <f t="shared" si="115"/>
        <v>0</v>
      </c>
      <c r="AK188" s="714">
        <f t="shared" si="97"/>
        <v>657.43132000000003</v>
      </c>
      <c r="AL188" s="713">
        <f>'дор.фонд на 01.01.22 (декабрь)'!BL188</f>
        <v>0</v>
      </c>
      <c r="AM188" s="713">
        <f>'дор.фонд на 01.01.22 (декабрь)'!BM188</f>
        <v>657.43132000000003</v>
      </c>
      <c r="AN188" s="713">
        <f>'дор.фонд на 01.01.22 (декабрь)'!BN188</f>
        <v>0</v>
      </c>
      <c r="AO188" s="714">
        <f t="shared" si="98"/>
        <v>657.43132000000003</v>
      </c>
      <c r="AP188" s="713">
        <f>'дор.фонд на 01.01.22 (декабрь)'!BU188</f>
        <v>0</v>
      </c>
      <c r="AQ188" s="713">
        <f>'дор.фонд на 01.01.22 (декабрь)'!BV188</f>
        <v>657.43132000000003</v>
      </c>
      <c r="AR188" s="713">
        <f>'дор.фонд на 01.01.22 (декабрь)'!BW188</f>
        <v>0</v>
      </c>
      <c r="AS188" s="714">
        <f t="shared" si="99"/>
        <v>65.020679999999999</v>
      </c>
      <c r="AT188" s="713">
        <f>'дор.фонд на 01.01.22 (декабрь)'!BZ188</f>
        <v>0</v>
      </c>
      <c r="AU188" s="713">
        <f>'дор.фонд на 01.01.22 (декабрь)'!CA188</f>
        <v>65.020679999999999</v>
      </c>
      <c r="AV188" s="713">
        <f>'дор.фонд на 01.01.22 (декабрь)'!CB188</f>
        <v>0</v>
      </c>
      <c r="AW188" s="714">
        <f t="shared" si="100"/>
        <v>722.452</v>
      </c>
      <c r="AX188" s="713">
        <f t="shared" si="117"/>
        <v>0</v>
      </c>
      <c r="AY188" s="713">
        <f t="shared" si="118"/>
        <v>722.452</v>
      </c>
      <c r="AZ188" s="713">
        <f t="shared" si="119"/>
        <v>0</v>
      </c>
      <c r="BA188" s="849"/>
      <c r="BB188" s="832"/>
      <c r="BC188" s="832"/>
      <c r="BD188" s="832"/>
      <c r="BE188" s="120"/>
    </row>
    <row r="189" spans="1:57" s="48" customFormat="1" ht="15.6" customHeight="1" x14ac:dyDescent="0.25">
      <c r="A189" s="120"/>
      <c r="B189" s="35"/>
      <c r="C189" s="36"/>
      <c r="D189" s="36">
        <v>1</v>
      </c>
      <c r="E189" s="811">
        <v>159</v>
      </c>
      <c r="F189" s="35"/>
      <c r="G189" s="36"/>
      <c r="H189" s="36">
        <v>1</v>
      </c>
      <c r="I189" s="811"/>
      <c r="J189" s="812"/>
      <c r="K189" s="812"/>
      <c r="L189" s="66"/>
      <c r="M189" s="811">
        <v>148</v>
      </c>
      <c r="N189" s="812" t="s">
        <v>136</v>
      </c>
      <c r="O189" s="738">
        <f t="shared" si="114"/>
        <v>1013.1</v>
      </c>
      <c r="P189" s="717">
        <f>'дор.фонд на 01.01.22 (декабрь)'!S189</f>
        <v>0</v>
      </c>
      <c r="Q189" s="716">
        <f>'дор.фонд на 01.01.22 (декабрь)'!T189</f>
        <v>1013.1</v>
      </c>
      <c r="R189" s="731">
        <f>'дор.фонд на 01.01.22 (декабрь)'!U189</f>
        <v>0</v>
      </c>
      <c r="S189" s="732">
        <f t="shared" si="85"/>
        <v>1013.1</v>
      </c>
      <c r="T189" s="733">
        <f>'дор.фонд на 01.01.22 (декабрь)'!W189</f>
        <v>0</v>
      </c>
      <c r="U189" s="734">
        <f>'дор.фонд на 01.01.22 (декабрь)'!X189</f>
        <v>1013.1</v>
      </c>
      <c r="V189" s="733">
        <f>'дор.фонд на 01.01.22 (декабрь)'!Y189</f>
        <v>0</v>
      </c>
      <c r="W189" s="714">
        <f t="shared" si="88"/>
        <v>1013.1</v>
      </c>
      <c r="X189" s="713">
        <f>'дор.фонд на 01.01.22 (декабрь)'!AR189</f>
        <v>0</v>
      </c>
      <c r="Y189" s="716">
        <f>'дор.фонд на 01.01.22 (декабрь)'!AS189</f>
        <v>1013.1</v>
      </c>
      <c r="Z189" s="713">
        <f>'дор.фонд на 01.01.22 (декабрь)'!AT189</f>
        <v>0</v>
      </c>
      <c r="AA189" s="714">
        <f t="shared" si="89"/>
        <v>1013.0999999999999</v>
      </c>
      <c r="AB189" s="717">
        <f>'дор.фонд на 01.01.22 (декабрь)'!BL189</f>
        <v>0</v>
      </c>
      <c r="AC189" s="725">
        <f>'дор.фонд на 01.01.22 (декабрь)'!BM189</f>
        <v>1013.0999999999999</v>
      </c>
      <c r="AD189" s="740">
        <f>'дор.фонд на 01.01.22 (декабрь)'!BN189</f>
        <v>0</v>
      </c>
      <c r="AE189" s="736">
        <f t="shared" si="86"/>
        <v>1</v>
      </c>
      <c r="AF189" s="737">
        <f t="shared" si="87"/>
        <v>1</v>
      </c>
      <c r="AG189" s="714">
        <f t="shared" si="96"/>
        <v>0</v>
      </c>
      <c r="AH189" s="713">
        <f t="shared" si="115"/>
        <v>0</v>
      </c>
      <c r="AI189" s="713">
        <f t="shared" si="115"/>
        <v>0</v>
      </c>
      <c r="AJ189" s="713">
        <f t="shared" si="115"/>
        <v>0</v>
      </c>
      <c r="AK189" s="714">
        <f t="shared" si="97"/>
        <v>1013.0999999999999</v>
      </c>
      <c r="AL189" s="713">
        <f>'дор.фонд на 01.01.22 (декабрь)'!BL189</f>
        <v>0</v>
      </c>
      <c r="AM189" s="713">
        <f>'дор.фонд на 01.01.22 (декабрь)'!BM189</f>
        <v>1013.0999999999999</v>
      </c>
      <c r="AN189" s="713">
        <f>'дор.фонд на 01.01.22 (декабрь)'!BN189</f>
        <v>0</v>
      </c>
      <c r="AO189" s="714">
        <f t="shared" si="98"/>
        <v>1013.0999999999999</v>
      </c>
      <c r="AP189" s="713">
        <f>'дор.фонд на 01.01.22 (декабрь)'!BU189</f>
        <v>0</v>
      </c>
      <c r="AQ189" s="713">
        <f>'дор.фонд на 01.01.22 (декабрь)'!BV189</f>
        <v>1013.0999999999999</v>
      </c>
      <c r="AR189" s="713">
        <f>'дор.фонд на 01.01.22 (декабрь)'!BW189</f>
        <v>0</v>
      </c>
      <c r="AS189" s="714">
        <f t="shared" si="99"/>
        <v>112.565</v>
      </c>
      <c r="AT189" s="713">
        <f>'дор.фонд на 01.01.22 (декабрь)'!BZ189</f>
        <v>0</v>
      </c>
      <c r="AU189" s="713">
        <f>'дор.фонд на 01.01.22 (декабрь)'!CA189</f>
        <v>112.565</v>
      </c>
      <c r="AV189" s="713">
        <f>'дор.фонд на 01.01.22 (декабрь)'!CB189</f>
        <v>0</v>
      </c>
      <c r="AW189" s="714">
        <f t="shared" si="100"/>
        <v>1125.665</v>
      </c>
      <c r="AX189" s="713">
        <f t="shared" si="117"/>
        <v>0</v>
      </c>
      <c r="AY189" s="713">
        <f t="shared" si="118"/>
        <v>1125.665</v>
      </c>
      <c r="AZ189" s="713">
        <f t="shared" si="119"/>
        <v>0</v>
      </c>
      <c r="BA189" s="849"/>
      <c r="BB189" s="832"/>
      <c r="BC189" s="832"/>
      <c r="BD189" s="832"/>
      <c r="BE189" s="120"/>
    </row>
    <row r="190" spans="1:57" s="48" customFormat="1" ht="15.6" customHeight="1" x14ac:dyDescent="0.25">
      <c r="A190" s="120"/>
      <c r="B190" s="35"/>
      <c r="C190" s="36"/>
      <c r="D190" s="36">
        <v>1</v>
      </c>
      <c r="E190" s="811">
        <v>160</v>
      </c>
      <c r="F190" s="35"/>
      <c r="G190" s="36"/>
      <c r="H190" s="36">
        <v>1</v>
      </c>
      <c r="I190" s="811"/>
      <c r="J190" s="812"/>
      <c r="K190" s="812"/>
      <c r="L190" s="66"/>
      <c r="M190" s="811">
        <v>149</v>
      </c>
      <c r="N190" s="812" t="s">
        <v>137</v>
      </c>
      <c r="O190" s="738">
        <f t="shared" si="114"/>
        <v>1363.4</v>
      </c>
      <c r="P190" s="717">
        <f>'дор.фонд на 01.01.22 (декабрь)'!S190</f>
        <v>0</v>
      </c>
      <c r="Q190" s="716">
        <f>'дор.фонд на 01.01.22 (декабрь)'!T190</f>
        <v>1363.4</v>
      </c>
      <c r="R190" s="731">
        <f>'дор.фонд на 01.01.22 (декабрь)'!U190</f>
        <v>0</v>
      </c>
      <c r="S190" s="732">
        <f t="shared" si="85"/>
        <v>1363.4</v>
      </c>
      <c r="T190" s="733">
        <f>'дор.фонд на 01.01.22 (декабрь)'!W190</f>
        <v>0</v>
      </c>
      <c r="U190" s="734">
        <f>'дор.фонд на 01.01.22 (декабрь)'!X190</f>
        <v>1363.4</v>
      </c>
      <c r="V190" s="733">
        <f>'дор.фонд на 01.01.22 (декабрь)'!Y190</f>
        <v>0</v>
      </c>
      <c r="W190" s="714">
        <f t="shared" si="88"/>
        <v>1363.4</v>
      </c>
      <c r="X190" s="713">
        <f>'дор.фонд на 01.01.22 (декабрь)'!AR190</f>
        <v>0</v>
      </c>
      <c r="Y190" s="716">
        <f>'дор.фонд на 01.01.22 (декабрь)'!AS190</f>
        <v>1363.4</v>
      </c>
      <c r="Z190" s="713">
        <f>'дор.фонд на 01.01.22 (декабрь)'!AT190</f>
        <v>0</v>
      </c>
      <c r="AA190" s="714">
        <f t="shared" si="89"/>
        <v>1363.4</v>
      </c>
      <c r="AB190" s="717">
        <f>'дор.фонд на 01.01.22 (декабрь)'!BL190</f>
        <v>0</v>
      </c>
      <c r="AC190" s="725">
        <f>'дор.фонд на 01.01.22 (декабрь)'!BM190</f>
        <v>1363.4</v>
      </c>
      <c r="AD190" s="740">
        <f>'дор.фонд на 01.01.22 (декабрь)'!BN190</f>
        <v>0</v>
      </c>
      <c r="AE190" s="736">
        <f t="shared" si="86"/>
        <v>1</v>
      </c>
      <c r="AF190" s="737">
        <f t="shared" si="87"/>
        <v>1</v>
      </c>
      <c r="AG190" s="714">
        <f t="shared" si="96"/>
        <v>0</v>
      </c>
      <c r="AH190" s="713">
        <f t="shared" si="115"/>
        <v>0</v>
      </c>
      <c r="AI190" s="713">
        <f t="shared" si="115"/>
        <v>0</v>
      </c>
      <c r="AJ190" s="713">
        <f t="shared" si="115"/>
        <v>0</v>
      </c>
      <c r="AK190" s="714">
        <f t="shared" si="97"/>
        <v>1363.4</v>
      </c>
      <c r="AL190" s="713">
        <f>'дор.фонд на 01.01.22 (декабрь)'!BL190</f>
        <v>0</v>
      </c>
      <c r="AM190" s="713">
        <f>'дор.фонд на 01.01.22 (декабрь)'!BM190</f>
        <v>1363.4</v>
      </c>
      <c r="AN190" s="713">
        <f>'дор.фонд на 01.01.22 (декабрь)'!BN190</f>
        <v>0</v>
      </c>
      <c r="AO190" s="714">
        <f t="shared" si="98"/>
        <v>1363.4</v>
      </c>
      <c r="AP190" s="713">
        <f>'дор.фонд на 01.01.22 (декабрь)'!BU190</f>
        <v>0</v>
      </c>
      <c r="AQ190" s="713">
        <f>'дор.фонд на 01.01.22 (декабрь)'!BV190</f>
        <v>1363.4</v>
      </c>
      <c r="AR190" s="713">
        <f>'дор.фонд на 01.01.22 (декабрь)'!BW190</f>
        <v>0</v>
      </c>
      <c r="AS190" s="714">
        <f t="shared" si="99"/>
        <v>213.797</v>
      </c>
      <c r="AT190" s="713">
        <f>'дор.фонд на 01.01.22 (декабрь)'!BZ190</f>
        <v>0</v>
      </c>
      <c r="AU190" s="713">
        <f>'дор.фонд на 01.01.22 (декабрь)'!CA190</f>
        <v>213.797</v>
      </c>
      <c r="AV190" s="713">
        <f>'дор.фонд на 01.01.22 (декабрь)'!CB190</f>
        <v>0</v>
      </c>
      <c r="AW190" s="714">
        <f t="shared" si="100"/>
        <v>1577.1970000000001</v>
      </c>
      <c r="AX190" s="713">
        <f t="shared" si="117"/>
        <v>0</v>
      </c>
      <c r="AY190" s="713">
        <f t="shared" si="118"/>
        <v>1577.1970000000001</v>
      </c>
      <c r="AZ190" s="713">
        <f t="shared" si="119"/>
        <v>0</v>
      </c>
      <c r="BA190" s="849"/>
      <c r="BB190" s="832"/>
      <c r="BC190" s="832"/>
      <c r="BD190" s="832"/>
      <c r="BE190" s="120"/>
    </row>
    <row r="191" spans="1:57" s="48" customFormat="1" ht="15" hidden="1" customHeight="1" x14ac:dyDescent="0.25">
      <c r="A191" s="120"/>
      <c r="B191" s="35"/>
      <c r="C191" s="36"/>
      <c r="D191" s="36">
        <v>1</v>
      </c>
      <c r="E191" s="811">
        <v>161</v>
      </c>
      <c r="F191" s="35"/>
      <c r="G191" s="36"/>
      <c r="H191" s="36">
        <v>1</v>
      </c>
      <c r="I191" s="811"/>
      <c r="J191" s="812"/>
      <c r="K191" s="812"/>
      <c r="L191" s="66"/>
      <c r="M191" s="811">
        <v>158</v>
      </c>
      <c r="N191" s="812" t="s">
        <v>138</v>
      </c>
      <c r="O191" s="738">
        <f t="shared" si="114"/>
        <v>0</v>
      </c>
      <c r="P191" s="717">
        <f>'дор.фонд на 01.01.22 (декабрь)'!S191</f>
        <v>0</v>
      </c>
      <c r="Q191" s="716">
        <f>'дор.фонд на 01.01.22 (декабрь)'!T191</f>
        <v>0</v>
      </c>
      <c r="R191" s="731">
        <f>'дор.фонд на 01.01.22 (декабрь)'!U191</f>
        <v>0</v>
      </c>
      <c r="S191" s="732">
        <f t="shared" si="85"/>
        <v>0</v>
      </c>
      <c r="T191" s="733">
        <f>'дор.фонд на 01.01.22 (декабрь)'!W191</f>
        <v>0</v>
      </c>
      <c r="U191" s="734">
        <f>'дор.фонд на 01.01.22 (декабрь)'!X191</f>
        <v>0</v>
      </c>
      <c r="V191" s="733">
        <f>'дор.фонд на 01.01.22 (декабрь)'!Y191</f>
        <v>0</v>
      </c>
      <c r="W191" s="714">
        <f t="shared" si="88"/>
        <v>0</v>
      </c>
      <c r="X191" s="713">
        <f>'дор.фонд на 01.01.22 (декабрь)'!AR191</f>
        <v>0</v>
      </c>
      <c r="Y191" s="716">
        <f>'дор.фонд на 01.01.22 (декабрь)'!AS191</f>
        <v>0</v>
      </c>
      <c r="Z191" s="713">
        <f>'дор.фонд на 01.01.22 (декабрь)'!AT191</f>
        <v>0</v>
      </c>
      <c r="AA191" s="714">
        <f t="shared" si="89"/>
        <v>0</v>
      </c>
      <c r="AB191" s="717">
        <f>'дор.фонд на 01.01.22 (декабрь)'!BL191</f>
        <v>0</v>
      </c>
      <c r="AC191" s="725">
        <f>'дор.фонд на 01.01.22 (декабрь)'!BM191</f>
        <v>0</v>
      </c>
      <c r="AD191" s="740">
        <f>'дор.фонд на 01.01.22 (декабрь)'!BN191</f>
        <v>0</v>
      </c>
      <c r="AE191" s="736" t="e">
        <f t="shared" si="86"/>
        <v>#DIV/0!</v>
      </c>
      <c r="AF191" s="737" t="e">
        <f t="shared" si="87"/>
        <v>#DIV/0!</v>
      </c>
      <c r="AG191" s="714">
        <f t="shared" si="96"/>
        <v>0</v>
      </c>
      <c r="AH191" s="713">
        <f t="shared" si="115"/>
        <v>0</v>
      </c>
      <c r="AI191" s="713">
        <f t="shared" si="115"/>
        <v>0</v>
      </c>
      <c r="AJ191" s="713">
        <f t="shared" si="115"/>
        <v>0</v>
      </c>
      <c r="AK191" s="714">
        <f t="shared" si="97"/>
        <v>0</v>
      </c>
      <c r="AL191" s="713">
        <f>'дор.фонд на 01.01.22 (декабрь)'!BL191</f>
        <v>0</v>
      </c>
      <c r="AM191" s="713">
        <f>'дор.фонд на 01.01.22 (декабрь)'!BM191</f>
        <v>0</v>
      </c>
      <c r="AN191" s="713">
        <f>'дор.фонд на 01.01.22 (декабрь)'!BN191</f>
        <v>0</v>
      </c>
      <c r="AO191" s="714">
        <f t="shared" si="98"/>
        <v>0</v>
      </c>
      <c r="AP191" s="713">
        <f>'дор.фонд на 01.01.22 (декабрь)'!BU191</f>
        <v>0</v>
      </c>
      <c r="AQ191" s="713">
        <f>'дор.фонд на 01.01.22 (декабрь)'!BV191</f>
        <v>0</v>
      </c>
      <c r="AR191" s="713">
        <f>'дор.фонд на 01.01.22 (декабрь)'!BW191</f>
        <v>0</v>
      </c>
      <c r="AS191" s="714">
        <f t="shared" si="99"/>
        <v>0</v>
      </c>
      <c r="AT191" s="713">
        <f>'дор.фонд на 01.01.22 (декабрь)'!BZ191</f>
        <v>0</v>
      </c>
      <c r="AU191" s="713">
        <f>'дор.фонд на 01.01.22 (декабрь)'!CA191</f>
        <v>0</v>
      </c>
      <c r="AV191" s="713">
        <f>'дор.фонд на 01.01.22 (декабрь)'!CB191</f>
        <v>0</v>
      </c>
      <c r="AW191" s="714">
        <f t="shared" si="100"/>
        <v>0</v>
      </c>
      <c r="AX191" s="713">
        <f t="shared" si="117"/>
        <v>0</v>
      </c>
      <c r="AY191" s="713">
        <f t="shared" si="118"/>
        <v>0</v>
      </c>
      <c r="AZ191" s="713">
        <f t="shared" si="119"/>
        <v>0</v>
      </c>
      <c r="BA191" s="849"/>
      <c r="BB191" s="832"/>
      <c r="BC191" s="832"/>
      <c r="BD191" s="832"/>
      <c r="BE191" s="120"/>
    </row>
    <row r="192" spans="1:57" s="49" customFormat="1" ht="15.75" customHeight="1" x14ac:dyDescent="0.25">
      <c r="A192" s="828"/>
      <c r="B192" s="38"/>
      <c r="C192" s="39">
        <v>1</v>
      </c>
      <c r="D192" s="39"/>
      <c r="E192" s="40">
        <v>162</v>
      </c>
      <c r="F192" s="38"/>
      <c r="G192" s="39">
        <v>1</v>
      </c>
      <c r="H192" s="39">
        <v>1</v>
      </c>
      <c r="I192" s="40"/>
      <c r="J192" s="41"/>
      <c r="K192" s="41"/>
      <c r="L192" s="85"/>
      <c r="M192" s="811">
        <v>150</v>
      </c>
      <c r="N192" s="812" t="s">
        <v>61</v>
      </c>
      <c r="O192" s="738">
        <f t="shared" si="114"/>
        <v>3217.9</v>
      </c>
      <c r="P192" s="717">
        <f>'дор.фонд на 01.01.22 (декабрь)'!S192</f>
        <v>0</v>
      </c>
      <c r="Q192" s="716">
        <f>'дор.фонд на 01.01.22 (декабрь)'!T192</f>
        <v>3217.9</v>
      </c>
      <c r="R192" s="731">
        <f>'дор.фонд на 01.01.22 (декабрь)'!U192</f>
        <v>0</v>
      </c>
      <c r="S192" s="732">
        <f t="shared" si="85"/>
        <v>3217.9</v>
      </c>
      <c r="T192" s="733">
        <f>'дор.фонд на 01.01.22 (декабрь)'!W192</f>
        <v>0</v>
      </c>
      <c r="U192" s="734">
        <f>'дор.фонд на 01.01.22 (декабрь)'!X192</f>
        <v>3217.9</v>
      </c>
      <c r="V192" s="733">
        <f>'дор.фонд на 01.01.22 (декабрь)'!Y192</f>
        <v>0</v>
      </c>
      <c r="W192" s="714">
        <f t="shared" si="88"/>
        <v>3217.9</v>
      </c>
      <c r="X192" s="713">
        <f>'дор.фонд на 01.01.22 (декабрь)'!AR192</f>
        <v>0</v>
      </c>
      <c r="Y192" s="716">
        <f>'дор.фонд на 01.01.22 (декабрь)'!AS192</f>
        <v>3217.9</v>
      </c>
      <c r="Z192" s="713">
        <f>'дор.фонд на 01.01.22 (декабрь)'!AT192</f>
        <v>0</v>
      </c>
      <c r="AA192" s="714">
        <f t="shared" si="89"/>
        <v>1847.9012299999999</v>
      </c>
      <c r="AB192" s="717">
        <f>'дор.фонд на 01.01.22 (декабрь)'!BL192</f>
        <v>0</v>
      </c>
      <c r="AC192" s="725">
        <f>'дор.фонд на 01.01.22 (декабрь)'!BM192</f>
        <v>1847.9012299999999</v>
      </c>
      <c r="AD192" s="740">
        <f>'дор.фонд на 01.01.22 (декабрь)'!BN192</f>
        <v>0</v>
      </c>
      <c r="AE192" s="736">
        <f t="shared" si="86"/>
        <v>1</v>
      </c>
      <c r="AF192" s="737">
        <f t="shared" si="87"/>
        <v>1</v>
      </c>
      <c r="AG192" s="714">
        <f t="shared" si="96"/>
        <v>0</v>
      </c>
      <c r="AH192" s="713">
        <f t="shared" si="115"/>
        <v>0</v>
      </c>
      <c r="AI192" s="713">
        <f t="shared" si="115"/>
        <v>0</v>
      </c>
      <c r="AJ192" s="713">
        <f t="shared" si="115"/>
        <v>0</v>
      </c>
      <c r="AK192" s="714">
        <f t="shared" si="97"/>
        <v>1847.9012299999999</v>
      </c>
      <c r="AL192" s="713">
        <f>'дор.фонд на 01.01.22 (декабрь)'!BL192</f>
        <v>0</v>
      </c>
      <c r="AM192" s="713">
        <f>'дор.фонд на 01.01.22 (декабрь)'!BM192</f>
        <v>1847.9012299999999</v>
      </c>
      <c r="AN192" s="713">
        <f>'дор.фонд на 01.01.22 (декабрь)'!BN192</f>
        <v>0</v>
      </c>
      <c r="AO192" s="714">
        <f t="shared" si="98"/>
        <v>1847.9012299999999</v>
      </c>
      <c r="AP192" s="713">
        <f>'дор.фонд на 01.01.22 (декабрь)'!BU192</f>
        <v>0</v>
      </c>
      <c r="AQ192" s="713">
        <f>'дор.фонд на 01.01.22 (декабрь)'!BV192</f>
        <v>1847.9012299999999</v>
      </c>
      <c r="AR192" s="713">
        <f>'дор.фонд на 01.01.22 (декабрь)'!BW192</f>
        <v>0</v>
      </c>
      <c r="AS192" s="714">
        <f t="shared" si="99"/>
        <v>252.09877</v>
      </c>
      <c r="AT192" s="713">
        <f>'дор.фонд на 01.01.22 (декабрь)'!BZ192</f>
        <v>0</v>
      </c>
      <c r="AU192" s="713">
        <f>'дор.фонд на 01.01.22 (декабрь)'!CA192</f>
        <v>252.09877</v>
      </c>
      <c r="AV192" s="713">
        <f>'дор.фонд на 01.01.22 (декабрь)'!CB192</f>
        <v>0</v>
      </c>
      <c r="AW192" s="714">
        <f t="shared" si="100"/>
        <v>2100</v>
      </c>
      <c r="AX192" s="713">
        <f t="shared" si="117"/>
        <v>0</v>
      </c>
      <c r="AY192" s="713">
        <f t="shared" si="118"/>
        <v>2100</v>
      </c>
      <c r="AZ192" s="713">
        <f t="shared" si="119"/>
        <v>0</v>
      </c>
      <c r="BA192" s="849"/>
      <c r="BB192" s="832"/>
      <c r="BC192" s="832"/>
      <c r="BD192" s="832"/>
      <c r="BE192" s="828"/>
    </row>
    <row r="193" spans="1:57" s="48" customFormat="1" ht="15.75" customHeight="1" x14ac:dyDescent="0.25">
      <c r="A193" s="120"/>
      <c r="B193" s="35"/>
      <c r="C193" s="36"/>
      <c r="D193" s="36">
        <v>1</v>
      </c>
      <c r="E193" s="811">
        <v>163</v>
      </c>
      <c r="F193" s="35"/>
      <c r="G193" s="36"/>
      <c r="H193" s="36">
        <v>1</v>
      </c>
      <c r="I193" s="811"/>
      <c r="J193" s="812"/>
      <c r="K193" s="812"/>
      <c r="L193" s="66"/>
      <c r="M193" s="811">
        <v>151</v>
      </c>
      <c r="N193" s="812" t="s">
        <v>236</v>
      </c>
      <c r="O193" s="738">
        <f t="shared" si="114"/>
        <v>989.1</v>
      </c>
      <c r="P193" s="717">
        <f>'дор.фонд на 01.01.22 (декабрь)'!S193</f>
        <v>0</v>
      </c>
      <c r="Q193" s="716">
        <f>'дор.фонд на 01.01.22 (декабрь)'!T193</f>
        <v>989.1</v>
      </c>
      <c r="R193" s="731">
        <f>'дор.фонд на 01.01.22 (декабрь)'!U193</f>
        <v>0</v>
      </c>
      <c r="S193" s="732">
        <f t="shared" si="85"/>
        <v>989.1</v>
      </c>
      <c r="T193" s="733">
        <f>'дор.фонд на 01.01.22 (декабрь)'!W193</f>
        <v>0</v>
      </c>
      <c r="U193" s="734">
        <f>'дор.фонд на 01.01.22 (декабрь)'!X193</f>
        <v>989.1</v>
      </c>
      <c r="V193" s="733">
        <f>'дор.фонд на 01.01.22 (декабрь)'!Y193</f>
        <v>0</v>
      </c>
      <c r="W193" s="714">
        <f t="shared" si="88"/>
        <v>989.1</v>
      </c>
      <c r="X193" s="713">
        <f>'дор.фонд на 01.01.22 (декабрь)'!AR193</f>
        <v>0</v>
      </c>
      <c r="Y193" s="716">
        <f>'дор.фонд на 01.01.22 (декабрь)'!AS193</f>
        <v>989.1</v>
      </c>
      <c r="Z193" s="713">
        <f>'дор.фонд на 01.01.22 (декабрь)'!AT193</f>
        <v>0</v>
      </c>
      <c r="AA193" s="714">
        <f t="shared" si="89"/>
        <v>989.1</v>
      </c>
      <c r="AB193" s="717">
        <f>'дор.фонд на 01.01.22 (декабрь)'!BL193</f>
        <v>0</v>
      </c>
      <c r="AC193" s="725">
        <f>'дор.фонд на 01.01.22 (декабрь)'!BM193</f>
        <v>989.1</v>
      </c>
      <c r="AD193" s="740">
        <f>'дор.фонд на 01.01.22 (декабрь)'!BN193</f>
        <v>0</v>
      </c>
      <c r="AE193" s="736">
        <f t="shared" si="86"/>
        <v>1</v>
      </c>
      <c r="AF193" s="737">
        <f t="shared" si="87"/>
        <v>1</v>
      </c>
      <c r="AG193" s="714">
        <f t="shared" si="96"/>
        <v>0</v>
      </c>
      <c r="AH193" s="713">
        <f t="shared" si="115"/>
        <v>0</v>
      </c>
      <c r="AI193" s="713">
        <f t="shared" si="115"/>
        <v>0</v>
      </c>
      <c r="AJ193" s="713">
        <f t="shared" si="115"/>
        <v>0</v>
      </c>
      <c r="AK193" s="714">
        <f t="shared" si="97"/>
        <v>989.1</v>
      </c>
      <c r="AL193" s="713">
        <f>'дор.фонд на 01.01.22 (декабрь)'!BL193</f>
        <v>0</v>
      </c>
      <c r="AM193" s="713">
        <f>'дор.фонд на 01.01.22 (декабрь)'!BM193</f>
        <v>989.1</v>
      </c>
      <c r="AN193" s="713">
        <f>'дор.фонд на 01.01.22 (декабрь)'!BN193</f>
        <v>0</v>
      </c>
      <c r="AO193" s="714">
        <f t="shared" si="98"/>
        <v>989.1</v>
      </c>
      <c r="AP193" s="713">
        <f>'дор.фонд на 01.01.22 (декабрь)'!BU193</f>
        <v>0</v>
      </c>
      <c r="AQ193" s="713">
        <f>'дор.фонд на 01.01.22 (декабрь)'!BV193</f>
        <v>989.1</v>
      </c>
      <c r="AR193" s="713">
        <f>'дор.фонд на 01.01.22 (декабрь)'!BW193</f>
        <v>0</v>
      </c>
      <c r="AS193" s="714">
        <f t="shared" si="99"/>
        <v>97.825000000000003</v>
      </c>
      <c r="AT193" s="713">
        <f>'дор.фонд на 01.01.22 (декабрь)'!BZ193</f>
        <v>0</v>
      </c>
      <c r="AU193" s="713">
        <f>'дор.фонд на 01.01.22 (декабрь)'!CA193</f>
        <v>97.825000000000003</v>
      </c>
      <c r="AV193" s="713">
        <f>'дор.фонд на 01.01.22 (декабрь)'!CB193</f>
        <v>0</v>
      </c>
      <c r="AW193" s="714">
        <f t="shared" si="100"/>
        <v>1086.925</v>
      </c>
      <c r="AX193" s="713">
        <f t="shared" si="117"/>
        <v>0</v>
      </c>
      <c r="AY193" s="713">
        <f t="shared" si="118"/>
        <v>1086.925</v>
      </c>
      <c r="AZ193" s="713">
        <f t="shared" si="119"/>
        <v>0</v>
      </c>
      <c r="BA193" s="849"/>
      <c r="BB193" s="832"/>
      <c r="BC193" s="832"/>
      <c r="BD193" s="832"/>
      <c r="BE193" s="120"/>
    </row>
    <row r="194" spans="1:57" s="48" customFormat="1" ht="15.75" customHeight="1" x14ac:dyDescent="0.25">
      <c r="A194" s="120"/>
      <c r="B194" s="35"/>
      <c r="C194" s="36"/>
      <c r="D194" s="36">
        <v>1</v>
      </c>
      <c r="E194" s="811">
        <v>164</v>
      </c>
      <c r="F194" s="35"/>
      <c r="G194" s="36"/>
      <c r="H194" s="36">
        <v>1</v>
      </c>
      <c r="I194" s="811"/>
      <c r="J194" s="812"/>
      <c r="K194" s="812"/>
      <c r="L194" s="66"/>
      <c r="M194" s="811">
        <v>152</v>
      </c>
      <c r="N194" s="812" t="s">
        <v>139</v>
      </c>
      <c r="O194" s="738">
        <f t="shared" si="114"/>
        <v>2723.4</v>
      </c>
      <c r="P194" s="717">
        <f>'дор.фонд на 01.01.22 (декабрь)'!S194</f>
        <v>0</v>
      </c>
      <c r="Q194" s="716">
        <f>'дор.фонд на 01.01.22 (декабрь)'!T194</f>
        <v>2723.4</v>
      </c>
      <c r="R194" s="731">
        <f>'дор.фонд на 01.01.22 (декабрь)'!U194</f>
        <v>0</v>
      </c>
      <c r="S194" s="732">
        <f t="shared" si="85"/>
        <v>2723.4</v>
      </c>
      <c r="T194" s="733">
        <f>'дор.фонд на 01.01.22 (декабрь)'!W194</f>
        <v>0</v>
      </c>
      <c r="U194" s="734">
        <f>'дор.фонд на 01.01.22 (декабрь)'!X194</f>
        <v>2723.4</v>
      </c>
      <c r="V194" s="733">
        <f>'дор.фонд на 01.01.22 (декабрь)'!Y194</f>
        <v>0</v>
      </c>
      <c r="W194" s="714">
        <f t="shared" si="88"/>
        <v>2723.4</v>
      </c>
      <c r="X194" s="713">
        <f>'дор.фонд на 01.01.22 (декабрь)'!AR194</f>
        <v>0</v>
      </c>
      <c r="Y194" s="716">
        <f>'дор.фонд на 01.01.22 (декабрь)'!AS194</f>
        <v>2723.4</v>
      </c>
      <c r="Z194" s="713">
        <f>'дор.фонд на 01.01.22 (декабрь)'!AT194</f>
        <v>0</v>
      </c>
      <c r="AA194" s="714">
        <f t="shared" si="89"/>
        <v>2723.4</v>
      </c>
      <c r="AB194" s="717">
        <f>'дор.фонд на 01.01.22 (декабрь)'!BL194</f>
        <v>0</v>
      </c>
      <c r="AC194" s="725">
        <f>'дор.фонд на 01.01.22 (декабрь)'!BM194</f>
        <v>2723.4</v>
      </c>
      <c r="AD194" s="740">
        <f>'дор.фонд на 01.01.22 (декабрь)'!BN194</f>
        <v>0</v>
      </c>
      <c r="AE194" s="736">
        <f t="shared" si="86"/>
        <v>1</v>
      </c>
      <c r="AF194" s="737">
        <f t="shared" si="87"/>
        <v>1</v>
      </c>
      <c r="AG194" s="714">
        <f t="shared" si="96"/>
        <v>0</v>
      </c>
      <c r="AH194" s="713">
        <f t="shared" ref="AH194:AJ194" si="120">P194-X194</f>
        <v>0</v>
      </c>
      <c r="AI194" s="713">
        <f t="shared" si="120"/>
        <v>0</v>
      </c>
      <c r="AJ194" s="713">
        <f t="shared" si="120"/>
        <v>0</v>
      </c>
      <c r="AK194" s="714">
        <f t="shared" si="97"/>
        <v>2723.4</v>
      </c>
      <c r="AL194" s="713">
        <f>'дор.фонд на 01.01.22 (декабрь)'!BL194</f>
        <v>0</v>
      </c>
      <c r="AM194" s="713">
        <f>'дор.фонд на 01.01.22 (декабрь)'!BM194</f>
        <v>2723.4</v>
      </c>
      <c r="AN194" s="713">
        <f>'дор.фонд на 01.01.22 (декабрь)'!BN194</f>
        <v>0</v>
      </c>
      <c r="AO194" s="714">
        <f t="shared" si="98"/>
        <v>2723.4</v>
      </c>
      <c r="AP194" s="713">
        <f>'дор.фонд на 01.01.22 (декабрь)'!BU194</f>
        <v>0</v>
      </c>
      <c r="AQ194" s="713">
        <f>'дор.фонд на 01.01.22 (декабрь)'!BV194</f>
        <v>2723.4</v>
      </c>
      <c r="AR194" s="713">
        <f>'дор.фонд на 01.01.22 (декабрь)'!BW194</f>
        <v>0</v>
      </c>
      <c r="AS194" s="714">
        <f t="shared" si="99"/>
        <v>1482.58</v>
      </c>
      <c r="AT194" s="713">
        <f>'дор.фонд на 01.01.22 (декабрь)'!BZ194</f>
        <v>0</v>
      </c>
      <c r="AU194" s="713">
        <f>'дор.фонд на 01.01.22 (декабрь)'!CA194</f>
        <v>1482.58</v>
      </c>
      <c r="AV194" s="713">
        <f>'дор.фонд на 01.01.22 (декабрь)'!CB194</f>
        <v>0</v>
      </c>
      <c r="AW194" s="714">
        <f t="shared" si="100"/>
        <v>4205.9799999999996</v>
      </c>
      <c r="AX194" s="713">
        <f t="shared" si="117"/>
        <v>0</v>
      </c>
      <c r="AY194" s="713">
        <f t="shared" si="118"/>
        <v>4205.9799999999996</v>
      </c>
      <c r="AZ194" s="713">
        <f t="shared" si="119"/>
        <v>0</v>
      </c>
      <c r="BA194" s="849"/>
      <c r="BB194" s="832"/>
      <c r="BC194" s="832"/>
      <c r="BD194" s="832"/>
      <c r="BE194" s="120"/>
    </row>
    <row r="195" spans="1:57" s="669" customFormat="1" ht="15.75" customHeight="1" x14ac:dyDescent="0.25">
      <c r="A195" s="827"/>
      <c r="B195" s="679"/>
      <c r="C195" s="680"/>
      <c r="D195" s="680"/>
      <c r="E195" s="638"/>
      <c r="F195" s="679"/>
      <c r="G195" s="680"/>
      <c r="H195" s="680"/>
      <c r="I195" s="638"/>
      <c r="J195" s="681"/>
      <c r="K195" s="681"/>
      <c r="L195" s="682"/>
      <c r="M195" s="138"/>
      <c r="N195" s="141" t="s">
        <v>14</v>
      </c>
      <c r="O195" s="712">
        <f>SUM(O196:O202)-O197</f>
        <v>47390.237509999999</v>
      </c>
      <c r="P195" s="711">
        <f>SUM(P196:P202)-P197</f>
        <v>0</v>
      </c>
      <c r="Q195" s="711">
        <f>SUM(Q196:Q202)-Q197</f>
        <v>8438</v>
      </c>
      <c r="R195" s="727">
        <f>SUM(R196:R202)-R197</f>
        <v>38952.237509999999</v>
      </c>
      <c r="S195" s="712">
        <f t="shared" si="85"/>
        <v>47390.237509999999</v>
      </c>
      <c r="T195" s="711">
        <f>SUM(T196:T202)-T197</f>
        <v>0</v>
      </c>
      <c r="U195" s="711">
        <f>SUM(U196:U202)-U197</f>
        <v>8438</v>
      </c>
      <c r="V195" s="711">
        <f>SUM(V196:V202)-V197</f>
        <v>38952.237509999999</v>
      </c>
      <c r="W195" s="712">
        <f t="shared" si="88"/>
        <v>47390.237509999999</v>
      </c>
      <c r="X195" s="711">
        <f>SUM(X196:X202)-X197</f>
        <v>0</v>
      </c>
      <c r="Y195" s="711">
        <f>SUM(Y196:Y202)-Y197</f>
        <v>8438</v>
      </c>
      <c r="Z195" s="711">
        <f>SUM(Z196:Z202)-Z197</f>
        <v>38952.237509999999</v>
      </c>
      <c r="AA195" s="712">
        <f t="shared" si="89"/>
        <v>47389.797910000008</v>
      </c>
      <c r="AB195" s="711">
        <f>SUM(AB196:AB202)-AB197</f>
        <v>0</v>
      </c>
      <c r="AC195" s="711">
        <f>SUM(AC196:AC202)-AC197</f>
        <v>8437.5604000000003</v>
      </c>
      <c r="AD195" s="728">
        <f>SUM(AD196:AD202)-AD197</f>
        <v>38952.237510000006</v>
      </c>
      <c r="AE195" s="729">
        <f t="shared" si="86"/>
        <v>1</v>
      </c>
      <c r="AF195" s="730">
        <f t="shared" si="87"/>
        <v>1</v>
      </c>
      <c r="AG195" s="712">
        <f t="shared" si="96"/>
        <v>0</v>
      </c>
      <c r="AH195" s="711">
        <f>SUM(AH196:AH202)-AH197</f>
        <v>0</v>
      </c>
      <c r="AI195" s="711">
        <f>SUM(AI196:AI202)-AI197</f>
        <v>0</v>
      </c>
      <c r="AJ195" s="711">
        <f>SUM(AJ196:AJ202)-AJ197</f>
        <v>0</v>
      </c>
      <c r="AK195" s="712">
        <f t="shared" si="97"/>
        <v>47389.797910000008</v>
      </c>
      <c r="AL195" s="711">
        <f>SUM(AL196:AL202)-AL197</f>
        <v>0</v>
      </c>
      <c r="AM195" s="711">
        <f>SUM(AM196:AM202)-AM197</f>
        <v>8437.5604000000003</v>
      </c>
      <c r="AN195" s="711">
        <f>SUM(AN196:AN202)-AN197</f>
        <v>38952.237510000006</v>
      </c>
      <c r="AO195" s="712">
        <f t="shared" si="98"/>
        <v>47389.797910000008</v>
      </c>
      <c r="AP195" s="711">
        <f>SUM(AP196:AP202)-AP197</f>
        <v>0</v>
      </c>
      <c r="AQ195" s="711">
        <f>SUM(AQ196:AQ202)-AQ197</f>
        <v>8437.5604000000003</v>
      </c>
      <c r="AR195" s="711">
        <f>SUM(AR196:AR202)-AR197</f>
        <v>38952.237510000006</v>
      </c>
      <c r="AS195" s="712">
        <f t="shared" si="99"/>
        <v>6115.9402800000007</v>
      </c>
      <c r="AT195" s="711">
        <f>SUM(AT196:AT202)-AT197</f>
        <v>0</v>
      </c>
      <c r="AU195" s="711">
        <f>SUM(AU196:AU202)-AU197</f>
        <v>1301.61879</v>
      </c>
      <c r="AV195" s="711">
        <f>SUM(AV196:AV202)-AV197</f>
        <v>4814.3214900000003</v>
      </c>
      <c r="AW195" s="712">
        <f t="shared" si="100"/>
        <v>53505.738190000004</v>
      </c>
      <c r="AX195" s="711">
        <f>SUM(AX196:AX202)-AX197</f>
        <v>0</v>
      </c>
      <c r="AY195" s="711">
        <f>SUM(AY196:AY202)-AY197</f>
        <v>9739.1791899999989</v>
      </c>
      <c r="AZ195" s="711">
        <f>SUM(AZ196:AZ202)-AZ197</f>
        <v>43766.559000000008</v>
      </c>
      <c r="BA195" s="848"/>
      <c r="BB195" s="835"/>
      <c r="BC195" s="835"/>
      <c r="BD195" s="835"/>
      <c r="BE195" s="827"/>
    </row>
    <row r="196" spans="1:57" s="48" customFormat="1" ht="15.75" customHeight="1" x14ac:dyDescent="0.25">
      <c r="A196" s="120"/>
      <c r="B196" s="35">
        <v>1</v>
      </c>
      <c r="C196" s="36"/>
      <c r="D196" s="36"/>
      <c r="E196" s="811">
        <v>165</v>
      </c>
      <c r="F196" s="35"/>
      <c r="G196" s="36"/>
      <c r="H196" s="36"/>
      <c r="I196" s="811"/>
      <c r="J196" s="812"/>
      <c r="K196" s="812"/>
      <c r="L196" s="66"/>
      <c r="M196" s="811">
        <v>153</v>
      </c>
      <c r="N196" s="812" t="s">
        <v>237</v>
      </c>
      <c r="O196" s="738">
        <f t="shared" ref="O196:O202" si="121">P196+Q196+R196</f>
        <v>0</v>
      </c>
      <c r="P196" s="717">
        <f>'дор.фонд на 01.01.22 (декабрь)'!S196</f>
        <v>0</v>
      </c>
      <c r="Q196" s="716">
        <f>'дор.фонд на 01.01.22 (декабрь)'!T196</f>
        <v>0</v>
      </c>
      <c r="R196" s="731">
        <f>'дор.фонд на 01.01.22 (декабрь)'!U196</f>
        <v>0</v>
      </c>
      <c r="S196" s="714">
        <f t="shared" si="85"/>
        <v>0</v>
      </c>
      <c r="T196" s="713">
        <f>'дор.фонд на 01.01.22 (декабрь)'!W196</f>
        <v>0</v>
      </c>
      <c r="U196" s="716">
        <f>'дор.фонд на 01.01.22 (декабрь)'!X196</f>
        <v>0</v>
      </c>
      <c r="V196" s="713">
        <f>'дор.фонд на 01.01.22 (декабрь)'!Y196</f>
        <v>0</v>
      </c>
      <c r="W196" s="714">
        <f t="shared" si="88"/>
        <v>0</v>
      </c>
      <c r="X196" s="713">
        <f>'дор.фонд на 01.01.22 (декабрь)'!AR196</f>
        <v>0</v>
      </c>
      <c r="Y196" s="713">
        <f>'дор.фонд на 01.01.22 (декабрь)'!AS196</f>
        <v>0</v>
      </c>
      <c r="Z196" s="713">
        <f>'дор.фонд на 01.01.22 (декабрь)'!AT196</f>
        <v>0</v>
      </c>
      <c r="AA196" s="714">
        <f t="shared" si="89"/>
        <v>0</v>
      </c>
      <c r="AB196" s="717">
        <f>'дор.фонд на 01.01.22 (декабрь)'!BL196</f>
        <v>0</v>
      </c>
      <c r="AC196" s="717">
        <f>'дор.фонд на 01.01.22 (декабрь)'!BM196</f>
        <v>0</v>
      </c>
      <c r="AD196" s="740">
        <f>'дор.фонд на 01.01.22 (декабрь)'!BN196</f>
        <v>0</v>
      </c>
      <c r="AE196" s="758" t="e">
        <f t="shared" si="86"/>
        <v>#DIV/0!</v>
      </c>
      <c r="AF196" s="737" t="e">
        <f t="shared" si="87"/>
        <v>#DIV/0!</v>
      </c>
      <c r="AG196" s="714">
        <f t="shared" si="96"/>
        <v>0</v>
      </c>
      <c r="AH196" s="713">
        <f>'дор.фонд на 01.01.22 (декабрь)'!BB196</f>
        <v>0</v>
      </c>
      <c r="AI196" s="713">
        <f>'дор.фонд на 01.01.22 (декабрь)'!BC196</f>
        <v>0</v>
      </c>
      <c r="AJ196" s="713">
        <f>'дор.фонд на 01.01.22 (декабрь)'!BD196</f>
        <v>0</v>
      </c>
      <c r="AK196" s="714">
        <f t="shared" si="97"/>
        <v>0</v>
      </c>
      <c r="AL196" s="713">
        <f>'дор.фонд на 01.01.22 (декабрь)'!BL196</f>
        <v>0</v>
      </c>
      <c r="AM196" s="713">
        <f>'дор.фонд на 01.01.22 (декабрь)'!BM196</f>
        <v>0</v>
      </c>
      <c r="AN196" s="713">
        <f>'дор.фонд на 01.01.22 (декабрь)'!BN196</f>
        <v>0</v>
      </c>
      <c r="AO196" s="714">
        <f t="shared" si="98"/>
        <v>0</v>
      </c>
      <c r="AP196" s="713">
        <f>'дор.фонд на 01.01.22 (декабрь)'!BU196</f>
        <v>0</v>
      </c>
      <c r="AQ196" s="713">
        <f>'дор.фонд на 01.01.22 (декабрь)'!BV196</f>
        <v>0</v>
      </c>
      <c r="AR196" s="713">
        <f>'дор.фонд на 01.01.22 (декабрь)'!BW196</f>
        <v>0</v>
      </c>
      <c r="AS196" s="714">
        <f t="shared" si="99"/>
        <v>0</v>
      </c>
      <c r="AT196" s="713">
        <f>'дор.фонд на 01.01.22 (декабрь)'!BZ196</f>
        <v>0</v>
      </c>
      <c r="AU196" s="713">
        <f>'дор.фонд на 01.01.22 (декабрь)'!CA196</f>
        <v>0</v>
      </c>
      <c r="AV196" s="713">
        <f>'дор.фонд на 01.01.22 (декабрь)'!CB196</f>
        <v>0</v>
      </c>
      <c r="AW196" s="714">
        <f t="shared" si="100"/>
        <v>0</v>
      </c>
      <c r="AX196" s="713">
        <f>AP196+AT196</f>
        <v>0</v>
      </c>
      <c r="AY196" s="713">
        <f t="shared" ref="AY196:AZ196" si="122">AQ196+AU196</f>
        <v>0</v>
      </c>
      <c r="AZ196" s="713">
        <f t="shared" si="122"/>
        <v>0</v>
      </c>
      <c r="BA196" s="849"/>
      <c r="BB196" s="832"/>
      <c r="BC196" s="832"/>
      <c r="BD196" s="832"/>
      <c r="BE196" s="120"/>
    </row>
    <row r="197" spans="1:57" s="48" customFormat="1" ht="15.75" hidden="1" customHeight="1" x14ac:dyDescent="0.25">
      <c r="A197" s="120"/>
      <c r="B197" s="35"/>
      <c r="C197" s="36"/>
      <c r="D197" s="36"/>
      <c r="E197" s="811"/>
      <c r="F197" s="35"/>
      <c r="G197" s="36"/>
      <c r="H197" s="36"/>
      <c r="I197" s="811"/>
      <c r="J197" s="812"/>
      <c r="K197" s="812"/>
      <c r="L197" s="66"/>
      <c r="M197" s="811"/>
      <c r="N197" s="19" t="s">
        <v>251</v>
      </c>
      <c r="O197" s="738">
        <f t="shared" si="121"/>
        <v>0</v>
      </c>
      <c r="P197" s="717">
        <f>'дор.фонд на 01.01.22 (декабрь)'!S197</f>
        <v>0</v>
      </c>
      <c r="Q197" s="716">
        <f>'дор.фонд на 01.01.22 (декабрь)'!T197</f>
        <v>0</v>
      </c>
      <c r="R197" s="731">
        <f>'дор.фонд на 01.01.22 (декабрь)'!U197</f>
        <v>0</v>
      </c>
      <c r="S197" s="714">
        <f t="shared" si="85"/>
        <v>0</v>
      </c>
      <c r="T197" s="713">
        <f>'дор.фонд на 01.01.22 (декабрь)'!W197</f>
        <v>0</v>
      </c>
      <c r="U197" s="716">
        <f>'дор.фонд на 01.01.22 (декабрь)'!X197</f>
        <v>0</v>
      </c>
      <c r="V197" s="713">
        <f>'дор.фонд на 01.01.22 (декабрь)'!Y197</f>
        <v>0</v>
      </c>
      <c r="W197" s="714">
        <f t="shared" si="88"/>
        <v>0</v>
      </c>
      <c r="X197" s="713">
        <f>'дор.фонд на 01.01.22 (декабрь)'!AR197</f>
        <v>0</v>
      </c>
      <c r="Y197" s="713">
        <f>'дор.фонд на 01.01.22 (декабрь)'!AS197</f>
        <v>0</v>
      </c>
      <c r="Z197" s="713">
        <f>'дор.фонд на 01.01.22 (декабрь)'!AT197</f>
        <v>0</v>
      </c>
      <c r="AA197" s="714">
        <f t="shared" si="89"/>
        <v>0</v>
      </c>
      <c r="AB197" s="717">
        <f>'дор.фонд на 01.01.22 (декабрь)'!BL197</f>
        <v>0</v>
      </c>
      <c r="AC197" s="717">
        <f>'дор.фонд на 01.01.22 (декабрь)'!BM197</f>
        <v>0</v>
      </c>
      <c r="AD197" s="740">
        <f>'дор.фонд на 01.01.22 (декабрь)'!BN197</f>
        <v>0</v>
      </c>
      <c r="AE197" s="758" t="e">
        <f t="shared" si="86"/>
        <v>#DIV/0!</v>
      </c>
      <c r="AF197" s="737" t="e">
        <f t="shared" si="87"/>
        <v>#DIV/0!</v>
      </c>
      <c r="AG197" s="714">
        <f t="shared" si="96"/>
        <v>0</v>
      </c>
      <c r="AH197" s="713">
        <f>'дор.фонд на 01.01.22 (декабрь)'!BB197</f>
        <v>0</v>
      </c>
      <c r="AI197" s="713">
        <f>'дор.фонд на 01.01.22 (декабрь)'!BC197</f>
        <v>0</v>
      </c>
      <c r="AJ197" s="713">
        <f>'дор.фонд на 01.01.22 (декабрь)'!BD197</f>
        <v>0</v>
      </c>
      <c r="AK197" s="714">
        <f t="shared" si="97"/>
        <v>0</v>
      </c>
      <c r="AL197" s="713">
        <f>'дор.фонд на 01.01.22 (декабрь)'!BL197</f>
        <v>0</v>
      </c>
      <c r="AM197" s="713">
        <f>'дор.фонд на 01.01.22 (декабрь)'!BM197</f>
        <v>0</v>
      </c>
      <c r="AN197" s="713">
        <f>'дор.фонд на 01.01.22 (декабрь)'!BN197</f>
        <v>0</v>
      </c>
      <c r="AO197" s="714">
        <f t="shared" si="98"/>
        <v>0</v>
      </c>
      <c r="AP197" s="713">
        <f>'дор.фонд на 01.01.22 (декабрь)'!BU197</f>
        <v>0</v>
      </c>
      <c r="AQ197" s="713">
        <f>'дор.фонд на 01.01.22 (декабрь)'!BV197</f>
        <v>0</v>
      </c>
      <c r="AR197" s="713">
        <f>'дор.фонд на 01.01.22 (декабрь)'!BW197</f>
        <v>0</v>
      </c>
      <c r="AS197" s="714">
        <f t="shared" si="99"/>
        <v>0</v>
      </c>
      <c r="AT197" s="713">
        <f>'дор.фонд на 01.01.22 (декабрь)'!BZ197</f>
        <v>0</v>
      </c>
      <c r="AU197" s="713">
        <f>'дор.фонд на 01.01.22 (декабрь)'!CA197</f>
        <v>0</v>
      </c>
      <c r="AV197" s="713">
        <f>'дор.фонд на 01.01.22 (декабрь)'!CB197</f>
        <v>0</v>
      </c>
      <c r="AW197" s="714">
        <f t="shared" si="100"/>
        <v>0</v>
      </c>
      <c r="AX197" s="713">
        <f t="shared" ref="AX197:AX202" si="123">AP197+AT197</f>
        <v>0</v>
      </c>
      <c r="AY197" s="713">
        <f t="shared" ref="AY197:AY202" si="124">AQ197+AU197</f>
        <v>0</v>
      </c>
      <c r="AZ197" s="713">
        <f t="shared" ref="AZ197:AZ202" si="125">AR197+AV197</f>
        <v>0</v>
      </c>
      <c r="BA197" s="849"/>
      <c r="BB197" s="832"/>
      <c r="BC197" s="832"/>
      <c r="BD197" s="832"/>
      <c r="BE197" s="120"/>
    </row>
    <row r="198" spans="1:57" s="49" customFormat="1" ht="15.75" customHeight="1" x14ac:dyDescent="0.25">
      <c r="A198" s="828"/>
      <c r="B198" s="38"/>
      <c r="C198" s="39">
        <v>1</v>
      </c>
      <c r="D198" s="39"/>
      <c r="E198" s="40">
        <v>166</v>
      </c>
      <c r="F198" s="38"/>
      <c r="G198" s="39">
        <v>1</v>
      </c>
      <c r="H198" s="39">
        <v>1</v>
      </c>
      <c r="I198" s="40"/>
      <c r="J198" s="41"/>
      <c r="K198" s="41"/>
      <c r="L198" s="85"/>
      <c r="M198" s="811">
        <v>154</v>
      </c>
      <c r="N198" s="812" t="s">
        <v>238</v>
      </c>
      <c r="O198" s="738">
        <f t="shared" si="121"/>
        <v>1099</v>
      </c>
      <c r="P198" s="717">
        <f>'дор.фонд на 01.01.22 (декабрь)'!S198</f>
        <v>0</v>
      </c>
      <c r="Q198" s="716">
        <f>'дор.фонд на 01.01.22 (декабрь)'!T198</f>
        <v>1099</v>
      </c>
      <c r="R198" s="731">
        <f>'дор.фонд на 01.01.22 (декабрь)'!U198</f>
        <v>0</v>
      </c>
      <c r="S198" s="732">
        <f t="shared" si="85"/>
        <v>1099</v>
      </c>
      <c r="T198" s="733">
        <f>'дор.фонд на 01.01.22 (декабрь)'!W198</f>
        <v>0</v>
      </c>
      <c r="U198" s="734">
        <f>'дор.фонд на 01.01.22 (декабрь)'!X198</f>
        <v>1099</v>
      </c>
      <c r="V198" s="733">
        <f>'дор.фонд на 01.01.22 (декабрь)'!Y198</f>
        <v>0</v>
      </c>
      <c r="W198" s="714">
        <f t="shared" si="88"/>
        <v>1099</v>
      </c>
      <c r="X198" s="713">
        <f>'дор.фонд на 01.01.22 (декабрь)'!AR198</f>
        <v>0</v>
      </c>
      <c r="Y198" s="713">
        <f>'дор.фонд на 01.01.22 (декабрь)'!AS198</f>
        <v>1099</v>
      </c>
      <c r="Z198" s="713">
        <f>'дор.фонд на 01.01.22 (декабрь)'!AT198</f>
        <v>0</v>
      </c>
      <c r="AA198" s="714">
        <f t="shared" si="89"/>
        <v>1098.5604000000001</v>
      </c>
      <c r="AB198" s="717">
        <f>'дор.фонд на 01.01.22 (декабрь)'!BL198</f>
        <v>0</v>
      </c>
      <c r="AC198" s="717">
        <f>'дор.фонд на 01.01.22 (декабрь)'!BM198</f>
        <v>1098.5604000000001</v>
      </c>
      <c r="AD198" s="740">
        <f>'дор.фонд на 01.01.22 (декабрь)'!BN198</f>
        <v>0</v>
      </c>
      <c r="AE198" s="736">
        <f t="shared" si="86"/>
        <v>1</v>
      </c>
      <c r="AF198" s="737">
        <f t="shared" si="87"/>
        <v>1</v>
      </c>
      <c r="AG198" s="714">
        <f t="shared" si="96"/>
        <v>0</v>
      </c>
      <c r="AH198" s="713">
        <f t="shared" ref="AH198:AJ202" si="126">P198-X198</f>
        <v>0</v>
      </c>
      <c r="AI198" s="713">
        <f t="shared" si="126"/>
        <v>0</v>
      </c>
      <c r="AJ198" s="713">
        <f>R198-Z198</f>
        <v>0</v>
      </c>
      <c r="AK198" s="714">
        <f t="shared" si="97"/>
        <v>1098.5604000000001</v>
      </c>
      <c r="AL198" s="713">
        <f>'дор.фонд на 01.01.22 (декабрь)'!BL198</f>
        <v>0</v>
      </c>
      <c r="AM198" s="713">
        <f>'дор.фонд на 01.01.22 (декабрь)'!BM198</f>
        <v>1098.5604000000001</v>
      </c>
      <c r="AN198" s="713">
        <f>'дор.фонд на 01.01.22 (декабрь)'!BN198</f>
        <v>0</v>
      </c>
      <c r="AO198" s="714">
        <f t="shared" si="98"/>
        <v>1098.5604000000001</v>
      </c>
      <c r="AP198" s="713">
        <f>'дор.фонд на 01.01.22 (декабрь)'!BU198</f>
        <v>0</v>
      </c>
      <c r="AQ198" s="713">
        <f>'дор.фонд на 01.01.22 (декабрь)'!BV198</f>
        <v>1098.5604000000001</v>
      </c>
      <c r="AR198" s="713">
        <f>'дор.фонд на 01.01.22 (декабрь)'!BW198</f>
        <v>0</v>
      </c>
      <c r="AS198" s="714">
        <f t="shared" si="99"/>
        <v>149.94</v>
      </c>
      <c r="AT198" s="713">
        <f>'дор.фонд на 01.01.22 (декабрь)'!BZ198</f>
        <v>0</v>
      </c>
      <c r="AU198" s="713">
        <f>'дор.фонд на 01.01.22 (декабрь)'!CA198</f>
        <v>149.94</v>
      </c>
      <c r="AV198" s="713">
        <f>'дор.фонд на 01.01.22 (декабрь)'!CB198</f>
        <v>0</v>
      </c>
      <c r="AW198" s="714">
        <f t="shared" si="100"/>
        <v>1248.5004000000001</v>
      </c>
      <c r="AX198" s="713">
        <f t="shared" si="123"/>
        <v>0</v>
      </c>
      <c r="AY198" s="713">
        <f t="shared" si="124"/>
        <v>1248.5004000000001</v>
      </c>
      <c r="AZ198" s="713">
        <f t="shared" si="125"/>
        <v>0</v>
      </c>
      <c r="BA198" s="849"/>
      <c r="BB198" s="832"/>
      <c r="BC198" s="832"/>
      <c r="BD198" s="832"/>
      <c r="BE198" s="828"/>
    </row>
    <row r="199" spans="1:57" s="48" customFormat="1" ht="15.6" customHeight="1" x14ac:dyDescent="0.25">
      <c r="A199" s="120"/>
      <c r="B199" s="35"/>
      <c r="C199" s="36"/>
      <c r="D199" s="36">
        <v>1</v>
      </c>
      <c r="E199" s="811">
        <v>167</v>
      </c>
      <c r="F199" s="35"/>
      <c r="G199" s="36"/>
      <c r="H199" s="36">
        <v>1</v>
      </c>
      <c r="I199" s="811"/>
      <c r="J199" s="812"/>
      <c r="K199" s="812"/>
      <c r="L199" s="66"/>
      <c r="M199" s="811">
        <v>155</v>
      </c>
      <c r="N199" s="812" t="s">
        <v>239</v>
      </c>
      <c r="O199" s="738">
        <f t="shared" si="121"/>
        <v>1641.6</v>
      </c>
      <c r="P199" s="717">
        <f>'дор.фонд на 01.01.22 (декабрь)'!S199</f>
        <v>0</v>
      </c>
      <c r="Q199" s="716">
        <f>'дор.фонд на 01.01.22 (декабрь)'!T199</f>
        <v>1641.6</v>
      </c>
      <c r="R199" s="731">
        <f>'дор.фонд на 01.01.22 (декабрь)'!U199</f>
        <v>0</v>
      </c>
      <c r="S199" s="732">
        <f t="shared" ref="S199:S258" si="127">V199+U199+T199</f>
        <v>1641.6</v>
      </c>
      <c r="T199" s="733">
        <f>'дор.фонд на 01.01.22 (декабрь)'!W199</f>
        <v>0</v>
      </c>
      <c r="U199" s="734">
        <f>'дор.фонд на 01.01.22 (декабрь)'!X199</f>
        <v>1641.6</v>
      </c>
      <c r="V199" s="733">
        <f>'дор.фонд на 01.01.22 (декабрь)'!Y199</f>
        <v>0</v>
      </c>
      <c r="W199" s="714">
        <f t="shared" si="88"/>
        <v>1641.6</v>
      </c>
      <c r="X199" s="713">
        <f>'дор.фонд на 01.01.22 (декабрь)'!AR199</f>
        <v>0</v>
      </c>
      <c r="Y199" s="713">
        <f>'дор.фонд на 01.01.22 (декабрь)'!AS199</f>
        <v>1641.6</v>
      </c>
      <c r="Z199" s="713">
        <f>'дор.фонд на 01.01.22 (декабрь)'!AT199</f>
        <v>0</v>
      </c>
      <c r="AA199" s="714">
        <f t="shared" si="89"/>
        <v>1641.6</v>
      </c>
      <c r="AB199" s="717">
        <f>'дор.фонд на 01.01.22 (декабрь)'!BL199</f>
        <v>0</v>
      </c>
      <c r="AC199" s="717">
        <f>'дор.фонд на 01.01.22 (декабрь)'!BM199</f>
        <v>1641.6</v>
      </c>
      <c r="AD199" s="740">
        <f>'дор.фонд на 01.01.22 (декабрь)'!BN199</f>
        <v>0</v>
      </c>
      <c r="AE199" s="736">
        <f t="shared" ref="AE199:AE265" si="128">W199/S199</f>
        <v>1</v>
      </c>
      <c r="AF199" s="737">
        <f t="shared" ref="AF199:AF265" si="129">W199/O199</f>
        <v>1</v>
      </c>
      <c r="AG199" s="714">
        <f t="shared" si="96"/>
        <v>0</v>
      </c>
      <c r="AH199" s="713">
        <f t="shared" si="126"/>
        <v>0</v>
      </c>
      <c r="AI199" s="713">
        <f t="shared" si="126"/>
        <v>0</v>
      </c>
      <c r="AJ199" s="713">
        <f t="shared" si="126"/>
        <v>0</v>
      </c>
      <c r="AK199" s="714">
        <f t="shared" si="97"/>
        <v>1641.6</v>
      </c>
      <c r="AL199" s="713">
        <f>'дор.фонд на 01.01.22 (декабрь)'!BL199</f>
        <v>0</v>
      </c>
      <c r="AM199" s="713">
        <f>'дор.фонд на 01.01.22 (декабрь)'!BM199</f>
        <v>1641.6</v>
      </c>
      <c r="AN199" s="713">
        <f>'дор.фонд на 01.01.22 (декабрь)'!BN199</f>
        <v>0</v>
      </c>
      <c r="AO199" s="714">
        <f t="shared" si="98"/>
        <v>1641.6</v>
      </c>
      <c r="AP199" s="713">
        <f>'дор.фонд на 01.01.22 (декабрь)'!BU199</f>
        <v>0</v>
      </c>
      <c r="AQ199" s="713">
        <f>'дор.фонд на 01.01.22 (декабрь)'!BV199</f>
        <v>1641.6</v>
      </c>
      <c r="AR199" s="713">
        <f>'дор.фонд на 01.01.22 (декабрь)'!BW199</f>
        <v>0</v>
      </c>
      <c r="AS199" s="714">
        <f t="shared" si="99"/>
        <v>245.3</v>
      </c>
      <c r="AT199" s="713">
        <f>'дор.фонд на 01.01.22 (декабрь)'!BZ199</f>
        <v>0</v>
      </c>
      <c r="AU199" s="713">
        <f>'дор.фонд на 01.01.22 (декабрь)'!CA199</f>
        <v>245.3</v>
      </c>
      <c r="AV199" s="713">
        <f>'дор.фонд на 01.01.22 (декабрь)'!CB199</f>
        <v>0</v>
      </c>
      <c r="AW199" s="714">
        <f t="shared" si="100"/>
        <v>1886.8999999999999</v>
      </c>
      <c r="AX199" s="713">
        <f t="shared" si="123"/>
        <v>0</v>
      </c>
      <c r="AY199" s="713">
        <f t="shared" si="124"/>
        <v>1886.8999999999999</v>
      </c>
      <c r="AZ199" s="713">
        <f t="shared" si="125"/>
        <v>0</v>
      </c>
      <c r="BA199" s="849"/>
      <c r="BB199" s="832"/>
      <c r="BC199" s="832"/>
      <c r="BD199" s="832"/>
      <c r="BE199" s="120"/>
    </row>
    <row r="200" spans="1:57" s="49" customFormat="1" ht="15.75" customHeight="1" x14ac:dyDescent="0.25">
      <c r="A200" s="828"/>
      <c r="B200" s="38"/>
      <c r="C200" s="39">
        <v>1</v>
      </c>
      <c r="D200" s="39"/>
      <c r="E200" s="40">
        <v>168</v>
      </c>
      <c r="F200" s="38"/>
      <c r="G200" s="39">
        <v>1</v>
      </c>
      <c r="H200" s="39">
        <v>1</v>
      </c>
      <c r="I200" s="40"/>
      <c r="J200" s="41"/>
      <c r="K200" s="41"/>
      <c r="L200" s="85"/>
      <c r="M200" s="811">
        <v>156</v>
      </c>
      <c r="N200" s="812" t="s">
        <v>240</v>
      </c>
      <c r="O200" s="738">
        <f t="shared" si="121"/>
        <v>1617.5</v>
      </c>
      <c r="P200" s="717">
        <f>'дор.фонд на 01.01.22 (декабрь)'!S200</f>
        <v>0</v>
      </c>
      <c r="Q200" s="716">
        <f>'дор.фонд на 01.01.22 (декабрь)'!T200</f>
        <v>1617.5</v>
      </c>
      <c r="R200" s="731">
        <f>'дор.фонд на 01.01.22 (декабрь)'!U200</f>
        <v>0</v>
      </c>
      <c r="S200" s="732">
        <f t="shared" si="127"/>
        <v>1617.5</v>
      </c>
      <c r="T200" s="733">
        <f>'дор.фонд на 01.01.22 (декабрь)'!W200</f>
        <v>0</v>
      </c>
      <c r="U200" s="734">
        <f>'дор.фонд на 01.01.22 (декабрь)'!X200</f>
        <v>1617.5</v>
      </c>
      <c r="V200" s="733">
        <f>'дор.фонд на 01.01.22 (декабрь)'!Y200</f>
        <v>0</v>
      </c>
      <c r="W200" s="714">
        <f t="shared" ref="W200:W258" si="130">Z200+Y200+X200</f>
        <v>1617.5</v>
      </c>
      <c r="X200" s="713">
        <f>'дор.фонд на 01.01.22 (декабрь)'!AR200</f>
        <v>0</v>
      </c>
      <c r="Y200" s="713">
        <f>'дор.фонд на 01.01.22 (декабрь)'!AS200</f>
        <v>1617.5</v>
      </c>
      <c r="Z200" s="713">
        <f>'дор.фонд на 01.01.22 (декабрь)'!AT200</f>
        <v>0</v>
      </c>
      <c r="AA200" s="714">
        <f t="shared" si="89"/>
        <v>1617.5</v>
      </c>
      <c r="AB200" s="717">
        <f>'дор.фонд на 01.01.22 (декабрь)'!BL200</f>
        <v>0</v>
      </c>
      <c r="AC200" s="717">
        <f>'дор.фонд на 01.01.22 (декабрь)'!BM200</f>
        <v>1617.5</v>
      </c>
      <c r="AD200" s="740">
        <f>'дор.фонд на 01.01.22 (декабрь)'!BN200</f>
        <v>0</v>
      </c>
      <c r="AE200" s="736">
        <f t="shared" si="128"/>
        <v>1</v>
      </c>
      <c r="AF200" s="737">
        <f t="shared" si="129"/>
        <v>1</v>
      </c>
      <c r="AG200" s="714">
        <f t="shared" si="96"/>
        <v>0</v>
      </c>
      <c r="AH200" s="713">
        <f t="shared" si="126"/>
        <v>0</v>
      </c>
      <c r="AI200" s="713">
        <f t="shared" si="126"/>
        <v>0</v>
      </c>
      <c r="AJ200" s="713">
        <f t="shared" si="126"/>
        <v>0</v>
      </c>
      <c r="AK200" s="714">
        <f t="shared" si="97"/>
        <v>1617.5</v>
      </c>
      <c r="AL200" s="713">
        <f>'дор.фонд на 01.01.22 (декабрь)'!BL200</f>
        <v>0</v>
      </c>
      <c r="AM200" s="713">
        <f>'дор.фонд на 01.01.22 (декабрь)'!BM200</f>
        <v>1617.5</v>
      </c>
      <c r="AN200" s="713">
        <f>'дор.фонд на 01.01.22 (декабрь)'!BN200</f>
        <v>0</v>
      </c>
      <c r="AO200" s="714">
        <f t="shared" si="98"/>
        <v>1617.5</v>
      </c>
      <c r="AP200" s="713">
        <f>'дор.фонд на 01.01.22 (декабрь)'!BU200</f>
        <v>0</v>
      </c>
      <c r="AQ200" s="713">
        <f>'дор.фонд на 01.01.22 (декабрь)'!BV200</f>
        <v>1617.5</v>
      </c>
      <c r="AR200" s="713">
        <f>'дор.фонд на 01.01.22 (декабрь)'!BW200</f>
        <v>0</v>
      </c>
      <c r="AS200" s="714">
        <f t="shared" si="99"/>
        <v>335.42559999999997</v>
      </c>
      <c r="AT200" s="713">
        <f>'дор.фонд на 01.01.22 (декабрь)'!BZ200</f>
        <v>0</v>
      </c>
      <c r="AU200" s="713">
        <f>'дор.фонд на 01.01.22 (декабрь)'!CA200</f>
        <v>335.42559999999997</v>
      </c>
      <c r="AV200" s="713">
        <f>'дор.фонд на 01.01.22 (декабрь)'!CB200</f>
        <v>0</v>
      </c>
      <c r="AW200" s="714">
        <f t="shared" si="100"/>
        <v>1952.9256</v>
      </c>
      <c r="AX200" s="713">
        <f t="shared" si="123"/>
        <v>0</v>
      </c>
      <c r="AY200" s="713">
        <f t="shared" si="124"/>
        <v>1952.9256</v>
      </c>
      <c r="AZ200" s="713">
        <f t="shared" si="125"/>
        <v>0</v>
      </c>
      <c r="BA200" s="849"/>
      <c r="BB200" s="832"/>
      <c r="BC200" s="832"/>
      <c r="BD200" s="832"/>
      <c r="BE200" s="828"/>
    </row>
    <row r="201" spans="1:57" s="49" customFormat="1" ht="15.75" customHeight="1" x14ac:dyDescent="0.25">
      <c r="A201" s="828"/>
      <c r="B201" s="38"/>
      <c r="C201" s="39">
        <v>1</v>
      </c>
      <c r="D201" s="39"/>
      <c r="E201" s="40">
        <v>169</v>
      </c>
      <c r="F201" s="38"/>
      <c r="G201" s="39">
        <v>1</v>
      </c>
      <c r="H201" s="39">
        <v>1</v>
      </c>
      <c r="I201" s="40"/>
      <c r="J201" s="41"/>
      <c r="K201" s="41"/>
      <c r="L201" s="85"/>
      <c r="M201" s="811">
        <v>157</v>
      </c>
      <c r="N201" s="812" t="s">
        <v>62</v>
      </c>
      <c r="O201" s="738">
        <f t="shared" si="121"/>
        <v>302.2</v>
      </c>
      <c r="P201" s="717">
        <f>'дор.фонд на 01.01.22 (декабрь)'!S201</f>
        <v>0</v>
      </c>
      <c r="Q201" s="716">
        <f>'дор.фонд на 01.01.22 (декабрь)'!T201</f>
        <v>302.2</v>
      </c>
      <c r="R201" s="731">
        <f>'дор.фонд на 01.01.22 (декабрь)'!U201</f>
        <v>0</v>
      </c>
      <c r="S201" s="732">
        <f t="shared" si="127"/>
        <v>302.2</v>
      </c>
      <c r="T201" s="733">
        <f>'дор.фонд на 01.01.22 (декабрь)'!W201</f>
        <v>0</v>
      </c>
      <c r="U201" s="734">
        <f>'дор.фонд на 01.01.22 (декабрь)'!X201</f>
        <v>302.2</v>
      </c>
      <c r="V201" s="733">
        <f>'дор.фонд на 01.01.22 (декабрь)'!Y201</f>
        <v>0</v>
      </c>
      <c r="W201" s="714">
        <f t="shared" si="130"/>
        <v>302.2</v>
      </c>
      <c r="X201" s="713">
        <f>'дор.фонд на 01.01.22 (декабрь)'!AR201</f>
        <v>0</v>
      </c>
      <c r="Y201" s="713">
        <f>'дор.фонд на 01.01.22 (декабрь)'!AS201</f>
        <v>302.2</v>
      </c>
      <c r="Z201" s="713">
        <f>'дор.фонд на 01.01.22 (декабрь)'!AT201</f>
        <v>0</v>
      </c>
      <c r="AA201" s="714">
        <f t="shared" ref="AA201:AA258" si="131">AD201+AC201+AB201</f>
        <v>302.2</v>
      </c>
      <c r="AB201" s="717">
        <f>'дор.фонд на 01.01.22 (декабрь)'!BL201</f>
        <v>0</v>
      </c>
      <c r="AC201" s="717">
        <f>'дор.фонд на 01.01.22 (декабрь)'!BM201</f>
        <v>302.2</v>
      </c>
      <c r="AD201" s="740">
        <f>'дор.фонд на 01.01.22 (декабрь)'!BN201</f>
        <v>0</v>
      </c>
      <c r="AE201" s="736">
        <f t="shared" si="128"/>
        <v>1</v>
      </c>
      <c r="AF201" s="737">
        <f t="shared" si="129"/>
        <v>1</v>
      </c>
      <c r="AG201" s="714">
        <f t="shared" si="96"/>
        <v>0</v>
      </c>
      <c r="AH201" s="713">
        <f t="shared" si="126"/>
        <v>0</v>
      </c>
      <c r="AI201" s="713">
        <f t="shared" si="126"/>
        <v>0</v>
      </c>
      <c r="AJ201" s="713">
        <f t="shared" si="126"/>
        <v>0</v>
      </c>
      <c r="AK201" s="714">
        <f t="shared" si="97"/>
        <v>302.2</v>
      </c>
      <c r="AL201" s="713">
        <f>'дор.фонд на 01.01.22 (декабрь)'!BL201</f>
        <v>0</v>
      </c>
      <c r="AM201" s="713">
        <f>'дор.фонд на 01.01.22 (декабрь)'!BM201</f>
        <v>302.2</v>
      </c>
      <c r="AN201" s="713">
        <f>'дор.фонд на 01.01.22 (декабрь)'!BN201</f>
        <v>0</v>
      </c>
      <c r="AO201" s="714">
        <f t="shared" si="98"/>
        <v>302.2</v>
      </c>
      <c r="AP201" s="713">
        <f>'дор.фонд на 01.01.22 (декабрь)'!BU201</f>
        <v>0</v>
      </c>
      <c r="AQ201" s="713">
        <f>'дор.фонд на 01.01.22 (декабрь)'!BV201</f>
        <v>302.2</v>
      </c>
      <c r="AR201" s="713">
        <f>'дор.фонд на 01.01.22 (декабрь)'!BW201</f>
        <v>0</v>
      </c>
      <c r="AS201" s="714">
        <f t="shared" si="99"/>
        <v>84.262270000000001</v>
      </c>
      <c r="AT201" s="713">
        <f>'дор.фонд на 01.01.22 (декабрь)'!BZ201</f>
        <v>0</v>
      </c>
      <c r="AU201" s="713">
        <f>'дор.фонд на 01.01.22 (декабрь)'!CA201</f>
        <v>84.262270000000001</v>
      </c>
      <c r="AV201" s="713">
        <f>'дор.фонд на 01.01.22 (декабрь)'!CB201</f>
        <v>0</v>
      </c>
      <c r="AW201" s="714">
        <f t="shared" si="100"/>
        <v>386.46226999999999</v>
      </c>
      <c r="AX201" s="713">
        <f t="shared" si="123"/>
        <v>0</v>
      </c>
      <c r="AY201" s="713">
        <f t="shared" si="124"/>
        <v>386.46226999999999</v>
      </c>
      <c r="AZ201" s="713">
        <f t="shared" si="125"/>
        <v>0</v>
      </c>
      <c r="BA201" s="849"/>
      <c r="BB201" s="832"/>
      <c r="BC201" s="832"/>
      <c r="BD201" s="832"/>
      <c r="BE201" s="828"/>
    </row>
    <row r="202" spans="1:57" s="49" customFormat="1" ht="15.75" customHeight="1" x14ac:dyDescent="0.25">
      <c r="A202" s="828"/>
      <c r="B202" s="38"/>
      <c r="C202" s="39">
        <v>1</v>
      </c>
      <c r="D202" s="39"/>
      <c r="E202" s="40">
        <v>170</v>
      </c>
      <c r="F202" s="38"/>
      <c r="G202" s="39">
        <v>1</v>
      </c>
      <c r="H202" s="39">
        <v>1</v>
      </c>
      <c r="I202" s="40"/>
      <c r="J202" s="41"/>
      <c r="K202" s="41"/>
      <c r="L202" s="85"/>
      <c r="M202" s="811">
        <v>158</v>
      </c>
      <c r="N202" s="812" t="s">
        <v>63</v>
      </c>
      <c r="O202" s="738">
        <f t="shared" si="121"/>
        <v>42729.937509999996</v>
      </c>
      <c r="P202" s="717">
        <f>'дор.фонд на 01.01.22 (декабрь)'!S202</f>
        <v>0</v>
      </c>
      <c r="Q202" s="716">
        <f>'дор.фонд на 01.01.22 (декабрь)'!T202</f>
        <v>3777.7</v>
      </c>
      <c r="R202" s="731">
        <f>'дор.фонд на 01.01.22 (декабрь)'!U202</f>
        <v>38952.237509999999</v>
      </c>
      <c r="S202" s="732">
        <f t="shared" si="127"/>
        <v>42729.937509999996</v>
      </c>
      <c r="T202" s="733">
        <f>'дор.фонд на 01.01.22 (декабрь)'!W202</f>
        <v>0</v>
      </c>
      <c r="U202" s="734">
        <f>'дор.фонд на 01.01.22 (декабрь)'!X202</f>
        <v>3777.7</v>
      </c>
      <c r="V202" s="733">
        <f>'дор.фонд на 01.01.22 (декабрь)'!Y202</f>
        <v>38952.237509999999</v>
      </c>
      <c r="W202" s="714">
        <f t="shared" si="130"/>
        <v>42729.937509999996</v>
      </c>
      <c r="X202" s="713">
        <f>'дор.фонд на 01.01.22 (декабрь)'!AR202</f>
        <v>0</v>
      </c>
      <c r="Y202" s="713">
        <f>'дор.фонд на 01.01.22 (декабрь)'!AS202</f>
        <v>3777.7</v>
      </c>
      <c r="Z202" s="713">
        <f>'дор.фонд на 01.01.22 (декабрь)'!AT202</f>
        <v>38952.237509999999</v>
      </c>
      <c r="AA202" s="714">
        <f t="shared" si="131"/>
        <v>42729.937510000003</v>
      </c>
      <c r="AB202" s="717">
        <f>'дор.фонд на 01.01.22 (декабрь)'!BL202</f>
        <v>0</v>
      </c>
      <c r="AC202" s="717">
        <f>'дор.фонд на 01.01.22 (декабрь)'!BM202</f>
        <v>3777.7000000000003</v>
      </c>
      <c r="AD202" s="740">
        <f>'дор.фонд на 01.01.22 (декабрь)'!BN202</f>
        <v>38952.237510000006</v>
      </c>
      <c r="AE202" s="736">
        <f t="shared" si="128"/>
        <v>1</v>
      </c>
      <c r="AF202" s="737">
        <f t="shared" si="129"/>
        <v>1</v>
      </c>
      <c r="AG202" s="714">
        <f t="shared" si="96"/>
        <v>0</v>
      </c>
      <c r="AH202" s="713">
        <f t="shared" si="126"/>
        <v>0</v>
      </c>
      <c r="AI202" s="713">
        <f t="shared" si="126"/>
        <v>0</v>
      </c>
      <c r="AJ202" s="713">
        <f t="shared" si="126"/>
        <v>0</v>
      </c>
      <c r="AK202" s="714">
        <f t="shared" si="97"/>
        <v>42729.937510000003</v>
      </c>
      <c r="AL202" s="713">
        <f>'дор.фонд на 01.01.22 (декабрь)'!BL202</f>
        <v>0</v>
      </c>
      <c r="AM202" s="713">
        <f>'дор.фонд на 01.01.22 (декабрь)'!BM202</f>
        <v>3777.7000000000003</v>
      </c>
      <c r="AN202" s="713">
        <f>'дор.фонд на 01.01.22 (декабрь)'!BN202</f>
        <v>38952.237510000006</v>
      </c>
      <c r="AO202" s="714">
        <f t="shared" si="98"/>
        <v>42729.937510000003</v>
      </c>
      <c r="AP202" s="713">
        <f>'дор.фонд на 01.01.22 (декабрь)'!BU202</f>
        <v>0</v>
      </c>
      <c r="AQ202" s="713">
        <f>'дор.фонд на 01.01.22 (декабрь)'!BV202</f>
        <v>3777.7000000000003</v>
      </c>
      <c r="AR202" s="713">
        <f>'дор.фонд на 01.01.22 (декабрь)'!BW202</f>
        <v>38952.237510000006</v>
      </c>
      <c r="AS202" s="714">
        <f t="shared" si="99"/>
        <v>5301.0124100000003</v>
      </c>
      <c r="AT202" s="713">
        <f>'дор.фонд на 01.01.22 (декабрь)'!BZ202</f>
        <v>0</v>
      </c>
      <c r="AU202" s="713">
        <f>'дор.фонд на 01.01.22 (декабрь)'!CA202</f>
        <v>486.69092000000001</v>
      </c>
      <c r="AV202" s="713">
        <f>'дор.фонд на 01.01.22 (декабрь)'!CB202</f>
        <v>4814.3214900000003</v>
      </c>
      <c r="AW202" s="714">
        <f t="shared" si="100"/>
        <v>48030.949920000006</v>
      </c>
      <c r="AX202" s="713">
        <f t="shared" si="123"/>
        <v>0</v>
      </c>
      <c r="AY202" s="713">
        <f t="shared" si="124"/>
        <v>4264.3909199999998</v>
      </c>
      <c r="AZ202" s="713">
        <f t="shared" si="125"/>
        <v>43766.559000000008</v>
      </c>
      <c r="BA202" s="849"/>
      <c r="BB202" s="832"/>
      <c r="BC202" s="832"/>
      <c r="BD202" s="832"/>
      <c r="BE202" s="828"/>
    </row>
    <row r="203" spans="1:57" s="669" customFormat="1" ht="15.75" customHeight="1" x14ac:dyDescent="0.25">
      <c r="A203" s="827"/>
      <c r="B203" s="679"/>
      <c r="C203" s="680"/>
      <c r="D203" s="680"/>
      <c r="E203" s="638"/>
      <c r="F203" s="679"/>
      <c r="G203" s="680"/>
      <c r="H203" s="680"/>
      <c r="I203" s="813"/>
      <c r="J203" s="813"/>
      <c r="K203" s="813"/>
      <c r="L203" s="683"/>
      <c r="M203" s="138"/>
      <c r="N203" s="141" t="s">
        <v>13</v>
      </c>
      <c r="O203" s="712">
        <f>SUM(O204:O219)-O205</f>
        <v>28478.79521</v>
      </c>
      <c r="P203" s="711">
        <f>SUM(P204:P219)-P205</f>
        <v>0</v>
      </c>
      <c r="Q203" s="711">
        <f>SUM(Q204:Q219)-Q205</f>
        <v>28478.79521</v>
      </c>
      <c r="R203" s="727">
        <f>SUM(R204:R219)-R205</f>
        <v>0</v>
      </c>
      <c r="S203" s="712">
        <f t="shared" si="127"/>
        <v>28631.599999999999</v>
      </c>
      <c r="T203" s="711">
        <f>SUM(T204:T219)-T205</f>
        <v>0</v>
      </c>
      <c r="U203" s="711">
        <f>SUM(U204:U219)-U205</f>
        <v>28631.599999999999</v>
      </c>
      <c r="V203" s="711">
        <f>SUM(V204:V219)-V205</f>
        <v>0</v>
      </c>
      <c r="W203" s="712">
        <f t="shared" si="130"/>
        <v>28478.79521</v>
      </c>
      <c r="X203" s="711">
        <f>SUM(X204:X219)-X205</f>
        <v>0</v>
      </c>
      <c r="Y203" s="711">
        <f>SUM(Y204:Y219)-Y205</f>
        <v>28478.79521</v>
      </c>
      <c r="Z203" s="711">
        <f>SUM(Z204:Z219)-Z205</f>
        <v>0</v>
      </c>
      <c r="AA203" s="712">
        <f t="shared" si="131"/>
        <v>26233.166839999998</v>
      </c>
      <c r="AB203" s="711">
        <f>SUM(AB204:AB219)-AB205</f>
        <v>0</v>
      </c>
      <c r="AC203" s="711">
        <f>SUM(AC204:AC219)-AC205</f>
        <v>26233.166839999998</v>
      </c>
      <c r="AD203" s="728">
        <f>SUM(AD204:AD219)-AD205</f>
        <v>0</v>
      </c>
      <c r="AE203" s="729">
        <f t="shared" si="128"/>
        <v>0.99466307192053538</v>
      </c>
      <c r="AF203" s="730">
        <f t="shared" si="129"/>
        <v>1</v>
      </c>
      <c r="AG203" s="712">
        <f t="shared" si="96"/>
        <v>0</v>
      </c>
      <c r="AH203" s="711">
        <f>SUM(AH204:AH219)-AH205</f>
        <v>0</v>
      </c>
      <c r="AI203" s="711">
        <f>SUM(AI204:AI219)-AI205</f>
        <v>0</v>
      </c>
      <c r="AJ203" s="711">
        <f>SUM(AJ204:AJ219)-AJ205</f>
        <v>0</v>
      </c>
      <c r="AK203" s="712">
        <f t="shared" si="97"/>
        <v>26233.166839999998</v>
      </c>
      <c r="AL203" s="711">
        <f>SUM(AL204:AL219)-AL205</f>
        <v>0</v>
      </c>
      <c r="AM203" s="711">
        <f>SUM(AM204:AM219)-AM205</f>
        <v>26233.166839999998</v>
      </c>
      <c r="AN203" s="711">
        <f>SUM(AN204:AN219)-AN205</f>
        <v>0</v>
      </c>
      <c r="AO203" s="712">
        <f t="shared" si="98"/>
        <v>26233.166839999998</v>
      </c>
      <c r="AP203" s="711">
        <f>SUM(AP204:AP219)-AP205</f>
        <v>0</v>
      </c>
      <c r="AQ203" s="711">
        <f>SUM(AQ204:AQ219)-AQ205</f>
        <v>26233.166839999998</v>
      </c>
      <c r="AR203" s="711">
        <f>SUM(AR204:AR219)-AR205</f>
        <v>0</v>
      </c>
      <c r="AS203" s="712">
        <f t="shared" si="99"/>
        <v>9358.6035000000011</v>
      </c>
      <c r="AT203" s="711">
        <f>SUM(AT204:AT219)-AT205</f>
        <v>0</v>
      </c>
      <c r="AU203" s="711">
        <f>SUM(AU204:AU219)-AU205</f>
        <v>9358.6035000000011</v>
      </c>
      <c r="AV203" s="711">
        <f>SUM(AV204:AV219)-AV205</f>
        <v>0</v>
      </c>
      <c r="AW203" s="712">
        <f t="shared" si="100"/>
        <v>35591.770339999995</v>
      </c>
      <c r="AX203" s="711">
        <f>SUM(AX204:AX219)-AX205</f>
        <v>0</v>
      </c>
      <c r="AY203" s="711">
        <f>SUM(AY204:AY219)-AY205</f>
        <v>35591.770339999995</v>
      </c>
      <c r="AZ203" s="711">
        <f>SUM(AZ204:AZ219)-AZ205</f>
        <v>0</v>
      </c>
      <c r="BA203" s="848"/>
      <c r="BB203" s="835"/>
      <c r="BC203" s="835"/>
      <c r="BD203" s="835"/>
      <c r="BE203" s="827"/>
    </row>
    <row r="204" spans="1:57" s="48" customFormat="1" ht="15.75" customHeight="1" x14ac:dyDescent="0.25">
      <c r="A204" s="120"/>
      <c r="B204" s="35">
        <v>1</v>
      </c>
      <c r="C204" s="36"/>
      <c r="D204" s="36"/>
      <c r="E204" s="811">
        <v>171</v>
      </c>
      <c r="F204" s="35"/>
      <c r="G204" s="36"/>
      <c r="H204" s="36"/>
      <c r="I204" s="120"/>
      <c r="J204" s="120"/>
      <c r="K204" s="120"/>
      <c r="L204" s="120"/>
      <c r="M204" s="811">
        <v>159</v>
      </c>
      <c r="N204" s="804" t="s">
        <v>241</v>
      </c>
      <c r="O204" s="738">
        <f t="shared" ref="O204:O219" si="132">P204+Q204+R204</f>
        <v>2531.1</v>
      </c>
      <c r="P204" s="717">
        <f>'дор.фонд на 01.01.22 (декабрь)'!S204</f>
        <v>0</v>
      </c>
      <c r="Q204" s="716">
        <f>'дор.фонд на 01.01.22 (декабрь)'!T204</f>
        <v>2531.1</v>
      </c>
      <c r="R204" s="739">
        <f>'дор.фонд на 01.01.22 (декабрь)'!U204</f>
        <v>0</v>
      </c>
      <c r="S204" s="732">
        <f t="shared" si="127"/>
        <v>2531.1</v>
      </c>
      <c r="T204" s="733">
        <f>'дор.фонд на 01.01.22 (декабрь)'!W204</f>
        <v>0</v>
      </c>
      <c r="U204" s="734">
        <f>'дор.фонд на 01.01.22 (декабрь)'!X204</f>
        <v>2531.1</v>
      </c>
      <c r="V204" s="733">
        <f>'дор.фонд на 01.01.22 (декабрь)'!Y204</f>
        <v>0</v>
      </c>
      <c r="W204" s="714">
        <f t="shared" si="130"/>
        <v>2531.1</v>
      </c>
      <c r="X204" s="713">
        <f>'дор.фонд на 01.01.22 (декабрь)'!AR204</f>
        <v>0</v>
      </c>
      <c r="Y204" s="713">
        <f>'дор.фонд на 01.01.22 (декабрь)'!AS204</f>
        <v>2531.1</v>
      </c>
      <c r="Z204" s="713">
        <f>'дор.фонд на 01.01.22 (декабрь)'!AT204</f>
        <v>0</v>
      </c>
      <c r="AA204" s="714">
        <f t="shared" si="131"/>
        <v>2164.0904999999998</v>
      </c>
      <c r="AB204" s="717">
        <f>'дор.фонд на 01.01.22 (декабрь)'!BL204</f>
        <v>0</v>
      </c>
      <c r="AC204" s="717">
        <f>'дор.фонд на 01.01.22 (декабрь)'!BM204</f>
        <v>2164.0904999999998</v>
      </c>
      <c r="AD204" s="740">
        <f>'дор.фонд на 01.01.22 (декабрь)'!BN204</f>
        <v>0</v>
      </c>
      <c r="AE204" s="736">
        <f t="shared" si="128"/>
        <v>1</v>
      </c>
      <c r="AF204" s="737">
        <f t="shared" si="129"/>
        <v>1</v>
      </c>
      <c r="AG204" s="714">
        <f t="shared" si="96"/>
        <v>0</v>
      </c>
      <c r="AH204" s="713">
        <f t="shared" ref="AH204:AJ219" si="133">P204-X204</f>
        <v>0</v>
      </c>
      <c r="AI204" s="713">
        <f t="shared" si="133"/>
        <v>0</v>
      </c>
      <c r="AJ204" s="713">
        <f>R204-Z204</f>
        <v>0</v>
      </c>
      <c r="AK204" s="714">
        <f t="shared" si="97"/>
        <v>2164.0904999999998</v>
      </c>
      <c r="AL204" s="713">
        <f>'дор.фонд на 01.01.22 (декабрь)'!BL204</f>
        <v>0</v>
      </c>
      <c r="AM204" s="713">
        <f>'дор.фонд на 01.01.22 (декабрь)'!BM204</f>
        <v>2164.0904999999998</v>
      </c>
      <c r="AN204" s="713">
        <f>'дор.фонд на 01.01.22 (декабрь)'!BN204</f>
        <v>0</v>
      </c>
      <c r="AO204" s="714">
        <f t="shared" si="98"/>
        <v>2164.0904999999998</v>
      </c>
      <c r="AP204" s="713">
        <f>'дор.фонд на 01.01.22 (декабрь)'!BU204</f>
        <v>0</v>
      </c>
      <c r="AQ204" s="713">
        <f>'дор.фонд на 01.01.22 (декабрь)'!BV204</f>
        <v>2164.0904999999998</v>
      </c>
      <c r="AR204" s="713">
        <f>'дор.фонд на 01.01.22 (декабрь)'!BW204</f>
        <v>0</v>
      </c>
      <c r="AS204" s="714">
        <f t="shared" si="99"/>
        <v>240.59700000000001</v>
      </c>
      <c r="AT204" s="713">
        <f>'дор.фонд на 01.01.22 (декабрь)'!BZ204</f>
        <v>0</v>
      </c>
      <c r="AU204" s="713">
        <f>'дор.фонд на 01.01.22 (декабрь)'!CA204</f>
        <v>240.59700000000001</v>
      </c>
      <c r="AV204" s="713">
        <f>'дор.фонд на 01.01.22 (декабрь)'!CB204</f>
        <v>0</v>
      </c>
      <c r="AW204" s="714">
        <f t="shared" si="100"/>
        <v>2404.6875</v>
      </c>
      <c r="AX204" s="713">
        <f>AP204+AT204</f>
        <v>0</v>
      </c>
      <c r="AY204" s="713">
        <f t="shared" ref="AY204:AZ204" si="134">AQ204+AU204</f>
        <v>2404.6875</v>
      </c>
      <c r="AZ204" s="713">
        <f t="shared" si="134"/>
        <v>0</v>
      </c>
      <c r="BA204" s="849"/>
      <c r="BB204" s="832"/>
      <c r="BC204" s="832"/>
      <c r="BD204" s="832"/>
      <c r="BE204" s="120"/>
    </row>
    <row r="205" spans="1:57" s="48" customFormat="1" ht="15.75" hidden="1" customHeight="1" x14ac:dyDescent="0.25">
      <c r="A205" s="120"/>
      <c r="B205" s="35"/>
      <c r="C205" s="36"/>
      <c r="D205" s="36"/>
      <c r="E205" s="811"/>
      <c r="F205" s="35"/>
      <c r="G205" s="36"/>
      <c r="H205" s="36"/>
      <c r="I205" s="810"/>
      <c r="J205" s="810"/>
      <c r="K205" s="810"/>
      <c r="L205" s="65"/>
      <c r="M205" s="811"/>
      <c r="N205" s="19" t="s">
        <v>251</v>
      </c>
      <c r="O205" s="738">
        <f t="shared" si="132"/>
        <v>0</v>
      </c>
      <c r="P205" s="717">
        <f>'дор.фонд на 01.01.22 (декабрь)'!S205</f>
        <v>0</v>
      </c>
      <c r="Q205" s="716">
        <f>'дор.фонд на 01.01.22 (декабрь)'!T205</f>
        <v>0</v>
      </c>
      <c r="R205" s="739">
        <f>'дор.фонд на 01.01.22 (декабрь)'!U205</f>
        <v>0</v>
      </c>
      <c r="S205" s="732">
        <f t="shared" si="127"/>
        <v>0</v>
      </c>
      <c r="T205" s="733">
        <f>'дор.фонд на 01.01.22 (декабрь)'!W205</f>
        <v>0</v>
      </c>
      <c r="U205" s="734">
        <f>'дор.фонд на 01.01.22 (декабрь)'!X205</f>
        <v>0</v>
      </c>
      <c r="V205" s="733">
        <f>'дор.фонд на 01.01.22 (декабрь)'!Y205</f>
        <v>0</v>
      </c>
      <c r="W205" s="714">
        <f t="shared" si="130"/>
        <v>0</v>
      </c>
      <c r="X205" s="713">
        <f>'дор.фонд на 01.01.22 (декабрь)'!AR205</f>
        <v>0</v>
      </c>
      <c r="Y205" s="713">
        <f>'дор.фонд на 01.01.22 (декабрь)'!AS205</f>
        <v>0</v>
      </c>
      <c r="Z205" s="713">
        <f>'дор.фонд на 01.01.22 (декабрь)'!AT205</f>
        <v>0</v>
      </c>
      <c r="AA205" s="714">
        <f t="shared" si="131"/>
        <v>0</v>
      </c>
      <c r="AB205" s="717">
        <f>'дор.фонд на 01.01.22 (декабрь)'!BL205</f>
        <v>0</v>
      </c>
      <c r="AC205" s="717">
        <f>'дор.фонд на 01.01.22 (декабрь)'!BM205</f>
        <v>0</v>
      </c>
      <c r="AD205" s="740">
        <f>'дор.фонд на 01.01.22 (декабрь)'!BN205</f>
        <v>0</v>
      </c>
      <c r="AE205" s="736" t="e">
        <f t="shared" si="128"/>
        <v>#DIV/0!</v>
      </c>
      <c r="AF205" s="737" t="e">
        <f t="shared" si="129"/>
        <v>#DIV/0!</v>
      </c>
      <c r="AG205" s="714">
        <f t="shared" si="96"/>
        <v>0</v>
      </c>
      <c r="AH205" s="713">
        <f t="shared" si="133"/>
        <v>0</v>
      </c>
      <c r="AI205" s="713">
        <f t="shared" si="133"/>
        <v>0</v>
      </c>
      <c r="AJ205" s="713">
        <f t="shared" si="133"/>
        <v>0</v>
      </c>
      <c r="AK205" s="714">
        <f t="shared" si="97"/>
        <v>0</v>
      </c>
      <c r="AL205" s="713">
        <f>'дор.фонд на 01.01.22 (декабрь)'!BL205</f>
        <v>0</v>
      </c>
      <c r="AM205" s="713">
        <f>'дор.фонд на 01.01.22 (декабрь)'!BM205</f>
        <v>0</v>
      </c>
      <c r="AN205" s="713">
        <f>'дор.фонд на 01.01.22 (декабрь)'!BN205</f>
        <v>0</v>
      </c>
      <c r="AO205" s="714">
        <f t="shared" si="98"/>
        <v>0</v>
      </c>
      <c r="AP205" s="713">
        <f>'дор.фонд на 01.01.22 (декабрь)'!BU205</f>
        <v>0</v>
      </c>
      <c r="AQ205" s="713">
        <f>'дор.фонд на 01.01.22 (декабрь)'!BV205</f>
        <v>0</v>
      </c>
      <c r="AR205" s="713">
        <f>'дор.фонд на 01.01.22 (декабрь)'!BW205</f>
        <v>0</v>
      </c>
      <c r="AS205" s="714">
        <f t="shared" si="99"/>
        <v>0</v>
      </c>
      <c r="AT205" s="713">
        <f>'дор.фонд на 01.01.22 (декабрь)'!BZ205</f>
        <v>0</v>
      </c>
      <c r="AU205" s="713">
        <f>'дор.фонд на 01.01.22 (декабрь)'!CA205</f>
        <v>0</v>
      </c>
      <c r="AV205" s="713">
        <f>'дор.фонд на 01.01.22 (декабрь)'!CB205</f>
        <v>0</v>
      </c>
      <c r="AW205" s="714">
        <f t="shared" si="100"/>
        <v>0</v>
      </c>
      <c r="AX205" s="713">
        <f t="shared" ref="AX205:AX219" si="135">AP205+AT205</f>
        <v>0</v>
      </c>
      <c r="AY205" s="713">
        <f t="shared" ref="AY205:AY219" si="136">AQ205+AU205</f>
        <v>0</v>
      </c>
      <c r="AZ205" s="713">
        <f t="shared" ref="AZ205:AZ219" si="137">AR205+AV205</f>
        <v>0</v>
      </c>
      <c r="BA205" s="849"/>
      <c r="BB205" s="832"/>
      <c r="BC205" s="832"/>
      <c r="BD205" s="832"/>
      <c r="BE205" s="120"/>
    </row>
    <row r="206" spans="1:57" s="48" customFormat="1" ht="15.6" customHeight="1" x14ac:dyDescent="0.25">
      <c r="A206" s="120"/>
      <c r="B206" s="35"/>
      <c r="C206" s="36"/>
      <c r="D206" s="36">
        <v>1</v>
      </c>
      <c r="E206" s="811">
        <v>172</v>
      </c>
      <c r="F206" s="35"/>
      <c r="G206" s="36"/>
      <c r="H206" s="36">
        <v>1</v>
      </c>
      <c r="I206" s="811"/>
      <c r="J206" s="812"/>
      <c r="K206" s="812"/>
      <c r="L206" s="66"/>
      <c r="M206" s="811">
        <v>160</v>
      </c>
      <c r="N206" s="812" t="s">
        <v>140</v>
      </c>
      <c r="O206" s="738">
        <f t="shared" si="132"/>
        <v>1572.9</v>
      </c>
      <c r="P206" s="717">
        <f>'дор.фонд на 01.01.22 (декабрь)'!S206</f>
        <v>0</v>
      </c>
      <c r="Q206" s="716">
        <f>'дор.фонд на 01.01.22 (декабрь)'!T206</f>
        <v>1572.9</v>
      </c>
      <c r="R206" s="739">
        <f>'дор.фонд на 01.01.22 (декабрь)'!U206</f>
        <v>0</v>
      </c>
      <c r="S206" s="732">
        <f t="shared" si="127"/>
        <v>1572.9</v>
      </c>
      <c r="T206" s="733">
        <f>'дор.фонд на 01.01.22 (декабрь)'!W206</f>
        <v>0</v>
      </c>
      <c r="U206" s="734">
        <f>'дор.фонд на 01.01.22 (декабрь)'!X206</f>
        <v>1572.9</v>
      </c>
      <c r="V206" s="733">
        <f>'дор.фонд на 01.01.22 (декабрь)'!Y206</f>
        <v>0</v>
      </c>
      <c r="W206" s="714">
        <f t="shared" si="130"/>
        <v>1572.9</v>
      </c>
      <c r="X206" s="713">
        <f>'дор.фонд на 01.01.22 (декабрь)'!AR206</f>
        <v>0</v>
      </c>
      <c r="Y206" s="713">
        <f>'дор.фонд на 01.01.22 (декабрь)'!AS206</f>
        <v>1572.9</v>
      </c>
      <c r="Z206" s="713">
        <f>'дор.фонд на 01.01.22 (декабрь)'!AT206</f>
        <v>0</v>
      </c>
      <c r="AA206" s="714">
        <f t="shared" si="131"/>
        <v>1028.68019</v>
      </c>
      <c r="AB206" s="717">
        <f>'дор.фонд на 01.01.22 (декабрь)'!BL206</f>
        <v>0</v>
      </c>
      <c r="AC206" s="717">
        <f>'дор.фонд на 01.01.22 (декабрь)'!BM206</f>
        <v>1028.68019</v>
      </c>
      <c r="AD206" s="740">
        <f>'дор.фонд на 01.01.22 (декабрь)'!BN206</f>
        <v>0</v>
      </c>
      <c r="AE206" s="736">
        <f t="shared" si="128"/>
        <v>1</v>
      </c>
      <c r="AF206" s="737">
        <f t="shared" si="129"/>
        <v>1</v>
      </c>
      <c r="AG206" s="714">
        <f t="shared" si="96"/>
        <v>0</v>
      </c>
      <c r="AH206" s="713">
        <f t="shared" si="133"/>
        <v>0</v>
      </c>
      <c r="AI206" s="713">
        <f t="shared" si="133"/>
        <v>0</v>
      </c>
      <c r="AJ206" s="713">
        <f t="shared" si="133"/>
        <v>0</v>
      </c>
      <c r="AK206" s="714">
        <f t="shared" si="97"/>
        <v>1028.68019</v>
      </c>
      <c r="AL206" s="713">
        <f>'дор.фонд на 01.01.22 (декабрь)'!BL206</f>
        <v>0</v>
      </c>
      <c r="AM206" s="713">
        <f>'дор.фонд на 01.01.22 (декабрь)'!BM206</f>
        <v>1028.68019</v>
      </c>
      <c r="AN206" s="713">
        <f>'дор.фонд на 01.01.22 (декабрь)'!BN206</f>
        <v>0</v>
      </c>
      <c r="AO206" s="714">
        <f t="shared" si="98"/>
        <v>1028.68019</v>
      </c>
      <c r="AP206" s="713">
        <f>'дор.фонд на 01.01.22 (декабрь)'!BU206</f>
        <v>0</v>
      </c>
      <c r="AQ206" s="713">
        <f>'дор.фонд на 01.01.22 (декабрь)'!BV206</f>
        <v>1028.68019</v>
      </c>
      <c r="AR206" s="713">
        <f>'дор.фонд на 01.01.22 (декабрь)'!BW206</f>
        <v>0</v>
      </c>
      <c r="AS206" s="714">
        <f t="shared" si="99"/>
        <v>682.22695999999996</v>
      </c>
      <c r="AT206" s="713">
        <f>'дор.фонд на 01.01.22 (декабрь)'!BZ206</f>
        <v>0</v>
      </c>
      <c r="AU206" s="713">
        <f>'дор.фонд на 01.01.22 (декабрь)'!CA206</f>
        <v>682.22695999999996</v>
      </c>
      <c r="AV206" s="713">
        <f>'дор.фонд на 01.01.22 (декабрь)'!CB206</f>
        <v>0</v>
      </c>
      <c r="AW206" s="714">
        <f t="shared" si="100"/>
        <v>1710.90715</v>
      </c>
      <c r="AX206" s="713">
        <f t="shared" si="135"/>
        <v>0</v>
      </c>
      <c r="AY206" s="713">
        <f t="shared" si="136"/>
        <v>1710.90715</v>
      </c>
      <c r="AZ206" s="713">
        <f t="shared" si="137"/>
        <v>0</v>
      </c>
      <c r="BA206" s="849"/>
      <c r="BB206" s="832"/>
      <c r="BC206" s="832"/>
      <c r="BD206" s="832"/>
      <c r="BE206" s="120"/>
    </row>
    <row r="207" spans="1:57" s="48" customFormat="1" ht="15.6" customHeight="1" x14ac:dyDescent="0.25">
      <c r="A207" s="120"/>
      <c r="B207" s="35"/>
      <c r="C207" s="36"/>
      <c r="D207" s="36">
        <v>1</v>
      </c>
      <c r="E207" s="811">
        <v>173</v>
      </c>
      <c r="F207" s="35"/>
      <c r="G207" s="36"/>
      <c r="H207" s="36">
        <v>1</v>
      </c>
      <c r="I207" s="811"/>
      <c r="J207" s="812"/>
      <c r="K207" s="812"/>
      <c r="L207" s="66"/>
      <c r="M207" s="811">
        <v>161</v>
      </c>
      <c r="N207" s="812" t="s">
        <v>242</v>
      </c>
      <c r="O207" s="738">
        <f t="shared" si="132"/>
        <v>2263.1999999999998</v>
      </c>
      <c r="P207" s="717">
        <f>'дор.фонд на 01.01.22 (декабрь)'!S207</f>
        <v>0</v>
      </c>
      <c r="Q207" s="716">
        <f>'дор.фонд на 01.01.22 (декабрь)'!T207</f>
        <v>2263.1999999999998</v>
      </c>
      <c r="R207" s="739">
        <f>'дор.фонд на 01.01.22 (декабрь)'!U207</f>
        <v>0</v>
      </c>
      <c r="S207" s="732">
        <f t="shared" si="127"/>
        <v>2263.1999999999998</v>
      </c>
      <c r="T207" s="733">
        <f>'дор.фонд на 01.01.22 (декабрь)'!W207</f>
        <v>0</v>
      </c>
      <c r="U207" s="734">
        <f>'дор.фонд на 01.01.22 (декабрь)'!X207</f>
        <v>2263.1999999999998</v>
      </c>
      <c r="V207" s="733">
        <f>'дор.фонд на 01.01.22 (декабрь)'!Y207</f>
        <v>0</v>
      </c>
      <c r="W207" s="714">
        <f t="shared" si="130"/>
        <v>2263.1999999999998</v>
      </c>
      <c r="X207" s="713">
        <f>'дор.фонд на 01.01.22 (декабрь)'!AR207</f>
        <v>0</v>
      </c>
      <c r="Y207" s="713">
        <f>'дор.фонд на 01.01.22 (декабрь)'!AS207</f>
        <v>2263.1999999999998</v>
      </c>
      <c r="Z207" s="713">
        <f>'дор.фонд на 01.01.22 (декабрь)'!AT207</f>
        <v>0</v>
      </c>
      <c r="AA207" s="714">
        <f t="shared" si="131"/>
        <v>2166.5953</v>
      </c>
      <c r="AB207" s="717">
        <f>'дор.фонд на 01.01.22 (декабрь)'!BL207</f>
        <v>0</v>
      </c>
      <c r="AC207" s="717">
        <f>'дор.фонд на 01.01.22 (декабрь)'!BM207</f>
        <v>2166.5953</v>
      </c>
      <c r="AD207" s="740">
        <f>'дор.фонд на 01.01.22 (декабрь)'!BN207</f>
        <v>0</v>
      </c>
      <c r="AE207" s="736">
        <f t="shared" si="128"/>
        <v>1</v>
      </c>
      <c r="AF207" s="737">
        <f t="shared" si="129"/>
        <v>1</v>
      </c>
      <c r="AG207" s="714">
        <f t="shared" si="96"/>
        <v>0</v>
      </c>
      <c r="AH207" s="713">
        <f t="shared" si="133"/>
        <v>0</v>
      </c>
      <c r="AI207" s="713">
        <f t="shared" si="133"/>
        <v>0</v>
      </c>
      <c r="AJ207" s="713">
        <f t="shared" si="133"/>
        <v>0</v>
      </c>
      <c r="AK207" s="714">
        <f t="shared" si="97"/>
        <v>2166.5953</v>
      </c>
      <c r="AL207" s="713">
        <f>'дор.фонд на 01.01.22 (декабрь)'!BL207</f>
        <v>0</v>
      </c>
      <c r="AM207" s="713">
        <f>'дор.фонд на 01.01.22 (декабрь)'!BM207</f>
        <v>2166.5953</v>
      </c>
      <c r="AN207" s="713">
        <f>'дор.фонд на 01.01.22 (декабрь)'!BN207</f>
        <v>0</v>
      </c>
      <c r="AO207" s="714">
        <f t="shared" si="98"/>
        <v>2166.5953</v>
      </c>
      <c r="AP207" s="713">
        <f>'дор.фонд на 01.01.22 (декабрь)'!BU207</f>
        <v>0</v>
      </c>
      <c r="AQ207" s="713">
        <f>'дор.фонд на 01.01.22 (декабрь)'!BV207</f>
        <v>2166.5953</v>
      </c>
      <c r="AR207" s="713">
        <f>'дор.фонд на 01.01.22 (декабрь)'!BW207</f>
        <v>0</v>
      </c>
      <c r="AS207" s="714">
        <f t="shared" si="99"/>
        <v>1771.1302599999999</v>
      </c>
      <c r="AT207" s="713">
        <f>'дор.фонд на 01.01.22 (декабрь)'!BZ207</f>
        <v>0</v>
      </c>
      <c r="AU207" s="713">
        <f>'дор.фонд на 01.01.22 (декабрь)'!CA207</f>
        <v>1771.1302599999999</v>
      </c>
      <c r="AV207" s="713">
        <f>'дор.фонд на 01.01.22 (декабрь)'!CB207</f>
        <v>0</v>
      </c>
      <c r="AW207" s="714">
        <f t="shared" si="100"/>
        <v>3937.7255599999999</v>
      </c>
      <c r="AX207" s="713">
        <f t="shared" si="135"/>
        <v>0</v>
      </c>
      <c r="AY207" s="713">
        <f t="shared" si="136"/>
        <v>3937.7255599999999</v>
      </c>
      <c r="AZ207" s="713">
        <f t="shared" si="137"/>
        <v>0</v>
      </c>
      <c r="BA207" s="849"/>
      <c r="BB207" s="832"/>
      <c r="BC207" s="832"/>
      <c r="BD207" s="832"/>
      <c r="BE207" s="120"/>
    </row>
    <row r="208" spans="1:57" s="48" customFormat="1" ht="15.75" customHeight="1" x14ac:dyDescent="0.25">
      <c r="A208" s="120"/>
      <c r="B208" s="35"/>
      <c r="C208" s="36"/>
      <c r="D208" s="36">
        <v>1</v>
      </c>
      <c r="E208" s="811">
        <v>174</v>
      </c>
      <c r="F208" s="35"/>
      <c r="G208" s="36"/>
      <c r="H208" s="36">
        <v>1</v>
      </c>
      <c r="I208" s="811"/>
      <c r="J208" s="812"/>
      <c r="K208" s="812"/>
      <c r="L208" s="66"/>
      <c r="M208" s="811">
        <v>162</v>
      </c>
      <c r="N208" s="804" t="s">
        <v>310</v>
      </c>
      <c r="O208" s="738">
        <f t="shared" si="132"/>
        <v>1004.96844</v>
      </c>
      <c r="P208" s="717">
        <f>'дор.фонд на 01.01.22 (декабрь)'!S208</f>
        <v>0</v>
      </c>
      <c r="Q208" s="716">
        <f>'дор.фонд на 01.01.22 (декабрь)'!T208</f>
        <v>1004.96844</v>
      </c>
      <c r="R208" s="739">
        <f>'дор.фонд на 01.01.22 (декабрь)'!U208</f>
        <v>0</v>
      </c>
      <c r="S208" s="732">
        <f t="shared" si="127"/>
        <v>1006.2</v>
      </c>
      <c r="T208" s="733">
        <f>'дор.фонд на 01.01.22 (декабрь)'!W208</f>
        <v>0</v>
      </c>
      <c r="U208" s="734">
        <f>'дор.фонд на 01.01.22 (декабрь)'!X208</f>
        <v>1006.2</v>
      </c>
      <c r="V208" s="733">
        <f>'дор.фонд на 01.01.22 (декабрь)'!Y208</f>
        <v>0</v>
      </c>
      <c r="W208" s="714">
        <f t="shared" si="130"/>
        <v>1004.96844</v>
      </c>
      <c r="X208" s="713">
        <f>'дор.фонд на 01.01.22 (декабрь)'!AR208</f>
        <v>0</v>
      </c>
      <c r="Y208" s="713">
        <f>'дор.фонд на 01.01.22 (декабрь)'!AS208</f>
        <v>1004.96844</v>
      </c>
      <c r="Z208" s="713">
        <f>'дор.фонд на 01.01.22 (декабрь)'!AT208</f>
        <v>0</v>
      </c>
      <c r="AA208" s="714">
        <f t="shared" si="131"/>
        <v>999.94359999999995</v>
      </c>
      <c r="AB208" s="717">
        <f>'дор.фонд на 01.01.22 (декабрь)'!BL208</f>
        <v>0</v>
      </c>
      <c r="AC208" s="717">
        <f>'дор.фонд на 01.01.22 (декабрь)'!BM208</f>
        <v>999.94359999999995</v>
      </c>
      <c r="AD208" s="740">
        <f>'дор.фонд на 01.01.22 (декабрь)'!BN208</f>
        <v>0</v>
      </c>
      <c r="AE208" s="736">
        <f t="shared" si="128"/>
        <v>0.99877602862254022</v>
      </c>
      <c r="AF208" s="737">
        <f t="shared" si="129"/>
        <v>1</v>
      </c>
      <c r="AG208" s="714">
        <f t="shared" si="96"/>
        <v>0</v>
      </c>
      <c r="AH208" s="713">
        <f t="shared" si="133"/>
        <v>0</v>
      </c>
      <c r="AI208" s="713">
        <f t="shared" si="133"/>
        <v>0</v>
      </c>
      <c r="AJ208" s="713">
        <f t="shared" si="133"/>
        <v>0</v>
      </c>
      <c r="AK208" s="714">
        <f t="shared" si="97"/>
        <v>999.94359999999995</v>
      </c>
      <c r="AL208" s="713">
        <f>'дор.фонд на 01.01.22 (декабрь)'!BL208</f>
        <v>0</v>
      </c>
      <c r="AM208" s="713">
        <f>'дор.фонд на 01.01.22 (декабрь)'!BM208</f>
        <v>999.94359999999995</v>
      </c>
      <c r="AN208" s="713">
        <f>'дор.фонд на 01.01.22 (декабрь)'!BN208</f>
        <v>0</v>
      </c>
      <c r="AO208" s="714">
        <f t="shared" si="98"/>
        <v>999.94359999999995</v>
      </c>
      <c r="AP208" s="713">
        <f>'дор.фонд на 01.01.22 (декабрь)'!BU208</f>
        <v>0</v>
      </c>
      <c r="AQ208" s="713">
        <f>'дор.фонд на 01.01.22 (декабрь)'!BV208</f>
        <v>999.94359999999995</v>
      </c>
      <c r="AR208" s="713">
        <f>'дор.фонд на 01.01.22 (декабрь)'!BW208</f>
        <v>0</v>
      </c>
      <c r="AS208" s="714">
        <f t="shared" si="99"/>
        <v>190.46603999999999</v>
      </c>
      <c r="AT208" s="713">
        <f>'дор.фонд на 01.01.22 (декабрь)'!BZ208</f>
        <v>0</v>
      </c>
      <c r="AU208" s="713">
        <f>'дор.фонд на 01.01.22 (декабрь)'!CA208</f>
        <v>190.46603999999999</v>
      </c>
      <c r="AV208" s="713">
        <f>'дор.фонд на 01.01.22 (декабрь)'!CB208</f>
        <v>0</v>
      </c>
      <c r="AW208" s="714">
        <f t="shared" si="100"/>
        <v>1190.4096399999999</v>
      </c>
      <c r="AX208" s="713">
        <f t="shared" si="135"/>
        <v>0</v>
      </c>
      <c r="AY208" s="713">
        <f t="shared" si="136"/>
        <v>1190.4096399999999</v>
      </c>
      <c r="AZ208" s="713">
        <f t="shared" si="137"/>
        <v>0</v>
      </c>
      <c r="BA208" s="849"/>
      <c r="BB208" s="832"/>
      <c r="BC208" s="832"/>
      <c r="BD208" s="832"/>
      <c r="BE208" s="120"/>
    </row>
    <row r="209" spans="1:57" s="49" customFormat="1" ht="15.75" customHeight="1" x14ac:dyDescent="0.25">
      <c r="A209" s="828"/>
      <c r="B209" s="38"/>
      <c r="C209" s="39">
        <v>1</v>
      </c>
      <c r="D209" s="39"/>
      <c r="E209" s="40">
        <v>175</v>
      </c>
      <c r="F209" s="38"/>
      <c r="G209" s="39">
        <v>1</v>
      </c>
      <c r="H209" s="39">
        <v>1</v>
      </c>
      <c r="I209" s="40"/>
      <c r="J209" s="41"/>
      <c r="K209" s="41"/>
      <c r="L209" s="85"/>
      <c r="M209" s="811">
        <v>163</v>
      </c>
      <c r="N209" s="812" t="s">
        <v>243</v>
      </c>
      <c r="O209" s="738">
        <f t="shared" si="132"/>
        <v>820.8</v>
      </c>
      <c r="P209" s="717">
        <f>'дор.фонд на 01.01.22 (декабрь)'!S209</f>
        <v>0</v>
      </c>
      <c r="Q209" s="716">
        <f>'дор.фонд на 01.01.22 (декабрь)'!T209</f>
        <v>820.8</v>
      </c>
      <c r="R209" s="739">
        <f>'дор.фонд на 01.01.22 (декабрь)'!U209</f>
        <v>0</v>
      </c>
      <c r="S209" s="732">
        <f t="shared" si="127"/>
        <v>820.8</v>
      </c>
      <c r="T209" s="733">
        <f>'дор.фонд на 01.01.22 (декабрь)'!W209</f>
        <v>0</v>
      </c>
      <c r="U209" s="734">
        <f>'дор.фонд на 01.01.22 (декабрь)'!X209</f>
        <v>820.8</v>
      </c>
      <c r="V209" s="733">
        <f>'дор.фонд на 01.01.22 (декабрь)'!Y209</f>
        <v>0</v>
      </c>
      <c r="W209" s="714">
        <f t="shared" si="130"/>
        <v>820.8</v>
      </c>
      <c r="X209" s="713">
        <f>'дор.фонд на 01.01.22 (декабрь)'!AR209</f>
        <v>0</v>
      </c>
      <c r="Y209" s="713">
        <f>'дор.фонд на 01.01.22 (декабрь)'!AS209</f>
        <v>820.8</v>
      </c>
      <c r="Z209" s="713">
        <f>'дор.фонд на 01.01.22 (декабрь)'!AT209</f>
        <v>0</v>
      </c>
      <c r="AA209" s="714">
        <f t="shared" si="131"/>
        <v>816.69599999999991</v>
      </c>
      <c r="AB209" s="717">
        <f>'дор.фонд на 01.01.22 (декабрь)'!BL209</f>
        <v>0</v>
      </c>
      <c r="AC209" s="717">
        <f>'дор.фонд на 01.01.22 (декабрь)'!BM209</f>
        <v>816.69599999999991</v>
      </c>
      <c r="AD209" s="740">
        <f>'дор.фонд на 01.01.22 (декабрь)'!BN209</f>
        <v>0</v>
      </c>
      <c r="AE209" s="736">
        <f t="shared" si="128"/>
        <v>1</v>
      </c>
      <c r="AF209" s="737">
        <f t="shared" si="129"/>
        <v>1</v>
      </c>
      <c r="AG209" s="714">
        <f t="shared" si="96"/>
        <v>0</v>
      </c>
      <c r="AH209" s="713">
        <f t="shared" si="133"/>
        <v>0</v>
      </c>
      <c r="AI209" s="713">
        <f t="shared" si="133"/>
        <v>0</v>
      </c>
      <c r="AJ209" s="713">
        <f t="shared" si="133"/>
        <v>0</v>
      </c>
      <c r="AK209" s="714">
        <f t="shared" si="97"/>
        <v>816.69599999999991</v>
      </c>
      <c r="AL209" s="713">
        <f>'дор.фонд на 01.01.22 (декабрь)'!BL209</f>
        <v>0</v>
      </c>
      <c r="AM209" s="713">
        <f>'дор.фонд на 01.01.22 (декабрь)'!BM209</f>
        <v>816.69599999999991</v>
      </c>
      <c r="AN209" s="713">
        <f>'дор.фонд на 01.01.22 (декабрь)'!BN209</f>
        <v>0</v>
      </c>
      <c r="AO209" s="714">
        <f t="shared" si="98"/>
        <v>816.69599999999991</v>
      </c>
      <c r="AP209" s="713">
        <f>'дор.фонд на 01.01.22 (декабрь)'!BU209</f>
        <v>0</v>
      </c>
      <c r="AQ209" s="713">
        <f>'дор.фонд на 01.01.22 (декабрь)'!BV209</f>
        <v>816.69599999999991</v>
      </c>
      <c r="AR209" s="713">
        <f>'дор.фонд на 01.01.22 (декабрь)'!BW209</f>
        <v>0</v>
      </c>
      <c r="AS209" s="714">
        <f t="shared" si="99"/>
        <v>895.5</v>
      </c>
      <c r="AT209" s="713">
        <f>'дор.фонд на 01.01.22 (декабрь)'!BZ209</f>
        <v>0</v>
      </c>
      <c r="AU209" s="713">
        <f>'дор.фонд на 01.01.22 (декабрь)'!CA209</f>
        <v>895.5</v>
      </c>
      <c r="AV209" s="713">
        <f>'дор.фонд на 01.01.22 (декабрь)'!CB209</f>
        <v>0</v>
      </c>
      <c r="AW209" s="714">
        <f t="shared" si="100"/>
        <v>1712.1959999999999</v>
      </c>
      <c r="AX209" s="713">
        <f t="shared" si="135"/>
        <v>0</v>
      </c>
      <c r="AY209" s="713">
        <f t="shared" si="136"/>
        <v>1712.1959999999999</v>
      </c>
      <c r="AZ209" s="713">
        <f t="shared" si="137"/>
        <v>0</v>
      </c>
      <c r="BA209" s="849"/>
      <c r="BB209" s="832"/>
      <c r="BC209" s="832"/>
      <c r="BD209" s="832"/>
      <c r="BE209" s="828"/>
    </row>
    <row r="210" spans="1:57" s="48" customFormat="1" ht="15.6" customHeight="1" x14ac:dyDescent="0.25">
      <c r="A210" s="120"/>
      <c r="B210" s="35"/>
      <c r="C210" s="36"/>
      <c r="D210" s="36">
        <v>1</v>
      </c>
      <c r="E210" s="811">
        <v>176</v>
      </c>
      <c r="F210" s="35"/>
      <c r="G210" s="36"/>
      <c r="H210" s="36">
        <v>1</v>
      </c>
      <c r="I210" s="811"/>
      <c r="J210" s="812"/>
      <c r="K210" s="812"/>
      <c r="L210" s="66"/>
      <c r="M210" s="811">
        <v>164</v>
      </c>
      <c r="N210" s="812" t="s">
        <v>141</v>
      </c>
      <c r="O210" s="738">
        <f t="shared" si="132"/>
        <v>3230.2269999999999</v>
      </c>
      <c r="P210" s="717">
        <f>'дор.фонд на 01.01.22 (декабрь)'!S210</f>
        <v>0</v>
      </c>
      <c r="Q210" s="716">
        <f>'дор.фонд на 01.01.22 (декабрь)'!T210</f>
        <v>3230.2269999999999</v>
      </c>
      <c r="R210" s="739">
        <f>'дор.фонд на 01.01.22 (декабрь)'!U210</f>
        <v>0</v>
      </c>
      <c r="S210" s="732">
        <f t="shared" si="127"/>
        <v>3235.1</v>
      </c>
      <c r="T210" s="733">
        <f>'дор.фонд на 01.01.22 (декабрь)'!W210</f>
        <v>0</v>
      </c>
      <c r="U210" s="734">
        <f>'дор.фонд на 01.01.22 (декабрь)'!X210</f>
        <v>3235.1</v>
      </c>
      <c r="V210" s="733">
        <f>'дор.фонд на 01.01.22 (декабрь)'!Y210</f>
        <v>0</v>
      </c>
      <c r="W210" s="714">
        <f t="shared" si="130"/>
        <v>3230.2269999999999</v>
      </c>
      <c r="X210" s="713">
        <f>'дор.фонд на 01.01.22 (декабрь)'!AR210</f>
        <v>0</v>
      </c>
      <c r="Y210" s="713">
        <f>'дор.фонд на 01.01.22 (декабрь)'!AS210</f>
        <v>3230.2269999999999</v>
      </c>
      <c r="Z210" s="713">
        <f>'дор.фонд на 01.01.22 (декабрь)'!AT210</f>
        <v>0</v>
      </c>
      <c r="AA210" s="714">
        <f t="shared" si="131"/>
        <v>3181.7730000000001</v>
      </c>
      <c r="AB210" s="717">
        <f>'дор.фонд на 01.01.22 (декабрь)'!BL210</f>
        <v>0</v>
      </c>
      <c r="AC210" s="717">
        <f>'дор.фонд на 01.01.22 (декабрь)'!BM210</f>
        <v>3181.7730000000001</v>
      </c>
      <c r="AD210" s="740">
        <f>'дор.фонд на 01.01.22 (декабрь)'!BN210</f>
        <v>0</v>
      </c>
      <c r="AE210" s="736">
        <f t="shared" si="128"/>
        <v>0.99849370962257733</v>
      </c>
      <c r="AF210" s="737">
        <f t="shared" si="129"/>
        <v>1</v>
      </c>
      <c r="AG210" s="714">
        <f t="shared" si="96"/>
        <v>0</v>
      </c>
      <c r="AH210" s="713">
        <f t="shared" si="133"/>
        <v>0</v>
      </c>
      <c r="AI210" s="713">
        <f t="shared" si="133"/>
        <v>0</v>
      </c>
      <c r="AJ210" s="713">
        <f t="shared" si="133"/>
        <v>0</v>
      </c>
      <c r="AK210" s="714">
        <f t="shared" si="97"/>
        <v>3181.7730000000001</v>
      </c>
      <c r="AL210" s="713">
        <f>'дор.фонд на 01.01.22 (декабрь)'!BL210</f>
        <v>0</v>
      </c>
      <c r="AM210" s="713">
        <f>'дор.фонд на 01.01.22 (декабрь)'!BM210</f>
        <v>3181.7730000000001</v>
      </c>
      <c r="AN210" s="713">
        <f>'дор.фонд на 01.01.22 (декабрь)'!BN210</f>
        <v>0</v>
      </c>
      <c r="AO210" s="714">
        <f t="shared" si="98"/>
        <v>3181.7730000000001</v>
      </c>
      <c r="AP210" s="713">
        <f>'дор.фонд на 01.01.22 (декабрь)'!BU210</f>
        <v>0</v>
      </c>
      <c r="AQ210" s="713">
        <f>'дор.фонд на 01.01.22 (декабрь)'!BV210</f>
        <v>3181.7730000000001</v>
      </c>
      <c r="AR210" s="713">
        <f>'дор.фонд на 01.01.22 (декабрь)'!BW210</f>
        <v>0</v>
      </c>
      <c r="AS210" s="714">
        <f t="shared" si="99"/>
        <v>561.94359999999995</v>
      </c>
      <c r="AT210" s="713">
        <f>'дор.фонд на 01.01.22 (декабрь)'!BZ210</f>
        <v>0</v>
      </c>
      <c r="AU210" s="713">
        <f>'дор.фонд на 01.01.22 (декабрь)'!CA210</f>
        <v>561.94359999999995</v>
      </c>
      <c r="AV210" s="713">
        <f>'дор.фонд на 01.01.22 (декабрь)'!CB210</f>
        <v>0</v>
      </c>
      <c r="AW210" s="714">
        <f t="shared" si="100"/>
        <v>3743.7166000000002</v>
      </c>
      <c r="AX210" s="713">
        <f t="shared" si="135"/>
        <v>0</v>
      </c>
      <c r="AY210" s="713">
        <f t="shared" si="136"/>
        <v>3743.7166000000002</v>
      </c>
      <c r="AZ210" s="713">
        <f t="shared" si="137"/>
        <v>0</v>
      </c>
      <c r="BA210" s="849"/>
      <c r="BB210" s="832"/>
      <c r="BC210" s="832"/>
      <c r="BD210" s="832"/>
      <c r="BE210" s="120"/>
    </row>
    <row r="211" spans="1:57" s="48" customFormat="1" ht="15.75" customHeight="1" x14ac:dyDescent="0.25">
      <c r="A211" s="120"/>
      <c r="B211" s="35"/>
      <c r="C211" s="36"/>
      <c r="D211" s="36">
        <v>1</v>
      </c>
      <c r="E211" s="811">
        <v>177</v>
      </c>
      <c r="F211" s="35"/>
      <c r="G211" s="36"/>
      <c r="H211" s="36">
        <v>1</v>
      </c>
      <c r="I211" s="811"/>
      <c r="J211" s="812"/>
      <c r="K211" s="812"/>
      <c r="L211" s="66"/>
      <c r="M211" s="811">
        <v>165</v>
      </c>
      <c r="N211" s="812" t="s">
        <v>142</v>
      </c>
      <c r="O211" s="738">
        <f t="shared" si="132"/>
        <v>3894.5</v>
      </c>
      <c r="P211" s="717">
        <f>'дор.фонд на 01.01.22 (декабрь)'!S211</f>
        <v>0</v>
      </c>
      <c r="Q211" s="716">
        <f>'дор.фонд на 01.01.22 (декабрь)'!T211</f>
        <v>3894.5</v>
      </c>
      <c r="R211" s="739">
        <f>'дор.фонд на 01.01.22 (декабрь)'!U211</f>
        <v>0</v>
      </c>
      <c r="S211" s="732">
        <f t="shared" si="127"/>
        <v>3894.5</v>
      </c>
      <c r="T211" s="733">
        <f>'дор.фонд на 01.01.22 (декабрь)'!W211</f>
        <v>0</v>
      </c>
      <c r="U211" s="734">
        <f>'дор.фонд на 01.01.22 (декабрь)'!X211</f>
        <v>3894.5</v>
      </c>
      <c r="V211" s="733">
        <f>'дор.фонд на 01.01.22 (декабрь)'!Y211</f>
        <v>0</v>
      </c>
      <c r="W211" s="714">
        <f t="shared" si="130"/>
        <v>3894.5</v>
      </c>
      <c r="X211" s="713">
        <f>'дор.фонд на 01.01.22 (декабрь)'!AR211</f>
        <v>0</v>
      </c>
      <c r="Y211" s="713">
        <f>'дор.фонд на 01.01.22 (декабрь)'!AS211</f>
        <v>3894.5</v>
      </c>
      <c r="Z211" s="713">
        <f>'дор.фонд на 01.01.22 (декабрь)'!AT211</f>
        <v>0</v>
      </c>
      <c r="AA211" s="714">
        <f t="shared" si="131"/>
        <v>3485.5774700000002</v>
      </c>
      <c r="AB211" s="717">
        <f>'дор.фонд на 01.01.22 (декабрь)'!BL211</f>
        <v>0</v>
      </c>
      <c r="AC211" s="717">
        <f>'дор.фонд на 01.01.22 (декабрь)'!BM211</f>
        <v>3485.5774700000002</v>
      </c>
      <c r="AD211" s="740">
        <f>'дор.фонд на 01.01.22 (декабрь)'!BN211</f>
        <v>0</v>
      </c>
      <c r="AE211" s="736">
        <f t="shared" si="128"/>
        <v>1</v>
      </c>
      <c r="AF211" s="737">
        <f t="shared" si="129"/>
        <v>1</v>
      </c>
      <c r="AG211" s="714">
        <f t="shared" si="96"/>
        <v>0</v>
      </c>
      <c r="AH211" s="713">
        <f t="shared" si="133"/>
        <v>0</v>
      </c>
      <c r="AI211" s="713">
        <f t="shared" si="133"/>
        <v>0</v>
      </c>
      <c r="AJ211" s="713">
        <f t="shared" si="133"/>
        <v>0</v>
      </c>
      <c r="AK211" s="714">
        <f t="shared" si="97"/>
        <v>3485.5774700000002</v>
      </c>
      <c r="AL211" s="713">
        <f>'дор.фонд на 01.01.22 (декабрь)'!BL211</f>
        <v>0</v>
      </c>
      <c r="AM211" s="713">
        <f>'дор.фонд на 01.01.22 (декабрь)'!BM211</f>
        <v>3485.5774700000002</v>
      </c>
      <c r="AN211" s="713">
        <f>'дор.фонд на 01.01.22 (декабрь)'!BN211</f>
        <v>0</v>
      </c>
      <c r="AO211" s="714">
        <f t="shared" si="98"/>
        <v>3485.5774700000002</v>
      </c>
      <c r="AP211" s="713">
        <f>'дор.фонд на 01.01.22 (декабрь)'!BU211</f>
        <v>0</v>
      </c>
      <c r="AQ211" s="713">
        <f>'дор.фонд на 01.01.22 (декабрь)'!BV211</f>
        <v>3485.5774700000002</v>
      </c>
      <c r="AR211" s="713">
        <f>'дор.фонд на 01.01.22 (декабрь)'!BW211</f>
        <v>0</v>
      </c>
      <c r="AS211" s="714">
        <f t="shared" si="99"/>
        <v>612.82253000000003</v>
      </c>
      <c r="AT211" s="713">
        <f>'дор.фонд на 01.01.22 (декабрь)'!BZ211</f>
        <v>0</v>
      </c>
      <c r="AU211" s="713">
        <f>'дор.фонд на 01.01.22 (декабрь)'!CA211</f>
        <v>612.82253000000003</v>
      </c>
      <c r="AV211" s="713">
        <f>'дор.фонд на 01.01.22 (декабрь)'!CB211</f>
        <v>0</v>
      </c>
      <c r="AW211" s="714">
        <f t="shared" si="100"/>
        <v>4098.4000000000005</v>
      </c>
      <c r="AX211" s="713">
        <f t="shared" si="135"/>
        <v>0</v>
      </c>
      <c r="AY211" s="713">
        <f t="shared" si="136"/>
        <v>4098.4000000000005</v>
      </c>
      <c r="AZ211" s="713">
        <f t="shared" si="137"/>
        <v>0</v>
      </c>
      <c r="BA211" s="849"/>
      <c r="BB211" s="832"/>
      <c r="BC211" s="832"/>
      <c r="BD211" s="832"/>
      <c r="BE211" s="120"/>
    </row>
    <row r="212" spans="1:57" s="48" customFormat="1" ht="15.75" customHeight="1" x14ac:dyDescent="0.25">
      <c r="A212" s="120"/>
      <c r="B212" s="35"/>
      <c r="C212" s="36"/>
      <c r="D212" s="36">
        <v>1</v>
      </c>
      <c r="E212" s="811">
        <v>178</v>
      </c>
      <c r="F212" s="35"/>
      <c r="G212" s="36"/>
      <c r="H212" s="36">
        <v>1</v>
      </c>
      <c r="I212" s="811"/>
      <c r="J212" s="812"/>
      <c r="K212" s="812"/>
      <c r="L212" s="66"/>
      <c r="M212" s="811">
        <v>166</v>
      </c>
      <c r="N212" s="812" t="s">
        <v>171</v>
      </c>
      <c r="O212" s="738">
        <f t="shared" si="132"/>
        <v>1013.1</v>
      </c>
      <c r="P212" s="717">
        <f>'дор.фонд на 01.01.22 (декабрь)'!S212</f>
        <v>0</v>
      </c>
      <c r="Q212" s="716">
        <f>'дор.фонд на 01.01.22 (декабрь)'!T212</f>
        <v>1013.1</v>
      </c>
      <c r="R212" s="739">
        <f>'дор.фонд на 01.01.22 (декабрь)'!U212</f>
        <v>0</v>
      </c>
      <c r="S212" s="732">
        <f t="shared" si="127"/>
        <v>1013.1</v>
      </c>
      <c r="T212" s="733">
        <f>'дор.фонд на 01.01.22 (декабрь)'!W212</f>
        <v>0</v>
      </c>
      <c r="U212" s="734">
        <f>'дор.фонд на 01.01.22 (декабрь)'!X212</f>
        <v>1013.1</v>
      </c>
      <c r="V212" s="733">
        <f>'дор.фонд на 01.01.22 (декабрь)'!Y212</f>
        <v>0</v>
      </c>
      <c r="W212" s="714">
        <f t="shared" si="130"/>
        <v>1013.1</v>
      </c>
      <c r="X212" s="713">
        <f>'дор.фонд на 01.01.22 (декабрь)'!AR212</f>
        <v>0</v>
      </c>
      <c r="Y212" s="713">
        <f>'дор.фонд на 01.01.22 (декабрь)'!AS212</f>
        <v>1013.1</v>
      </c>
      <c r="Z212" s="713">
        <f>'дор.фонд на 01.01.22 (декабрь)'!AT212</f>
        <v>0</v>
      </c>
      <c r="AA212" s="714">
        <f t="shared" si="131"/>
        <v>896.59343999999999</v>
      </c>
      <c r="AB212" s="717">
        <f>'дор.фонд на 01.01.22 (декабрь)'!BL212</f>
        <v>0</v>
      </c>
      <c r="AC212" s="717">
        <f>'дор.фонд на 01.01.22 (декабрь)'!BM212</f>
        <v>896.59343999999999</v>
      </c>
      <c r="AD212" s="740">
        <f>'дор.фонд на 01.01.22 (декабрь)'!BN212</f>
        <v>0</v>
      </c>
      <c r="AE212" s="736">
        <f t="shared" si="128"/>
        <v>1</v>
      </c>
      <c r="AF212" s="737">
        <f t="shared" si="129"/>
        <v>1</v>
      </c>
      <c r="AG212" s="714">
        <f t="shared" si="96"/>
        <v>0</v>
      </c>
      <c r="AH212" s="713">
        <f t="shared" si="133"/>
        <v>0</v>
      </c>
      <c r="AI212" s="713">
        <f t="shared" si="133"/>
        <v>0</v>
      </c>
      <c r="AJ212" s="713">
        <f t="shared" si="133"/>
        <v>0</v>
      </c>
      <c r="AK212" s="714">
        <f t="shared" si="97"/>
        <v>896.59343999999999</v>
      </c>
      <c r="AL212" s="713">
        <f>'дор.фонд на 01.01.22 (декабрь)'!BL212</f>
        <v>0</v>
      </c>
      <c r="AM212" s="713">
        <f>'дор.фонд на 01.01.22 (декабрь)'!BM212</f>
        <v>896.59343999999999</v>
      </c>
      <c r="AN212" s="713">
        <f>'дор.фонд на 01.01.22 (декабрь)'!BN212</f>
        <v>0</v>
      </c>
      <c r="AO212" s="714">
        <f t="shared" si="98"/>
        <v>896.59343999999999</v>
      </c>
      <c r="AP212" s="713">
        <f>'дор.фонд на 01.01.22 (декабрь)'!BU212</f>
        <v>0</v>
      </c>
      <c r="AQ212" s="713">
        <f>'дор.фонд на 01.01.22 (декабрь)'!BV212</f>
        <v>896.59343999999999</v>
      </c>
      <c r="AR212" s="713">
        <f>'дор.фонд на 01.01.22 (декабрь)'!BW212</f>
        <v>0</v>
      </c>
      <c r="AS212" s="714">
        <f t="shared" si="99"/>
        <v>324.06153</v>
      </c>
      <c r="AT212" s="713">
        <f>'дор.фонд на 01.01.22 (декабрь)'!BZ212</f>
        <v>0</v>
      </c>
      <c r="AU212" s="713">
        <f>'дор.фонд на 01.01.22 (декабрь)'!CA212</f>
        <v>324.06153</v>
      </c>
      <c r="AV212" s="713">
        <f>'дор.фонд на 01.01.22 (декабрь)'!CB212</f>
        <v>0</v>
      </c>
      <c r="AW212" s="714">
        <f t="shared" si="100"/>
        <v>1220.65497</v>
      </c>
      <c r="AX212" s="713">
        <f t="shared" si="135"/>
        <v>0</v>
      </c>
      <c r="AY212" s="713">
        <f t="shared" si="136"/>
        <v>1220.65497</v>
      </c>
      <c r="AZ212" s="713">
        <f t="shared" si="137"/>
        <v>0</v>
      </c>
      <c r="BA212" s="849"/>
      <c r="BB212" s="832"/>
      <c r="BC212" s="832"/>
      <c r="BD212" s="832"/>
      <c r="BE212" s="120"/>
    </row>
    <row r="213" spans="1:57" s="48" customFormat="1" ht="15.6" customHeight="1" x14ac:dyDescent="0.25">
      <c r="A213" s="120"/>
      <c r="B213" s="35"/>
      <c r="C213" s="36"/>
      <c r="D213" s="36">
        <v>1</v>
      </c>
      <c r="E213" s="811">
        <v>179</v>
      </c>
      <c r="F213" s="35"/>
      <c r="G213" s="36"/>
      <c r="H213" s="36">
        <v>1</v>
      </c>
      <c r="I213" s="810"/>
      <c r="J213" s="810"/>
      <c r="K213" s="810"/>
      <c r="L213" s="65"/>
      <c r="M213" s="811">
        <v>167</v>
      </c>
      <c r="N213" s="812" t="s">
        <v>172</v>
      </c>
      <c r="O213" s="738">
        <f t="shared" si="132"/>
        <v>1287.9000000000001</v>
      </c>
      <c r="P213" s="717">
        <f>'дор.фонд на 01.01.22 (декабрь)'!S213</f>
        <v>0</v>
      </c>
      <c r="Q213" s="716">
        <f>'дор.фонд на 01.01.22 (декабрь)'!T213</f>
        <v>1287.9000000000001</v>
      </c>
      <c r="R213" s="739">
        <f>'дор.фонд на 01.01.22 (декабрь)'!U213</f>
        <v>0</v>
      </c>
      <c r="S213" s="732">
        <f t="shared" si="127"/>
        <v>1287.9000000000001</v>
      </c>
      <c r="T213" s="733">
        <f>'дор.фонд на 01.01.22 (декабрь)'!W213</f>
        <v>0</v>
      </c>
      <c r="U213" s="734">
        <f>'дор.фонд на 01.01.22 (декабрь)'!X213</f>
        <v>1287.9000000000001</v>
      </c>
      <c r="V213" s="733">
        <f>'дор.фонд на 01.01.22 (декабрь)'!Y213</f>
        <v>0</v>
      </c>
      <c r="W213" s="714">
        <f t="shared" si="130"/>
        <v>1287.9000000000001</v>
      </c>
      <c r="X213" s="713">
        <f>'дор.фонд на 01.01.22 (декабрь)'!AR213</f>
        <v>0</v>
      </c>
      <c r="Y213" s="713">
        <f>'дор.фонд на 01.01.22 (декабрь)'!AS213</f>
        <v>1287.9000000000001</v>
      </c>
      <c r="Z213" s="713">
        <f>'дор.фонд на 01.01.22 (декабрь)'!AT213</f>
        <v>0</v>
      </c>
      <c r="AA213" s="714">
        <f t="shared" si="131"/>
        <v>1094.71486</v>
      </c>
      <c r="AB213" s="717">
        <f>'дор.фонд на 01.01.22 (декабрь)'!BL213</f>
        <v>0</v>
      </c>
      <c r="AC213" s="717">
        <f>'дор.фонд на 01.01.22 (декабрь)'!BM213</f>
        <v>1094.71486</v>
      </c>
      <c r="AD213" s="740">
        <f>'дор.фонд на 01.01.22 (декабрь)'!BN213</f>
        <v>0</v>
      </c>
      <c r="AE213" s="736">
        <f t="shared" si="128"/>
        <v>1</v>
      </c>
      <c r="AF213" s="737">
        <f t="shared" si="129"/>
        <v>1</v>
      </c>
      <c r="AG213" s="714">
        <f t="shared" si="96"/>
        <v>0</v>
      </c>
      <c r="AH213" s="713">
        <f t="shared" si="133"/>
        <v>0</v>
      </c>
      <c r="AI213" s="713">
        <f t="shared" si="133"/>
        <v>0</v>
      </c>
      <c r="AJ213" s="713">
        <f t="shared" si="133"/>
        <v>0</v>
      </c>
      <c r="AK213" s="714">
        <f t="shared" si="97"/>
        <v>1094.71486</v>
      </c>
      <c r="AL213" s="713">
        <f>'дор.фонд на 01.01.22 (декабрь)'!BL213</f>
        <v>0</v>
      </c>
      <c r="AM213" s="713">
        <f>'дор.фонд на 01.01.22 (декабрь)'!BM213</f>
        <v>1094.71486</v>
      </c>
      <c r="AN213" s="713">
        <f>'дор.фонд на 01.01.22 (декабрь)'!BN213</f>
        <v>0</v>
      </c>
      <c r="AO213" s="714">
        <f t="shared" si="98"/>
        <v>1094.71486</v>
      </c>
      <c r="AP213" s="713">
        <f>'дор.фонд на 01.01.22 (декабрь)'!BU213</f>
        <v>0</v>
      </c>
      <c r="AQ213" s="713">
        <f>'дор.фонд на 01.01.22 (декабрь)'!BV213</f>
        <v>1094.71486</v>
      </c>
      <c r="AR213" s="713">
        <f>'дор.фонд на 01.01.22 (декабрь)'!BW213</f>
        <v>0</v>
      </c>
      <c r="AS213" s="714">
        <f t="shared" si="99"/>
        <v>1030.27322</v>
      </c>
      <c r="AT213" s="713">
        <f>'дор.фонд на 01.01.22 (декабрь)'!BZ213</f>
        <v>0</v>
      </c>
      <c r="AU213" s="713">
        <f>'дор.фонд на 01.01.22 (декабрь)'!CA213</f>
        <v>1030.27322</v>
      </c>
      <c r="AV213" s="713">
        <f>'дор.фонд на 01.01.22 (декабрь)'!CB213</f>
        <v>0</v>
      </c>
      <c r="AW213" s="714">
        <f t="shared" si="100"/>
        <v>2124.9880800000001</v>
      </c>
      <c r="AX213" s="713">
        <f t="shared" si="135"/>
        <v>0</v>
      </c>
      <c r="AY213" s="713">
        <f t="shared" si="136"/>
        <v>2124.9880800000001</v>
      </c>
      <c r="AZ213" s="713">
        <f t="shared" si="137"/>
        <v>0</v>
      </c>
      <c r="BA213" s="849"/>
      <c r="BB213" s="832"/>
      <c r="BC213" s="832"/>
      <c r="BD213" s="832"/>
      <c r="BE213" s="120"/>
    </row>
    <row r="214" spans="1:57" s="48" customFormat="1" ht="15.75" customHeight="1" x14ac:dyDescent="0.25">
      <c r="A214" s="120"/>
      <c r="B214" s="35"/>
      <c r="C214" s="36"/>
      <c r="D214" s="36">
        <v>1</v>
      </c>
      <c r="E214" s="811">
        <v>180</v>
      </c>
      <c r="F214" s="35"/>
      <c r="G214" s="36"/>
      <c r="H214" s="36"/>
      <c r="I214" s="811"/>
      <c r="J214" s="812"/>
      <c r="K214" s="812"/>
      <c r="L214" s="66"/>
      <c r="M214" s="811">
        <v>168</v>
      </c>
      <c r="N214" s="812" t="s">
        <v>143</v>
      </c>
      <c r="O214" s="738">
        <f t="shared" si="132"/>
        <v>2033.1</v>
      </c>
      <c r="P214" s="717">
        <f>'дор.фонд на 01.01.22 (декабрь)'!S214</f>
        <v>0</v>
      </c>
      <c r="Q214" s="716">
        <f>'дор.фонд на 01.01.22 (декабрь)'!T214</f>
        <v>2033.1</v>
      </c>
      <c r="R214" s="739">
        <f>'дор.фонд на 01.01.22 (декабрь)'!U214</f>
        <v>0</v>
      </c>
      <c r="S214" s="732">
        <f t="shared" si="127"/>
        <v>2033.1</v>
      </c>
      <c r="T214" s="733">
        <f>'дор.фонд на 01.01.22 (декабрь)'!W214</f>
        <v>0</v>
      </c>
      <c r="U214" s="734">
        <f>'дор.фонд на 01.01.22 (декабрь)'!X214</f>
        <v>2033.1</v>
      </c>
      <c r="V214" s="733">
        <f>'дор.фонд на 01.01.22 (декабрь)'!Y214</f>
        <v>0</v>
      </c>
      <c r="W214" s="714">
        <f t="shared" si="130"/>
        <v>2033.1</v>
      </c>
      <c r="X214" s="713">
        <f>'дор.фонд на 01.01.22 (декабрь)'!AR214</f>
        <v>0</v>
      </c>
      <c r="Y214" s="713">
        <f>'дор.фонд на 01.01.22 (декабрь)'!AS214</f>
        <v>2033.1</v>
      </c>
      <c r="Z214" s="713">
        <f>'дор.фонд на 01.01.22 (декабрь)'!AT214</f>
        <v>0</v>
      </c>
      <c r="AA214" s="714">
        <f t="shared" si="131"/>
        <v>1697.6384599999999</v>
      </c>
      <c r="AB214" s="717">
        <f>'дор.фонд на 01.01.22 (декабрь)'!BL214</f>
        <v>0</v>
      </c>
      <c r="AC214" s="717">
        <f>'дор.фонд на 01.01.22 (декабрь)'!BM214</f>
        <v>1697.6384599999999</v>
      </c>
      <c r="AD214" s="740">
        <f>'дор.фонд на 01.01.22 (декабрь)'!BN214</f>
        <v>0</v>
      </c>
      <c r="AE214" s="736">
        <f t="shared" si="128"/>
        <v>1</v>
      </c>
      <c r="AF214" s="737">
        <f t="shared" si="129"/>
        <v>1</v>
      </c>
      <c r="AG214" s="714">
        <f t="shared" si="96"/>
        <v>0</v>
      </c>
      <c r="AH214" s="713">
        <f t="shared" si="133"/>
        <v>0</v>
      </c>
      <c r="AI214" s="713">
        <f t="shared" si="133"/>
        <v>0</v>
      </c>
      <c r="AJ214" s="713">
        <f t="shared" si="133"/>
        <v>0</v>
      </c>
      <c r="AK214" s="714">
        <f t="shared" si="97"/>
        <v>1697.6384599999999</v>
      </c>
      <c r="AL214" s="713">
        <f>'дор.фонд на 01.01.22 (декабрь)'!BL214</f>
        <v>0</v>
      </c>
      <c r="AM214" s="713">
        <f>'дор.фонд на 01.01.22 (декабрь)'!BM214</f>
        <v>1697.6384599999999</v>
      </c>
      <c r="AN214" s="713">
        <f>'дор.фонд на 01.01.22 (декабрь)'!BN214</f>
        <v>0</v>
      </c>
      <c r="AO214" s="714">
        <f t="shared" si="98"/>
        <v>1697.6384599999999</v>
      </c>
      <c r="AP214" s="713">
        <f>'дор.фонд на 01.01.22 (декабрь)'!BU214</f>
        <v>0</v>
      </c>
      <c r="AQ214" s="713">
        <f>'дор.фонд на 01.01.22 (декабрь)'!BV214</f>
        <v>1697.6384599999999</v>
      </c>
      <c r="AR214" s="713">
        <f>'дор.фонд на 01.01.22 (декабрь)'!BW214</f>
        <v>0</v>
      </c>
      <c r="AS214" s="714">
        <f t="shared" si="99"/>
        <v>1012.02298</v>
      </c>
      <c r="AT214" s="713">
        <f>'дор.фонд на 01.01.22 (декабрь)'!BZ214</f>
        <v>0</v>
      </c>
      <c r="AU214" s="713">
        <f>'дор.фонд на 01.01.22 (декабрь)'!CA214</f>
        <v>1012.02298</v>
      </c>
      <c r="AV214" s="713">
        <f>'дор.фонд на 01.01.22 (декабрь)'!CB214</f>
        <v>0</v>
      </c>
      <c r="AW214" s="714">
        <f t="shared" si="100"/>
        <v>2709.6614399999999</v>
      </c>
      <c r="AX214" s="713">
        <f t="shared" si="135"/>
        <v>0</v>
      </c>
      <c r="AY214" s="713">
        <f t="shared" si="136"/>
        <v>2709.6614399999999</v>
      </c>
      <c r="AZ214" s="713">
        <f t="shared" si="137"/>
        <v>0</v>
      </c>
      <c r="BA214" s="849"/>
      <c r="BB214" s="832"/>
      <c r="BC214" s="832"/>
      <c r="BD214" s="832"/>
      <c r="BE214" s="120"/>
    </row>
    <row r="215" spans="1:57" s="49" customFormat="1" ht="15.75" customHeight="1" x14ac:dyDescent="0.25">
      <c r="A215" s="828"/>
      <c r="B215" s="38"/>
      <c r="C215" s="39">
        <v>1</v>
      </c>
      <c r="D215" s="39"/>
      <c r="E215" s="40">
        <v>181</v>
      </c>
      <c r="F215" s="38"/>
      <c r="G215" s="39">
        <v>1</v>
      </c>
      <c r="H215" s="39">
        <v>1</v>
      </c>
      <c r="I215" s="40"/>
      <c r="J215" s="41"/>
      <c r="K215" s="41"/>
      <c r="L215" s="85"/>
      <c r="M215" s="811">
        <v>169</v>
      </c>
      <c r="N215" s="812" t="s">
        <v>64</v>
      </c>
      <c r="O215" s="738">
        <f t="shared" si="132"/>
        <v>2713.9997800000001</v>
      </c>
      <c r="P215" s="717">
        <f>'дор.фонд на 01.01.22 (декабрь)'!S215</f>
        <v>0</v>
      </c>
      <c r="Q215" s="716">
        <f>'дор.фонд на 01.01.22 (декабрь)'!T215</f>
        <v>2713.9997800000001</v>
      </c>
      <c r="R215" s="739">
        <f>'дор.фонд на 01.01.22 (декабрь)'!U215</f>
        <v>0</v>
      </c>
      <c r="S215" s="732">
        <f t="shared" si="127"/>
        <v>2860.7</v>
      </c>
      <c r="T215" s="733">
        <f>'дор.фонд на 01.01.22 (декабрь)'!W215</f>
        <v>0</v>
      </c>
      <c r="U215" s="734">
        <f>'дор.фонд на 01.01.22 (декабрь)'!X215</f>
        <v>2860.7</v>
      </c>
      <c r="V215" s="733">
        <f>'дор.фонд на 01.01.22 (декабрь)'!Y215</f>
        <v>0</v>
      </c>
      <c r="W215" s="714">
        <f t="shared" si="130"/>
        <v>2713.9997800000001</v>
      </c>
      <c r="X215" s="713">
        <f>'дор.фонд на 01.01.22 (декабрь)'!AR215</f>
        <v>0</v>
      </c>
      <c r="Y215" s="713">
        <f>'дор.фонд на 01.01.22 (декабрь)'!AS215</f>
        <v>2713.9997800000001</v>
      </c>
      <c r="Z215" s="713">
        <f>'дор.фонд на 01.01.22 (декабрь)'!AT215</f>
        <v>0</v>
      </c>
      <c r="AA215" s="714">
        <f t="shared" si="131"/>
        <v>2673.2897800000001</v>
      </c>
      <c r="AB215" s="717">
        <f>'дор.фонд на 01.01.22 (декабрь)'!BL215</f>
        <v>0</v>
      </c>
      <c r="AC215" s="717">
        <f>'дор.фонд на 01.01.22 (декабрь)'!BM215</f>
        <v>2673.2897800000001</v>
      </c>
      <c r="AD215" s="740">
        <f>'дор.фонд на 01.01.22 (декабрь)'!BN215</f>
        <v>0</v>
      </c>
      <c r="AE215" s="736">
        <f t="shared" si="128"/>
        <v>0.94871876813367362</v>
      </c>
      <c r="AF215" s="737">
        <f t="shared" si="129"/>
        <v>1</v>
      </c>
      <c r="AG215" s="714">
        <f t="shared" ref="AG215:AG258" si="138">AJ215+AI215+AH215</f>
        <v>0</v>
      </c>
      <c r="AH215" s="713">
        <f t="shared" si="133"/>
        <v>0</v>
      </c>
      <c r="AI215" s="713">
        <f t="shared" si="133"/>
        <v>0</v>
      </c>
      <c r="AJ215" s="713">
        <f t="shared" si="133"/>
        <v>0</v>
      </c>
      <c r="AK215" s="714">
        <f t="shared" ref="AK215:AK258" si="139">AN215+AM215+AL215</f>
        <v>2673.2897800000001</v>
      </c>
      <c r="AL215" s="713">
        <f>'дор.фонд на 01.01.22 (декабрь)'!BL215</f>
        <v>0</v>
      </c>
      <c r="AM215" s="713">
        <f>'дор.фонд на 01.01.22 (декабрь)'!BM215</f>
        <v>2673.2897800000001</v>
      </c>
      <c r="AN215" s="713">
        <f>'дор.фонд на 01.01.22 (декабрь)'!BN215</f>
        <v>0</v>
      </c>
      <c r="AO215" s="714">
        <f t="shared" ref="AO215:AO258" si="140">AR215+AQ215+AP215</f>
        <v>2673.2897800000001</v>
      </c>
      <c r="AP215" s="713">
        <f>'дор.фонд на 01.01.22 (декабрь)'!BU215</f>
        <v>0</v>
      </c>
      <c r="AQ215" s="713">
        <f>'дор.фонд на 01.01.22 (декабрь)'!BV215</f>
        <v>2673.2897800000001</v>
      </c>
      <c r="AR215" s="713">
        <f>'дор.фонд на 01.01.22 (декабрь)'!BW215</f>
        <v>0</v>
      </c>
      <c r="AS215" s="714">
        <f t="shared" ref="AS215:AS258" si="141">AV215+AU215+AT215</f>
        <v>232.45999</v>
      </c>
      <c r="AT215" s="713">
        <f>'дор.фонд на 01.01.22 (декабрь)'!BZ215</f>
        <v>0</v>
      </c>
      <c r="AU215" s="713">
        <f>'дор.фонд на 01.01.22 (декабрь)'!CA215</f>
        <v>232.45999</v>
      </c>
      <c r="AV215" s="713">
        <f>'дор.фонд на 01.01.22 (декабрь)'!CB215</f>
        <v>0</v>
      </c>
      <c r="AW215" s="714">
        <f t="shared" ref="AW215:AW258" si="142">AZ215+AY215+AX215</f>
        <v>2905.7497699999999</v>
      </c>
      <c r="AX215" s="713">
        <f t="shared" si="135"/>
        <v>0</v>
      </c>
      <c r="AY215" s="713">
        <f t="shared" si="136"/>
        <v>2905.7497699999999</v>
      </c>
      <c r="AZ215" s="713">
        <f t="shared" si="137"/>
        <v>0</v>
      </c>
      <c r="BA215" s="849"/>
      <c r="BB215" s="832"/>
      <c r="BC215" s="832"/>
      <c r="BD215" s="832"/>
      <c r="BE215" s="828"/>
    </row>
    <row r="216" spans="1:57" s="48" customFormat="1" ht="15.75" customHeight="1" x14ac:dyDescent="0.25">
      <c r="A216" s="120"/>
      <c r="B216" s="35"/>
      <c r="C216" s="36"/>
      <c r="D216" s="36">
        <v>1</v>
      </c>
      <c r="E216" s="811">
        <v>182</v>
      </c>
      <c r="F216" s="35"/>
      <c r="G216" s="36"/>
      <c r="H216" s="36">
        <v>1</v>
      </c>
      <c r="I216" s="811"/>
      <c r="J216" s="812"/>
      <c r="K216" s="812"/>
      <c r="L216" s="66"/>
      <c r="M216" s="811">
        <v>170</v>
      </c>
      <c r="N216" s="812" t="s">
        <v>173</v>
      </c>
      <c r="O216" s="738">
        <f t="shared" si="132"/>
        <v>683.4</v>
      </c>
      <c r="P216" s="717">
        <f>'дор.фонд на 01.01.22 (декабрь)'!S216</f>
        <v>0</v>
      </c>
      <c r="Q216" s="716">
        <f>'дор.фонд на 01.01.22 (декабрь)'!T216</f>
        <v>683.4</v>
      </c>
      <c r="R216" s="739">
        <f>'дор.фонд на 01.01.22 (декабрь)'!U216</f>
        <v>0</v>
      </c>
      <c r="S216" s="732">
        <f t="shared" si="127"/>
        <v>683.4</v>
      </c>
      <c r="T216" s="733">
        <f>'дор.фонд на 01.01.22 (декабрь)'!W216</f>
        <v>0</v>
      </c>
      <c r="U216" s="734">
        <f>'дор.фонд на 01.01.22 (декабрь)'!X216</f>
        <v>683.4</v>
      </c>
      <c r="V216" s="733">
        <f>'дор.фонд на 01.01.22 (декабрь)'!Y216</f>
        <v>0</v>
      </c>
      <c r="W216" s="714">
        <f t="shared" si="130"/>
        <v>683.4</v>
      </c>
      <c r="X216" s="713">
        <f>'дор.фонд на 01.01.22 (декабрь)'!AR216</f>
        <v>0</v>
      </c>
      <c r="Y216" s="713">
        <f>'дор.фонд на 01.01.22 (декабрь)'!AS216</f>
        <v>683.4</v>
      </c>
      <c r="Z216" s="713">
        <f>'дор.фонд на 01.01.22 (декабрь)'!AT216</f>
        <v>0</v>
      </c>
      <c r="AA216" s="714">
        <f t="shared" si="131"/>
        <v>597.97500000000002</v>
      </c>
      <c r="AB216" s="717">
        <f>'дор.фонд на 01.01.22 (декабрь)'!BL216</f>
        <v>0</v>
      </c>
      <c r="AC216" s="717">
        <f>'дор.фонд на 01.01.22 (декабрь)'!BM216</f>
        <v>597.97500000000002</v>
      </c>
      <c r="AD216" s="740">
        <f>'дор.фонд на 01.01.22 (декабрь)'!BN216</f>
        <v>0</v>
      </c>
      <c r="AE216" s="736">
        <f t="shared" si="128"/>
        <v>1</v>
      </c>
      <c r="AF216" s="737">
        <f t="shared" si="129"/>
        <v>1</v>
      </c>
      <c r="AG216" s="714">
        <f t="shared" si="138"/>
        <v>0</v>
      </c>
      <c r="AH216" s="713">
        <f t="shared" si="133"/>
        <v>0</v>
      </c>
      <c r="AI216" s="713">
        <f t="shared" si="133"/>
        <v>0</v>
      </c>
      <c r="AJ216" s="713">
        <f t="shared" si="133"/>
        <v>0</v>
      </c>
      <c r="AK216" s="714">
        <f t="shared" si="139"/>
        <v>597.97500000000002</v>
      </c>
      <c r="AL216" s="713">
        <f>'дор.фонд на 01.01.22 (декабрь)'!BL216</f>
        <v>0</v>
      </c>
      <c r="AM216" s="713">
        <f>'дор.фонд на 01.01.22 (декабрь)'!BM216</f>
        <v>597.97500000000002</v>
      </c>
      <c r="AN216" s="713">
        <f>'дор.фонд на 01.01.22 (декабрь)'!BN216</f>
        <v>0</v>
      </c>
      <c r="AO216" s="714">
        <f t="shared" si="140"/>
        <v>597.97500000000002</v>
      </c>
      <c r="AP216" s="713">
        <f>'дор.фонд на 01.01.22 (декабрь)'!BU216</f>
        <v>0</v>
      </c>
      <c r="AQ216" s="713">
        <f>'дор.фонд на 01.01.22 (декабрь)'!BV216</f>
        <v>597.97500000000002</v>
      </c>
      <c r="AR216" s="713">
        <f>'дор.фонд на 01.01.22 (декабрь)'!BW216</f>
        <v>0</v>
      </c>
      <c r="AS216" s="714">
        <f t="shared" si="141"/>
        <v>358.75</v>
      </c>
      <c r="AT216" s="713">
        <f>'дор.фонд на 01.01.22 (декабрь)'!BZ216</f>
        <v>0</v>
      </c>
      <c r="AU216" s="713">
        <f>'дор.фонд на 01.01.22 (декабрь)'!CA216</f>
        <v>358.75</v>
      </c>
      <c r="AV216" s="713">
        <f>'дор.фонд на 01.01.22 (декабрь)'!CB216</f>
        <v>0</v>
      </c>
      <c r="AW216" s="714">
        <f t="shared" si="142"/>
        <v>956.72500000000002</v>
      </c>
      <c r="AX216" s="713">
        <f t="shared" si="135"/>
        <v>0</v>
      </c>
      <c r="AY216" s="713">
        <f t="shared" si="136"/>
        <v>956.72500000000002</v>
      </c>
      <c r="AZ216" s="713">
        <f t="shared" si="137"/>
        <v>0</v>
      </c>
      <c r="BA216" s="849"/>
      <c r="BB216" s="832"/>
      <c r="BC216" s="832"/>
      <c r="BD216" s="832"/>
      <c r="BE216" s="120"/>
    </row>
    <row r="217" spans="1:57" s="48" customFormat="1" ht="15.6" customHeight="1" x14ac:dyDescent="0.25">
      <c r="A217" s="120"/>
      <c r="B217" s="35"/>
      <c r="C217" s="36"/>
      <c r="D217" s="36">
        <v>1</v>
      </c>
      <c r="E217" s="811">
        <v>183</v>
      </c>
      <c r="F217" s="35"/>
      <c r="G217" s="36"/>
      <c r="H217" s="36">
        <v>1</v>
      </c>
      <c r="I217" s="810"/>
      <c r="J217" s="810"/>
      <c r="K217" s="810"/>
      <c r="L217" s="65"/>
      <c r="M217" s="811">
        <v>171</v>
      </c>
      <c r="N217" s="812" t="s">
        <v>174</v>
      </c>
      <c r="O217" s="738">
        <f t="shared" si="132"/>
        <v>1009.7</v>
      </c>
      <c r="P217" s="717">
        <f>'дор.фонд на 01.01.22 (декабрь)'!S217</f>
        <v>0</v>
      </c>
      <c r="Q217" s="716">
        <f>'дор.фонд на 01.01.22 (декабрь)'!T217</f>
        <v>1009.7</v>
      </c>
      <c r="R217" s="739">
        <f>'дор.фонд на 01.01.22 (декабрь)'!U217</f>
        <v>0</v>
      </c>
      <c r="S217" s="732">
        <f t="shared" si="127"/>
        <v>1009.7</v>
      </c>
      <c r="T217" s="733">
        <f>'дор.фонд на 01.01.22 (декабрь)'!W217</f>
        <v>0</v>
      </c>
      <c r="U217" s="734">
        <f>'дор.фонд на 01.01.22 (декабрь)'!X217</f>
        <v>1009.7</v>
      </c>
      <c r="V217" s="733">
        <f>'дор.фонд на 01.01.22 (декабрь)'!Y217</f>
        <v>0</v>
      </c>
      <c r="W217" s="714">
        <f t="shared" si="130"/>
        <v>1009.7</v>
      </c>
      <c r="X217" s="713">
        <f>'дор.фонд на 01.01.22 (декабрь)'!AR217</f>
        <v>0</v>
      </c>
      <c r="Y217" s="713">
        <f>'дор.фонд на 01.01.22 (декабрь)'!AS217</f>
        <v>1009.7</v>
      </c>
      <c r="Z217" s="713">
        <f>'дор.фонд на 01.01.22 (декабрь)'!AT217</f>
        <v>0</v>
      </c>
      <c r="AA217" s="714">
        <f t="shared" si="131"/>
        <v>1009.7</v>
      </c>
      <c r="AB217" s="717">
        <f>'дор.фонд на 01.01.22 (декабрь)'!BL217</f>
        <v>0</v>
      </c>
      <c r="AC217" s="717">
        <f>'дор.фонд на 01.01.22 (декабрь)'!BM217</f>
        <v>1009.7</v>
      </c>
      <c r="AD217" s="740">
        <f>'дор.фонд на 01.01.22 (декабрь)'!BN217</f>
        <v>0</v>
      </c>
      <c r="AE217" s="736">
        <f t="shared" si="128"/>
        <v>1</v>
      </c>
      <c r="AF217" s="737">
        <f t="shared" si="129"/>
        <v>1</v>
      </c>
      <c r="AG217" s="714">
        <f t="shared" si="138"/>
        <v>0</v>
      </c>
      <c r="AH217" s="713">
        <f t="shared" si="133"/>
        <v>0</v>
      </c>
      <c r="AI217" s="713">
        <f t="shared" si="133"/>
        <v>0</v>
      </c>
      <c r="AJ217" s="713">
        <f t="shared" si="133"/>
        <v>0</v>
      </c>
      <c r="AK217" s="714">
        <f t="shared" si="139"/>
        <v>1009.7</v>
      </c>
      <c r="AL217" s="713">
        <f>'дор.фонд на 01.01.22 (декабрь)'!BL217</f>
        <v>0</v>
      </c>
      <c r="AM217" s="713">
        <f>'дор.фонд на 01.01.22 (декабрь)'!BM217</f>
        <v>1009.7</v>
      </c>
      <c r="AN217" s="713">
        <f>'дор.фонд на 01.01.22 (декабрь)'!BN217</f>
        <v>0</v>
      </c>
      <c r="AO217" s="714">
        <f t="shared" si="140"/>
        <v>1009.7</v>
      </c>
      <c r="AP217" s="713">
        <f>'дор.фонд на 01.01.22 (декабрь)'!BU217</f>
        <v>0</v>
      </c>
      <c r="AQ217" s="713">
        <f>'дор.фонд на 01.01.22 (декабрь)'!BV217</f>
        <v>1009.7</v>
      </c>
      <c r="AR217" s="713">
        <f>'дор.фонд на 01.01.22 (декабрь)'!BW217</f>
        <v>0</v>
      </c>
      <c r="AS217" s="714">
        <f t="shared" si="141"/>
        <v>165.87027</v>
      </c>
      <c r="AT217" s="713">
        <f>'дор.фонд на 01.01.22 (декабрь)'!BZ217</f>
        <v>0</v>
      </c>
      <c r="AU217" s="713">
        <f>'дор.фонд на 01.01.22 (декабрь)'!CA217</f>
        <v>165.87027</v>
      </c>
      <c r="AV217" s="713">
        <f>'дор.фонд на 01.01.22 (декабрь)'!CB217</f>
        <v>0</v>
      </c>
      <c r="AW217" s="714">
        <f t="shared" si="142"/>
        <v>1175.5702700000002</v>
      </c>
      <c r="AX217" s="713">
        <f t="shared" si="135"/>
        <v>0</v>
      </c>
      <c r="AY217" s="713">
        <f t="shared" si="136"/>
        <v>1175.5702700000002</v>
      </c>
      <c r="AZ217" s="713">
        <f t="shared" si="137"/>
        <v>0</v>
      </c>
      <c r="BA217" s="849"/>
      <c r="BB217" s="832"/>
      <c r="BC217" s="832"/>
      <c r="BD217" s="832"/>
      <c r="BE217" s="120"/>
    </row>
    <row r="218" spans="1:57" s="48" customFormat="1" ht="15.6" customHeight="1" x14ac:dyDescent="0.25">
      <c r="A218" s="120"/>
      <c r="B218" s="35"/>
      <c r="C218" s="36"/>
      <c r="D218" s="36">
        <v>1</v>
      </c>
      <c r="E218" s="811">
        <v>184</v>
      </c>
      <c r="F218" s="35"/>
      <c r="G218" s="36"/>
      <c r="H218" s="36"/>
      <c r="I218" s="811"/>
      <c r="J218" s="812"/>
      <c r="K218" s="812"/>
      <c r="L218" s="66"/>
      <c r="M218" s="811">
        <v>172</v>
      </c>
      <c r="N218" s="812" t="s">
        <v>144</v>
      </c>
      <c r="O218" s="738">
        <f t="shared" si="132"/>
        <v>1370.3</v>
      </c>
      <c r="P218" s="717">
        <f>'дор.фонд на 01.01.22 (декабрь)'!S218</f>
        <v>0</v>
      </c>
      <c r="Q218" s="716">
        <f>'дор.фонд на 01.01.22 (декабрь)'!T218</f>
        <v>1370.3</v>
      </c>
      <c r="R218" s="739">
        <f>'дор.фонд на 01.01.22 (декабрь)'!U218</f>
        <v>0</v>
      </c>
      <c r="S218" s="732">
        <f t="shared" si="127"/>
        <v>1370.3</v>
      </c>
      <c r="T218" s="733">
        <f>'дор.фонд на 01.01.22 (декабрь)'!W218</f>
        <v>0</v>
      </c>
      <c r="U218" s="734">
        <f>'дор.фонд на 01.01.22 (декабрь)'!X218</f>
        <v>1370.3</v>
      </c>
      <c r="V218" s="733">
        <f>'дор.фонд на 01.01.22 (декабрь)'!Y218</f>
        <v>0</v>
      </c>
      <c r="W218" s="714">
        <f t="shared" si="130"/>
        <v>1370.3</v>
      </c>
      <c r="X218" s="713">
        <f>'дор.фонд на 01.01.22 (декабрь)'!AR218</f>
        <v>0</v>
      </c>
      <c r="Y218" s="713">
        <f>'дор.фонд на 01.01.22 (декабрь)'!AS218</f>
        <v>1370.3</v>
      </c>
      <c r="Z218" s="713">
        <f>'дор.фонд на 01.01.22 (декабрь)'!AT218</f>
        <v>0</v>
      </c>
      <c r="AA218" s="714">
        <f t="shared" si="131"/>
        <v>1370.3</v>
      </c>
      <c r="AB218" s="717">
        <f>'дор.фонд на 01.01.22 (декабрь)'!BL218</f>
        <v>0</v>
      </c>
      <c r="AC218" s="717">
        <f>'дор.фонд на 01.01.22 (декабрь)'!BM218</f>
        <v>1370.3</v>
      </c>
      <c r="AD218" s="740">
        <f>'дор.фонд на 01.01.22 (декабрь)'!BN218</f>
        <v>0</v>
      </c>
      <c r="AE218" s="736">
        <f t="shared" si="128"/>
        <v>1</v>
      </c>
      <c r="AF218" s="737">
        <f t="shared" si="129"/>
        <v>1</v>
      </c>
      <c r="AG218" s="714">
        <f t="shared" si="138"/>
        <v>0</v>
      </c>
      <c r="AH218" s="713">
        <f t="shared" si="133"/>
        <v>0</v>
      </c>
      <c r="AI218" s="713">
        <f t="shared" si="133"/>
        <v>0</v>
      </c>
      <c r="AJ218" s="713">
        <f t="shared" si="133"/>
        <v>0</v>
      </c>
      <c r="AK218" s="714">
        <f t="shared" si="139"/>
        <v>1370.3</v>
      </c>
      <c r="AL218" s="713">
        <f>'дор.фонд на 01.01.22 (декабрь)'!BL218</f>
        <v>0</v>
      </c>
      <c r="AM218" s="713">
        <f>'дор.фонд на 01.01.22 (декабрь)'!BM218</f>
        <v>1370.3</v>
      </c>
      <c r="AN218" s="713">
        <f>'дор.фонд на 01.01.22 (декабрь)'!BN218</f>
        <v>0</v>
      </c>
      <c r="AO218" s="714">
        <f t="shared" si="140"/>
        <v>1370.3</v>
      </c>
      <c r="AP218" s="713">
        <f>'дор.фонд на 01.01.22 (декабрь)'!BU218</f>
        <v>0</v>
      </c>
      <c r="AQ218" s="713">
        <f>'дор.фонд на 01.01.22 (декабрь)'!BV218</f>
        <v>1370.3</v>
      </c>
      <c r="AR218" s="713">
        <f>'дор.фонд на 01.01.22 (декабрь)'!BW218</f>
        <v>0</v>
      </c>
      <c r="AS218" s="714">
        <f t="shared" si="141"/>
        <v>903.56236000000001</v>
      </c>
      <c r="AT218" s="713">
        <f>'дор.фонд на 01.01.22 (декабрь)'!BZ218</f>
        <v>0</v>
      </c>
      <c r="AU218" s="713">
        <f>'дор.фонд на 01.01.22 (декабрь)'!CA218</f>
        <v>903.56236000000001</v>
      </c>
      <c r="AV218" s="713">
        <f>'дор.фонд на 01.01.22 (декабрь)'!CB218</f>
        <v>0</v>
      </c>
      <c r="AW218" s="714">
        <f t="shared" si="142"/>
        <v>2273.8623600000001</v>
      </c>
      <c r="AX218" s="713">
        <f t="shared" si="135"/>
        <v>0</v>
      </c>
      <c r="AY218" s="713">
        <f t="shared" si="136"/>
        <v>2273.8623600000001</v>
      </c>
      <c r="AZ218" s="713">
        <f t="shared" si="137"/>
        <v>0</v>
      </c>
      <c r="BA218" s="849"/>
      <c r="BB218" s="832"/>
      <c r="BC218" s="832"/>
      <c r="BD218" s="832"/>
      <c r="BE218" s="120"/>
    </row>
    <row r="219" spans="1:57" s="48" customFormat="1" ht="15.75" customHeight="1" x14ac:dyDescent="0.25">
      <c r="A219" s="120"/>
      <c r="B219" s="35"/>
      <c r="C219" s="36"/>
      <c r="D219" s="36">
        <v>1</v>
      </c>
      <c r="E219" s="811">
        <v>185</v>
      </c>
      <c r="F219" s="35"/>
      <c r="G219" s="36"/>
      <c r="H219" s="36">
        <v>1</v>
      </c>
      <c r="I219" s="811"/>
      <c r="J219" s="812"/>
      <c r="K219" s="812"/>
      <c r="L219" s="66"/>
      <c r="M219" s="811">
        <v>173</v>
      </c>
      <c r="N219" s="812" t="s">
        <v>145</v>
      </c>
      <c r="O219" s="738">
        <f t="shared" si="132"/>
        <v>3049.5999900000002</v>
      </c>
      <c r="P219" s="717">
        <f>'дор.фонд на 01.01.22 (декабрь)'!S219</f>
        <v>0</v>
      </c>
      <c r="Q219" s="716">
        <f>'дор.фонд на 01.01.22 (декабрь)'!T219</f>
        <v>3049.5999900000002</v>
      </c>
      <c r="R219" s="739">
        <f>'дор.фонд на 01.01.22 (декабрь)'!U219</f>
        <v>0</v>
      </c>
      <c r="S219" s="732">
        <f t="shared" si="127"/>
        <v>3049.6</v>
      </c>
      <c r="T219" s="733">
        <f>'дор.фонд на 01.01.22 (декабрь)'!W219</f>
        <v>0</v>
      </c>
      <c r="U219" s="734">
        <f>'дор.фонд на 01.01.22 (декабрь)'!X219</f>
        <v>3049.6</v>
      </c>
      <c r="V219" s="733">
        <f>'дор.фонд на 01.01.22 (декабрь)'!Y219</f>
        <v>0</v>
      </c>
      <c r="W219" s="714">
        <f t="shared" si="130"/>
        <v>3049.5999900000002</v>
      </c>
      <c r="X219" s="713">
        <f>'дор.фонд на 01.01.22 (декабрь)'!AR219</f>
        <v>0</v>
      </c>
      <c r="Y219" s="713">
        <f>'дор.фонд на 01.01.22 (декабрь)'!AS219</f>
        <v>3049.5999900000002</v>
      </c>
      <c r="Z219" s="713">
        <f>'дор.фонд на 01.01.22 (декабрь)'!AT219</f>
        <v>0</v>
      </c>
      <c r="AA219" s="714">
        <f t="shared" si="131"/>
        <v>3049.5992399999996</v>
      </c>
      <c r="AB219" s="717">
        <f>'дор.фонд на 01.01.22 (декабрь)'!BL219</f>
        <v>0</v>
      </c>
      <c r="AC219" s="717">
        <f>'дор.фонд на 01.01.22 (декабрь)'!BM219</f>
        <v>3049.5992399999996</v>
      </c>
      <c r="AD219" s="740">
        <f>'дор.фонд на 01.01.22 (декабрь)'!BN219</f>
        <v>0</v>
      </c>
      <c r="AE219" s="736">
        <f t="shared" si="128"/>
        <v>0.99999999672088147</v>
      </c>
      <c r="AF219" s="737">
        <f t="shared" si="129"/>
        <v>1</v>
      </c>
      <c r="AG219" s="714">
        <f t="shared" si="138"/>
        <v>0</v>
      </c>
      <c r="AH219" s="713">
        <f t="shared" si="133"/>
        <v>0</v>
      </c>
      <c r="AI219" s="713">
        <f t="shared" si="133"/>
        <v>0</v>
      </c>
      <c r="AJ219" s="713">
        <f t="shared" si="133"/>
        <v>0</v>
      </c>
      <c r="AK219" s="714">
        <f t="shared" si="139"/>
        <v>3049.5992399999996</v>
      </c>
      <c r="AL219" s="713">
        <f>'дор.фонд на 01.01.22 (декабрь)'!BL219</f>
        <v>0</v>
      </c>
      <c r="AM219" s="713">
        <f>'дор.фонд на 01.01.22 (декабрь)'!BM219</f>
        <v>3049.5992399999996</v>
      </c>
      <c r="AN219" s="713">
        <f>'дор.фонд на 01.01.22 (декабрь)'!BN219</f>
        <v>0</v>
      </c>
      <c r="AO219" s="714">
        <f t="shared" si="140"/>
        <v>3049.5992399999996</v>
      </c>
      <c r="AP219" s="713">
        <f>'дор.фонд на 01.01.22 (декабрь)'!BU219</f>
        <v>0</v>
      </c>
      <c r="AQ219" s="713">
        <f>'дор.фонд на 01.01.22 (декабрь)'!BV219</f>
        <v>3049.5992399999996</v>
      </c>
      <c r="AR219" s="713">
        <f>'дор.фонд на 01.01.22 (декабрь)'!BW219</f>
        <v>0</v>
      </c>
      <c r="AS219" s="714">
        <f t="shared" si="141"/>
        <v>376.91676000000001</v>
      </c>
      <c r="AT219" s="713">
        <f>'дор.фонд на 01.01.22 (декабрь)'!BZ219</f>
        <v>0</v>
      </c>
      <c r="AU219" s="713">
        <f>'дор.фонд на 01.01.22 (декабрь)'!CA219</f>
        <v>376.91676000000001</v>
      </c>
      <c r="AV219" s="713">
        <f>'дор.фонд на 01.01.22 (декабрь)'!CB219</f>
        <v>0</v>
      </c>
      <c r="AW219" s="714">
        <f t="shared" si="142"/>
        <v>3426.5159999999996</v>
      </c>
      <c r="AX219" s="713">
        <f t="shared" si="135"/>
        <v>0</v>
      </c>
      <c r="AY219" s="713">
        <f t="shared" si="136"/>
        <v>3426.5159999999996</v>
      </c>
      <c r="AZ219" s="713">
        <f t="shared" si="137"/>
        <v>0</v>
      </c>
      <c r="BA219" s="849"/>
      <c r="BB219" s="832"/>
      <c r="BC219" s="832"/>
      <c r="BD219" s="832"/>
      <c r="BE219" s="120"/>
    </row>
    <row r="220" spans="1:57" s="669" customFormat="1" ht="15.75" customHeight="1" x14ac:dyDescent="0.25">
      <c r="A220" s="827"/>
      <c r="B220" s="679"/>
      <c r="C220" s="680"/>
      <c r="D220" s="680"/>
      <c r="E220" s="638"/>
      <c r="F220" s="679"/>
      <c r="G220" s="680"/>
      <c r="H220" s="680"/>
      <c r="I220" s="813"/>
      <c r="J220" s="813"/>
      <c r="K220" s="813"/>
      <c r="L220" s="683"/>
      <c r="M220" s="138"/>
      <c r="N220" s="141" t="s">
        <v>12</v>
      </c>
      <c r="O220" s="712">
        <f>SUM(O221:O229)-O222</f>
        <v>8211.8090000000011</v>
      </c>
      <c r="P220" s="711">
        <f>SUM(P221:P229)-P222</f>
        <v>0</v>
      </c>
      <c r="Q220" s="711">
        <f>SUM(Q221:Q229)-Q222</f>
        <v>8211.8090000000011</v>
      </c>
      <c r="R220" s="727">
        <f>SUM(R221:R229)-R222</f>
        <v>0</v>
      </c>
      <c r="S220" s="712">
        <f t="shared" si="127"/>
        <v>8214.9</v>
      </c>
      <c r="T220" s="711">
        <f>SUM(T221:T229)-T222</f>
        <v>0</v>
      </c>
      <c r="U220" s="711">
        <f>SUM(U221:U229)-U222</f>
        <v>8214.9</v>
      </c>
      <c r="V220" s="711">
        <f>SUM(V221:V229)-V222</f>
        <v>0</v>
      </c>
      <c r="W220" s="712">
        <f t="shared" si="130"/>
        <v>8211.8090000000011</v>
      </c>
      <c r="X220" s="711">
        <f>SUM(X221:X229)-X222</f>
        <v>0</v>
      </c>
      <c r="Y220" s="711">
        <f>SUM(Y221:Y229)-Y222</f>
        <v>8211.8090000000011</v>
      </c>
      <c r="Z220" s="711">
        <f>SUM(Z221:Z229)-Z222</f>
        <v>0</v>
      </c>
      <c r="AA220" s="712">
        <f t="shared" si="131"/>
        <v>7943.9398899999997</v>
      </c>
      <c r="AB220" s="711">
        <f>SUM(AB221:AB229)-AB222</f>
        <v>0</v>
      </c>
      <c r="AC220" s="711">
        <f>SUM(AC221:AC229)-AC222</f>
        <v>7943.9398899999997</v>
      </c>
      <c r="AD220" s="728">
        <f>SUM(AD221:AD229)-AD222</f>
        <v>0</v>
      </c>
      <c r="AE220" s="729">
        <f t="shared" si="128"/>
        <v>0.99962373248609249</v>
      </c>
      <c r="AF220" s="730">
        <f t="shared" si="129"/>
        <v>1</v>
      </c>
      <c r="AG220" s="712">
        <f t="shared" si="138"/>
        <v>0</v>
      </c>
      <c r="AH220" s="711">
        <f>SUM(AH221:AH229)-AH222</f>
        <v>0</v>
      </c>
      <c r="AI220" s="711">
        <f>SUM(AI221:AI229)-AI222</f>
        <v>0</v>
      </c>
      <c r="AJ220" s="711">
        <f>SUM(AJ221:AJ229)-AJ222</f>
        <v>0</v>
      </c>
      <c r="AK220" s="712">
        <f t="shared" si="139"/>
        <v>7943.9398899999997</v>
      </c>
      <c r="AL220" s="711">
        <f>SUM(AL221:AL229)-AL222</f>
        <v>0</v>
      </c>
      <c r="AM220" s="711">
        <f>SUM(AM221:AM229)-AM222</f>
        <v>7943.9398899999997</v>
      </c>
      <c r="AN220" s="711">
        <f>SUM(AN221:AN229)-AN222</f>
        <v>0</v>
      </c>
      <c r="AO220" s="712">
        <f t="shared" si="140"/>
        <v>7943.9398899999997</v>
      </c>
      <c r="AP220" s="711">
        <f>SUM(AP221:AP229)-AP222</f>
        <v>0</v>
      </c>
      <c r="AQ220" s="711">
        <f>SUM(AQ221:AQ229)-AQ222</f>
        <v>7943.9398899999997</v>
      </c>
      <c r="AR220" s="711">
        <f>SUM(AR221:AR229)-AR222</f>
        <v>0</v>
      </c>
      <c r="AS220" s="712">
        <f t="shared" si="141"/>
        <v>1781.9778499999998</v>
      </c>
      <c r="AT220" s="711">
        <f>SUM(AT221:AT229)-AT222</f>
        <v>0</v>
      </c>
      <c r="AU220" s="711">
        <f>SUM(AU221:AU229)-AU222</f>
        <v>1781.9778499999998</v>
      </c>
      <c r="AV220" s="711">
        <f>SUM(AV221:AV229)-AV222</f>
        <v>0</v>
      </c>
      <c r="AW220" s="712">
        <f t="shared" si="142"/>
        <v>9725.9177400000008</v>
      </c>
      <c r="AX220" s="711">
        <f>SUM(AX221:AX229)-AX222</f>
        <v>0</v>
      </c>
      <c r="AY220" s="711">
        <f>SUM(AY221:AY229)-AY222</f>
        <v>9725.9177400000008</v>
      </c>
      <c r="AZ220" s="711">
        <f>SUM(AZ221:AZ229)-AZ222</f>
        <v>0</v>
      </c>
      <c r="BA220" s="848"/>
      <c r="BB220" s="835"/>
      <c r="BC220" s="835"/>
      <c r="BD220" s="835"/>
      <c r="BE220" s="827"/>
    </row>
    <row r="221" spans="1:57" s="48" customFormat="1" ht="15.75" customHeight="1" x14ac:dyDescent="0.25">
      <c r="A221" s="120"/>
      <c r="B221" s="35">
        <v>1</v>
      </c>
      <c r="C221" s="36"/>
      <c r="D221" s="36"/>
      <c r="E221" s="811">
        <v>186</v>
      </c>
      <c r="F221" s="35"/>
      <c r="G221" s="36"/>
      <c r="H221" s="36"/>
      <c r="I221" s="120"/>
      <c r="J221" s="120"/>
      <c r="K221" s="120"/>
      <c r="L221" s="120"/>
      <c r="M221" s="811">
        <v>174</v>
      </c>
      <c r="N221" s="812" t="s">
        <v>244</v>
      </c>
      <c r="O221" s="738">
        <f t="shared" ref="O221:O229" si="143">P221+Q221+R221</f>
        <v>669.7</v>
      </c>
      <c r="P221" s="717">
        <f>'дор.фонд на 01.01.22 (декабрь)'!S221</f>
        <v>0</v>
      </c>
      <c r="Q221" s="716">
        <f>'дор.фонд на 01.01.22 (декабрь)'!T221</f>
        <v>669.7</v>
      </c>
      <c r="R221" s="739">
        <f>'дор.фонд на 01.01.22 (декабрь)'!U221</f>
        <v>0</v>
      </c>
      <c r="S221" s="732">
        <f t="shared" si="127"/>
        <v>669.7</v>
      </c>
      <c r="T221" s="733">
        <f>'дор.фонд на 01.01.22 (декабрь)'!W221</f>
        <v>0</v>
      </c>
      <c r="U221" s="734">
        <f>'дор.фонд на 01.01.22 (декабрь)'!X221</f>
        <v>669.7</v>
      </c>
      <c r="V221" s="733">
        <f>'дор.фонд на 01.01.22 (декабрь)'!Y221</f>
        <v>0</v>
      </c>
      <c r="W221" s="714">
        <f t="shared" si="130"/>
        <v>669.7</v>
      </c>
      <c r="X221" s="717">
        <f>'дор.фонд на 01.01.22 (декабрь)'!AR221</f>
        <v>0</v>
      </c>
      <c r="Y221" s="716">
        <f>'дор.фонд на 01.01.22 (декабрь)'!AS221</f>
        <v>669.7</v>
      </c>
      <c r="Z221" s="717">
        <f>'дор.фонд на 01.01.22 (декабрь)'!AT221</f>
        <v>0</v>
      </c>
      <c r="AA221" s="714">
        <f t="shared" si="131"/>
        <v>669.7</v>
      </c>
      <c r="AB221" s="717">
        <f>'дор.фонд на 01.01.22 (декабрь)'!BL221</f>
        <v>0</v>
      </c>
      <c r="AC221" s="717">
        <f>'дор.фонд на 01.01.22 (декабрь)'!BM221</f>
        <v>669.7</v>
      </c>
      <c r="AD221" s="740">
        <f>'дор.фонд на 01.01.22 (декабрь)'!BN221</f>
        <v>0</v>
      </c>
      <c r="AE221" s="736">
        <f t="shared" si="128"/>
        <v>1</v>
      </c>
      <c r="AF221" s="737">
        <f t="shared" si="129"/>
        <v>1</v>
      </c>
      <c r="AG221" s="714">
        <f t="shared" si="138"/>
        <v>0</v>
      </c>
      <c r="AH221" s="717">
        <f t="shared" ref="AH221:AJ229" si="144">P221-X221</f>
        <v>0</v>
      </c>
      <c r="AI221" s="717">
        <f t="shared" si="144"/>
        <v>0</v>
      </c>
      <c r="AJ221" s="717">
        <f>R221-Z221</f>
        <v>0</v>
      </c>
      <c r="AK221" s="714">
        <f t="shared" si="139"/>
        <v>669.7</v>
      </c>
      <c r="AL221" s="713">
        <f>'дор.фонд на 01.01.22 (декабрь)'!BL221</f>
        <v>0</v>
      </c>
      <c r="AM221" s="713">
        <f>'дор.фонд на 01.01.22 (декабрь)'!BM221</f>
        <v>669.7</v>
      </c>
      <c r="AN221" s="713">
        <f>'дор.фонд на 01.01.22 (декабрь)'!BN221</f>
        <v>0</v>
      </c>
      <c r="AO221" s="714">
        <f t="shared" si="140"/>
        <v>669.7</v>
      </c>
      <c r="AP221" s="713">
        <f>'дор.фонд на 01.01.22 (декабрь)'!BU221</f>
        <v>0</v>
      </c>
      <c r="AQ221" s="713">
        <f>'дор.фонд на 01.01.22 (декабрь)'!BV221</f>
        <v>669.7</v>
      </c>
      <c r="AR221" s="713">
        <f>'дор.фонд на 01.01.22 (декабрь)'!BW221</f>
        <v>0</v>
      </c>
      <c r="AS221" s="714">
        <f t="shared" si="141"/>
        <v>91.323000000000008</v>
      </c>
      <c r="AT221" s="713">
        <f>'дор.фонд на 01.01.22 (декабрь)'!BZ221</f>
        <v>0</v>
      </c>
      <c r="AU221" s="713">
        <f>'дор.фонд на 01.01.22 (декабрь)'!CA221</f>
        <v>91.323000000000008</v>
      </c>
      <c r="AV221" s="713">
        <f>'дор.фонд на 01.01.22 (декабрь)'!CB221</f>
        <v>0</v>
      </c>
      <c r="AW221" s="714">
        <f t="shared" si="142"/>
        <v>761.02300000000002</v>
      </c>
      <c r="AX221" s="713">
        <f>AP221+AT221</f>
        <v>0</v>
      </c>
      <c r="AY221" s="713">
        <f t="shared" ref="AY221:AZ221" si="145">AQ221+AU221</f>
        <v>761.02300000000002</v>
      </c>
      <c r="AZ221" s="713">
        <f t="shared" si="145"/>
        <v>0</v>
      </c>
      <c r="BA221" s="849"/>
      <c r="BB221" s="832"/>
      <c r="BC221" s="832"/>
      <c r="BD221" s="832"/>
      <c r="BE221" s="120"/>
    </row>
    <row r="222" spans="1:57" s="48" customFormat="1" ht="15.75" hidden="1" customHeight="1" x14ac:dyDescent="0.25">
      <c r="A222" s="120"/>
      <c r="B222" s="35"/>
      <c r="C222" s="36"/>
      <c r="D222" s="36"/>
      <c r="E222" s="811"/>
      <c r="F222" s="35"/>
      <c r="G222" s="36"/>
      <c r="H222" s="36"/>
      <c r="I222" s="120"/>
      <c r="J222" s="120"/>
      <c r="K222" s="120"/>
      <c r="L222" s="120"/>
      <c r="M222" s="811"/>
      <c r="N222" s="19" t="s">
        <v>251</v>
      </c>
      <c r="O222" s="738">
        <f t="shared" si="143"/>
        <v>0</v>
      </c>
      <c r="P222" s="717">
        <f>'дор.фонд на 01.01.22 (декабрь)'!S222</f>
        <v>0</v>
      </c>
      <c r="Q222" s="716">
        <f>'дор.фонд на 01.01.22 (декабрь)'!T222</f>
        <v>0</v>
      </c>
      <c r="R222" s="739">
        <f>'дор.фонд на 01.01.22 (декабрь)'!U222</f>
        <v>0</v>
      </c>
      <c r="S222" s="732">
        <f t="shared" si="127"/>
        <v>0</v>
      </c>
      <c r="T222" s="733">
        <f>'дор.фонд на 01.01.22 (декабрь)'!W222</f>
        <v>0</v>
      </c>
      <c r="U222" s="734">
        <f>'дор.фонд на 01.01.22 (декабрь)'!X222</f>
        <v>0</v>
      </c>
      <c r="V222" s="733">
        <f>'дор.фонд на 01.01.22 (декабрь)'!Y222</f>
        <v>0</v>
      </c>
      <c r="W222" s="714">
        <f t="shared" si="130"/>
        <v>0</v>
      </c>
      <c r="X222" s="717">
        <f>'дор.фонд на 01.01.22 (декабрь)'!AR222</f>
        <v>0</v>
      </c>
      <c r="Y222" s="716">
        <f>'дор.фонд на 01.01.22 (декабрь)'!AS222</f>
        <v>0</v>
      </c>
      <c r="Z222" s="717">
        <f>'дор.фонд на 01.01.22 (декабрь)'!AT222</f>
        <v>0</v>
      </c>
      <c r="AA222" s="714">
        <f t="shared" si="131"/>
        <v>0</v>
      </c>
      <c r="AB222" s="717">
        <f>'дор.фонд на 01.01.22 (декабрь)'!BL222</f>
        <v>0</v>
      </c>
      <c r="AC222" s="717">
        <f>'дор.фонд на 01.01.22 (декабрь)'!BM222</f>
        <v>0</v>
      </c>
      <c r="AD222" s="740">
        <f>'дор.фонд на 01.01.22 (декабрь)'!BN222</f>
        <v>0</v>
      </c>
      <c r="AE222" s="736" t="e">
        <f t="shared" si="128"/>
        <v>#DIV/0!</v>
      </c>
      <c r="AF222" s="737" t="e">
        <f t="shared" si="129"/>
        <v>#DIV/0!</v>
      </c>
      <c r="AG222" s="714">
        <f t="shared" si="138"/>
        <v>0</v>
      </c>
      <c r="AH222" s="717">
        <f t="shared" si="144"/>
        <v>0</v>
      </c>
      <c r="AI222" s="717">
        <f t="shared" si="144"/>
        <v>0</v>
      </c>
      <c r="AJ222" s="717">
        <f t="shared" si="144"/>
        <v>0</v>
      </c>
      <c r="AK222" s="714">
        <f t="shared" si="139"/>
        <v>0</v>
      </c>
      <c r="AL222" s="713">
        <f>'дор.фонд на 01.01.22 (декабрь)'!BL222</f>
        <v>0</v>
      </c>
      <c r="AM222" s="713">
        <f>'дор.фонд на 01.01.22 (декабрь)'!BM222</f>
        <v>0</v>
      </c>
      <c r="AN222" s="713">
        <f>'дор.фонд на 01.01.22 (декабрь)'!BN222</f>
        <v>0</v>
      </c>
      <c r="AO222" s="714">
        <f t="shared" si="140"/>
        <v>0</v>
      </c>
      <c r="AP222" s="713">
        <f>'дор.фонд на 01.01.22 (декабрь)'!BU222</f>
        <v>0</v>
      </c>
      <c r="AQ222" s="713">
        <f>'дор.фонд на 01.01.22 (декабрь)'!BV222</f>
        <v>0</v>
      </c>
      <c r="AR222" s="713">
        <f>'дор.фонд на 01.01.22 (декабрь)'!BW222</f>
        <v>0</v>
      </c>
      <c r="AS222" s="714">
        <f t="shared" si="141"/>
        <v>0</v>
      </c>
      <c r="AT222" s="713">
        <f>'дор.фонд на 01.01.22 (декабрь)'!BZ222</f>
        <v>0</v>
      </c>
      <c r="AU222" s="713">
        <f>'дор.фонд на 01.01.22 (декабрь)'!CA222</f>
        <v>0</v>
      </c>
      <c r="AV222" s="713">
        <f>'дор.фонд на 01.01.22 (декабрь)'!CB222</f>
        <v>0</v>
      </c>
      <c r="AW222" s="714">
        <f t="shared" si="142"/>
        <v>0</v>
      </c>
      <c r="AX222" s="713">
        <f t="shared" ref="AX222:AX229" si="146">AP222+AT222</f>
        <v>0</v>
      </c>
      <c r="AY222" s="713">
        <f t="shared" ref="AY222:AY229" si="147">AQ222+AU222</f>
        <v>0</v>
      </c>
      <c r="AZ222" s="713">
        <f t="shared" ref="AZ222:AZ229" si="148">AR222+AV222</f>
        <v>0</v>
      </c>
      <c r="BA222" s="849"/>
      <c r="BB222" s="832"/>
      <c r="BC222" s="832"/>
      <c r="BD222" s="832"/>
      <c r="BE222" s="120"/>
    </row>
    <row r="223" spans="1:57" s="48" customFormat="1" ht="15.75" customHeight="1" x14ac:dyDescent="0.25">
      <c r="A223" s="120"/>
      <c r="B223" s="35"/>
      <c r="C223" s="36"/>
      <c r="D223" s="36">
        <v>1</v>
      </c>
      <c r="E223" s="811">
        <v>187</v>
      </c>
      <c r="F223" s="35"/>
      <c r="G223" s="36"/>
      <c r="H223" s="36"/>
      <c r="I223" s="811"/>
      <c r="J223" s="812"/>
      <c r="K223" s="812"/>
      <c r="L223" s="66"/>
      <c r="M223" s="811">
        <v>175</v>
      </c>
      <c r="N223" s="812" t="s">
        <v>146</v>
      </c>
      <c r="O223" s="738">
        <f t="shared" si="143"/>
        <v>738.4</v>
      </c>
      <c r="P223" s="717">
        <f>'дор.фонд на 01.01.22 (декабрь)'!S223</f>
        <v>0</v>
      </c>
      <c r="Q223" s="716">
        <f>'дор.фонд на 01.01.22 (декабрь)'!T223</f>
        <v>738.4</v>
      </c>
      <c r="R223" s="739">
        <f>'дор.фонд на 01.01.22 (декабрь)'!U223</f>
        <v>0</v>
      </c>
      <c r="S223" s="732">
        <f t="shared" si="127"/>
        <v>738.4</v>
      </c>
      <c r="T223" s="733">
        <f>'дор.фонд на 01.01.22 (декабрь)'!W223</f>
        <v>0</v>
      </c>
      <c r="U223" s="734">
        <f>'дор.фонд на 01.01.22 (декабрь)'!X223</f>
        <v>738.4</v>
      </c>
      <c r="V223" s="733">
        <f>'дор.фонд на 01.01.22 (декабрь)'!Y223</f>
        <v>0</v>
      </c>
      <c r="W223" s="714">
        <f t="shared" si="130"/>
        <v>738.4</v>
      </c>
      <c r="X223" s="717">
        <f>'дор.фонд на 01.01.22 (декабрь)'!AR223</f>
        <v>0</v>
      </c>
      <c r="Y223" s="716">
        <f>'дор.фонд на 01.01.22 (декабрь)'!AS223</f>
        <v>738.4</v>
      </c>
      <c r="Z223" s="717">
        <f>'дор.фонд на 01.01.22 (декабрь)'!AT223</f>
        <v>0</v>
      </c>
      <c r="AA223" s="714">
        <f t="shared" si="131"/>
        <v>738.4</v>
      </c>
      <c r="AB223" s="717">
        <f>'дор.фонд на 01.01.22 (декабрь)'!BL223</f>
        <v>0</v>
      </c>
      <c r="AC223" s="717">
        <f>'дор.фонд на 01.01.22 (декабрь)'!BM223</f>
        <v>738.4</v>
      </c>
      <c r="AD223" s="740">
        <f>'дор.фонд на 01.01.22 (декабрь)'!BN223</f>
        <v>0</v>
      </c>
      <c r="AE223" s="736">
        <f t="shared" si="128"/>
        <v>1</v>
      </c>
      <c r="AF223" s="737">
        <f t="shared" si="129"/>
        <v>1</v>
      </c>
      <c r="AG223" s="714">
        <f t="shared" si="138"/>
        <v>0</v>
      </c>
      <c r="AH223" s="717">
        <f t="shared" si="144"/>
        <v>0</v>
      </c>
      <c r="AI223" s="717">
        <f t="shared" si="144"/>
        <v>0</v>
      </c>
      <c r="AJ223" s="717">
        <f t="shared" si="144"/>
        <v>0</v>
      </c>
      <c r="AK223" s="714">
        <f t="shared" si="139"/>
        <v>738.4</v>
      </c>
      <c r="AL223" s="713">
        <f>'дор.фонд на 01.01.22 (декабрь)'!BL223</f>
        <v>0</v>
      </c>
      <c r="AM223" s="713">
        <f>'дор.фонд на 01.01.22 (декабрь)'!BM223</f>
        <v>738.4</v>
      </c>
      <c r="AN223" s="713">
        <f>'дор.фонд на 01.01.22 (декабрь)'!BN223</f>
        <v>0</v>
      </c>
      <c r="AO223" s="714">
        <f t="shared" si="140"/>
        <v>738.4</v>
      </c>
      <c r="AP223" s="713">
        <f>'дор.фонд на 01.01.22 (декабрь)'!BU223</f>
        <v>0</v>
      </c>
      <c r="AQ223" s="713">
        <f>'дор.фонд на 01.01.22 (декабрь)'!BV223</f>
        <v>738.4</v>
      </c>
      <c r="AR223" s="713">
        <f>'дор.фонд на 01.01.22 (декабрь)'!BW223</f>
        <v>0</v>
      </c>
      <c r="AS223" s="714">
        <f t="shared" si="141"/>
        <v>82.052999999999997</v>
      </c>
      <c r="AT223" s="713">
        <f>'дор.фонд на 01.01.22 (декабрь)'!BZ223</f>
        <v>0</v>
      </c>
      <c r="AU223" s="713">
        <f>'дор.фонд на 01.01.22 (декабрь)'!CA223</f>
        <v>82.052999999999997</v>
      </c>
      <c r="AV223" s="713">
        <f>'дор.фонд на 01.01.22 (декабрь)'!CB223</f>
        <v>0</v>
      </c>
      <c r="AW223" s="714">
        <f t="shared" si="142"/>
        <v>820.45299999999997</v>
      </c>
      <c r="AX223" s="713">
        <f t="shared" si="146"/>
        <v>0</v>
      </c>
      <c r="AY223" s="713">
        <f t="shared" si="147"/>
        <v>820.45299999999997</v>
      </c>
      <c r="AZ223" s="713">
        <f t="shared" si="148"/>
        <v>0</v>
      </c>
      <c r="BA223" s="849"/>
      <c r="BB223" s="832"/>
      <c r="BC223" s="832"/>
      <c r="BD223" s="832"/>
      <c r="BE223" s="120"/>
    </row>
    <row r="224" spans="1:57" s="48" customFormat="1" ht="15.75" customHeight="1" x14ac:dyDescent="0.25">
      <c r="A224" s="120"/>
      <c r="B224" s="35"/>
      <c r="C224" s="36"/>
      <c r="D224" s="36">
        <v>1</v>
      </c>
      <c r="E224" s="811">
        <v>188</v>
      </c>
      <c r="F224" s="35"/>
      <c r="G224" s="36"/>
      <c r="H224" s="36"/>
      <c r="I224" s="120"/>
      <c r="J224" s="120"/>
      <c r="K224" s="120"/>
      <c r="L224" s="120"/>
      <c r="M224" s="811">
        <v>176</v>
      </c>
      <c r="N224" s="812" t="s">
        <v>147</v>
      </c>
      <c r="O224" s="738">
        <f t="shared" si="143"/>
        <v>261.10000000000002</v>
      </c>
      <c r="P224" s="717">
        <f>'дор.фонд на 01.01.22 (декабрь)'!S224</f>
        <v>0</v>
      </c>
      <c r="Q224" s="716">
        <f>'дор.фонд на 01.01.22 (декабрь)'!T224</f>
        <v>261.10000000000002</v>
      </c>
      <c r="R224" s="739">
        <f>'дор.фонд на 01.01.22 (декабрь)'!U224</f>
        <v>0</v>
      </c>
      <c r="S224" s="732">
        <f t="shared" si="127"/>
        <v>261.10000000000002</v>
      </c>
      <c r="T224" s="733">
        <f>'дор.фонд на 01.01.22 (декабрь)'!W224</f>
        <v>0</v>
      </c>
      <c r="U224" s="734">
        <f>'дор.фонд на 01.01.22 (декабрь)'!X224</f>
        <v>261.10000000000002</v>
      </c>
      <c r="V224" s="733">
        <f>'дор.фонд на 01.01.22 (декабрь)'!Y224</f>
        <v>0</v>
      </c>
      <c r="W224" s="714">
        <f t="shared" si="130"/>
        <v>261.10000000000002</v>
      </c>
      <c r="X224" s="717">
        <f>'дор.фонд на 01.01.22 (декабрь)'!AR224</f>
        <v>0</v>
      </c>
      <c r="Y224" s="716">
        <f>'дор.фонд на 01.01.22 (декабрь)'!AS224</f>
        <v>261.10000000000002</v>
      </c>
      <c r="Z224" s="717">
        <f>'дор.фонд на 01.01.22 (декабрь)'!AT224</f>
        <v>0</v>
      </c>
      <c r="AA224" s="714">
        <f t="shared" si="131"/>
        <v>261.10000000000002</v>
      </c>
      <c r="AB224" s="717">
        <f>'дор.фонд на 01.01.22 (декабрь)'!BL224</f>
        <v>0</v>
      </c>
      <c r="AC224" s="717">
        <f>'дор.фонд на 01.01.22 (декабрь)'!BM224</f>
        <v>261.10000000000002</v>
      </c>
      <c r="AD224" s="740">
        <f>'дор.фонд на 01.01.22 (декабрь)'!BN224</f>
        <v>0</v>
      </c>
      <c r="AE224" s="736">
        <f t="shared" si="128"/>
        <v>1</v>
      </c>
      <c r="AF224" s="737">
        <f t="shared" si="129"/>
        <v>1</v>
      </c>
      <c r="AG224" s="714">
        <f t="shared" si="138"/>
        <v>0</v>
      </c>
      <c r="AH224" s="717">
        <f t="shared" si="144"/>
        <v>0</v>
      </c>
      <c r="AI224" s="717">
        <f t="shared" si="144"/>
        <v>0</v>
      </c>
      <c r="AJ224" s="717">
        <f t="shared" si="144"/>
        <v>0</v>
      </c>
      <c r="AK224" s="714">
        <f t="shared" si="139"/>
        <v>261.10000000000002</v>
      </c>
      <c r="AL224" s="713">
        <f>'дор.фонд на 01.01.22 (декабрь)'!BL224</f>
        <v>0</v>
      </c>
      <c r="AM224" s="713">
        <f>'дор.фонд на 01.01.22 (декабрь)'!BM224</f>
        <v>261.10000000000002</v>
      </c>
      <c r="AN224" s="713">
        <f>'дор.фонд на 01.01.22 (декабрь)'!BN224</f>
        <v>0</v>
      </c>
      <c r="AO224" s="714">
        <f t="shared" si="140"/>
        <v>261.10000000000002</v>
      </c>
      <c r="AP224" s="713">
        <f>'дор.фонд на 01.01.22 (декабрь)'!BU224</f>
        <v>0</v>
      </c>
      <c r="AQ224" s="713">
        <f>'дор.фонд на 01.01.22 (декабрь)'!BV224</f>
        <v>261.10000000000002</v>
      </c>
      <c r="AR224" s="713">
        <f>'дор.фонд на 01.01.22 (декабрь)'!BW224</f>
        <v>0</v>
      </c>
      <c r="AS224" s="714">
        <f t="shared" si="141"/>
        <v>130.18100000000001</v>
      </c>
      <c r="AT224" s="713">
        <f>'дор.фонд на 01.01.22 (декабрь)'!BZ224</f>
        <v>0</v>
      </c>
      <c r="AU224" s="713">
        <f>'дор.фонд на 01.01.22 (декабрь)'!CA224</f>
        <v>130.18100000000001</v>
      </c>
      <c r="AV224" s="713">
        <f>'дор.фонд на 01.01.22 (декабрь)'!CB224</f>
        <v>0</v>
      </c>
      <c r="AW224" s="714">
        <f t="shared" si="142"/>
        <v>391.28100000000006</v>
      </c>
      <c r="AX224" s="713">
        <f t="shared" si="146"/>
        <v>0</v>
      </c>
      <c r="AY224" s="713">
        <f t="shared" si="147"/>
        <v>391.28100000000006</v>
      </c>
      <c r="AZ224" s="713">
        <f t="shared" si="148"/>
        <v>0</v>
      </c>
      <c r="BA224" s="849"/>
      <c r="BB224" s="832"/>
      <c r="BC224" s="832"/>
      <c r="BD224" s="832"/>
      <c r="BE224" s="120"/>
    </row>
    <row r="225" spans="1:57" s="48" customFormat="1" ht="15.6" customHeight="1" x14ac:dyDescent="0.25">
      <c r="A225" s="120"/>
      <c r="B225" s="35"/>
      <c r="C225" s="36"/>
      <c r="D225" s="36">
        <v>1</v>
      </c>
      <c r="E225" s="811">
        <v>189</v>
      </c>
      <c r="F225" s="35"/>
      <c r="G225" s="36"/>
      <c r="H225" s="36">
        <v>1</v>
      </c>
      <c r="I225" s="811"/>
      <c r="J225" s="812"/>
      <c r="K225" s="812"/>
      <c r="L225" s="66"/>
      <c r="M225" s="811">
        <v>177</v>
      </c>
      <c r="N225" s="812" t="s">
        <v>175</v>
      </c>
      <c r="O225" s="738">
        <f t="shared" si="143"/>
        <v>615.10900000000004</v>
      </c>
      <c r="P225" s="717">
        <f>'дор.фонд на 01.01.22 (декабрь)'!S225</f>
        <v>0</v>
      </c>
      <c r="Q225" s="716">
        <f>'дор.фонд на 01.01.22 (декабрь)'!T225</f>
        <v>615.10900000000004</v>
      </c>
      <c r="R225" s="739">
        <f>'дор.фонд на 01.01.22 (декабрь)'!U225</f>
        <v>0</v>
      </c>
      <c r="S225" s="732">
        <f t="shared" si="127"/>
        <v>618.20000000000005</v>
      </c>
      <c r="T225" s="733">
        <f>'дор.фонд на 01.01.22 (декабрь)'!W225</f>
        <v>0</v>
      </c>
      <c r="U225" s="734">
        <f>'дор.фонд на 01.01.22 (декабрь)'!X225</f>
        <v>618.20000000000005</v>
      </c>
      <c r="V225" s="733">
        <f>'дор.фонд на 01.01.22 (декабрь)'!Y225</f>
        <v>0</v>
      </c>
      <c r="W225" s="714">
        <f t="shared" si="130"/>
        <v>615.10900000000004</v>
      </c>
      <c r="X225" s="717">
        <f>'дор.фонд на 01.01.22 (декабрь)'!AR225</f>
        <v>0</v>
      </c>
      <c r="Y225" s="716">
        <f>'дор.фонд на 01.01.22 (декабрь)'!AS225</f>
        <v>615.10900000000004</v>
      </c>
      <c r="Z225" s="717">
        <f>'дор.фонд на 01.01.22 (декабрь)'!AT225</f>
        <v>0</v>
      </c>
      <c r="AA225" s="714">
        <f t="shared" si="131"/>
        <v>615.10900000000004</v>
      </c>
      <c r="AB225" s="717">
        <f>'дор.фонд на 01.01.22 (декабрь)'!BL225</f>
        <v>0</v>
      </c>
      <c r="AC225" s="717">
        <f>'дор.фонд на 01.01.22 (декабрь)'!BM225</f>
        <v>615.10900000000004</v>
      </c>
      <c r="AD225" s="740">
        <f>'дор.фонд на 01.01.22 (декабрь)'!BN225</f>
        <v>0</v>
      </c>
      <c r="AE225" s="736">
        <f t="shared" si="128"/>
        <v>0.995</v>
      </c>
      <c r="AF225" s="737">
        <f t="shared" si="129"/>
        <v>1</v>
      </c>
      <c r="AG225" s="714">
        <f t="shared" si="138"/>
        <v>0</v>
      </c>
      <c r="AH225" s="717">
        <f t="shared" si="144"/>
        <v>0</v>
      </c>
      <c r="AI225" s="717">
        <f t="shared" si="144"/>
        <v>0</v>
      </c>
      <c r="AJ225" s="717">
        <f t="shared" si="144"/>
        <v>0</v>
      </c>
      <c r="AK225" s="714">
        <f t="shared" si="139"/>
        <v>615.10900000000004</v>
      </c>
      <c r="AL225" s="713">
        <f>'дор.фонд на 01.01.22 (декабрь)'!BL225</f>
        <v>0</v>
      </c>
      <c r="AM225" s="713">
        <f>'дор.фонд на 01.01.22 (декабрь)'!BM225</f>
        <v>615.10900000000004</v>
      </c>
      <c r="AN225" s="713">
        <f>'дор.фонд на 01.01.22 (декабрь)'!BN225</f>
        <v>0</v>
      </c>
      <c r="AO225" s="714">
        <f t="shared" si="140"/>
        <v>615.10900000000004</v>
      </c>
      <c r="AP225" s="713">
        <f>'дор.фонд на 01.01.22 (декабрь)'!BU225</f>
        <v>0</v>
      </c>
      <c r="AQ225" s="713">
        <f>'дор.фонд на 01.01.22 (декабрь)'!BV225</f>
        <v>615.10900000000004</v>
      </c>
      <c r="AR225" s="713">
        <f>'дор.фонд на 01.01.22 (декабрь)'!BW225</f>
        <v>0</v>
      </c>
      <c r="AS225" s="714">
        <f t="shared" si="141"/>
        <v>108.57679</v>
      </c>
      <c r="AT225" s="713">
        <f>'дор.фонд на 01.01.22 (декабрь)'!BZ225</f>
        <v>0</v>
      </c>
      <c r="AU225" s="713">
        <f>'дор.фонд на 01.01.22 (декабрь)'!CA225</f>
        <v>108.57679</v>
      </c>
      <c r="AV225" s="713">
        <f>'дор.фонд на 01.01.22 (декабрь)'!CB225</f>
        <v>0</v>
      </c>
      <c r="AW225" s="714">
        <f t="shared" si="142"/>
        <v>723.68579</v>
      </c>
      <c r="AX225" s="713">
        <f t="shared" si="146"/>
        <v>0</v>
      </c>
      <c r="AY225" s="713">
        <f t="shared" si="147"/>
        <v>723.68579</v>
      </c>
      <c r="AZ225" s="713">
        <f t="shared" si="148"/>
        <v>0</v>
      </c>
      <c r="BA225" s="849"/>
      <c r="BB225" s="832"/>
      <c r="BC225" s="832"/>
      <c r="BD225" s="832"/>
      <c r="BE225" s="120"/>
    </row>
    <row r="226" spans="1:57" s="48" customFormat="1" ht="15.6" customHeight="1" x14ac:dyDescent="0.25">
      <c r="A226" s="120"/>
      <c r="B226" s="35"/>
      <c r="C226" s="36"/>
      <c r="D226" s="36">
        <v>1</v>
      </c>
      <c r="E226" s="811">
        <v>190</v>
      </c>
      <c r="F226" s="35"/>
      <c r="G226" s="36"/>
      <c r="H226" s="36">
        <v>1</v>
      </c>
      <c r="I226" s="811"/>
      <c r="J226" s="812"/>
      <c r="K226" s="812"/>
      <c r="L226" s="66"/>
      <c r="M226" s="811">
        <v>178</v>
      </c>
      <c r="N226" s="812" t="s">
        <v>148</v>
      </c>
      <c r="O226" s="738">
        <f t="shared" si="143"/>
        <v>865.4</v>
      </c>
      <c r="P226" s="717">
        <f>'дор.фонд на 01.01.22 (декабрь)'!S226</f>
        <v>0</v>
      </c>
      <c r="Q226" s="716">
        <f>'дор.фонд на 01.01.22 (декабрь)'!T226</f>
        <v>865.4</v>
      </c>
      <c r="R226" s="739">
        <f>'дор.фонд на 01.01.22 (декабрь)'!U226</f>
        <v>0</v>
      </c>
      <c r="S226" s="732">
        <f t="shared" si="127"/>
        <v>865.4</v>
      </c>
      <c r="T226" s="733">
        <f>'дор.фонд на 01.01.22 (декабрь)'!W226</f>
        <v>0</v>
      </c>
      <c r="U226" s="734">
        <f>'дор.фонд на 01.01.22 (декабрь)'!X226</f>
        <v>865.4</v>
      </c>
      <c r="V226" s="733">
        <f>'дор.фонд на 01.01.22 (декабрь)'!Y226</f>
        <v>0</v>
      </c>
      <c r="W226" s="714">
        <f t="shared" si="130"/>
        <v>865.4</v>
      </c>
      <c r="X226" s="717">
        <f>'дор.фонд на 01.01.22 (декабрь)'!AR226</f>
        <v>0</v>
      </c>
      <c r="Y226" s="716">
        <f>'дор.фонд на 01.01.22 (декабрь)'!AS226</f>
        <v>865.4</v>
      </c>
      <c r="Z226" s="717">
        <f>'дор.фонд на 01.01.22 (декабрь)'!AT226</f>
        <v>0</v>
      </c>
      <c r="AA226" s="714">
        <f t="shared" si="131"/>
        <v>865.40000000000009</v>
      </c>
      <c r="AB226" s="717">
        <f>'дор.фонд на 01.01.22 (декабрь)'!BL226</f>
        <v>0</v>
      </c>
      <c r="AC226" s="717">
        <f>'дор.фонд на 01.01.22 (декабрь)'!BM226</f>
        <v>865.40000000000009</v>
      </c>
      <c r="AD226" s="740">
        <f>'дор.фонд на 01.01.22 (декабрь)'!BN226</f>
        <v>0</v>
      </c>
      <c r="AE226" s="736">
        <f t="shared" si="128"/>
        <v>1</v>
      </c>
      <c r="AF226" s="737">
        <f t="shared" si="129"/>
        <v>1</v>
      </c>
      <c r="AG226" s="714">
        <f t="shared" si="138"/>
        <v>0</v>
      </c>
      <c r="AH226" s="717">
        <f t="shared" si="144"/>
        <v>0</v>
      </c>
      <c r="AI226" s="717">
        <f t="shared" si="144"/>
        <v>0</v>
      </c>
      <c r="AJ226" s="717">
        <f t="shared" si="144"/>
        <v>0</v>
      </c>
      <c r="AK226" s="714">
        <f t="shared" si="139"/>
        <v>865.40000000000009</v>
      </c>
      <c r="AL226" s="713">
        <f>'дор.фонд на 01.01.22 (декабрь)'!BL226</f>
        <v>0</v>
      </c>
      <c r="AM226" s="713">
        <f>'дор.фонд на 01.01.22 (декабрь)'!BM226</f>
        <v>865.40000000000009</v>
      </c>
      <c r="AN226" s="713">
        <f>'дор.фонд на 01.01.22 (декабрь)'!BN226</f>
        <v>0</v>
      </c>
      <c r="AO226" s="714">
        <f t="shared" si="140"/>
        <v>865.40000000000009</v>
      </c>
      <c r="AP226" s="713">
        <f>'дор.фонд на 01.01.22 (декабрь)'!BU226</f>
        <v>0</v>
      </c>
      <c r="AQ226" s="713">
        <f>'дор.фонд на 01.01.22 (декабрь)'!BV226</f>
        <v>865.40000000000009</v>
      </c>
      <c r="AR226" s="713">
        <f>'дор.фонд на 01.01.22 (декабрь)'!BW226</f>
        <v>0</v>
      </c>
      <c r="AS226" s="714">
        <f t="shared" si="141"/>
        <v>106.96000000000001</v>
      </c>
      <c r="AT226" s="713">
        <f>'дор.фонд на 01.01.22 (декабрь)'!BZ226</f>
        <v>0</v>
      </c>
      <c r="AU226" s="713">
        <f>'дор.фонд на 01.01.22 (декабрь)'!CA226</f>
        <v>106.96000000000001</v>
      </c>
      <c r="AV226" s="713">
        <f>'дор.фонд на 01.01.22 (декабрь)'!CB226</f>
        <v>0</v>
      </c>
      <c r="AW226" s="714">
        <f t="shared" si="142"/>
        <v>972.36000000000013</v>
      </c>
      <c r="AX226" s="713">
        <f t="shared" si="146"/>
        <v>0</v>
      </c>
      <c r="AY226" s="713">
        <f t="shared" si="147"/>
        <v>972.36000000000013</v>
      </c>
      <c r="AZ226" s="713">
        <f t="shared" si="148"/>
        <v>0</v>
      </c>
      <c r="BA226" s="849"/>
      <c r="BB226" s="832"/>
      <c r="BC226" s="832"/>
      <c r="BD226" s="832"/>
      <c r="BE226" s="120"/>
    </row>
    <row r="227" spans="1:57" s="49" customFormat="1" ht="15.6" customHeight="1" x14ac:dyDescent="0.25">
      <c r="A227" s="828"/>
      <c r="B227" s="38"/>
      <c r="C227" s="39">
        <v>1</v>
      </c>
      <c r="D227" s="39"/>
      <c r="E227" s="40">
        <v>191</v>
      </c>
      <c r="F227" s="38"/>
      <c r="G227" s="39">
        <v>1</v>
      </c>
      <c r="H227" s="39">
        <v>1</v>
      </c>
      <c r="I227" s="40"/>
      <c r="J227" s="41"/>
      <c r="K227" s="41"/>
      <c r="L227" s="85"/>
      <c r="M227" s="811">
        <v>179</v>
      </c>
      <c r="N227" s="812" t="s">
        <v>65</v>
      </c>
      <c r="O227" s="738">
        <f t="shared" si="143"/>
        <v>2853.9</v>
      </c>
      <c r="P227" s="717">
        <f>'дор.фонд на 01.01.22 (декабрь)'!S227</f>
        <v>0</v>
      </c>
      <c r="Q227" s="716">
        <f>'дор.фонд на 01.01.22 (декабрь)'!T227</f>
        <v>2853.9</v>
      </c>
      <c r="R227" s="739">
        <f>'дор.фонд на 01.01.22 (декабрь)'!U227</f>
        <v>0</v>
      </c>
      <c r="S227" s="732">
        <f t="shared" si="127"/>
        <v>2853.9</v>
      </c>
      <c r="T227" s="733">
        <f>'дор.фонд на 01.01.22 (декабрь)'!W227</f>
        <v>0</v>
      </c>
      <c r="U227" s="734">
        <f>'дор.фонд на 01.01.22 (декабрь)'!X227</f>
        <v>2853.9</v>
      </c>
      <c r="V227" s="733">
        <f>'дор.фонд на 01.01.22 (декабрь)'!Y227</f>
        <v>0</v>
      </c>
      <c r="W227" s="714">
        <f t="shared" si="130"/>
        <v>2853.9</v>
      </c>
      <c r="X227" s="717">
        <f>'дор.фонд на 01.01.22 (декабрь)'!AR227</f>
        <v>0</v>
      </c>
      <c r="Y227" s="716">
        <f>'дор.фонд на 01.01.22 (декабрь)'!AS227</f>
        <v>2853.9</v>
      </c>
      <c r="Z227" s="717">
        <f>'дор.фонд на 01.01.22 (декабрь)'!AT227</f>
        <v>0</v>
      </c>
      <c r="AA227" s="714">
        <f t="shared" si="131"/>
        <v>2594.85689</v>
      </c>
      <c r="AB227" s="717">
        <f>'дор.фонд на 01.01.22 (декабрь)'!BL227</f>
        <v>0</v>
      </c>
      <c r="AC227" s="717">
        <f>'дор.фонд на 01.01.22 (декабрь)'!BM227</f>
        <v>2594.85689</v>
      </c>
      <c r="AD227" s="740">
        <f>'дор.фонд на 01.01.22 (декабрь)'!BN227</f>
        <v>0</v>
      </c>
      <c r="AE227" s="736">
        <f t="shared" si="128"/>
        <v>1</v>
      </c>
      <c r="AF227" s="737">
        <f t="shared" si="129"/>
        <v>1</v>
      </c>
      <c r="AG227" s="714">
        <f t="shared" si="138"/>
        <v>0</v>
      </c>
      <c r="AH227" s="717">
        <f t="shared" si="144"/>
        <v>0</v>
      </c>
      <c r="AI227" s="717">
        <f t="shared" si="144"/>
        <v>0</v>
      </c>
      <c r="AJ227" s="717">
        <f t="shared" si="144"/>
        <v>0</v>
      </c>
      <c r="AK227" s="714">
        <f t="shared" si="139"/>
        <v>2594.85689</v>
      </c>
      <c r="AL227" s="713">
        <f>'дор.фонд на 01.01.22 (декабрь)'!BL227</f>
        <v>0</v>
      </c>
      <c r="AM227" s="713">
        <f>'дор.фонд на 01.01.22 (декабрь)'!BM227</f>
        <v>2594.85689</v>
      </c>
      <c r="AN227" s="713">
        <f>'дор.фонд на 01.01.22 (декабрь)'!BN227</f>
        <v>0</v>
      </c>
      <c r="AO227" s="714">
        <f t="shared" si="140"/>
        <v>2594.85689</v>
      </c>
      <c r="AP227" s="713">
        <f>'дор.фонд на 01.01.22 (декабрь)'!BU227</f>
        <v>0</v>
      </c>
      <c r="AQ227" s="713">
        <f>'дор.фонд на 01.01.22 (декабрь)'!BV227</f>
        <v>2594.85689</v>
      </c>
      <c r="AR227" s="713">
        <f>'дор.фонд на 01.01.22 (декабрь)'!BW227</f>
        <v>0</v>
      </c>
      <c r="AS227" s="714">
        <f t="shared" si="141"/>
        <v>915.36010999999996</v>
      </c>
      <c r="AT227" s="713">
        <f>'дор.фонд на 01.01.22 (декабрь)'!BZ227</f>
        <v>0</v>
      </c>
      <c r="AU227" s="713">
        <f>'дор.фонд на 01.01.22 (декабрь)'!CA227</f>
        <v>915.36010999999996</v>
      </c>
      <c r="AV227" s="713">
        <f>'дор.фонд на 01.01.22 (декабрь)'!CB227</f>
        <v>0</v>
      </c>
      <c r="AW227" s="714">
        <f t="shared" si="142"/>
        <v>3510.2170000000001</v>
      </c>
      <c r="AX227" s="713">
        <f t="shared" si="146"/>
        <v>0</v>
      </c>
      <c r="AY227" s="713">
        <f t="shared" si="147"/>
        <v>3510.2170000000001</v>
      </c>
      <c r="AZ227" s="713">
        <f t="shared" si="148"/>
        <v>0</v>
      </c>
      <c r="BA227" s="849"/>
      <c r="BB227" s="832"/>
      <c r="BC227" s="832"/>
      <c r="BD227" s="832"/>
      <c r="BE227" s="828"/>
    </row>
    <row r="228" spans="1:57" s="48" customFormat="1" ht="15.75" customHeight="1" x14ac:dyDescent="0.25">
      <c r="A228" s="120"/>
      <c r="B228" s="35"/>
      <c r="C228" s="36"/>
      <c r="D228" s="36">
        <v>1</v>
      </c>
      <c r="E228" s="811">
        <v>192</v>
      </c>
      <c r="F228" s="35"/>
      <c r="G228" s="36"/>
      <c r="H228" s="36">
        <v>1</v>
      </c>
      <c r="I228" s="811"/>
      <c r="J228" s="812"/>
      <c r="K228" s="812"/>
      <c r="L228" s="66"/>
      <c r="M228" s="811">
        <v>180</v>
      </c>
      <c r="N228" s="812" t="s">
        <v>149</v>
      </c>
      <c r="O228" s="738">
        <f t="shared" si="143"/>
        <v>1765.2</v>
      </c>
      <c r="P228" s="717">
        <f>'дор.фонд на 01.01.22 (декабрь)'!S228</f>
        <v>0</v>
      </c>
      <c r="Q228" s="716">
        <f>'дор.фонд на 01.01.22 (декабрь)'!T228</f>
        <v>1765.2</v>
      </c>
      <c r="R228" s="739">
        <f>'дор.фонд на 01.01.22 (декабрь)'!U228</f>
        <v>0</v>
      </c>
      <c r="S228" s="732">
        <f t="shared" si="127"/>
        <v>1765.2</v>
      </c>
      <c r="T228" s="733">
        <f>'дор.фонд на 01.01.22 (декабрь)'!W228</f>
        <v>0</v>
      </c>
      <c r="U228" s="734">
        <f>'дор.фонд на 01.01.22 (декабрь)'!X228</f>
        <v>1765.2</v>
      </c>
      <c r="V228" s="733">
        <f>'дор.фонд на 01.01.22 (декабрь)'!Y228</f>
        <v>0</v>
      </c>
      <c r="W228" s="714">
        <f t="shared" si="130"/>
        <v>1765.2</v>
      </c>
      <c r="X228" s="717">
        <f>'дор.фонд на 01.01.22 (декабрь)'!AR228</f>
        <v>0</v>
      </c>
      <c r="Y228" s="716">
        <f>'дор.фонд на 01.01.22 (декабрь)'!AS228</f>
        <v>1765.2</v>
      </c>
      <c r="Z228" s="717">
        <f>'дор.фонд на 01.01.22 (декабрь)'!AT228</f>
        <v>0</v>
      </c>
      <c r="AA228" s="714">
        <f t="shared" si="131"/>
        <v>1756.374</v>
      </c>
      <c r="AB228" s="717">
        <f>'дор.фонд на 01.01.22 (декабрь)'!BL228</f>
        <v>0</v>
      </c>
      <c r="AC228" s="717">
        <f>'дор.фонд на 01.01.22 (декабрь)'!BM228</f>
        <v>1756.374</v>
      </c>
      <c r="AD228" s="740">
        <f>'дор.фонд на 01.01.22 (декабрь)'!BN228</f>
        <v>0</v>
      </c>
      <c r="AE228" s="736">
        <f t="shared" si="128"/>
        <v>1</v>
      </c>
      <c r="AF228" s="737">
        <f t="shared" si="129"/>
        <v>1</v>
      </c>
      <c r="AG228" s="714">
        <f t="shared" si="138"/>
        <v>0</v>
      </c>
      <c r="AH228" s="717">
        <f t="shared" si="144"/>
        <v>0</v>
      </c>
      <c r="AI228" s="717">
        <f t="shared" si="144"/>
        <v>0</v>
      </c>
      <c r="AJ228" s="717">
        <f t="shared" si="144"/>
        <v>0</v>
      </c>
      <c r="AK228" s="714">
        <f t="shared" si="139"/>
        <v>1756.374</v>
      </c>
      <c r="AL228" s="713">
        <f>'дор.фонд на 01.01.22 (декабрь)'!BL228</f>
        <v>0</v>
      </c>
      <c r="AM228" s="713">
        <f>'дор.фонд на 01.01.22 (декабрь)'!BM228</f>
        <v>1756.374</v>
      </c>
      <c r="AN228" s="713">
        <f>'дор.фонд на 01.01.22 (декабрь)'!BN228</f>
        <v>0</v>
      </c>
      <c r="AO228" s="714">
        <f t="shared" si="140"/>
        <v>1756.374</v>
      </c>
      <c r="AP228" s="713">
        <f>'дор.фонд на 01.01.22 (декабрь)'!BU228</f>
        <v>0</v>
      </c>
      <c r="AQ228" s="713">
        <f>'дор.фонд на 01.01.22 (декабрь)'!BV228</f>
        <v>1756.374</v>
      </c>
      <c r="AR228" s="713">
        <f>'дор.фонд на 01.01.22 (декабрь)'!BW228</f>
        <v>0</v>
      </c>
      <c r="AS228" s="714">
        <f t="shared" si="141"/>
        <v>239.52715000000001</v>
      </c>
      <c r="AT228" s="713">
        <f>'дор.фонд на 01.01.22 (декабрь)'!BZ228</f>
        <v>0</v>
      </c>
      <c r="AU228" s="713">
        <f>'дор.фонд на 01.01.22 (декабрь)'!CA228</f>
        <v>239.52715000000001</v>
      </c>
      <c r="AV228" s="713">
        <f>'дор.фонд на 01.01.22 (декабрь)'!CB228</f>
        <v>0</v>
      </c>
      <c r="AW228" s="714">
        <f t="shared" si="142"/>
        <v>1995.9011500000001</v>
      </c>
      <c r="AX228" s="713">
        <f t="shared" si="146"/>
        <v>0</v>
      </c>
      <c r="AY228" s="713">
        <f t="shared" si="147"/>
        <v>1995.9011500000001</v>
      </c>
      <c r="AZ228" s="713">
        <f t="shared" si="148"/>
        <v>0</v>
      </c>
      <c r="BA228" s="849"/>
      <c r="BB228" s="832"/>
      <c r="BC228" s="832"/>
      <c r="BD228" s="832"/>
      <c r="BE228" s="120"/>
    </row>
    <row r="229" spans="1:57" s="48" customFormat="1" ht="15.75" customHeight="1" x14ac:dyDescent="0.25">
      <c r="A229" s="120"/>
      <c r="B229" s="35"/>
      <c r="C229" s="36"/>
      <c r="D229" s="36">
        <v>1</v>
      </c>
      <c r="E229" s="811">
        <v>193</v>
      </c>
      <c r="F229" s="35"/>
      <c r="G229" s="36"/>
      <c r="H229" s="36">
        <v>1</v>
      </c>
      <c r="I229" s="811"/>
      <c r="J229" s="812"/>
      <c r="K229" s="812"/>
      <c r="L229" s="66"/>
      <c r="M229" s="811">
        <v>181</v>
      </c>
      <c r="N229" s="804" t="s">
        <v>176</v>
      </c>
      <c r="O229" s="738">
        <f t="shared" si="143"/>
        <v>443</v>
      </c>
      <c r="P229" s="717">
        <f>'дор.фонд на 01.01.22 (декабрь)'!S229</f>
        <v>0</v>
      </c>
      <c r="Q229" s="716">
        <f>'дор.фонд на 01.01.22 (декабрь)'!T229</f>
        <v>443</v>
      </c>
      <c r="R229" s="739">
        <f>'дор.фонд на 01.01.22 (декабрь)'!U229</f>
        <v>0</v>
      </c>
      <c r="S229" s="732">
        <f t="shared" si="127"/>
        <v>443</v>
      </c>
      <c r="T229" s="733">
        <f>'дор.фонд на 01.01.22 (декабрь)'!W229</f>
        <v>0</v>
      </c>
      <c r="U229" s="734">
        <f>'дор.фонд на 01.01.22 (декабрь)'!X229</f>
        <v>443</v>
      </c>
      <c r="V229" s="733">
        <f>'дор.фонд на 01.01.22 (декабрь)'!Y229</f>
        <v>0</v>
      </c>
      <c r="W229" s="714">
        <f t="shared" si="130"/>
        <v>443</v>
      </c>
      <c r="X229" s="717">
        <f>'дор.фонд на 01.01.22 (декабрь)'!AR229</f>
        <v>0</v>
      </c>
      <c r="Y229" s="716">
        <f>'дор.фонд на 01.01.22 (декабрь)'!AS229</f>
        <v>443</v>
      </c>
      <c r="Z229" s="717">
        <f>'дор.фонд на 01.01.22 (декабрь)'!AT229</f>
        <v>0</v>
      </c>
      <c r="AA229" s="714">
        <f t="shared" si="131"/>
        <v>443</v>
      </c>
      <c r="AB229" s="717">
        <f>'дор.фонд на 01.01.22 (декабрь)'!BL229</f>
        <v>0</v>
      </c>
      <c r="AC229" s="717">
        <f>'дор.фонд на 01.01.22 (декабрь)'!BM229</f>
        <v>443</v>
      </c>
      <c r="AD229" s="740">
        <f>'дор.фонд на 01.01.22 (декабрь)'!BN229</f>
        <v>0</v>
      </c>
      <c r="AE229" s="736">
        <f t="shared" si="128"/>
        <v>1</v>
      </c>
      <c r="AF229" s="737">
        <f t="shared" si="129"/>
        <v>1</v>
      </c>
      <c r="AG229" s="714">
        <f t="shared" si="138"/>
        <v>0</v>
      </c>
      <c r="AH229" s="717">
        <f t="shared" si="144"/>
        <v>0</v>
      </c>
      <c r="AI229" s="717">
        <f t="shared" si="144"/>
        <v>0</v>
      </c>
      <c r="AJ229" s="717">
        <f t="shared" si="144"/>
        <v>0</v>
      </c>
      <c r="AK229" s="714">
        <f t="shared" si="139"/>
        <v>443</v>
      </c>
      <c r="AL229" s="713">
        <f>'дор.фонд на 01.01.22 (декабрь)'!BL229</f>
        <v>0</v>
      </c>
      <c r="AM229" s="713">
        <f>'дор.фонд на 01.01.22 (декабрь)'!BM229</f>
        <v>443</v>
      </c>
      <c r="AN229" s="713">
        <f>'дор.фонд на 01.01.22 (декабрь)'!BN229</f>
        <v>0</v>
      </c>
      <c r="AO229" s="714">
        <f t="shared" si="140"/>
        <v>443</v>
      </c>
      <c r="AP229" s="713">
        <f>'дор.фонд на 01.01.22 (декабрь)'!BU229</f>
        <v>0</v>
      </c>
      <c r="AQ229" s="713">
        <f>'дор.фонд на 01.01.22 (декабрь)'!BV229</f>
        <v>443</v>
      </c>
      <c r="AR229" s="713">
        <f>'дор.фонд на 01.01.22 (декабрь)'!BW229</f>
        <v>0</v>
      </c>
      <c r="AS229" s="714">
        <f t="shared" si="141"/>
        <v>107.99680000000001</v>
      </c>
      <c r="AT229" s="713">
        <f>'дор.фонд на 01.01.22 (декабрь)'!BZ229</f>
        <v>0</v>
      </c>
      <c r="AU229" s="713">
        <f>'дор.фонд на 01.01.22 (декабрь)'!CA229</f>
        <v>107.99680000000001</v>
      </c>
      <c r="AV229" s="713">
        <f>'дор.фонд на 01.01.22 (декабрь)'!CB229</f>
        <v>0</v>
      </c>
      <c r="AW229" s="714">
        <f t="shared" si="142"/>
        <v>550.99680000000001</v>
      </c>
      <c r="AX229" s="713">
        <f t="shared" si="146"/>
        <v>0</v>
      </c>
      <c r="AY229" s="713">
        <f t="shared" si="147"/>
        <v>550.99680000000001</v>
      </c>
      <c r="AZ229" s="713">
        <f t="shared" si="148"/>
        <v>0</v>
      </c>
      <c r="BA229" s="849"/>
      <c r="BB229" s="832"/>
      <c r="BC229" s="832"/>
      <c r="BD229" s="832"/>
      <c r="BE229" s="120"/>
    </row>
    <row r="230" spans="1:57" s="669" customFormat="1" ht="15.6" customHeight="1" x14ac:dyDescent="0.25">
      <c r="A230" s="827"/>
      <c r="B230" s="679"/>
      <c r="C230" s="680"/>
      <c r="D230" s="680"/>
      <c r="E230" s="638"/>
      <c r="F230" s="679"/>
      <c r="G230" s="680"/>
      <c r="H230" s="680"/>
      <c r="I230" s="813"/>
      <c r="J230" s="813"/>
      <c r="K230" s="813"/>
      <c r="L230" s="683"/>
      <c r="M230" s="138"/>
      <c r="N230" s="141" t="s">
        <v>11</v>
      </c>
      <c r="O230" s="712">
        <f>SUM(O231:O241)-O232</f>
        <v>37880.297279999999</v>
      </c>
      <c r="P230" s="711">
        <f>SUM(P231:P241)-P232</f>
        <v>0</v>
      </c>
      <c r="Q230" s="711">
        <f>SUM(Q231:Q241)-Q232</f>
        <v>19431</v>
      </c>
      <c r="R230" s="727">
        <f>SUM(R231:R241)-R232</f>
        <v>18449.297279999999</v>
      </c>
      <c r="S230" s="712">
        <f t="shared" si="127"/>
        <v>39013.597280000002</v>
      </c>
      <c r="T230" s="711">
        <f>SUM(T231:T241)-T232</f>
        <v>0</v>
      </c>
      <c r="U230" s="711">
        <f>SUM(U231:U241)-U232</f>
        <v>20564.300000000003</v>
      </c>
      <c r="V230" s="711">
        <f>SUM(V231:V241)-V232</f>
        <v>18449.297279999999</v>
      </c>
      <c r="W230" s="712">
        <f t="shared" si="130"/>
        <v>37880.297279999999</v>
      </c>
      <c r="X230" s="711">
        <f>SUM(X231:X241)-X232</f>
        <v>0</v>
      </c>
      <c r="Y230" s="711">
        <f>SUM(Y231:Y241)-Y232</f>
        <v>19431</v>
      </c>
      <c r="Z230" s="711">
        <f>SUM(Z231:Z241)-Z232</f>
        <v>18449.297279999999</v>
      </c>
      <c r="AA230" s="712">
        <f t="shared" si="131"/>
        <v>37534.859909999999</v>
      </c>
      <c r="AB230" s="711">
        <f>SUM(AB231:AB241)-AB232</f>
        <v>0</v>
      </c>
      <c r="AC230" s="711">
        <f>SUM(AC231:AC241)-AC232</f>
        <v>19085.56263</v>
      </c>
      <c r="AD230" s="728">
        <f>SUM(AD231:AD241)-AD232</f>
        <v>18449.297279999999</v>
      </c>
      <c r="AE230" s="729">
        <f t="shared" si="128"/>
        <v>0.97095115346922956</v>
      </c>
      <c r="AF230" s="730">
        <f t="shared" si="129"/>
        <v>1</v>
      </c>
      <c r="AG230" s="712">
        <f t="shared" si="138"/>
        <v>0</v>
      </c>
      <c r="AH230" s="711">
        <f>SUM(AH231:AH241)-AH232</f>
        <v>0</v>
      </c>
      <c r="AI230" s="711">
        <f>SUM(AI231:AI241)-AI232</f>
        <v>0</v>
      </c>
      <c r="AJ230" s="711">
        <f>SUM(AJ231:AJ241)-AJ232</f>
        <v>0</v>
      </c>
      <c r="AK230" s="712">
        <f t="shared" si="139"/>
        <v>37534.859909999999</v>
      </c>
      <c r="AL230" s="711">
        <f>SUM(AL231:AL241)-AL232</f>
        <v>0</v>
      </c>
      <c r="AM230" s="711">
        <f>SUM(AM231:AM241)-AM232</f>
        <v>19085.56263</v>
      </c>
      <c r="AN230" s="711">
        <f>SUM(AN231:AN241)-AN232</f>
        <v>18449.297279999999</v>
      </c>
      <c r="AO230" s="712">
        <f t="shared" si="140"/>
        <v>37534.859909999999</v>
      </c>
      <c r="AP230" s="711">
        <f>SUM(AP231:AP241)-AP232</f>
        <v>0</v>
      </c>
      <c r="AQ230" s="711">
        <f>SUM(AQ231:AQ241)-AQ232</f>
        <v>19085.56263</v>
      </c>
      <c r="AR230" s="711">
        <f>SUM(AR231:AR241)-AR232</f>
        <v>18449.297279999999</v>
      </c>
      <c r="AS230" s="712">
        <f t="shared" si="141"/>
        <v>4039.2414400000002</v>
      </c>
      <c r="AT230" s="711">
        <f>SUM(AT231:AT241)-AT232</f>
        <v>0</v>
      </c>
      <c r="AU230" s="711">
        <f>SUM(AU231:AU241)-AU232</f>
        <v>2434.9547200000002</v>
      </c>
      <c r="AV230" s="711">
        <f>SUM(AV231:AV241)-AV232</f>
        <v>1604.2867200000001</v>
      </c>
      <c r="AW230" s="712">
        <f t="shared" si="142"/>
        <v>41574.101349999997</v>
      </c>
      <c r="AX230" s="711">
        <f>SUM(AX231:AX241)-AX232</f>
        <v>0</v>
      </c>
      <c r="AY230" s="711">
        <f>SUM(AY231:AY241)-AY232</f>
        <v>21520.517350000002</v>
      </c>
      <c r="AZ230" s="711">
        <f>SUM(AZ231:AZ241)-AZ232</f>
        <v>20053.583999999999</v>
      </c>
      <c r="BA230" s="848"/>
      <c r="BB230" s="835"/>
      <c r="BC230" s="835"/>
      <c r="BD230" s="835"/>
      <c r="BE230" s="827"/>
    </row>
    <row r="231" spans="1:57" s="48" customFormat="1" ht="15.6" customHeight="1" x14ac:dyDescent="0.25">
      <c r="A231" s="120"/>
      <c r="B231" s="35">
        <v>1</v>
      </c>
      <c r="C231" s="36"/>
      <c r="D231" s="36"/>
      <c r="E231" s="811">
        <v>194</v>
      </c>
      <c r="F231" s="35">
        <v>1</v>
      </c>
      <c r="G231" s="36"/>
      <c r="H231" s="36"/>
      <c r="I231" s="811"/>
      <c r="J231" s="812"/>
      <c r="K231" s="812"/>
      <c r="L231" s="66"/>
      <c r="M231" s="811">
        <v>182</v>
      </c>
      <c r="N231" s="812" t="s">
        <v>245</v>
      </c>
      <c r="O231" s="738">
        <f t="shared" ref="O231:O241" si="149">P231+Q231+R231</f>
        <v>6168</v>
      </c>
      <c r="P231" s="717">
        <f>'дор.фонд на 01.01.22 (декабрь)'!S231</f>
        <v>0</v>
      </c>
      <c r="Q231" s="716">
        <f>'дор.фонд на 01.01.22 (декабрь)'!T231</f>
        <v>6168</v>
      </c>
      <c r="R231" s="731">
        <f>'дор.фонд на 01.01.22 (декабрь)'!U231</f>
        <v>0</v>
      </c>
      <c r="S231" s="732">
        <f t="shared" si="127"/>
        <v>6168</v>
      </c>
      <c r="T231" s="733">
        <f>'дор.фонд на 01.01.22 (декабрь)'!W231</f>
        <v>0</v>
      </c>
      <c r="U231" s="734">
        <f>'дор.фонд на 01.01.22 (декабрь)'!X231</f>
        <v>6168</v>
      </c>
      <c r="V231" s="733">
        <f>'дор.фонд на 01.01.22 (декабрь)'!Y231</f>
        <v>0</v>
      </c>
      <c r="W231" s="714">
        <f t="shared" si="130"/>
        <v>6168</v>
      </c>
      <c r="X231" s="717">
        <f>'дор.фонд на 01.01.22 (декабрь)'!AR231</f>
        <v>0</v>
      </c>
      <c r="Y231" s="716">
        <f>'дор.фонд на 01.01.22 (декабрь)'!AS231</f>
        <v>6168</v>
      </c>
      <c r="Z231" s="713">
        <f>'дор.фонд на 01.01.22 (декабрь)'!AT231</f>
        <v>0</v>
      </c>
      <c r="AA231" s="714">
        <f t="shared" si="131"/>
        <v>6168</v>
      </c>
      <c r="AB231" s="717">
        <f>'дор.фонд на 01.01.22 (декабрь)'!BL231</f>
        <v>0</v>
      </c>
      <c r="AC231" s="725">
        <f>'дор.фонд на 01.01.22 (декабрь)'!BM231</f>
        <v>6168</v>
      </c>
      <c r="AD231" s="740">
        <f>'дор.фонд на 01.01.22 (декабрь)'!BN231</f>
        <v>0</v>
      </c>
      <c r="AE231" s="736">
        <f t="shared" si="128"/>
        <v>1</v>
      </c>
      <c r="AF231" s="737">
        <f t="shared" si="129"/>
        <v>1</v>
      </c>
      <c r="AG231" s="714">
        <f t="shared" si="138"/>
        <v>0</v>
      </c>
      <c r="AH231" s="713">
        <f t="shared" ref="AH231:AJ241" si="150">P231-X231</f>
        <v>0</v>
      </c>
      <c r="AI231" s="713">
        <f t="shared" si="150"/>
        <v>0</v>
      </c>
      <c r="AJ231" s="713">
        <f>R231-Z231</f>
        <v>0</v>
      </c>
      <c r="AK231" s="714">
        <f t="shared" si="139"/>
        <v>6168</v>
      </c>
      <c r="AL231" s="713">
        <f>'дор.фонд на 01.01.22 (декабрь)'!BL231</f>
        <v>0</v>
      </c>
      <c r="AM231" s="713">
        <f>'дор.фонд на 01.01.22 (декабрь)'!BM231</f>
        <v>6168</v>
      </c>
      <c r="AN231" s="713">
        <f>'дор.фонд на 01.01.22 (декабрь)'!BN231</f>
        <v>0</v>
      </c>
      <c r="AO231" s="714">
        <f t="shared" si="140"/>
        <v>6168</v>
      </c>
      <c r="AP231" s="713">
        <f>'дор.фонд на 01.01.22 (декабрь)'!BU231</f>
        <v>0</v>
      </c>
      <c r="AQ231" s="713">
        <f>'дор.фонд на 01.01.22 (декабрь)'!BV231</f>
        <v>6168</v>
      </c>
      <c r="AR231" s="713">
        <f>'дор.фонд на 01.01.22 (декабрь)'!BW231</f>
        <v>0</v>
      </c>
      <c r="AS231" s="714">
        <f t="shared" si="141"/>
        <v>610.02200000000005</v>
      </c>
      <c r="AT231" s="713">
        <f>'дор.фонд на 01.01.22 (декабрь)'!BZ231</f>
        <v>0</v>
      </c>
      <c r="AU231" s="713">
        <f>'дор.фонд на 01.01.22 (декабрь)'!CA231</f>
        <v>610.02200000000005</v>
      </c>
      <c r="AV231" s="713">
        <f>'дор.фонд на 01.01.22 (декабрь)'!CB231</f>
        <v>0</v>
      </c>
      <c r="AW231" s="714">
        <f t="shared" si="142"/>
        <v>6778.0219999999999</v>
      </c>
      <c r="AX231" s="713">
        <f>AP231+AT231</f>
        <v>0</v>
      </c>
      <c r="AY231" s="713">
        <f t="shared" ref="AY231:AZ231" si="151">AQ231+AU231</f>
        <v>6778.0219999999999</v>
      </c>
      <c r="AZ231" s="713">
        <f t="shared" si="151"/>
        <v>0</v>
      </c>
      <c r="BA231" s="849"/>
      <c r="BB231" s="832"/>
      <c r="BC231" s="832"/>
      <c r="BD231" s="832"/>
      <c r="BE231" s="120"/>
    </row>
    <row r="232" spans="1:57" s="48" customFormat="1" ht="15.75" hidden="1" customHeight="1" x14ac:dyDescent="0.25">
      <c r="A232" s="120"/>
      <c r="B232" s="35"/>
      <c r="C232" s="36"/>
      <c r="D232" s="36"/>
      <c r="E232" s="811"/>
      <c r="F232" s="35"/>
      <c r="G232" s="36"/>
      <c r="H232" s="36"/>
      <c r="I232" s="811"/>
      <c r="J232" s="812"/>
      <c r="K232" s="812"/>
      <c r="L232" s="66"/>
      <c r="M232" s="811"/>
      <c r="N232" s="19" t="s">
        <v>251</v>
      </c>
      <c r="O232" s="738">
        <f t="shared" si="149"/>
        <v>0</v>
      </c>
      <c r="P232" s="717">
        <f>'дор.фонд на 01.01.22 (декабрь)'!S232</f>
        <v>0</v>
      </c>
      <c r="Q232" s="716">
        <f>'дор.фонд на 01.01.22 (декабрь)'!T232</f>
        <v>0</v>
      </c>
      <c r="R232" s="731">
        <f>'дор.фонд на 01.01.22 (декабрь)'!U232</f>
        <v>0</v>
      </c>
      <c r="S232" s="732">
        <f t="shared" si="127"/>
        <v>0</v>
      </c>
      <c r="T232" s="733">
        <f>'дор.фонд на 01.01.22 (декабрь)'!W232</f>
        <v>0</v>
      </c>
      <c r="U232" s="734">
        <f>'дор.фонд на 01.01.22 (декабрь)'!X232</f>
        <v>0</v>
      </c>
      <c r="V232" s="733">
        <f>'дор.фонд на 01.01.22 (декабрь)'!Y232</f>
        <v>0</v>
      </c>
      <c r="W232" s="714">
        <f t="shared" si="130"/>
        <v>0</v>
      </c>
      <c r="X232" s="717">
        <f>'дор.фонд на 01.01.22 (декабрь)'!AR232</f>
        <v>0</v>
      </c>
      <c r="Y232" s="716">
        <f>'дор.фонд на 01.01.22 (декабрь)'!AS232</f>
        <v>0</v>
      </c>
      <c r="Z232" s="713">
        <f>'дор.фонд на 01.01.22 (декабрь)'!AT232</f>
        <v>0</v>
      </c>
      <c r="AA232" s="714">
        <f t="shared" si="131"/>
        <v>0</v>
      </c>
      <c r="AB232" s="717">
        <f>'дор.фонд на 01.01.22 (декабрь)'!BL232</f>
        <v>0</v>
      </c>
      <c r="AC232" s="725">
        <f>'дор.фонд на 01.01.22 (декабрь)'!BM232</f>
        <v>0</v>
      </c>
      <c r="AD232" s="740">
        <f>'дор.фонд на 01.01.22 (декабрь)'!BN232</f>
        <v>0</v>
      </c>
      <c r="AE232" s="736" t="e">
        <f t="shared" si="128"/>
        <v>#DIV/0!</v>
      </c>
      <c r="AF232" s="737" t="e">
        <f t="shared" si="129"/>
        <v>#DIV/0!</v>
      </c>
      <c r="AG232" s="714">
        <f t="shared" si="138"/>
        <v>0</v>
      </c>
      <c r="AH232" s="713">
        <f t="shared" si="150"/>
        <v>0</v>
      </c>
      <c r="AI232" s="713">
        <f t="shared" si="150"/>
        <v>0</v>
      </c>
      <c r="AJ232" s="713">
        <f t="shared" si="150"/>
        <v>0</v>
      </c>
      <c r="AK232" s="714">
        <f t="shared" si="139"/>
        <v>0</v>
      </c>
      <c r="AL232" s="713">
        <f>'дор.фонд на 01.01.22 (декабрь)'!BL232</f>
        <v>0</v>
      </c>
      <c r="AM232" s="713">
        <f>'дор.фонд на 01.01.22 (декабрь)'!BM232</f>
        <v>0</v>
      </c>
      <c r="AN232" s="713">
        <f>'дор.фонд на 01.01.22 (декабрь)'!BN232</f>
        <v>0</v>
      </c>
      <c r="AO232" s="714">
        <f t="shared" si="140"/>
        <v>0</v>
      </c>
      <c r="AP232" s="713">
        <f>'дор.фонд на 01.01.22 (декабрь)'!BU232</f>
        <v>0</v>
      </c>
      <c r="AQ232" s="713">
        <f>'дор.фонд на 01.01.22 (декабрь)'!BV232</f>
        <v>0</v>
      </c>
      <c r="AR232" s="713">
        <f>'дор.фонд на 01.01.22 (декабрь)'!BW232</f>
        <v>0</v>
      </c>
      <c r="AS232" s="714">
        <f t="shared" si="141"/>
        <v>0</v>
      </c>
      <c r="AT232" s="713">
        <f>'дор.фонд на 01.01.22 (декабрь)'!BZ232</f>
        <v>0</v>
      </c>
      <c r="AU232" s="713">
        <f>'дор.фонд на 01.01.22 (декабрь)'!CA232</f>
        <v>0</v>
      </c>
      <c r="AV232" s="713">
        <f>'дор.фонд на 01.01.22 (декабрь)'!CB232</f>
        <v>0</v>
      </c>
      <c r="AW232" s="714">
        <f t="shared" si="142"/>
        <v>0</v>
      </c>
      <c r="AX232" s="713">
        <f t="shared" ref="AX232:AX241" si="152">AP232+AT232</f>
        <v>0</v>
      </c>
      <c r="AY232" s="713">
        <f t="shared" ref="AY232:AY241" si="153">AQ232+AU232</f>
        <v>0</v>
      </c>
      <c r="AZ232" s="713">
        <f t="shared" ref="AZ232:AZ241" si="154">AR232+AV232</f>
        <v>0</v>
      </c>
      <c r="BA232" s="849"/>
      <c r="BB232" s="832"/>
      <c r="BC232" s="832"/>
      <c r="BD232" s="832"/>
      <c r="BE232" s="120"/>
    </row>
    <row r="233" spans="1:57" s="48" customFormat="1" ht="15.75" customHeight="1" x14ac:dyDescent="0.25">
      <c r="A233" s="120"/>
      <c r="B233" s="35"/>
      <c r="C233" s="36"/>
      <c r="D233" s="36">
        <v>1</v>
      </c>
      <c r="E233" s="811">
        <v>195</v>
      </c>
      <c r="F233" s="35"/>
      <c r="G233" s="36"/>
      <c r="H233" s="36">
        <v>1</v>
      </c>
      <c r="I233" s="811"/>
      <c r="J233" s="812"/>
      <c r="K233" s="812"/>
      <c r="L233" s="66"/>
      <c r="M233" s="811">
        <v>183</v>
      </c>
      <c r="N233" s="812" t="s">
        <v>72</v>
      </c>
      <c r="O233" s="738">
        <f t="shared" si="149"/>
        <v>855.1</v>
      </c>
      <c r="P233" s="717">
        <f>'дор.фонд на 01.01.22 (декабрь)'!S233</f>
        <v>0</v>
      </c>
      <c r="Q233" s="716">
        <f>'дор.фонд на 01.01.22 (декабрь)'!T233</f>
        <v>855.1</v>
      </c>
      <c r="R233" s="731">
        <f>'дор.фонд на 01.01.22 (декабрь)'!U233</f>
        <v>0</v>
      </c>
      <c r="S233" s="732">
        <f t="shared" si="127"/>
        <v>855.1</v>
      </c>
      <c r="T233" s="733">
        <f>'дор.фонд на 01.01.22 (декабрь)'!W233</f>
        <v>0</v>
      </c>
      <c r="U233" s="734">
        <f>'дор.фонд на 01.01.22 (декабрь)'!X233</f>
        <v>855.1</v>
      </c>
      <c r="V233" s="733">
        <f>'дор.фонд на 01.01.22 (декабрь)'!Y233</f>
        <v>0</v>
      </c>
      <c r="W233" s="714">
        <f t="shared" si="130"/>
        <v>855.1</v>
      </c>
      <c r="X233" s="717">
        <f>'дор.фонд на 01.01.22 (декабрь)'!AR233</f>
        <v>0</v>
      </c>
      <c r="Y233" s="716">
        <f>'дор.фонд на 01.01.22 (декабрь)'!AS233</f>
        <v>855.1</v>
      </c>
      <c r="Z233" s="713">
        <f>'дор.фонд на 01.01.22 (декабрь)'!AT233</f>
        <v>0</v>
      </c>
      <c r="AA233" s="714">
        <f t="shared" si="131"/>
        <v>855.1</v>
      </c>
      <c r="AB233" s="717">
        <f>'дор.фонд на 01.01.22 (декабрь)'!BL233</f>
        <v>0</v>
      </c>
      <c r="AC233" s="725">
        <f>'дор.фонд на 01.01.22 (декабрь)'!BM233</f>
        <v>855.1</v>
      </c>
      <c r="AD233" s="740">
        <f>'дор.фонд на 01.01.22 (декабрь)'!BN233</f>
        <v>0</v>
      </c>
      <c r="AE233" s="736">
        <f t="shared" si="128"/>
        <v>1</v>
      </c>
      <c r="AF233" s="737">
        <f t="shared" si="129"/>
        <v>1</v>
      </c>
      <c r="AG233" s="714">
        <f t="shared" si="138"/>
        <v>0</v>
      </c>
      <c r="AH233" s="713">
        <f t="shared" si="150"/>
        <v>0</v>
      </c>
      <c r="AI233" s="713">
        <f t="shared" si="150"/>
        <v>0</v>
      </c>
      <c r="AJ233" s="713">
        <f t="shared" si="150"/>
        <v>0</v>
      </c>
      <c r="AK233" s="714">
        <f t="shared" si="139"/>
        <v>855.1</v>
      </c>
      <c r="AL233" s="713">
        <f>'дор.фонд на 01.01.22 (декабрь)'!BL233</f>
        <v>0</v>
      </c>
      <c r="AM233" s="713">
        <f>'дор.фонд на 01.01.22 (декабрь)'!BM233</f>
        <v>855.1</v>
      </c>
      <c r="AN233" s="713">
        <f>'дор.фонд на 01.01.22 (декабрь)'!BN233</f>
        <v>0</v>
      </c>
      <c r="AO233" s="714">
        <f t="shared" si="140"/>
        <v>855.1</v>
      </c>
      <c r="AP233" s="713">
        <f>'дор.фонд на 01.01.22 (декабрь)'!BU233</f>
        <v>0</v>
      </c>
      <c r="AQ233" s="713">
        <f>'дор.фонд на 01.01.22 (декабрь)'!BV233</f>
        <v>855.1</v>
      </c>
      <c r="AR233" s="713">
        <f>'дор.фонд на 01.01.22 (декабрь)'!BW233</f>
        <v>0</v>
      </c>
      <c r="AS233" s="714">
        <f t="shared" si="141"/>
        <v>389.14179000000001</v>
      </c>
      <c r="AT233" s="713">
        <f>'дор.фонд на 01.01.22 (декабрь)'!BZ233</f>
        <v>0</v>
      </c>
      <c r="AU233" s="713">
        <f>'дор.фонд на 01.01.22 (декабрь)'!CA233</f>
        <v>389.14179000000001</v>
      </c>
      <c r="AV233" s="713">
        <f>'дор.фонд на 01.01.22 (декабрь)'!CB233</f>
        <v>0</v>
      </c>
      <c r="AW233" s="714">
        <f t="shared" si="142"/>
        <v>1244.24179</v>
      </c>
      <c r="AX233" s="713">
        <f t="shared" si="152"/>
        <v>0</v>
      </c>
      <c r="AY233" s="713">
        <f t="shared" si="153"/>
        <v>1244.24179</v>
      </c>
      <c r="AZ233" s="713">
        <f t="shared" si="154"/>
        <v>0</v>
      </c>
      <c r="BA233" s="849"/>
      <c r="BB233" s="832"/>
      <c r="BC233" s="832"/>
      <c r="BD233" s="832"/>
      <c r="BE233" s="120"/>
    </row>
    <row r="234" spans="1:57" s="48" customFormat="1" ht="15.75" customHeight="1" x14ac:dyDescent="0.25">
      <c r="A234" s="120"/>
      <c r="B234" s="35"/>
      <c r="C234" s="36"/>
      <c r="D234" s="36">
        <v>1</v>
      </c>
      <c r="E234" s="811">
        <v>196</v>
      </c>
      <c r="F234" s="35"/>
      <c r="G234" s="36"/>
      <c r="H234" s="36">
        <v>1</v>
      </c>
      <c r="I234" s="811"/>
      <c r="J234" s="812"/>
      <c r="K234" s="812"/>
      <c r="L234" s="66"/>
      <c r="M234" s="811">
        <v>184</v>
      </c>
      <c r="N234" s="812" t="s">
        <v>177</v>
      </c>
      <c r="O234" s="738">
        <f t="shared" si="149"/>
        <v>1823.6</v>
      </c>
      <c r="P234" s="717">
        <f>'дор.фонд на 01.01.22 (декабрь)'!S234</f>
        <v>0</v>
      </c>
      <c r="Q234" s="716">
        <f>'дор.фонд на 01.01.22 (декабрь)'!T234</f>
        <v>1823.6</v>
      </c>
      <c r="R234" s="731">
        <f>'дор.фонд на 01.01.22 (декабрь)'!U234</f>
        <v>0</v>
      </c>
      <c r="S234" s="732">
        <f t="shared" si="127"/>
        <v>1823.6</v>
      </c>
      <c r="T234" s="733">
        <f>'дор.фонд на 01.01.22 (декабрь)'!W234</f>
        <v>0</v>
      </c>
      <c r="U234" s="734">
        <f>'дор.фонд на 01.01.22 (декабрь)'!X234</f>
        <v>1823.6</v>
      </c>
      <c r="V234" s="733">
        <f>'дор.фонд на 01.01.22 (декабрь)'!Y234</f>
        <v>0</v>
      </c>
      <c r="W234" s="714">
        <f t="shared" si="130"/>
        <v>1823.6</v>
      </c>
      <c r="X234" s="717">
        <f>'дор.фонд на 01.01.22 (декабрь)'!AR234</f>
        <v>0</v>
      </c>
      <c r="Y234" s="716">
        <f>'дор.фонд на 01.01.22 (декабрь)'!AS234</f>
        <v>1823.6</v>
      </c>
      <c r="Z234" s="713">
        <f>'дор.фонд на 01.01.22 (декабрь)'!AT234</f>
        <v>0</v>
      </c>
      <c r="AA234" s="714">
        <f t="shared" si="131"/>
        <v>1500.6358599999999</v>
      </c>
      <c r="AB234" s="717">
        <f>'дор.фонд на 01.01.22 (декабрь)'!BL234</f>
        <v>0</v>
      </c>
      <c r="AC234" s="725">
        <f>'дор.фонд на 01.01.22 (декабрь)'!BM234</f>
        <v>1500.6358599999999</v>
      </c>
      <c r="AD234" s="740">
        <f>'дор.фонд на 01.01.22 (декабрь)'!BN234</f>
        <v>0</v>
      </c>
      <c r="AE234" s="736">
        <f t="shared" si="128"/>
        <v>1</v>
      </c>
      <c r="AF234" s="737">
        <f t="shared" si="129"/>
        <v>1</v>
      </c>
      <c r="AG234" s="714">
        <f t="shared" si="138"/>
        <v>0</v>
      </c>
      <c r="AH234" s="713">
        <f t="shared" si="150"/>
        <v>0</v>
      </c>
      <c r="AI234" s="713">
        <f t="shared" si="150"/>
        <v>0</v>
      </c>
      <c r="AJ234" s="713">
        <f t="shared" si="150"/>
        <v>0</v>
      </c>
      <c r="AK234" s="714">
        <f t="shared" si="139"/>
        <v>1500.6358599999999</v>
      </c>
      <c r="AL234" s="713">
        <f>'дор.фонд на 01.01.22 (декабрь)'!BL234</f>
        <v>0</v>
      </c>
      <c r="AM234" s="713">
        <f>'дор.фонд на 01.01.22 (декабрь)'!BM234</f>
        <v>1500.6358599999999</v>
      </c>
      <c r="AN234" s="713">
        <f>'дор.фонд на 01.01.22 (декабрь)'!BN234</f>
        <v>0</v>
      </c>
      <c r="AO234" s="714">
        <f t="shared" si="140"/>
        <v>1500.6358599999999</v>
      </c>
      <c r="AP234" s="713">
        <f>'дор.фонд на 01.01.22 (декабрь)'!BU234</f>
        <v>0</v>
      </c>
      <c r="AQ234" s="713">
        <f>'дор.фонд на 01.01.22 (декабрь)'!BV234</f>
        <v>1500.6358599999999</v>
      </c>
      <c r="AR234" s="713">
        <f>'дор.фонд на 01.01.22 (декабрь)'!BW234</f>
        <v>0</v>
      </c>
      <c r="AS234" s="714">
        <f t="shared" si="141"/>
        <v>224.23956999999999</v>
      </c>
      <c r="AT234" s="713">
        <f>'дор.фонд на 01.01.22 (декабрь)'!BZ234</f>
        <v>0</v>
      </c>
      <c r="AU234" s="713">
        <f>'дор.фонд на 01.01.22 (декабрь)'!CA234</f>
        <v>224.23956999999999</v>
      </c>
      <c r="AV234" s="713">
        <f>'дор.фонд на 01.01.22 (декабрь)'!CB234</f>
        <v>0</v>
      </c>
      <c r="AW234" s="714">
        <f t="shared" si="142"/>
        <v>1724.8754299999998</v>
      </c>
      <c r="AX234" s="713">
        <f t="shared" si="152"/>
        <v>0</v>
      </c>
      <c r="AY234" s="713">
        <f t="shared" si="153"/>
        <v>1724.8754299999998</v>
      </c>
      <c r="AZ234" s="713">
        <f t="shared" si="154"/>
        <v>0</v>
      </c>
      <c r="BA234" s="849"/>
      <c r="BB234" s="832"/>
      <c r="BC234" s="832"/>
      <c r="BD234" s="832"/>
      <c r="BE234" s="120"/>
    </row>
    <row r="235" spans="1:57" s="48" customFormat="1" ht="15.75" customHeight="1" x14ac:dyDescent="0.25">
      <c r="A235" s="120"/>
      <c r="B235" s="35"/>
      <c r="C235" s="36"/>
      <c r="D235" s="36">
        <v>1</v>
      </c>
      <c r="E235" s="811">
        <v>197</v>
      </c>
      <c r="F235" s="35"/>
      <c r="G235" s="36"/>
      <c r="H235" s="36"/>
      <c r="I235" s="811"/>
      <c r="J235" s="812"/>
      <c r="K235" s="812"/>
      <c r="L235" s="66"/>
      <c r="M235" s="811">
        <v>185</v>
      </c>
      <c r="N235" s="812" t="s">
        <v>247</v>
      </c>
      <c r="O235" s="738">
        <f t="shared" si="149"/>
        <v>879.2</v>
      </c>
      <c r="P235" s="717">
        <f>'дор.фонд на 01.01.22 (декабрь)'!S235</f>
        <v>0</v>
      </c>
      <c r="Q235" s="716">
        <f>'дор.фонд на 01.01.22 (декабрь)'!T235</f>
        <v>879.2</v>
      </c>
      <c r="R235" s="731">
        <f>'дор.фонд на 01.01.22 (декабрь)'!U235</f>
        <v>0</v>
      </c>
      <c r="S235" s="732">
        <f t="shared" si="127"/>
        <v>879.2</v>
      </c>
      <c r="T235" s="733">
        <f>'дор.фонд на 01.01.22 (декабрь)'!W235</f>
        <v>0</v>
      </c>
      <c r="U235" s="734">
        <f>'дор.фонд на 01.01.22 (декабрь)'!X235</f>
        <v>879.2</v>
      </c>
      <c r="V235" s="733">
        <f>'дор.фонд на 01.01.22 (декабрь)'!Y235</f>
        <v>0</v>
      </c>
      <c r="W235" s="714">
        <f t="shared" si="130"/>
        <v>879.2</v>
      </c>
      <c r="X235" s="717">
        <f>'дор.фонд на 01.01.22 (декабрь)'!AR235</f>
        <v>0</v>
      </c>
      <c r="Y235" s="716">
        <f>'дор.фонд на 01.01.22 (декабрь)'!AS235</f>
        <v>879.2</v>
      </c>
      <c r="Z235" s="713">
        <f>'дор.фонд на 01.01.22 (декабрь)'!AT235</f>
        <v>0</v>
      </c>
      <c r="AA235" s="714">
        <f t="shared" si="131"/>
        <v>879.2</v>
      </c>
      <c r="AB235" s="717">
        <f>'дор.фонд на 01.01.22 (декабрь)'!BL235</f>
        <v>0</v>
      </c>
      <c r="AC235" s="725">
        <f>'дор.фонд на 01.01.22 (декабрь)'!BM235</f>
        <v>879.2</v>
      </c>
      <c r="AD235" s="740">
        <f>'дор.фонд на 01.01.22 (декабрь)'!BN235</f>
        <v>0</v>
      </c>
      <c r="AE235" s="736">
        <f t="shared" si="128"/>
        <v>1</v>
      </c>
      <c r="AF235" s="737">
        <f t="shared" si="129"/>
        <v>1</v>
      </c>
      <c r="AG235" s="714">
        <f t="shared" si="138"/>
        <v>0</v>
      </c>
      <c r="AH235" s="713">
        <f t="shared" si="150"/>
        <v>0</v>
      </c>
      <c r="AI235" s="713">
        <f t="shared" si="150"/>
        <v>0</v>
      </c>
      <c r="AJ235" s="713">
        <f t="shared" si="150"/>
        <v>0</v>
      </c>
      <c r="AK235" s="714">
        <f t="shared" si="139"/>
        <v>879.2</v>
      </c>
      <c r="AL235" s="713">
        <f>'дор.фонд на 01.01.22 (декабрь)'!BL235</f>
        <v>0</v>
      </c>
      <c r="AM235" s="713">
        <f>'дор.фонд на 01.01.22 (декабрь)'!BM235</f>
        <v>879.2</v>
      </c>
      <c r="AN235" s="713">
        <f>'дор.фонд на 01.01.22 (декабрь)'!BN235</f>
        <v>0</v>
      </c>
      <c r="AO235" s="714">
        <f t="shared" si="140"/>
        <v>879.2</v>
      </c>
      <c r="AP235" s="713">
        <f>'дор.фонд на 01.01.22 (декабрь)'!BU235</f>
        <v>0</v>
      </c>
      <c r="AQ235" s="713">
        <f>'дор.фонд на 01.01.22 (декабрь)'!BV235</f>
        <v>879.2</v>
      </c>
      <c r="AR235" s="713">
        <f>'дор.фонд на 01.01.22 (декабрь)'!BW235</f>
        <v>0</v>
      </c>
      <c r="AS235" s="714">
        <f t="shared" si="141"/>
        <v>97.7</v>
      </c>
      <c r="AT235" s="713">
        <f>'дор.фонд на 01.01.22 (декабрь)'!BZ235</f>
        <v>0</v>
      </c>
      <c r="AU235" s="713">
        <f>'дор.фонд на 01.01.22 (декабрь)'!CA235</f>
        <v>97.7</v>
      </c>
      <c r="AV235" s="713">
        <f>'дор.фонд на 01.01.22 (декабрь)'!CB235</f>
        <v>0</v>
      </c>
      <c r="AW235" s="714">
        <f t="shared" si="142"/>
        <v>976.90000000000009</v>
      </c>
      <c r="AX235" s="713">
        <f t="shared" si="152"/>
        <v>0</v>
      </c>
      <c r="AY235" s="713">
        <f t="shared" si="153"/>
        <v>976.90000000000009</v>
      </c>
      <c r="AZ235" s="713">
        <f t="shared" si="154"/>
        <v>0</v>
      </c>
      <c r="BA235" s="849"/>
      <c r="BB235" s="832"/>
      <c r="BC235" s="832"/>
      <c r="BD235" s="832"/>
      <c r="BE235" s="120"/>
    </row>
    <row r="236" spans="1:57" s="48" customFormat="1" ht="15.75" customHeight="1" x14ac:dyDescent="0.25">
      <c r="A236" s="120"/>
      <c r="B236" s="35"/>
      <c r="C236" s="36"/>
      <c r="D236" s="36">
        <v>1</v>
      </c>
      <c r="E236" s="811">
        <v>198</v>
      </c>
      <c r="F236" s="35"/>
      <c r="G236" s="36"/>
      <c r="H236" s="36"/>
      <c r="I236" s="811"/>
      <c r="J236" s="812"/>
      <c r="K236" s="812"/>
      <c r="L236" s="66"/>
      <c r="M236" s="811">
        <v>186</v>
      </c>
      <c r="N236" s="812" t="s">
        <v>246</v>
      </c>
      <c r="O236" s="738">
        <f t="shared" si="149"/>
        <v>0</v>
      </c>
      <c r="P236" s="717">
        <f>'дор.фонд на 01.01.22 (декабрь)'!S236</f>
        <v>0</v>
      </c>
      <c r="Q236" s="716">
        <f>'дор.фонд на 01.01.22 (декабрь)'!T236</f>
        <v>0</v>
      </c>
      <c r="R236" s="731">
        <f>'дор.фонд на 01.01.22 (декабрь)'!U236</f>
        <v>0</v>
      </c>
      <c r="S236" s="732">
        <f t="shared" si="127"/>
        <v>669.7</v>
      </c>
      <c r="T236" s="733">
        <f>'дор.фонд на 01.01.22 (декабрь)'!W236</f>
        <v>0</v>
      </c>
      <c r="U236" s="734">
        <f>'дор.фонд на 01.01.22 (декабрь)'!X236</f>
        <v>669.7</v>
      </c>
      <c r="V236" s="733">
        <f>'дор.фонд на 01.01.22 (декабрь)'!Y236</f>
        <v>0</v>
      </c>
      <c r="W236" s="714">
        <f t="shared" si="130"/>
        <v>0</v>
      </c>
      <c r="X236" s="717">
        <f>'дор.фонд на 01.01.22 (декабрь)'!AR236</f>
        <v>0</v>
      </c>
      <c r="Y236" s="716">
        <f>'дор.фонд на 01.01.22 (декабрь)'!AS236</f>
        <v>0</v>
      </c>
      <c r="Z236" s="713">
        <f>'дор.фонд на 01.01.22 (декабрь)'!AT236</f>
        <v>0</v>
      </c>
      <c r="AA236" s="714">
        <f t="shared" si="131"/>
        <v>0</v>
      </c>
      <c r="AB236" s="717">
        <f>'дор.фонд на 01.01.22 (декабрь)'!BL236</f>
        <v>0</v>
      </c>
      <c r="AC236" s="725">
        <f>'дор.фонд на 01.01.22 (декабрь)'!BM236</f>
        <v>0</v>
      </c>
      <c r="AD236" s="740">
        <f>'дор.фонд на 01.01.22 (декабрь)'!BN236</f>
        <v>0</v>
      </c>
      <c r="AE236" s="736">
        <f t="shared" si="128"/>
        <v>0</v>
      </c>
      <c r="AF236" s="737" t="e">
        <f t="shared" si="129"/>
        <v>#DIV/0!</v>
      </c>
      <c r="AG236" s="714">
        <f t="shared" si="138"/>
        <v>0</v>
      </c>
      <c r="AH236" s="713">
        <f t="shared" si="150"/>
        <v>0</v>
      </c>
      <c r="AI236" s="713">
        <f t="shared" si="150"/>
        <v>0</v>
      </c>
      <c r="AJ236" s="713">
        <f t="shared" si="150"/>
        <v>0</v>
      </c>
      <c r="AK236" s="714">
        <f t="shared" si="139"/>
        <v>0</v>
      </c>
      <c r="AL236" s="713">
        <f>'дор.фонд на 01.01.22 (декабрь)'!BL236</f>
        <v>0</v>
      </c>
      <c r="AM236" s="713">
        <f>'дор.фонд на 01.01.22 (декабрь)'!BM236</f>
        <v>0</v>
      </c>
      <c r="AN236" s="713">
        <f>'дор.фонд на 01.01.22 (декабрь)'!BN236</f>
        <v>0</v>
      </c>
      <c r="AO236" s="714">
        <f t="shared" si="140"/>
        <v>0</v>
      </c>
      <c r="AP236" s="713">
        <f>'дор.фонд на 01.01.22 (декабрь)'!BU236</f>
        <v>0</v>
      </c>
      <c r="AQ236" s="713">
        <f>'дор.фонд на 01.01.22 (декабрь)'!BV236</f>
        <v>0</v>
      </c>
      <c r="AR236" s="713">
        <f>'дор.фонд на 01.01.22 (декабрь)'!BW236</f>
        <v>0</v>
      </c>
      <c r="AS236" s="714">
        <f t="shared" si="141"/>
        <v>0</v>
      </c>
      <c r="AT236" s="713">
        <f>'дор.фонд на 01.01.22 (декабрь)'!BZ236</f>
        <v>0</v>
      </c>
      <c r="AU236" s="713">
        <f>'дор.фонд на 01.01.22 (декабрь)'!CA236</f>
        <v>0</v>
      </c>
      <c r="AV236" s="713">
        <f>'дор.фонд на 01.01.22 (декабрь)'!CB236</f>
        <v>0</v>
      </c>
      <c r="AW236" s="714">
        <f t="shared" si="142"/>
        <v>0</v>
      </c>
      <c r="AX236" s="713">
        <f t="shared" si="152"/>
        <v>0</v>
      </c>
      <c r="AY236" s="713">
        <f t="shared" si="153"/>
        <v>0</v>
      </c>
      <c r="AZ236" s="713">
        <f t="shared" si="154"/>
        <v>0</v>
      </c>
      <c r="BA236" s="849"/>
      <c r="BB236" s="832"/>
      <c r="BC236" s="832"/>
      <c r="BD236" s="832"/>
      <c r="BE236" s="120"/>
    </row>
    <row r="237" spans="1:57" s="48" customFormat="1" ht="15.75" customHeight="1" x14ac:dyDescent="0.25">
      <c r="A237" s="120"/>
      <c r="B237" s="35"/>
      <c r="C237" s="36"/>
      <c r="D237" s="36">
        <v>1</v>
      </c>
      <c r="E237" s="811">
        <v>199</v>
      </c>
      <c r="F237" s="35"/>
      <c r="G237" s="36"/>
      <c r="H237" s="36"/>
      <c r="I237" s="811"/>
      <c r="J237" s="812"/>
      <c r="K237" s="812"/>
      <c r="L237" s="66"/>
      <c r="M237" s="811">
        <v>187</v>
      </c>
      <c r="N237" s="812" t="s">
        <v>178</v>
      </c>
      <c r="O237" s="738">
        <f t="shared" si="149"/>
        <v>985.6</v>
      </c>
      <c r="P237" s="717">
        <f>'дор.фонд на 01.01.22 (декабрь)'!S237</f>
        <v>0</v>
      </c>
      <c r="Q237" s="716">
        <f>'дор.фонд на 01.01.22 (декабрь)'!T237</f>
        <v>985.6</v>
      </c>
      <c r="R237" s="731">
        <f>'дор.фонд на 01.01.22 (декабрь)'!U237</f>
        <v>0</v>
      </c>
      <c r="S237" s="732">
        <f t="shared" si="127"/>
        <v>985.6</v>
      </c>
      <c r="T237" s="733">
        <f>'дор.фонд на 01.01.22 (декабрь)'!W237</f>
        <v>0</v>
      </c>
      <c r="U237" s="734">
        <f>'дор.фонд на 01.01.22 (декабрь)'!X237</f>
        <v>985.6</v>
      </c>
      <c r="V237" s="733">
        <f>'дор.фонд на 01.01.22 (декабрь)'!Y237</f>
        <v>0</v>
      </c>
      <c r="W237" s="714">
        <f t="shared" si="130"/>
        <v>985.6</v>
      </c>
      <c r="X237" s="717">
        <f>'дор.фонд на 01.01.22 (декабрь)'!AR237</f>
        <v>0</v>
      </c>
      <c r="Y237" s="716">
        <f>'дор.фонд на 01.01.22 (декабрь)'!AS237</f>
        <v>985.6</v>
      </c>
      <c r="Z237" s="713">
        <f>'дор.фонд на 01.01.22 (декабрь)'!AT237</f>
        <v>0</v>
      </c>
      <c r="AA237" s="714">
        <f t="shared" si="131"/>
        <v>980.67200000000003</v>
      </c>
      <c r="AB237" s="717">
        <f>'дор.фонд на 01.01.22 (декабрь)'!BL237</f>
        <v>0</v>
      </c>
      <c r="AC237" s="725">
        <f>'дор.фонд на 01.01.22 (декабрь)'!BM237</f>
        <v>980.67200000000003</v>
      </c>
      <c r="AD237" s="740">
        <f>'дор.фонд на 01.01.22 (декабрь)'!BN237</f>
        <v>0</v>
      </c>
      <c r="AE237" s="736">
        <f t="shared" si="128"/>
        <v>1</v>
      </c>
      <c r="AF237" s="737">
        <f t="shared" si="129"/>
        <v>1</v>
      </c>
      <c r="AG237" s="714">
        <f t="shared" si="138"/>
        <v>0</v>
      </c>
      <c r="AH237" s="713">
        <f t="shared" si="150"/>
        <v>0</v>
      </c>
      <c r="AI237" s="713">
        <f t="shared" si="150"/>
        <v>0</v>
      </c>
      <c r="AJ237" s="713">
        <f t="shared" si="150"/>
        <v>0</v>
      </c>
      <c r="AK237" s="714">
        <f t="shared" si="139"/>
        <v>980.67200000000003</v>
      </c>
      <c r="AL237" s="713">
        <f>'дор.фонд на 01.01.22 (декабрь)'!BL237</f>
        <v>0</v>
      </c>
      <c r="AM237" s="713">
        <f>'дор.фонд на 01.01.22 (декабрь)'!BM237</f>
        <v>980.67200000000003</v>
      </c>
      <c r="AN237" s="713">
        <f>'дор.фонд на 01.01.22 (декабрь)'!BN237</f>
        <v>0</v>
      </c>
      <c r="AO237" s="714">
        <f t="shared" si="140"/>
        <v>980.67200000000003</v>
      </c>
      <c r="AP237" s="713">
        <f>'дор.фонд на 01.01.22 (декабрь)'!BU237</f>
        <v>0</v>
      </c>
      <c r="AQ237" s="713">
        <f>'дор.фонд на 01.01.22 (декабрь)'!BV237</f>
        <v>980.67200000000003</v>
      </c>
      <c r="AR237" s="713">
        <f>'дор.фонд на 01.01.22 (декабрь)'!BW237</f>
        <v>0</v>
      </c>
      <c r="AS237" s="714">
        <f t="shared" si="141"/>
        <v>133.72800000000001</v>
      </c>
      <c r="AT237" s="713">
        <f>'дор.фонд на 01.01.22 (декабрь)'!BZ237</f>
        <v>0</v>
      </c>
      <c r="AU237" s="713">
        <f>'дор.фонд на 01.01.22 (декабрь)'!CA237</f>
        <v>133.72800000000001</v>
      </c>
      <c r="AV237" s="713">
        <f>'дор.фонд на 01.01.22 (декабрь)'!CB237</f>
        <v>0</v>
      </c>
      <c r="AW237" s="714">
        <f t="shared" si="142"/>
        <v>1114.4000000000001</v>
      </c>
      <c r="AX237" s="713">
        <f t="shared" si="152"/>
        <v>0</v>
      </c>
      <c r="AY237" s="713">
        <f t="shared" si="153"/>
        <v>1114.4000000000001</v>
      </c>
      <c r="AZ237" s="713">
        <f t="shared" si="154"/>
        <v>0</v>
      </c>
      <c r="BA237" s="849"/>
      <c r="BB237" s="832"/>
      <c r="BC237" s="832"/>
      <c r="BD237" s="832"/>
      <c r="BE237" s="120"/>
    </row>
    <row r="238" spans="1:57" s="48" customFormat="1" ht="15.6" customHeight="1" x14ac:dyDescent="0.25">
      <c r="A238" s="120"/>
      <c r="B238" s="35"/>
      <c r="C238" s="36"/>
      <c r="D238" s="36">
        <v>1</v>
      </c>
      <c r="E238" s="811">
        <v>200</v>
      </c>
      <c r="F238" s="35"/>
      <c r="G238" s="36"/>
      <c r="H238" s="36"/>
      <c r="I238" s="811"/>
      <c r="J238" s="812"/>
      <c r="K238" s="812"/>
      <c r="L238" s="66"/>
      <c r="M238" s="811">
        <v>188</v>
      </c>
      <c r="N238" s="812" t="s">
        <v>150</v>
      </c>
      <c r="O238" s="738">
        <f t="shared" si="149"/>
        <v>0</v>
      </c>
      <c r="P238" s="717">
        <f>'дор.фонд на 01.01.22 (декабрь)'!S238</f>
        <v>0</v>
      </c>
      <c r="Q238" s="716">
        <f>'дор.фонд на 01.01.22 (декабрь)'!T238</f>
        <v>0</v>
      </c>
      <c r="R238" s="731">
        <f>'дор.фонд на 01.01.22 (декабрь)'!U238</f>
        <v>0</v>
      </c>
      <c r="S238" s="732">
        <f t="shared" si="127"/>
        <v>463.6</v>
      </c>
      <c r="T238" s="733">
        <f>'дор.фонд на 01.01.22 (декабрь)'!W238</f>
        <v>0</v>
      </c>
      <c r="U238" s="734">
        <f>'дор.фонд на 01.01.22 (декабрь)'!X238</f>
        <v>463.6</v>
      </c>
      <c r="V238" s="733">
        <f>'дор.фонд на 01.01.22 (декабрь)'!Y238</f>
        <v>0</v>
      </c>
      <c r="W238" s="714">
        <f t="shared" si="130"/>
        <v>0</v>
      </c>
      <c r="X238" s="717">
        <f>'дор.фонд на 01.01.22 (декабрь)'!AR238</f>
        <v>0</v>
      </c>
      <c r="Y238" s="716">
        <f>'дор.фонд на 01.01.22 (декабрь)'!AS238</f>
        <v>0</v>
      </c>
      <c r="Z238" s="713">
        <f>'дор.фонд на 01.01.22 (декабрь)'!AT238</f>
        <v>0</v>
      </c>
      <c r="AA238" s="714">
        <f t="shared" si="131"/>
        <v>0</v>
      </c>
      <c r="AB238" s="717">
        <f>'дор.фонд на 01.01.22 (декабрь)'!BL238</f>
        <v>0</v>
      </c>
      <c r="AC238" s="725">
        <f>'дор.фонд на 01.01.22 (декабрь)'!BM238</f>
        <v>0</v>
      </c>
      <c r="AD238" s="740">
        <f>'дор.фонд на 01.01.22 (декабрь)'!BN238</f>
        <v>0</v>
      </c>
      <c r="AE238" s="736">
        <f t="shared" si="128"/>
        <v>0</v>
      </c>
      <c r="AF238" s="737" t="e">
        <f t="shared" si="129"/>
        <v>#DIV/0!</v>
      </c>
      <c r="AG238" s="714">
        <f t="shared" si="138"/>
        <v>0</v>
      </c>
      <c r="AH238" s="713">
        <f t="shared" si="150"/>
        <v>0</v>
      </c>
      <c r="AI238" s="713">
        <f t="shared" si="150"/>
        <v>0</v>
      </c>
      <c r="AJ238" s="713">
        <f t="shared" si="150"/>
        <v>0</v>
      </c>
      <c r="AK238" s="714">
        <f t="shared" si="139"/>
        <v>0</v>
      </c>
      <c r="AL238" s="713">
        <f>'дор.фонд на 01.01.22 (декабрь)'!BL238</f>
        <v>0</v>
      </c>
      <c r="AM238" s="713">
        <f>'дор.фонд на 01.01.22 (декабрь)'!BM238</f>
        <v>0</v>
      </c>
      <c r="AN238" s="713">
        <f>'дор.фонд на 01.01.22 (декабрь)'!BN238</f>
        <v>0</v>
      </c>
      <c r="AO238" s="714">
        <f t="shared" si="140"/>
        <v>0</v>
      </c>
      <c r="AP238" s="713">
        <f>'дор.фонд на 01.01.22 (декабрь)'!BU238</f>
        <v>0</v>
      </c>
      <c r="AQ238" s="713">
        <f>'дор.фонд на 01.01.22 (декабрь)'!BV238</f>
        <v>0</v>
      </c>
      <c r="AR238" s="713">
        <f>'дор.фонд на 01.01.22 (декабрь)'!BW238</f>
        <v>0</v>
      </c>
      <c r="AS238" s="714">
        <f t="shared" si="141"/>
        <v>0</v>
      </c>
      <c r="AT238" s="713">
        <f>'дор.фонд на 01.01.22 (декабрь)'!BZ238</f>
        <v>0</v>
      </c>
      <c r="AU238" s="713">
        <f>'дор.фонд на 01.01.22 (декабрь)'!CA238</f>
        <v>0</v>
      </c>
      <c r="AV238" s="713">
        <f>'дор.фонд на 01.01.22 (декабрь)'!CB238</f>
        <v>0</v>
      </c>
      <c r="AW238" s="714">
        <f t="shared" si="142"/>
        <v>0</v>
      </c>
      <c r="AX238" s="713">
        <f t="shared" si="152"/>
        <v>0</v>
      </c>
      <c r="AY238" s="713">
        <f t="shared" si="153"/>
        <v>0</v>
      </c>
      <c r="AZ238" s="713">
        <f t="shared" si="154"/>
        <v>0</v>
      </c>
      <c r="BA238" s="849"/>
      <c r="BB238" s="832"/>
      <c r="BC238" s="832"/>
      <c r="BD238" s="832"/>
      <c r="BE238" s="120"/>
    </row>
    <row r="239" spans="1:57" s="49" customFormat="1" ht="15.6" customHeight="1" x14ac:dyDescent="0.25">
      <c r="A239" s="828"/>
      <c r="B239" s="38"/>
      <c r="C239" s="39">
        <v>1</v>
      </c>
      <c r="D239" s="39"/>
      <c r="E239" s="40">
        <v>201</v>
      </c>
      <c r="F239" s="38"/>
      <c r="G239" s="39">
        <v>1</v>
      </c>
      <c r="H239" s="39"/>
      <c r="I239" s="40"/>
      <c r="J239" s="41"/>
      <c r="K239" s="41"/>
      <c r="L239" s="85"/>
      <c r="M239" s="811">
        <v>189</v>
      </c>
      <c r="N239" s="812" t="s">
        <v>66</v>
      </c>
      <c r="O239" s="738">
        <f t="shared" si="149"/>
        <v>23724.297279999999</v>
      </c>
      <c r="P239" s="717">
        <f>'дор.фонд на 01.01.22 (декабрь)'!S239</f>
        <v>0</v>
      </c>
      <c r="Q239" s="716">
        <f>'дор.фонд на 01.01.22 (декабрь)'!T239</f>
        <v>5275</v>
      </c>
      <c r="R239" s="731">
        <f>'дор.фонд на 01.01.22 (декабрь)'!U239</f>
        <v>18449.297279999999</v>
      </c>
      <c r="S239" s="732">
        <f t="shared" si="127"/>
        <v>23724.297279999999</v>
      </c>
      <c r="T239" s="733">
        <f>'дор.фонд на 01.01.22 (декабрь)'!W239</f>
        <v>0</v>
      </c>
      <c r="U239" s="734">
        <f>'дор.фонд на 01.01.22 (декабрь)'!X239</f>
        <v>5275</v>
      </c>
      <c r="V239" s="733">
        <f>'дор.фонд на 01.01.22 (декабрь)'!Y239</f>
        <v>18449.297279999999</v>
      </c>
      <c r="W239" s="714">
        <f t="shared" si="130"/>
        <v>23724.297279999999</v>
      </c>
      <c r="X239" s="717">
        <f>'дор.фонд на 01.01.22 (декабрь)'!AR239</f>
        <v>0</v>
      </c>
      <c r="Y239" s="716">
        <f>'дор.фонд на 01.01.22 (декабрь)'!AS239</f>
        <v>5275</v>
      </c>
      <c r="Z239" s="713">
        <f>'дор.фонд на 01.01.22 (декабрь)'!AT239</f>
        <v>18449.297279999999</v>
      </c>
      <c r="AA239" s="714">
        <f t="shared" si="131"/>
        <v>23724.297279999999</v>
      </c>
      <c r="AB239" s="717">
        <f>'дор.фонд на 01.01.22 (декабрь)'!BL239</f>
        <v>0</v>
      </c>
      <c r="AC239" s="725">
        <f>'дор.фонд на 01.01.22 (декабрь)'!BM239</f>
        <v>5275</v>
      </c>
      <c r="AD239" s="740">
        <f>'дор.фонд на 01.01.22 (декабрь)'!BN239</f>
        <v>18449.297279999999</v>
      </c>
      <c r="AE239" s="736">
        <f t="shared" si="128"/>
        <v>1</v>
      </c>
      <c r="AF239" s="737">
        <f t="shared" si="129"/>
        <v>1</v>
      </c>
      <c r="AG239" s="714">
        <f t="shared" si="138"/>
        <v>0</v>
      </c>
      <c r="AH239" s="713">
        <f t="shared" si="150"/>
        <v>0</v>
      </c>
      <c r="AI239" s="713">
        <f t="shared" si="150"/>
        <v>0</v>
      </c>
      <c r="AJ239" s="713">
        <f t="shared" si="150"/>
        <v>0</v>
      </c>
      <c r="AK239" s="714">
        <f t="shared" si="139"/>
        <v>23724.297279999999</v>
      </c>
      <c r="AL239" s="713">
        <f>'дор.фонд на 01.01.22 (декабрь)'!BL239</f>
        <v>0</v>
      </c>
      <c r="AM239" s="713">
        <f>'дор.фонд на 01.01.22 (декабрь)'!BM239</f>
        <v>5275</v>
      </c>
      <c r="AN239" s="713">
        <f>'дор.фонд на 01.01.22 (декабрь)'!BN239</f>
        <v>18449.297279999999</v>
      </c>
      <c r="AO239" s="714">
        <f t="shared" si="140"/>
        <v>23724.297279999999</v>
      </c>
      <c r="AP239" s="713">
        <f>'дор.фонд на 01.01.22 (декабрь)'!BU239</f>
        <v>0</v>
      </c>
      <c r="AQ239" s="713">
        <f>'дор.фонд на 01.01.22 (декабрь)'!BV239</f>
        <v>5275</v>
      </c>
      <c r="AR239" s="713">
        <f>'дор.фонд на 01.01.22 (декабрь)'!BW239</f>
        <v>18449.297279999999</v>
      </c>
      <c r="AS239" s="714">
        <f t="shared" si="141"/>
        <v>2063.2867200000001</v>
      </c>
      <c r="AT239" s="713">
        <f>'дор.фонд на 01.01.22 (декабрь)'!BZ239</f>
        <v>0</v>
      </c>
      <c r="AU239" s="713">
        <f>'дор.фонд на 01.01.22 (декабрь)'!CA239</f>
        <v>459</v>
      </c>
      <c r="AV239" s="713">
        <f>'дор.фонд на 01.01.22 (декабрь)'!CB239</f>
        <v>1604.2867200000001</v>
      </c>
      <c r="AW239" s="714">
        <f t="shared" si="142"/>
        <v>25787.583999999999</v>
      </c>
      <c r="AX239" s="713">
        <f t="shared" si="152"/>
        <v>0</v>
      </c>
      <c r="AY239" s="713">
        <f t="shared" si="153"/>
        <v>5734</v>
      </c>
      <c r="AZ239" s="713">
        <f t="shared" si="154"/>
        <v>20053.583999999999</v>
      </c>
      <c r="BA239" s="849"/>
      <c r="BB239" s="832"/>
      <c r="BC239" s="832"/>
      <c r="BD239" s="832"/>
      <c r="BE239" s="828"/>
    </row>
    <row r="240" spans="1:57" s="48" customFormat="1" ht="15.75" customHeight="1" x14ac:dyDescent="0.25">
      <c r="A240" s="120"/>
      <c r="B240" s="35"/>
      <c r="C240" s="36"/>
      <c r="D240" s="36">
        <v>1</v>
      </c>
      <c r="E240" s="811">
        <v>202</v>
      </c>
      <c r="F240" s="35"/>
      <c r="G240" s="36"/>
      <c r="H240" s="36"/>
      <c r="I240" s="811"/>
      <c r="J240" s="812"/>
      <c r="K240" s="812"/>
      <c r="L240" s="66"/>
      <c r="M240" s="811">
        <v>190</v>
      </c>
      <c r="N240" s="804" t="s">
        <v>157</v>
      </c>
      <c r="O240" s="738">
        <f t="shared" si="149"/>
        <v>2009</v>
      </c>
      <c r="P240" s="717">
        <f>'дор.фонд на 01.01.22 (декабрь)'!S240</f>
        <v>0</v>
      </c>
      <c r="Q240" s="716">
        <f>'дор.фонд на 01.01.22 (декабрь)'!T240</f>
        <v>2009</v>
      </c>
      <c r="R240" s="731">
        <f>'дор.фонд на 01.01.22 (декабрь)'!U240</f>
        <v>0</v>
      </c>
      <c r="S240" s="732">
        <f t="shared" si="127"/>
        <v>2009</v>
      </c>
      <c r="T240" s="733">
        <f>'дор.фонд на 01.01.22 (декабрь)'!W240</f>
        <v>0</v>
      </c>
      <c r="U240" s="734">
        <f>'дор.фонд на 01.01.22 (декабрь)'!X240</f>
        <v>2009</v>
      </c>
      <c r="V240" s="733">
        <f>'дор.фонд на 01.01.22 (декабрь)'!Y240</f>
        <v>0</v>
      </c>
      <c r="W240" s="714">
        <f t="shared" si="130"/>
        <v>2009</v>
      </c>
      <c r="X240" s="717">
        <f>'дор.фонд на 01.01.22 (декабрь)'!AR240</f>
        <v>0</v>
      </c>
      <c r="Y240" s="716">
        <f>'дор.фонд на 01.01.22 (декабрь)'!AS240</f>
        <v>2009</v>
      </c>
      <c r="Z240" s="713">
        <f>'дор.фонд на 01.01.22 (декабрь)'!AT240</f>
        <v>0</v>
      </c>
      <c r="AA240" s="714">
        <f t="shared" si="131"/>
        <v>1991.4547700000003</v>
      </c>
      <c r="AB240" s="717">
        <f>'дор.фонд на 01.01.22 (декабрь)'!BL240</f>
        <v>0</v>
      </c>
      <c r="AC240" s="725">
        <f>'дор.фонд на 01.01.22 (декабрь)'!BM240</f>
        <v>1991.4547700000003</v>
      </c>
      <c r="AD240" s="740">
        <f>'дор.фонд на 01.01.22 (декабрь)'!BN240</f>
        <v>0</v>
      </c>
      <c r="AE240" s="736">
        <f t="shared" si="128"/>
        <v>1</v>
      </c>
      <c r="AF240" s="737">
        <f t="shared" si="129"/>
        <v>1</v>
      </c>
      <c r="AG240" s="714">
        <f t="shared" si="138"/>
        <v>0</v>
      </c>
      <c r="AH240" s="713">
        <f t="shared" si="150"/>
        <v>0</v>
      </c>
      <c r="AI240" s="713">
        <f t="shared" si="150"/>
        <v>0</v>
      </c>
      <c r="AJ240" s="713">
        <f t="shared" si="150"/>
        <v>0</v>
      </c>
      <c r="AK240" s="714">
        <f t="shared" si="139"/>
        <v>1991.4547700000003</v>
      </c>
      <c r="AL240" s="713">
        <f>'дор.фонд на 01.01.22 (декабрь)'!BL240</f>
        <v>0</v>
      </c>
      <c r="AM240" s="713">
        <f>'дор.фонд на 01.01.22 (декабрь)'!BM240</f>
        <v>1991.4547700000003</v>
      </c>
      <c r="AN240" s="713">
        <f>'дор.фонд на 01.01.22 (декабрь)'!BN240</f>
        <v>0</v>
      </c>
      <c r="AO240" s="714">
        <f t="shared" si="140"/>
        <v>1991.4547700000003</v>
      </c>
      <c r="AP240" s="713">
        <f>'дор.фонд на 01.01.22 (декабрь)'!BU240</f>
        <v>0</v>
      </c>
      <c r="AQ240" s="713">
        <f>'дор.фонд на 01.01.22 (декабрь)'!BV240</f>
        <v>1991.4547700000003</v>
      </c>
      <c r="AR240" s="713">
        <f>'дор.фонд на 01.01.22 (декабрь)'!BW240</f>
        <v>0</v>
      </c>
      <c r="AS240" s="714">
        <f t="shared" si="141"/>
        <v>325.37335999999999</v>
      </c>
      <c r="AT240" s="713">
        <f>'дор.фонд на 01.01.22 (декабрь)'!BZ240</f>
        <v>0</v>
      </c>
      <c r="AU240" s="713">
        <f>'дор.фонд на 01.01.22 (декабрь)'!CA240</f>
        <v>325.37335999999999</v>
      </c>
      <c r="AV240" s="713">
        <f>'дор.фонд на 01.01.22 (декабрь)'!CB240</f>
        <v>0</v>
      </c>
      <c r="AW240" s="714">
        <f t="shared" si="142"/>
        <v>2316.8281300000003</v>
      </c>
      <c r="AX240" s="713">
        <f t="shared" si="152"/>
        <v>0</v>
      </c>
      <c r="AY240" s="713">
        <f t="shared" si="153"/>
        <v>2316.8281300000003</v>
      </c>
      <c r="AZ240" s="713">
        <f t="shared" si="154"/>
        <v>0</v>
      </c>
      <c r="BA240" s="849"/>
      <c r="BB240" s="832"/>
      <c r="BC240" s="832"/>
      <c r="BD240" s="832"/>
      <c r="BE240" s="120"/>
    </row>
    <row r="241" spans="1:57" s="48" customFormat="1" ht="15.75" customHeight="1" x14ac:dyDescent="0.25">
      <c r="A241" s="120"/>
      <c r="B241" s="35"/>
      <c r="C241" s="36"/>
      <c r="D241" s="36">
        <v>1</v>
      </c>
      <c r="E241" s="811">
        <v>203</v>
      </c>
      <c r="F241" s="35"/>
      <c r="G241" s="36"/>
      <c r="H241" s="36">
        <v>1</v>
      </c>
      <c r="I241" s="811"/>
      <c r="J241" s="812"/>
      <c r="K241" s="812"/>
      <c r="L241" s="66"/>
      <c r="M241" s="811">
        <v>191</v>
      </c>
      <c r="N241" s="804" t="s">
        <v>151</v>
      </c>
      <c r="O241" s="738">
        <f t="shared" si="149"/>
        <v>1435.5</v>
      </c>
      <c r="P241" s="717">
        <f>'дор.фонд на 01.01.22 (декабрь)'!S241</f>
        <v>0</v>
      </c>
      <c r="Q241" s="716">
        <f>'дор.фонд на 01.01.22 (декабрь)'!T241</f>
        <v>1435.5</v>
      </c>
      <c r="R241" s="731">
        <f>'дор.фонд на 01.01.22 (декабрь)'!U241</f>
        <v>0</v>
      </c>
      <c r="S241" s="732">
        <f t="shared" si="127"/>
        <v>1435.5</v>
      </c>
      <c r="T241" s="733">
        <f>'дор.фонд на 01.01.22 (декабрь)'!W241</f>
        <v>0</v>
      </c>
      <c r="U241" s="734">
        <f>'дор.фонд на 01.01.22 (декабрь)'!X241</f>
        <v>1435.5</v>
      </c>
      <c r="V241" s="733">
        <f>'дор.фонд на 01.01.22 (декабрь)'!Y241</f>
        <v>0</v>
      </c>
      <c r="W241" s="714">
        <f t="shared" si="130"/>
        <v>1435.5</v>
      </c>
      <c r="X241" s="717">
        <f>'дор.фонд на 01.01.22 (декабрь)'!AR241</f>
        <v>0</v>
      </c>
      <c r="Y241" s="716">
        <f>'дор.фонд на 01.01.22 (декабрь)'!AS241</f>
        <v>1435.5</v>
      </c>
      <c r="Z241" s="713">
        <f>'дор.фонд на 01.01.22 (декабрь)'!AT241</f>
        <v>0</v>
      </c>
      <c r="AA241" s="714">
        <f t="shared" si="131"/>
        <v>1435.5</v>
      </c>
      <c r="AB241" s="717">
        <f>'дор.фонд на 01.01.22 (декабрь)'!BL241</f>
        <v>0</v>
      </c>
      <c r="AC241" s="725">
        <f>'дор.фонд на 01.01.22 (декабрь)'!BM241</f>
        <v>1435.5</v>
      </c>
      <c r="AD241" s="740">
        <f>'дор.фонд на 01.01.22 (декабрь)'!BN241</f>
        <v>0</v>
      </c>
      <c r="AE241" s="736">
        <f t="shared" si="128"/>
        <v>1</v>
      </c>
      <c r="AF241" s="737">
        <f t="shared" si="129"/>
        <v>1</v>
      </c>
      <c r="AG241" s="714">
        <f t="shared" si="138"/>
        <v>0</v>
      </c>
      <c r="AH241" s="713">
        <f t="shared" si="150"/>
        <v>0</v>
      </c>
      <c r="AI241" s="713">
        <f t="shared" si="150"/>
        <v>0</v>
      </c>
      <c r="AJ241" s="713">
        <f t="shared" si="150"/>
        <v>0</v>
      </c>
      <c r="AK241" s="714">
        <f t="shared" si="139"/>
        <v>1435.5</v>
      </c>
      <c r="AL241" s="713">
        <f>'дор.фонд на 01.01.22 (декабрь)'!BL241</f>
        <v>0</v>
      </c>
      <c r="AM241" s="713">
        <f>'дор.фонд на 01.01.22 (декабрь)'!BM241</f>
        <v>1435.5</v>
      </c>
      <c r="AN241" s="713">
        <f>'дор.фонд на 01.01.22 (декабрь)'!BN241</f>
        <v>0</v>
      </c>
      <c r="AO241" s="714">
        <f t="shared" si="140"/>
        <v>1435.5</v>
      </c>
      <c r="AP241" s="713">
        <f>'дор.фонд на 01.01.22 (декабрь)'!BU241</f>
        <v>0</v>
      </c>
      <c r="AQ241" s="713">
        <f>'дор.фонд на 01.01.22 (декабрь)'!BV241</f>
        <v>1435.5</v>
      </c>
      <c r="AR241" s="713">
        <f>'дор.фонд на 01.01.22 (декабрь)'!BW241</f>
        <v>0</v>
      </c>
      <c r="AS241" s="714">
        <f t="shared" si="141"/>
        <v>195.75</v>
      </c>
      <c r="AT241" s="713">
        <f>'дор.фонд на 01.01.22 (декабрь)'!BZ241</f>
        <v>0</v>
      </c>
      <c r="AU241" s="713">
        <f>'дор.фонд на 01.01.22 (декабрь)'!CA241</f>
        <v>195.75</v>
      </c>
      <c r="AV241" s="713">
        <f>'дор.фонд на 01.01.22 (декабрь)'!CB241</f>
        <v>0</v>
      </c>
      <c r="AW241" s="714">
        <f t="shared" si="142"/>
        <v>1631.25</v>
      </c>
      <c r="AX241" s="713">
        <f t="shared" si="152"/>
        <v>0</v>
      </c>
      <c r="AY241" s="713">
        <f t="shared" si="153"/>
        <v>1631.25</v>
      </c>
      <c r="AZ241" s="713">
        <f t="shared" si="154"/>
        <v>0</v>
      </c>
      <c r="BA241" s="849"/>
      <c r="BB241" s="832"/>
      <c r="BC241" s="832"/>
      <c r="BD241" s="832"/>
      <c r="BE241" s="120"/>
    </row>
    <row r="242" spans="1:57" s="669" customFormat="1" ht="15.75" customHeight="1" x14ac:dyDescent="0.25">
      <c r="A242" s="827"/>
      <c r="B242" s="679"/>
      <c r="C242" s="680"/>
      <c r="D242" s="680"/>
      <c r="E242" s="638"/>
      <c r="F242" s="679"/>
      <c r="G242" s="680"/>
      <c r="H242" s="680"/>
      <c r="I242" s="813"/>
      <c r="J242" s="813"/>
      <c r="K242" s="813"/>
      <c r="L242" s="683"/>
      <c r="M242" s="138"/>
      <c r="N242" s="141" t="s">
        <v>4</v>
      </c>
      <c r="O242" s="712">
        <f>SUM(O243:O257)-O244</f>
        <v>42900.944010000007</v>
      </c>
      <c r="P242" s="711">
        <f>SUM(P243:P257)-P244</f>
        <v>2978.8341300000002</v>
      </c>
      <c r="Q242" s="711">
        <f>SUM(Q243:Q257)-Q244</f>
        <v>23124.279729999998</v>
      </c>
      <c r="R242" s="727">
        <f>SUM(R243:R257)-R244</f>
        <v>16797.830150000002</v>
      </c>
      <c r="S242" s="712">
        <f t="shared" si="127"/>
        <v>30428.296319999998</v>
      </c>
      <c r="T242" s="711">
        <f>SUM(T243:T257)-T244</f>
        <v>3000</v>
      </c>
      <c r="U242" s="711">
        <f>SUM(U243:U257)-U244</f>
        <v>23129.599999999999</v>
      </c>
      <c r="V242" s="711">
        <f>SUM(V243:V257)-V244</f>
        <v>4298.69632</v>
      </c>
      <c r="W242" s="712">
        <f t="shared" si="130"/>
        <v>42900.941300000006</v>
      </c>
      <c r="X242" s="711">
        <f>SUM(X243:X257)-X244</f>
        <v>2978.8341300000002</v>
      </c>
      <c r="Y242" s="711">
        <f>SUM(Y243:Y257)-Y244</f>
        <v>23124.279729999998</v>
      </c>
      <c r="Z242" s="711">
        <f>SUM(Z243:Z257)-Z244</f>
        <v>16797.827440000001</v>
      </c>
      <c r="AA242" s="712">
        <f t="shared" si="131"/>
        <v>42284.868190000001</v>
      </c>
      <c r="AB242" s="711">
        <f>SUM(AB243:AB257)-AB244</f>
        <v>2978.8341300000002</v>
      </c>
      <c r="AC242" s="711">
        <f>SUM(AC243:AC257)-AC244</f>
        <v>22614.006289999998</v>
      </c>
      <c r="AD242" s="728">
        <f>SUM(AD243:AD257)-AD244</f>
        <v>16692.027770000001</v>
      </c>
      <c r="AE242" s="729">
        <f t="shared" si="128"/>
        <v>1.4099028367816293</v>
      </c>
      <c r="AF242" s="730">
        <f t="shared" si="129"/>
        <v>0.99999993683122679</v>
      </c>
      <c r="AG242" s="712">
        <f t="shared" si="138"/>
        <v>2.7100000002064917E-3</v>
      </c>
      <c r="AH242" s="711">
        <f>SUM(AH243:AH257)-AH244</f>
        <v>0</v>
      </c>
      <c r="AI242" s="711">
        <f>SUM(AI243:AI257)-AI244</f>
        <v>0</v>
      </c>
      <c r="AJ242" s="711">
        <f>SUM(AJ243:AJ257)-AJ244</f>
        <v>2.7100000002064917E-3</v>
      </c>
      <c r="AK242" s="712">
        <f t="shared" si="139"/>
        <v>42284.868190000001</v>
      </c>
      <c r="AL242" s="711">
        <f>SUM(AL243:AL257)-AL244</f>
        <v>2978.8341300000002</v>
      </c>
      <c r="AM242" s="711">
        <f>SUM(AM243:AM257)-AM244</f>
        <v>22614.006289999998</v>
      </c>
      <c r="AN242" s="711">
        <f>SUM(AN243:AN257)-AN244</f>
        <v>16692.027770000001</v>
      </c>
      <c r="AO242" s="712">
        <f t="shared" si="140"/>
        <v>42284.868190000001</v>
      </c>
      <c r="AP242" s="711">
        <f>SUM(AP243:AP257)-AP244</f>
        <v>2978.8341300000002</v>
      </c>
      <c r="AQ242" s="711">
        <f>SUM(AQ243:AQ257)-AQ244</f>
        <v>22614.006289999998</v>
      </c>
      <c r="AR242" s="711">
        <f>SUM(AR243:AR257)-AR244</f>
        <v>16692.027770000001</v>
      </c>
      <c r="AS242" s="712">
        <f t="shared" si="141"/>
        <v>9153.8950600000007</v>
      </c>
      <c r="AT242" s="711">
        <f>SUM(AT243:AT257)-AT244</f>
        <v>224.21332000000001</v>
      </c>
      <c r="AU242" s="711">
        <f>SUM(AU243:AU257)-AU244</f>
        <v>7225.9357099999997</v>
      </c>
      <c r="AV242" s="711">
        <f>SUM(AV243:AV257)-AV244</f>
        <v>1703.74603</v>
      </c>
      <c r="AW242" s="712">
        <f t="shared" si="142"/>
        <v>51438.763250000004</v>
      </c>
      <c r="AX242" s="711">
        <f>SUM(AX243:AX257)-AX244</f>
        <v>3203.04745</v>
      </c>
      <c r="AY242" s="711">
        <f>SUM(AY243:AY257)-AY244</f>
        <v>29839.942000000006</v>
      </c>
      <c r="AZ242" s="711">
        <f>SUM(AZ243:AZ257)-AZ244</f>
        <v>18395.773799999999</v>
      </c>
      <c r="BA242" s="848"/>
      <c r="BB242" s="835"/>
      <c r="BC242" s="835"/>
      <c r="BD242" s="835"/>
      <c r="BE242" s="827"/>
    </row>
    <row r="243" spans="1:57" s="48" customFormat="1" ht="15.75" customHeight="1" x14ac:dyDescent="0.25">
      <c r="A243" s="120"/>
      <c r="B243" s="35">
        <v>1</v>
      </c>
      <c r="C243" s="36"/>
      <c r="D243" s="36"/>
      <c r="E243" s="811">
        <v>204</v>
      </c>
      <c r="F243" s="35"/>
      <c r="G243" s="36"/>
      <c r="H243" s="36"/>
      <c r="I243" s="120"/>
      <c r="J243" s="120"/>
      <c r="K243" s="120"/>
      <c r="L243" s="120"/>
      <c r="M243" s="811">
        <v>192</v>
      </c>
      <c r="N243" s="812" t="s">
        <v>250</v>
      </c>
      <c r="O243" s="738">
        <f t="shared" ref="O243:O257" si="155">P243+Q243+R243</f>
        <v>0</v>
      </c>
      <c r="P243" s="713">
        <f>'дор.фонд на 01.01.22 (декабрь)'!S243</f>
        <v>0</v>
      </c>
      <c r="Q243" s="716">
        <f>'дор.фонд на 01.01.22 (декабрь)'!T243</f>
        <v>0</v>
      </c>
      <c r="R243" s="731">
        <f>'дор.фонд на 01.01.22 (декабрь)'!U243</f>
        <v>0</v>
      </c>
      <c r="S243" s="714">
        <f t="shared" si="127"/>
        <v>0</v>
      </c>
      <c r="T243" s="713">
        <f>'дор.фонд на 01.01.22 (декабрь)'!W243</f>
        <v>0</v>
      </c>
      <c r="U243" s="716">
        <f>'дор.фонд на 01.01.22 (декабрь)'!X243</f>
        <v>0</v>
      </c>
      <c r="V243" s="713">
        <f>'дор.фонд на 01.01.22 (декабрь)'!Y243</f>
        <v>0</v>
      </c>
      <c r="W243" s="714">
        <f t="shared" si="130"/>
        <v>0</v>
      </c>
      <c r="X243" s="713">
        <f>'дор.фонд на 01.01.22 (декабрь)'!AR243</f>
        <v>0</v>
      </c>
      <c r="Y243" s="713">
        <f>'дор.фонд на 01.01.22 (декабрь)'!AS243</f>
        <v>0</v>
      </c>
      <c r="Z243" s="713">
        <f>'дор.фонд на 01.01.22 (декабрь)'!AT243</f>
        <v>0</v>
      </c>
      <c r="AA243" s="714">
        <f t="shared" si="131"/>
        <v>0</v>
      </c>
      <c r="AB243" s="717">
        <f>'дор.фонд на 01.01.22 (декабрь)'!BL243</f>
        <v>0</v>
      </c>
      <c r="AC243" s="717">
        <f>'дор.фонд на 01.01.22 (декабрь)'!BM243</f>
        <v>0</v>
      </c>
      <c r="AD243" s="740">
        <f>'дор.фонд на 01.01.22 (декабрь)'!BN243</f>
        <v>0</v>
      </c>
      <c r="AE243" s="758" t="e">
        <f t="shared" si="128"/>
        <v>#DIV/0!</v>
      </c>
      <c r="AF243" s="737" t="e">
        <f t="shared" si="129"/>
        <v>#DIV/0!</v>
      </c>
      <c r="AG243" s="714">
        <f t="shared" si="138"/>
        <v>0</v>
      </c>
      <c r="AH243" s="713">
        <f>'дор.фонд на 01.01.22 (декабрь)'!BB243</f>
        <v>0</v>
      </c>
      <c r="AI243" s="713">
        <f>'дор.фонд на 01.01.22 (декабрь)'!BC243</f>
        <v>0</v>
      </c>
      <c r="AJ243" s="713">
        <f>'дор.фонд на 01.01.22 (декабрь)'!BD243</f>
        <v>0</v>
      </c>
      <c r="AK243" s="714">
        <f t="shared" si="139"/>
        <v>0</v>
      </c>
      <c r="AL243" s="713">
        <f>'дор.фонд на 01.01.22 (декабрь)'!BL243</f>
        <v>0</v>
      </c>
      <c r="AM243" s="713">
        <f>'дор.фонд на 01.01.22 (декабрь)'!BM243</f>
        <v>0</v>
      </c>
      <c r="AN243" s="713">
        <f>'дор.фонд на 01.01.22 (декабрь)'!BN243</f>
        <v>0</v>
      </c>
      <c r="AO243" s="714">
        <f t="shared" si="140"/>
        <v>0</v>
      </c>
      <c r="AP243" s="713">
        <f>'дор.фонд на 01.01.22 (декабрь)'!BU243</f>
        <v>0</v>
      </c>
      <c r="AQ243" s="713">
        <f>'дор.фонд на 01.01.22 (декабрь)'!BV243</f>
        <v>0</v>
      </c>
      <c r="AR243" s="713">
        <f>'дор.фонд на 01.01.22 (декабрь)'!BW243</f>
        <v>0</v>
      </c>
      <c r="AS243" s="714">
        <f t="shared" si="141"/>
        <v>0</v>
      </c>
      <c r="AT243" s="713">
        <f>'дор.фонд на 01.01.22 (декабрь)'!BZ243</f>
        <v>0</v>
      </c>
      <c r="AU243" s="713">
        <f>'дор.фонд на 01.01.22 (декабрь)'!CA243</f>
        <v>0</v>
      </c>
      <c r="AV243" s="713">
        <f>'дор.фонд на 01.01.22 (декабрь)'!CB243</f>
        <v>0</v>
      </c>
      <c r="AW243" s="714">
        <f t="shared" si="142"/>
        <v>0</v>
      </c>
      <c r="AX243" s="713">
        <f>AP243+AT243</f>
        <v>0</v>
      </c>
      <c r="AY243" s="713">
        <f t="shared" ref="AY243:AZ243" si="156">AQ243+AU243</f>
        <v>0</v>
      </c>
      <c r="AZ243" s="713">
        <f t="shared" si="156"/>
        <v>0</v>
      </c>
      <c r="BA243" s="849"/>
      <c r="BB243" s="832"/>
      <c r="BC243" s="832"/>
      <c r="BD243" s="832"/>
      <c r="BE243" s="120"/>
    </row>
    <row r="244" spans="1:57" s="48" customFormat="1" ht="15.6" hidden="1" customHeight="1" x14ac:dyDescent="0.25">
      <c r="A244" s="120"/>
      <c r="B244" s="35"/>
      <c r="C244" s="36"/>
      <c r="D244" s="36"/>
      <c r="E244" s="811"/>
      <c r="F244" s="35"/>
      <c r="G244" s="36"/>
      <c r="H244" s="36"/>
      <c r="I244" s="810"/>
      <c r="J244" s="810"/>
      <c r="K244" s="810"/>
      <c r="L244" s="65"/>
      <c r="M244" s="811"/>
      <c r="N244" s="19" t="s">
        <v>251</v>
      </c>
      <c r="O244" s="738">
        <f t="shared" si="155"/>
        <v>0</v>
      </c>
      <c r="P244" s="713">
        <f>'дор.фонд на 01.01.22 (декабрь)'!S244</f>
        <v>0</v>
      </c>
      <c r="Q244" s="716">
        <f>'дор.фонд на 01.01.22 (декабрь)'!T244</f>
        <v>0</v>
      </c>
      <c r="R244" s="731">
        <f>'дор.фонд на 01.01.22 (декабрь)'!U244</f>
        <v>0</v>
      </c>
      <c r="S244" s="714">
        <f t="shared" si="127"/>
        <v>0</v>
      </c>
      <c r="T244" s="713">
        <f>'дор.фонд на 01.01.22 (декабрь)'!W244</f>
        <v>0</v>
      </c>
      <c r="U244" s="716">
        <f>'дор.фонд на 01.01.22 (декабрь)'!X244</f>
        <v>0</v>
      </c>
      <c r="V244" s="713">
        <f>'дор.фонд на 01.01.22 (декабрь)'!Y244</f>
        <v>0</v>
      </c>
      <c r="W244" s="714">
        <f t="shared" si="130"/>
        <v>0</v>
      </c>
      <c r="X244" s="713">
        <f>'дор.фонд на 01.01.22 (декабрь)'!AR244</f>
        <v>0</v>
      </c>
      <c r="Y244" s="713">
        <f>'дор.фонд на 01.01.22 (декабрь)'!AS244</f>
        <v>0</v>
      </c>
      <c r="Z244" s="713">
        <f>'дор.фонд на 01.01.22 (декабрь)'!AT244</f>
        <v>0</v>
      </c>
      <c r="AA244" s="714">
        <f t="shared" si="131"/>
        <v>0</v>
      </c>
      <c r="AB244" s="717">
        <f>'дор.фонд на 01.01.22 (декабрь)'!BL244</f>
        <v>0</v>
      </c>
      <c r="AC244" s="717">
        <f>'дор.фонд на 01.01.22 (декабрь)'!BM244</f>
        <v>0</v>
      </c>
      <c r="AD244" s="740">
        <f>'дор.фонд на 01.01.22 (декабрь)'!BN244</f>
        <v>0</v>
      </c>
      <c r="AE244" s="758" t="e">
        <f t="shared" si="128"/>
        <v>#DIV/0!</v>
      </c>
      <c r="AF244" s="737" t="e">
        <f t="shared" si="129"/>
        <v>#DIV/0!</v>
      </c>
      <c r="AG244" s="714">
        <f t="shared" si="138"/>
        <v>0</v>
      </c>
      <c r="AH244" s="713">
        <f>'дор.фонд на 01.01.22 (декабрь)'!BB244</f>
        <v>0</v>
      </c>
      <c r="AI244" s="713">
        <f>'дор.фонд на 01.01.22 (декабрь)'!BC244</f>
        <v>0</v>
      </c>
      <c r="AJ244" s="713">
        <f>'дор.фонд на 01.01.22 (декабрь)'!BD244</f>
        <v>0</v>
      </c>
      <c r="AK244" s="714">
        <f t="shared" si="139"/>
        <v>0</v>
      </c>
      <c r="AL244" s="713">
        <f>'дор.фонд на 01.01.22 (декабрь)'!BL244</f>
        <v>0</v>
      </c>
      <c r="AM244" s="713">
        <f>'дор.фонд на 01.01.22 (декабрь)'!BM244</f>
        <v>0</v>
      </c>
      <c r="AN244" s="713">
        <f>'дор.фонд на 01.01.22 (декабрь)'!BN244</f>
        <v>0</v>
      </c>
      <c r="AO244" s="714">
        <f t="shared" si="140"/>
        <v>0</v>
      </c>
      <c r="AP244" s="713">
        <f>'дор.фонд на 01.01.22 (декабрь)'!BU244</f>
        <v>0</v>
      </c>
      <c r="AQ244" s="713">
        <f>'дор.фонд на 01.01.22 (декабрь)'!BV244</f>
        <v>0</v>
      </c>
      <c r="AR244" s="713">
        <f>'дор.фонд на 01.01.22 (декабрь)'!BW244</f>
        <v>0</v>
      </c>
      <c r="AS244" s="714">
        <f t="shared" si="141"/>
        <v>0</v>
      </c>
      <c r="AT244" s="713">
        <f>'дор.фонд на 01.01.22 (декабрь)'!BZ244</f>
        <v>0</v>
      </c>
      <c r="AU244" s="713">
        <f>'дор.фонд на 01.01.22 (декабрь)'!CA244</f>
        <v>0</v>
      </c>
      <c r="AV244" s="713">
        <f>'дор.фонд на 01.01.22 (декабрь)'!CB244</f>
        <v>0</v>
      </c>
      <c r="AW244" s="714">
        <f t="shared" si="142"/>
        <v>0</v>
      </c>
      <c r="AX244" s="713">
        <f t="shared" ref="AX244:AX257" si="157">AP244+AT244</f>
        <v>0</v>
      </c>
      <c r="AY244" s="713">
        <f t="shared" ref="AY244:AY257" si="158">AQ244+AU244</f>
        <v>0</v>
      </c>
      <c r="AZ244" s="713">
        <f t="shared" ref="AZ244:AZ257" si="159">AR244+AV244</f>
        <v>0</v>
      </c>
      <c r="BA244" s="849"/>
      <c r="BB244" s="832"/>
      <c r="BC244" s="832"/>
      <c r="BD244" s="832"/>
      <c r="BE244" s="120"/>
    </row>
    <row r="245" spans="1:57" s="49" customFormat="1" ht="15.75" customHeight="1" x14ac:dyDescent="0.25">
      <c r="A245" s="828"/>
      <c r="B245" s="38"/>
      <c r="C245" s="39">
        <v>1</v>
      </c>
      <c r="D245" s="39"/>
      <c r="E245" s="40">
        <v>205</v>
      </c>
      <c r="F245" s="38"/>
      <c r="G245" s="39">
        <v>1</v>
      </c>
      <c r="H245" s="39"/>
      <c r="I245" s="40"/>
      <c r="J245" s="41"/>
      <c r="K245" s="41"/>
      <c r="L245" s="85"/>
      <c r="M245" s="811">
        <v>193</v>
      </c>
      <c r="N245" s="812" t="s">
        <v>68</v>
      </c>
      <c r="O245" s="738">
        <f t="shared" si="155"/>
        <v>1401.2</v>
      </c>
      <c r="P245" s="713">
        <f>'дор.фонд на 01.01.22 (декабрь)'!S245</f>
        <v>0</v>
      </c>
      <c r="Q245" s="716">
        <f>'дор.фонд на 01.01.22 (декабрь)'!T245</f>
        <v>1401.2</v>
      </c>
      <c r="R245" s="731">
        <f>'дор.фонд на 01.01.22 (декабрь)'!U245</f>
        <v>0</v>
      </c>
      <c r="S245" s="732">
        <f t="shared" si="127"/>
        <v>1401.2</v>
      </c>
      <c r="T245" s="733">
        <f>'дор.фонд на 01.01.22 (декабрь)'!W245</f>
        <v>0</v>
      </c>
      <c r="U245" s="734">
        <f>'дор.фонд на 01.01.22 (декабрь)'!X245</f>
        <v>1401.2</v>
      </c>
      <c r="V245" s="733">
        <f>'дор.фонд на 01.01.22 (декабрь)'!Y245</f>
        <v>0</v>
      </c>
      <c r="W245" s="714">
        <f t="shared" si="130"/>
        <v>1401.2</v>
      </c>
      <c r="X245" s="713">
        <f>'дор.фонд на 01.01.22 (декабрь)'!AR245</f>
        <v>0</v>
      </c>
      <c r="Y245" s="713">
        <f>'дор.фонд на 01.01.22 (декабрь)'!AS245</f>
        <v>1401.2</v>
      </c>
      <c r="Z245" s="713">
        <f>'дор.фонд на 01.01.22 (декабрь)'!AT245</f>
        <v>0</v>
      </c>
      <c r="AA245" s="714">
        <f t="shared" si="131"/>
        <v>1387.7996899999998</v>
      </c>
      <c r="AB245" s="717">
        <f>'дор.фонд на 01.01.22 (декабрь)'!BL245</f>
        <v>0</v>
      </c>
      <c r="AC245" s="717">
        <f>'дор.фонд на 01.01.22 (декабрь)'!BM245</f>
        <v>1387.7996899999998</v>
      </c>
      <c r="AD245" s="740">
        <f>'дор.фонд на 01.01.22 (декабрь)'!BN245</f>
        <v>0</v>
      </c>
      <c r="AE245" s="736">
        <f t="shared" si="128"/>
        <v>1</v>
      </c>
      <c r="AF245" s="737">
        <f t="shared" si="129"/>
        <v>1</v>
      </c>
      <c r="AG245" s="714">
        <f t="shared" si="138"/>
        <v>0</v>
      </c>
      <c r="AH245" s="713">
        <f t="shared" ref="AH245:AJ257" si="160">P245-X245</f>
        <v>0</v>
      </c>
      <c r="AI245" s="713">
        <f t="shared" si="160"/>
        <v>0</v>
      </c>
      <c r="AJ245" s="713">
        <f>R245-Z245</f>
        <v>0</v>
      </c>
      <c r="AK245" s="714">
        <f t="shared" si="139"/>
        <v>1387.7996899999998</v>
      </c>
      <c r="AL245" s="713">
        <f>'дор.фонд на 01.01.22 (декабрь)'!BL245</f>
        <v>0</v>
      </c>
      <c r="AM245" s="713">
        <f>'дор.фонд на 01.01.22 (декабрь)'!BM245</f>
        <v>1387.7996899999998</v>
      </c>
      <c r="AN245" s="713">
        <f>'дор.фонд на 01.01.22 (декабрь)'!BN245</f>
        <v>0</v>
      </c>
      <c r="AO245" s="714">
        <f t="shared" si="140"/>
        <v>1387.7996899999998</v>
      </c>
      <c r="AP245" s="713">
        <f>'дор.фонд на 01.01.22 (декабрь)'!BU245</f>
        <v>0</v>
      </c>
      <c r="AQ245" s="713">
        <f>'дор.фонд на 01.01.22 (декабрь)'!BV245</f>
        <v>1387.7996899999998</v>
      </c>
      <c r="AR245" s="713">
        <f>'дор.фонд на 01.01.22 (декабрь)'!BW245</f>
        <v>0</v>
      </c>
      <c r="AS245" s="714">
        <f t="shared" si="141"/>
        <v>127.76631</v>
      </c>
      <c r="AT245" s="713">
        <f>'дор.фонд на 01.01.22 (декабрь)'!BZ245</f>
        <v>0</v>
      </c>
      <c r="AU245" s="713">
        <f>'дор.фонд на 01.01.22 (декабрь)'!CA245</f>
        <v>127.76631</v>
      </c>
      <c r="AV245" s="713">
        <f>'дор.фонд на 01.01.22 (декабрь)'!CB245</f>
        <v>0</v>
      </c>
      <c r="AW245" s="714">
        <f t="shared" si="142"/>
        <v>1515.5659999999998</v>
      </c>
      <c r="AX245" s="713">
        <f t="shared" si="157"/>
        <v>0</v>
      </c>
      <c r="AY245" s="713">
        <f t="shared" si="158"/>
        <v>1515.5659999999998</v>
      </c>
      <c r="AZ245" s="713">
        <f t="shared" si="159"/>
        <v>0</v>
      </c>
      <c r="BA245" s="849"/>
      <c r="BB245" s="832"/>
      <c r="BC245" s="832"/>
      <c r="BD245" s="832"/>
      <c r="BE245" s="828"/>
    </row>
    <row r="246" spans="1:57" s="48" customFormat="1" ht="15.75" customHeight="1" x14ac:dyDescent="0.25">
      <c r="A246" s="120"/>
      <c r="B246" s="35"/>
      <c r="C246" s="36"/>
      <c r="D246" s="36">
        <v>1</v>
      </c>
      <c r="E246" s="811">
        <v>206</v>
      </c>
      <c r="F246" s="35"/>
      <c r="G246" s="36"/>
      <c r="H246" s="36">
        <v>1</v>
      </c>
      <c r="I246" s="811"/>
      <c r="J246" s="812"/>
      <c r="K246" s="812"/>
      <c r="L246" s="66"/>
      <c r="M246" s="811">
        <v>194</v>
      </c>
      <c r="N246" s="812" t="s">
        <v>152</v>
      </c>
      <c r="O246" s="738">
        <f t="shared" si="155"/>
        <v>1414.9</v>
      </c>
      <c r="P246" s="713">
        <f>'дор.фонд на 01.01.22 (декабрь)'!S246</f>
        <v>0</v>
      </c>
      <c r="Q246" s="716">
        <f>'дор.фонд на 01.01.22 (декабрь)'!T246</f>
        <v>1414.9</v>
      </c>
      <c r="R246" s="731">
        <f>'дор.фонд на 01.01.22 (декабрь)'!U246</f>
        <v>0</v>
      </c>
      <c r="S246" s="732">
        <f t="shared" si="127"/>
        <v>1414.9</v>
      </c>
      <c r="T246" s="733">
        <f>'дор.фонд на 01.01.22 (декабрь)'!W246</f>
        <v>0</v>
      </c>
      <c r="U246" s="734">
        <f>'дор.фонд на 01.01.22 (декабрь)'!X246</f>
        <v>1414.9</v>
      </c>
      <c r="V246" s="733">
        <f>'дор.фонд на 01.01.22 (декабрь)'!Y246</f>
        <v>0</v>
      </c>
      <c r="W246" s="714">
        <f t="shared" si="130"/>
        <v>1414.9</v>
      </c>
      <c r="X246" s="713">
        <f>'дор.фонд на 01.01.22 (декабрь)'!AR246</f>
        <v>0</v>
      </c>
      <c r="Y246" s="713">
        <f>'дор.фонд на 01.01.22 (декабрь)'!AS246</f>
        <v>1414.9</v>
      </c>
      <c r="Z246" s="713">
        <f>'дор.фонд на 01.01.22 (декабрь)'!AT246</f>
        <v>0</v>
      </c>
      <c r="AA246" s="714">
        <f t="shared" si="131"/>
        <v>1414.9</v>
      </c>
      <c r="AB246" s="717">
        <f>'дор.фонд на 01.01.22 (декабрь)'!BL246</f>
        <v>0</v>
      </c>
      <c r="AC246" s="717">
        <f>'дор.фонд на 01.01.22 (декабрь)'!BM246</f>
        <v>1414.9</v>
      </c>
      <c r="AD246" s="740">
        <f>'дор.фонд на 01.01.22 (декабрь)'!BN246</f>
        <v>0</v>
      </c>
      <c r="AE246" s="736">
        <f t="shared" si="128"/>
        <v>1</v>
      </c>
      <c r="AF246" s="737">
        <f t="shared" si="129"/>
        <v>1</v>
      </c>
      <c r="AG246" s="714">
        <f t="shared" si="138"/>
        <v>0</v>
      </c>
      <c r="AH246" s="713">
        <f t="shared" si="160"/>
        <v>0</v>
      </c>
      <c r="AI246" s="713">
        <f t="shared" si="160"/>
        <v>0</v>
      </c>
      <c r="AJ246" s="713">
        <f t="shared" si="160"/>
        <v>0</v>
      </c>
      <c r="AK246" s="714">
        <f t="shared" si="139"/>
        <v>1414.9</v>
      </c>
      <c r="AL246" s="713">
        <f>'дор.фонд на 01.01.22 (декабрь)'!BL246</f>
        <v>0</v>
      </c>
      <c r="AM246" s="713">
        <f>'дор.фонд на 01.01.22 (декабрь)'!BM246</f>
        <v>1414.9</v>
      </c>
      <c r="AN246" s="713">
        <f>'дор.фонд на 01.01.22 (декабрь)'!BN246</f>
        <v>0</v>
      </c>
      <c r="AO246" s="714">
        <f t="shared" si="140"/>
        <v>1414.9</v>
      </c>
      <c r="AP246" s="713">
        <f>'дор.фонд на 01.01.22 (декабрь)'!BU246</f>
        <v>0</v>
      </c>
      <c r="AQ246" s="713">
        <f>'дор.фонд на 01.01.22 (декабрь)'!BV246</f>
        <v>1414.9</v>
      </c>
      <c r="AR246" s="713">
        <f>'дор.фонд на 01.01.22 (декабрь)'!BW246</f>
        <v>0</v>
      </c>
      <c r="AS246" s="714">
        <f t="shared" si="141"/>
        <v>198.80373</v>
      </c>
      <c r="AT246" s="713">
        <f>'дор.фонд на 01.01.22 (декабрь)'!BZ246</f>
        <v>0</v>
      </c>
      <c r="AU246" s="713">
        <f>'дор.фонд на 01.01.22 (декабрь)'!CA246</f>
        <v>198.80373</v>
      </c>
      <c r="AV246" s="713">
        <f>'дор.фонд на 01.01.22 (декабрь)'!CB246</f>
        <v>0</v>
      </c>
      <c r="AW246" s="714">
        <f t="shared" si="142"/>
        <v>1613.7037300000002</v>
      </c>
      <c r="AX246" s="713">
        <f t="shared" si="157"/>
        <v>0</v>
      </c>
      <c r="AY246" s="713">
        <f t="shared" si="158"/>
        <v>1613.7037300000002</v>
      </c>
      <c r="AZ246" s="713">
        <f t="shared" si="159"/>
        <v>0</v>
      </c>
      <c r="BA246" s="849"/>
      <c r="BB246" s="832"/>
      <c r="BC246" s="832"/>
      <c r="BD246" s="832"/>
      <c r="BE246" s="120"/>
    </row>
    <row r="247" spans="1:57" s="49" customFormat="1" ht="15.6" customHeight="1" x14ac:dyDescent="0.25">
      <c r="A247" s="828"/>
      <c r="B247" s="38"/>
      <c r="C247" s="39">
        <v>1</v>
      </c>
      <c r="D247" s="39"/>
      <c r="E247" s="40">
        <v>207</v>
      </c>
      <c r="F247" s="38"/>
      <c r="G247" s="39">
        <v>1</v>
      </c>
      <c r="H247" s="39">
        <v>1</v>
      </c>
      <c r="I247" s="40"/>
      <c r="J247" s="41"/>
      <c r="K247" s="41"/>
      <c r="L247" s="85"/>
      <c r="M247" s="811">
        <v>195</v>
      </c>
      <c r="N247" s="812" t="s">
        <v>67</v>
      </c>
      <c r="O247" s="738">
        <f t="shared" si="155"/>
        <v>3182.8507599999998</v>
      </c>
      <c r="P247" s="713">
        <f>'дор.фонд на 01.01.22 (декабрь)'!S247</f>
        <v>0</v>
      </c>
      <c r="Q247" s="716">
        <f>'дор.фонд на 01.01.22 (декабрь)'!T247</f>
        <v>3182.8507599999998</v>
      </c>
      <c r="R247" s="731">
        <f>'дор.фонд на 01.01.22 (декабрь)'!U247</f>
        <v>0</v>
      </c>
      <c r="S247" s="732">
        <f t="shared" si="127"/>
        <v>3183.6</v>
      </c>
      <c r="T247" s="733">
        <f>'дор.фонд на 01.01.22 (декабрь)'!W247</f>
        <v>0</v>
      </c>
      <c r="U247" s="734">
        <f>'дор.фонд на 01.01.22 (декабрь)'!X247</f>
        <v>3183.6</v>
      </c>
      <c r="V247" s="733">
        <f>'дор.фонд на 01.01.22 (декабрь)'!Y247</f>
        <v>0</v>
      </c>
      <c r="W247" s="714">
        <f t="shared" si="130"/>
        <v>3182.8507599999998</v>
      </c>
      <c r="X247" s="713">
        <f>'дор.фонд на 01.01.22 (декабрь)'!AR247</f>
        <v>0</v>
      </c>
      <c r="Y247" s="713">
        <f>'дор.фонд на 01.01.22 (декабрь)'!AS247</f>
        <v>3182.8507599999998</v>
      </c>
      <c r="Z247" s="713">
        <f>'дор.фонд на 01.01.22 (декабрь)'!AT247</f>
        <v>0</v>
      </c>
      <c r="AA247" s="714">
        <f t="shared" si="131"/>
        <v>3182.8507599999998</v>
      </c>
      <c r="AB247" s="717">
        <f>'дор.фонд на 01.01.22 (декабрь)'!BL247</f>
        <v>0</v>
      </c>
      <c r="AC247" s="717">
        <f>'дор.фонд на 01.01.22 (декабрь)'!BM247</f>
        <v>3182.8507599999998</v>
      </c>
      <c r="AD247" s="740">
        <f>'дор.фонд на 01.01.22 (декабрь)'!BN247</f>
        <v>0</v>
      </c>
      <c r="AE247" s="736">
        <f t="shared" si="128"/>
        <v>0.9997646563638648</v>
      </c>
      <c r="AF247" s="737">
        <f t="shared" si="129"/>
        <v>1</v>
      </c>
      <c r="AG247" s="714">
        <f t="shared" si="138"/>
        <v>0</v>
      </c>
      <c r="AH247" s="713">
        <f t="shared" si="160"/>
        <v>0</v>
      </c>
      <c r="AI247" s="713">
        <f t="shared" si="160"/>
        <v>0</v>
      </c>
      <c r="AJ247" s="713">
        <f t="shared" si="160"/>
        <v>0</v>
      </c>
      <c r="AK247" s="714">
        <f t="shared" si="139"/>
        <v>3182.8507599999998</v>
      </c>
      <c r="AL247" s="713">
        <f>'дор.фонд на 01.01.22 (декабрь)'!BL247</f>
        <v>0</v>
      </c>
      <c r="AM247" s="713">
        <f>'дор.фонд на 01.01.22 (декабрь)'!BM247</f>
        <v>3182.8507599999998</v>
      </c>
      <c r="AN247" s="713">
        <f>'дор.фонд на 01.01.22 (декабрь)'!BN247</f>
        <v>0</v>
      </c>
      <c r="AO247" s="714">
        <f t="shared" si="140"/>
        <v>3182.8507599999998</v>
      </c>
      <c r="AP247" s="713">
        <f>'дор.фонд на 01.01.22 (декабрь)'!BU247</f>
        <v>0</v>
      </c>
      <c r="AQ247" s="713">
        <f>'дор.фонд на 01.01.22 (декабрь)'!BV247</f>
        <v>3182.8507599999998</v>
      </c>
      <c r="AR247" s="713">
        <f>'дор.фонд на 01.01.22 (декабрь)'!BW247</f>
        <v>0</v>
      </c>
      <c r="AS247" s="714">
        <f t="shared" si="141"/>
        <v>276.76963999999998</v>
      </c>
      <c r="AT247" s="713">
        <f>'дор.фонд на 01.01.22 (декабрь)'!BZ247</f>
        <v>0</v>
      </c>
      <c r="AU247" s="713">
        <f>'дор.фонд на 01.01.22 (декабрь)'!CA247</f>
        <v>276.76963999999998</v>
      </c>
      <c r="AV247" s="713">
        <f>'дор.фонд на 01.01.22 (декабрь)'!CB247</f>
        <v>0</v>
      </c>
      <c r="AW247" s="714">
        <f t="shared" si="142"/>
        <v>3459.6203999999998</v>
      </c>
      <c r="AX247" s="713">
        <f t="shared" si="157"/>
        <v>0</v>
      </c>
      <c r="AY247" s="713">
        <f t="shared" si="158"/>
        <v>3459.6203999999998</v>
      </c>
      <c r="AZ247" s="713">
        <f t="shared" si="159"/>
        <v>0</v>
      </c>
      <c r="BA247" s="849"/>
      <c r="BB247" s="832"/>
      <c r="BC247" s="832"/>
      <c r="BD247" s="832"/>
      <c r="BE247" s="828"/>
    </row>
    <row r="248" spans="1:57" s="49" customFormat="1" ht="15.75" customHeight="1" x14ac:dyDescent="0.25">
      <c r="A248" s="828"/>
      <c r="B248" s="38"/>
      <c r="C248" s="39">
        <v>1</v>
      </c>
      <c r="D248" s="39"/>
      <c r="E248" s="40">
        <v>208</v>
      </c>
      <c r="F248" s="38"/>
      <c r="G248" s="39">
        <v>1</v>
      </c>
      <c r="H248" s="39">
        <v>1</v>
      </c>
      <c r="I248" s="40"/>
      <c r="J248" s="41"/>
      <c r="K248" s="41"/>
      <c r="L248" s="85"/>
      <c r="M248" s="811">
        <v>196</v>
      </c>
      <c r="N248" s="812" t="s">
        <v>62</v>
      </c>
      <c r="O248" s="738">
        <f t="shared" si="155"/>
        <v>1253.5</v>
      </c>
      <c r="P248" s="713">
        <f>'дор.фонд на 01.01.22 (декабрь)'!S248</f>
        <v>0</v>
      </c>
      <c r="Q248" s="716">
        <f>'дор.фонд на 01.01.22 (декабрь)'!T248</f>
        <v>1253.5</v>
      </c>
      <c r="R248" s="731">
        <f>'дор.фонд на 01.01.22 (декабрь)'!U248</f>
        <v>0</v>
      </c>
      <c r="S248" s="732">
        <f t="shared" si="127"/>
        <v>1253.5</v>
      </c>
      <c r="T248" s="733">
        <f>'дор.фонд на 01.01.22 (декабрь)'!W248</f>
        <v>0</v>
      </c>
      <c r="U248" s="734">
        <f>'дор.фонд на 01.01.22 (декабрь)'!X248</f>
        <v>1253.5</v>
      </c>
      <c r="V248" s="733">
        <f>'дор.фонд на 01.01.22 (декабрь)'!Y248</f>
        <v>0</v>
      </c>
      <c r="W248" s="714">
        <f t="shared" si="130"/>
        <v>1253.5</v>
      </c>
      <c r="X248" s="713">
        <f>'дор.фонд на 01.01.22 (декабрь)'!AR248</f>
        <v>0</v>
      </c>
      <c r="Y248" s="713">
        <f>'дор.фонд на 01.01.22 (декабрь)'!AS248</f>
        <v>1253.5</v>
      </c>
      <c r="Z248" s="713">
        <f>'дор.фонд на 01.01.22 (декабрь)'!AT248</f>
        <v>0</v>
      </c>
      <c r="AA248" s="714">
        <f t="shared" si="131"/>
        <v>1170.7250799999999</v>
      </c>
      <c r="AB248" s="717">
        <f>'дор.фонд на 01.01.22 (декабрь)'!BL248</f>
        <v>0</v>
      </c>
      <c r="AC248" s="717">
        <f>'дор.фонд на 01.01.22 (декабрь)'!BM248</f>
        <v>1170.7250799999999</v>
      </c>
      <c r="AD248" s="740">
        <f>'дор.фонд на 01.01.22 (декабрь)'!BN248</f>
        <v>0</v>
      </c>
      <c r="AE248" s="736">
        <f t="shared" si="128"/>
        <v>1</v>
      </c>
      <c r="AF248" s="737">
        <f t="shared" si="129"/>
        <v>1</v>
      </c>
      <c r="AG248" s="714">
        <f t="shared" si="138"/>
        <v>0</v>
      </c>
      <c r="AH248" s="713">
        <f t="shared" si="160"/>
        <v>0</v>
      </c>
      <c r="AI248" s="713">
        <f t="shared" si="160"/>
        <v>0</v>
      </c>
      <c r="AJ248" s="713">
        <f t="shared" si="160"/>
        <v>0</v>
      </c>
      <c r="AK248" s="714">
        <f t="shared" si="139"/>
        <v>1170.7250799999999</v>
      </c>
      <c r="AL248" s="713">
        <f>'дор.фонд на 01.01.22 (декабрь)'!BL248</f>
        <v>0</v>
      </c>
      <c r="AM248" s="713">
        <f>'дор.фонд на 01.01.22 (декабрь)'!BM248</f>
        <v>1170.7250799999999</v>
      </c>
      <c r="AN248" s="713">
        <f>'дор.фонд на 01.01.22 (декабрь)'!BN248</f>
        <v>0</v>
      </c>
      <c r="AO248" s="714">
        <f t="shared" si="140"/>
        <v>1170.7250799999999</v>
      </c>
      <c r="AP248" s="713">
        <f>'дор.фонд на 01.01.22 (декабрь)'!BU248</f>
        <v>0</v>
      </c>
      <c r="AQ248" s="713">
        <f>'дор.фонд на 01.01.22 (декабрь)'!BV248</f>
        <v>1170.7250799999999</v>
      </c>
      <c r="AR248" s="713">
        <f>'дор.фонд на 01.01.22 (декабрь)'!BW248</f>
        <v>0</v>
      </c>
      <c r="AS248" s="714">
        <f t="shared" si="141"/>
        <v>1443.6781900000001</v>
      </c>
      <c r="AT248" s="713">
        <f>'дор.фонд на 01.01.22 (декабрь)'!BZ248</f>
        <v>0</v>
      </c>
      <c r="AU248" s="713">
        <f>'дор.фонд на 01.01.22 (декабрь)'!CA248</f>
        <v>1443.6781900000001</v>
      </c>
      <c r="AV248" s="713">
        <f>'дор.фонд на 01.01.22 (декабрь)'!CB248</f>
        <v>0</v>
      </c>
      <c r="AW248" s="714">
        <f t="shared" si="142"/>
        <v>2614.4032699999998</v>
      </c>
      <c r="AX248" s="713">
        <f t="shared" si="157"/>
        <v>0</v>
      </c>
      <c r="AY248" s="713">
        <f t="shared" si="158"/>
        <v>2614.4032699999998</v>
      </c>
      <c r="AZ248" s="713">
        <f t="shared" si="159"/>
        <v>0</v>
      </c>
      <c r="BA248" s="849"/>
      <c r="BB248" s="832"/>
      <c r="BC248" s="832"/>
      <c r="BD248" s="832"/>
      <c r="BE248" s="828"/>
    </row>
    <row r="249" spans="1:57" s="48" customFormat="1" ht="15.6" customHeight="1" x14ac:dyDescent="0.25">
      <c r="A249" s="120"/>
      <c r="B249" s="35"/>
      <c r="C249" s="36"/>
      <c r="D249" s="36">
        <v>1</v>
      </c>
      <c r="E249" s="811">
        <v>209</v>
      </c>
      <c r="F249" s="35"/>
      <c r="G249" s="36"/>
      <c r="H249" s="36">
        <v>1</v>
      </c>
      <c r="I249" s="811"/>
      <c r="J249" s="812"/>
      <c r="K249" s="812"/>
      <c r="L249" s="66"/>
      <c r="M249" s="811">
        <v>197</v>
      </c>
      <c r="N249" s="812" t="s">
        <v>153</v>
      </c>
      <c r="O249" s="738">
        <f t="shared" si="155"/>
        <v>2919.1890000000003</v>
      </c>
      <c r="P249" s="713">
        <f>'дор.фонд на 01.01.22 (декабрь)'!S249</f>
        <v>0</v>
      </c>
      <c r="Q249" s="716">
        <f>'дор.фонд на 01.01.22 (декабрь)'!T249</f>
        <v>813.9</v>
      </c>
      <c r="R249" s="731">
        <f>'дор.фонд на 01.01.22 (декабрь)'!U249</f>
        <v>2105.2890000000002</v>
      </c>
      <c r="S249" s="732">
        <f t="shared" si="127"/>
        <v>813.9</v>
      </c>
      <c r="T249" s="733">
        <f>'дор.фонд на 01.01.22 (декабрь)'!W249</f>
        <v>0</v>
      </c>
      <c r="U249" s="734">
        <f>'дор.фонд на 01.01.22 (декабрь)'!X249</f>
        <v>813.9</v>
      </c>
      <c r="V249" s="733">
        <f>'дор.фонд на 01.01.22 (декабрь)'!Y249</f>
        <v>0</v>
      </c>
      <c r="W249" s="714">
        <f t="shared" si="130"/>
        <v>2919.1863000000003</v>
      </c>
      <c r="X249" s="713">
        <f>'дор.фонд на 01.01.22 (декабрь)'!AR249</f>
        <v>0</v>
      </c>
      <c r="Y249" s="713">
        <f>'дор.фонд на 01.01.22 (декабрь)'!AS249</f>
        <v>813.9</v>
      </c>
      <c r="Z249" s="713">
        <f>'дор.фонд на 01.01.22 (декабрь)'!AT249</f>
        <v>2105.2863000000002</v>
      </c>
      <c r="AA249" s="714">
        <f t="shared" si="131"/>
        <v>2793.0318300000004</v>
      </c>
      <c r="AB249" s="717">
        <f>'дор.фонд на 01.01.22 (декабрь)'!BL249</f>
        <v>0</v>
      </c>
      <c r="AC249" s="717">
        <f>'дор.фонд на 01.01.22 (декабрь)'!BM249</f>
        <v>687.74553000000003</v>
      </c>
      <c r="AD249" s="740">
        <f>'дор.фонд на 01.01.22 (декабрь)'!BN249</f>
        <v>2105.2863000000002</v>
      </c>
      <c r="AE249" s="736">
        <f t="shared" si="128"/>
        <v>3.5866645779579804</v>
      </c>
      <c r="AF249" s="737">
        <f t="shared" si="129"/>
        <v>0.99999907508558028</v>
      </c>
      <c r="AG249" s="714">
        <f t="shared" si="138"/>
        <v>2.7000000000043656E-3</v>
      </c>
      <c r="AH249" s="713">
        <f t="shared" si="160"/>
        <v>0</v>
      </c>
      <c r="AI249" s="713">
        <f t="shared" si="160"/>
        <v>0</v>
      </c>
      <c r="AJ249" s="713">
        <f t="shared" si="160"/>
        <v>2.7000000000043656E-3</v>
      </c>
      <c r="AK249" s="714">
        <f t="shared" si="139"/>
        <v>2793.0318300000004</v>
      </c>
      <c r="AL249" s="713">
        <f>'дор.фонд на 01.01.22 (декабрь)'!BL249</f>
        <v>0</v>
      </c>
      <c r="AM249" s="713">
        <f>'дор.фонд на 01.01.22 (декабрь)'!BM249</f>
        <v>687.74553000000003</v>
      </c>
      <c r="AN249" s="713">
        <f>'дор.фонд на 01.01.22 (декабрь)'!BN249</f>
        <v>2105.2863000000002</v>
      </c>
      <c r="AO249" s="714">
        <f t="shared" si="140"/>
        <v>2793.0318300000004</v>
      </c>
      <c r="AP249" s="713">
        <f>'дор.фонд на 01.01.22 (декабрь)'!BU249</f>
        <v>0</v>
      </c>
      <c r="AQ249" s="713">
        <f>'дор.фонд на 01.01.22 (декабрь)'!BV249</f>
        <v>687.74553000000003</v>
      </c>
      <c r="AR249" s="713">
        <f>'дор.фонд на 01.01.22 (декабрь)'!BW249</f>
        <v>2105.2863000000002</v>
      </c>
      <c r="AS249" s="714">
        <f t="shared" si="141"/>
        <v>1450.2901900000002</v>
      </c>
      <c r="AT249" s="713">
        <f>'дор.фонд на 01.01.22 (декабрь)'!BZ249</f>
        <v>0</v>
      </c>
      <c r="AU249" s="713">
        <f>'дор.фонд на 01.01.22 (декабрь)'!CA249</f>
        <v>1216.36949</v>
      </c>
      <c r="AV249" s="713">
        <f>'дор.фонд на 01.01.22 (декабрь)'!CB249</f>
        <v>233.92070000000001</v>
      </c>
      <c r="AW249" s="714">
        <f t="shared" si="142"/>
        <v>4243.3220200000005</v>
      </c>
      <c r="AX249" s="713">
        <f t="shared" si="157"/>
        <v>0</v>
      </c>
      <c r="AY249" s="713">
        <f t="shared" si="158"/>
        <v>1904.1150200000002</v>
      </c>
      <c r="AZ249" s="713">
        <f t="shared" si="159"/>
        <v>2339.2070000000003</v>
      </c>
      <c r="BA249" s="849"/>
      <c r="BB249" s="832"/>
      <c r="BC249" s="832"/>
      <c r="BD249" s="832"/>
      <c r="BE249" s="120"/>
    </row>
    <row r="250" spans="1:57" s="49" customFormat="1" ht="15.6" customHeight="1" x14ac:dyDescent="0.25">
      <c r="A250" s="828"/>
      <c r="B250" s="38"/>
      <c r="C250" s="39">
        <v>1</v>
      </c>
      <c r="D250" s="39"/>
      <c r="E250" s="40">
        <v>210</v>
      </c>
      <c r="F250" s="38"/>
      <c r="G250" s="39">
        <v>1</v>
      </c>
      <c r="H250" s="39">
        <v>1</v>
      </c>
      <c r="I250" s="828"/>
      <c r="J250" s="828"/>
      <c r="K250" s="828"/>
      <c r="L250" s="828"/>
      <c r="M250" s="811">
        <v>198</v>
      </c>
      <c r="N250" s="812" t="s">
        <v>69</v>
      </c>
      <c r="O250" s="738">
        <f t="shared" si="155"/>
        <v>803.6</v>
      </c>
      <c r="P250" s="713">
        <f>'дор.фонд на 01.01.22 (декабрь)'!S250</f>
        <v>0</v>
      </c>
      <c r="Q250" s="716">
        <f>'дор.фонд на 01.01.22 (декабрь)'!T250</f>
        <v>803.6</v>
      </c>
      <c r="R250" s="731">
        <f>'дор.фонд на 01.01.22 (декабрь)'!U250</f>
        <v>0</v>
      </c>
      <c r="S250" s="732">
        <f t="shared" si="127"/>
        <v>803.6</v>
      </c>
      <c r="T250" s="733">
        <f>'дор.фонд на 01.01.22 (декабрь)'!W250</f>
        <v>0</v>
      </c>
      <c r="U250" s="734">
        <f>'дор.фонд на 01.01.22 (декабрь)'!X250</f>
        <v>803.6</v>
      </c>
      <c r="V250" s="733">
        <f>'дор.фонд на 01.01.22 (декабрь)'!Y250</f>
        <v>0</v>
      </c>
      <c r="W250" s="714">
        <f t="shared" si="130"/>
        <v>803.6</v>
      </c>
      <c r="X250" s="713">
        <f>'дор.фонд на 01.01.22 (декабрь)'!AR250</f>
        <v>0</v>
      </c>
      <c r="Y250" s="713">
        <f>'дор.фонд на 01.01.22 (декабрь)'!AS250</f>
        <v>803.6</v>
      </c>
      <c r="Z250" s="713">
        <f>'дор.фонд на 01.01.22 (декабрь)'!AT250</f>
        <v>0</v>
      </c>
      <c r="AA250" s="714">
        <f t="shared" si="131"/>
        <v>800.63417000000004</v>
      </c>
      <c r="AB250" s="717">
        <f>'дор.фонд на 01.01.22 (декабрь)'!BL250</f>
        <v>0</v>
      </c>
      <c r="AC250" s="717">
        <f>'дор.фонд на 01.01.22 (декабрь)'!BM250</f>
        <v>800.63417000000004</v>
      </c>
      <c r="AD250" s="740">
        <f>'дор.фонд на 01.01.22 (декабрь)'!BN250</f>
        <v>0</v>
      </c>
      <c r="AE250" s="736">
        <f t="shared" si="128"/>
        <v>1</v>
      </c>
      <c r="AF250" s="737">
        <f t="shared" si="129"/>
        <v>1</v>
      </c>
      <c r="AG250" s="714">
        <f t="shared" si="138"/>
        <v>0</v>
      </c>
      <c r="AH250" s="713">
        <f t="shared" si="160"/>
        <v>0</v>
      </c>
      <c r="AI250" s="713">
        <f t="shared" si="160"/>
        <v>0</v>
      </c>
      <c r="AJ250" s="713">
        <f t="shared" si="160"/>
        <v>0</v>
      </c>
      <c r="AK250" s="714">
        <f t="shared" si="139"/>
        <v>800.63417000000004</v>
      </c>
      <c r="AL250" s="713">
        <f>'дор.фонд на 01.01.22 (декабрь)'!BL250</f>
        <v>0</v>
      </c>
      <c r="AM250" s="713">
        <f>'дор.фонд на 01.01.22 (декабрь)'!BM250</f>
        <v>800.63417000000004</v>
      </c>
      <c r="AN250" s="713">
        <f>'дор.фонд на 01.01.22 (декабрь)'!BN250</f>
        <v>0</v>
      </c>
      <c r="AO250" s="714">
        <f t="shared" si="140"/>
        <v>800.63417000000004</v>
      </c>
      <c r="AP250" s="713">
        <f>'дор.фонд на 01.01.22 (декабрь)'!BU250</f>
        <v>0</v>
      </c>
      <c r="AQ250" s="713">
        <f>'дор.фонд на 01.01.22 (декабрь)'!BV250</f>
        <v>800.63417000000004</v>
      </c>
      <c r="AR250" s="713">
        <f>'дор.фонд на 01.01.22 (декабрь)'!BW250</f>
        <v>0</v>
      </c>
      <c r="AS250" s="714">
        <f t="shared" si="141"/>
        <v>119.36583</v>
      </c>
      <c r="AT250" s="713">
        <f>'дор.фонд на 01.01.22 (декабрь)'!BZ250</f>
        <v>0</v>
      </c>
      <c r="AU250" s="713">
        <f>'дор.фонд на 01.01.22 (декабрь)'!CA250</f>
        <v>119.36583</v>
      </c>
      <c r="AV250" s="713">
        <f>'дор.фонд на 01.01.22 (декабрь)'!CB250</f>
        <v>0</v>
      </c>
      <c r="AW250" s="714">
        <f t="shared" si="142"/>
        <v>920</v>
      </c>
      <c r="AX250" s="713">
        <f t="shared" si="157"/>
        <v>0</v>
      </c>
      <c r="AY250" s="713">
        <f t="shared" si="158"/>
        <v>920</v>
      </c>
      <c r="AZ250" s="713">
        <f t="shared" si="159"/>
        <v>0</v>
      </c>
      <c r="BA250" s="849"/>
      <c r="BB250" s="832"/>
      <c r="BC250" s="832"/>
      <c r="BD250" s="832"/>
      <c r="BE250" s="828"/>
    </row>
    <row r="251" spans="1:57" s="48" customFormat="1" ht="15.75" customHeight="1" x14ac:dyDescent="0.25">
      <c r="A251" s="120"/>
      <c r="B251" s="35"/>
      <c r="C251" s="36"/>
      <c r="D251" s="36">
        <v>1</v>
      </c>
      <c r="E251" s="811">
        <v>211</v>
      </c>
      <c r="F251" s="35"/>
      <c r="G251" s="36"/>
      <c r="H251" s="36"/>
      <c r="I251" s="120"/>
      <c r="J251" s="120"/>
      <c r="K251" s="120"/>
      <c r="L251" s="120"/>
      <c r="M251" s="811">
        <v>199</v>
      </c>
      <c r="N251" s="812" t="s">
        <v>248</v>
      </c>
      <c r="O251" s="738">
        <f t="shared" si="155"/>
        <v>7101.6504100000002</v>
      </c>
      <c r="P251" s="713">
        <f>'дор.фонд на 01.01.22 (декабрь)'!S251</f>
        <v>0</v>
      </c>
      <c r="Q251" s="716">
        <f>'дор.фонд на 01.01.22 (декабрь)'!T251</f>
        <v>647.92897000000005</v>
      </c>
      <c r="R251" s="731">
        <f>'дор.фонд на 01.01.22 (декабрь)'!U251</f>
        <v>6453.7214400000003</v>
      </c>
      <c r="S251" s="732">
        <f t="shared" si="127"/>
        <v>652.5</v>
      </c>
      <c r="T251" s="733">
        <f>'дор.фонд на 01.01.22 (декабрь)'!W251</f>
        <v>0</v>
      </c>
      <c r="U251" s="734">
        <f>'дор.фонд на 01.01.22 (декабрь)'!X251</f>
        <v>652.5</v>
      </c>
      <c r="V251" s="733">
        <f>'дор.фонд на 01.01.22 (декабрь)'!Y251</f>
        <v>0</v>
      </c>
      <c r="W251" s="714">
        <f t="shared" si="130"/>
        <v>7101.6504100000002</v>
      </c>
      <c r="X251" s="713">
        <f>'дор.фонд на 01.01.22 (декабрь)'!AR251</f>
        <v>0</v>
      </c>
      <c r="Y251" s="713">
        <f>'дор.фонд на 01.01.22 (декабрь)'!AS251</f>
        <v>647.92897000000005</v>
      </c>
      <c r="Z251" s="713">
        <f>'дор.фонд на 01.01.22 (декабрь)'!AT251</f>
        <v>6453.7214400000003</v>
      </c>
      <c r="AA251" s="714">
        <f t="shared" si="131"/>
        <v>7047.1649299999999</v>
      </c>
      <c r="AB251" s="717">
        <f>'дор.фонд на 01.01.22 (декабрь)'!BL251</f>
        <v>0</v>
      </c>
      <c r="AC251" s="717">
        <f>'дор.фонд на 01.01.22 (декабрь)'!BM251</f>
        <v>625.71442999999999</v>
      </c>
      <c r="AD251" s="740">
        <f>'дор.фонд на 01.01.22 (декабрь)'!BN251</f>
        <v>6421.4504999999999</v>
      </c>
      <c r="AE251" s="736">
        <f t="shared" si="128"/>
        <v>10.883755417624521</v>
      </c>
      <c r="AF251" s="737">
        <f t="shared" si="129"/>
        <v>1</v>
      </c>
      <c r="AG251" s="714">
        <f t="shared" si="138"/>
        <v>0</v>
      </c>
      <c r="AH251" s="713">
        <f t="shared" si="160"/>
        <v>0</v>
      </c>
      <c r="AI251" s="713">
        <f t="shared" si="160"/>
        <v>0</v>
      </c>
      <c r="AJ251" s="713">
        <f t="shared" si="160"/>
        <v>0</v>
      </c>
      <c r="AK251" s="714">
        <f t="shared" si="139"/>
        <v>7047.1649299999999</v>
      </c>
      <c r="AL251" s="713">
        <f>'дор.фонд на 01.01.22 (декабрь)'!BL251</f>
        <v>0</v>
      </c>
      <c r="AM251" s="713">
        <f>'дор.фонд на 01.01.22 (декабрь)'!BM251</f>
        <v>625.71442999999999</v>
      </c>
      <c r="AN251" s="713">
        <f>'дор.фонд на 01.01.22 (декабрь)'!BN251</f>
        <v>6421.4504999999999</v>
      </c>
      <c r="AO251" s="714">
        <f t="shared" si="140"/>
        <v>7047.1649299999999</v>
      </c>
      <c r="AP251" s="713">
        <f>'дор.фонд на 01.01.22 (декабрь)'!BU251</f>
        <v>0</v>
      </c>
      <c r="AQ251" s="713">
        <f>'дор.фонд на 01.01.22 (декабрь)'!BV251</f>
        <v>625.71442999999999</v>
      </c>
      <c r="AR251" s="713">
        <f>'дор.фонд на 01.01.22 (декабрь)'!BW251</f>
        <v>6421.4504999999999</v>
      </c>
      <c r="AS251" s="714">
        <f t="shared" si="141"/>
        <v>783.01832999999999</v>
      </c>
      <c r="AT251" s="713">
        <f>'дор.фонд на 01.01.22 (декабрь)'!BZ251</f>
        <v>0</v>
      </c>
      <c r="AU251" s="713">
        <f>'дор.фонд на 01.01.22 (декабрь)'!CA251</f>
        <v>69.523830000000004</v>
      </c>
      <c r="AV251" s="713">
        <f>'дор.фонд на 01.01.22 (декабрь)'!CB251</f>
        <v>713.49450000000002</v>
      </c>
      <c r="AW251" s="714">
        <f t="shared" si="142"/>
        <v>7830.1832599999998</v>
      </c>
      <c r="AX251" s="713">
        <f t="shared" si="157"/>
        <v>0</v>
      </c>
      <c r="AY251" s="713">
        <f t="shared" si="158"/>
        <v>695.23825999999997</v>
      </c>
      <c r="AZ251" s="713">
        <f t="shared" si="159"/>
        <v>7134.9449999999997</v>
      </c>
      <c r="BA251" s="849"/>
      <c r="BB251" s="832"/>
      <c r="BC251" s="832"/>
      <c r="BD251" s="832"/>
      <c r="BE251" s="120"/>
    </row>
    <row r="252" spans="1:57" s="49" customFormat="1" ht="15.6" customHeight="1" x14ac:dyDescent="0.25">
      <c r="A252" s="828"/>
      <c r="B252" s="38"/>
      <c r="C252" s="39">
        <v>1</v>
      </c>
      <c r="D252" s="39"/>
      <c r="E252" s="40">
        <v>212</v>
      </c>
      <c r="F252" s="38"/>
      <c r="G252" s="39">
        <v>1</v>
      </c>
      <c r="H252" s="39">
        <v>1</v>
      </c>
      <c r="I252" s="40"/>
      <c r="J252" s="41"/>
      <c r="K252" s="41"/>
      <c r="L252" s="85"/>
      <c r="M252" s="811">
        <v>200</v>
      </c>
      <c r="N252" s="812" t="s">
        <v>70</v>
      </c>
      <c r="O252" s="738">
        <f t="shared" si="155"/>
        <v>13155.37752</v>
      </c>
      <c r="P252" s="713">
        <f>'дор.фонд на 01.01.22 (декабрь)'!S252</f>
        <v>2978.8341300000002</v>
      </c>
      <c r="Q252" s="716">
        <f>'дор.фонд на 01.01.22 (декабрь)'!T252</f>
        <v>6226.3</v>
      </c>
      <c r="R252" s="731">
        <f>'дор.фонд на 01.01.22 (декабрь)'!U252</f>
        <v>3950.2433900000001</v>
      </c>
      <c r="S252" s="732">
        <f t="shared" si="127"/>
        <v>9226.2999999999993</v>
      </c>
      <c r="T252" s="733">
        <f>'дор.фонд на 01.01.22 (декабрь)'!W252</f>
        <v>3000</v>
      </c>
      <c r="U252" s="734">
        <f>'дор.фонд на 01.01.22 (декабрь)'!X252</f>
        <v>6226.3</v>
      </c>
      <c r="V252" s="733">
        <f>'дор.фонд на 01.01.22 (декабрь)'!Y252</f>
        <v>0</v>
      </c>
      <c r="W252" s="714">
        <f t="shared" si="130"/>
        <v>13155.377509999998</v>
      </c>
      <c r="X252" s="713">
        <f>'дор.фонд на 01.01.22 (декабрь)'!AR252</f>
        <v>2978.8341300000002</v>
      </c>
      <c r="Y252" s="713">
        <f>'дор.фонд на 01.01.22 (декабрь)'!AS252</f>
        <v>6226.3</v>
      </c>
      <c r="Z252" s="713">
        <f>'дор.фонд на 01.01.22 (декабрь)'!AT252</f>
        <v>3950.2433799999999</v>
      </c>
      <c r="AA252" s="714">
        <f t="shared" si="131"/>
        <v>13081.84878</v>
      </c>
      <c r="AB252" s="717">
        <f>'дор.фонд на 01.01.22 (декабрь)'!BL252</f>
        <v>2978.8341300000002</v>
      </c>
      <c r="AC252" s="717">
        <f>'дор.фонд на 01.01.22 (декабрь)'!BM252</f>
        <v>6226.3</v>
      </c>
      <c r="AD252" s="740">
        <f>'дор.фонд на 01.01.22 (декабрь)'!BN252</f>
        <v>3876.7146499999999</v>
      </c>
      <c r="AE252" s="736">
        <f t="shared" si="128"/>
        <v>1.4258562489838831</v>
      </c>
      <c r="AF252" s="737">
        <f t="shared" si="129"/>
        <v>0.9999999992398545</v>
      </c>
      <c r="AG252" s="714">
        <f t="shared" si="138"/>
        <v>1.0000000202126103E-5</v>
      </c>
      <c r="AH252" s="713">
        <f t="shared" si="160"/>
        <v>0</v>
      </c>
      <c r="AI252" s="713">
        <f t="shared" si="160"/>
        <v>0</v>
      </c>
      <c r="AJ252" s="713">
        <f t="shared" si="160"/>
        <v>1.0000000202126103E-5</v>
      </c>
      <c r="AK252" s="714">
        <f t="shared" si="139"/>
        <v>13081.84878</v>
      </c>
      <c r="AL252" s="713">
        <f>'дор.фонд на 01.01.22 (декабрь)'!BL252</f>
        <v>2978.8341300000002</v>
      </c>
      <c r="AM252" s="713">
        <f>'дор.фонд на 01.01.22 (декабрь)'!BM252</f>
        <v>6226.3</v>
      </c>
      <c r="AN252" s="713">
        <f>'дор.фонд на 01.01.22 (декабрь)'!BN252</f>
        <v>3876.7146499999999</v>
      </c>
      <c r="AO252" s="714">
        <f t="shared" si="140"/>
        <v>13081.84878</v>
      </c>
      <c r="AP252" s="713">
        <f>'дор.фонд на 01.01.22 (декабрь)'!BU252</f>
        <v>2978.8341300000002</v>
      </c>
      <c r="AQ252" s="713">
        <f>'дор.фонд на 01.01.22 (декабрь)'!BV252</f>
        <v>6226.3</v>
      </c>
      <c r="AR252" s="713">
        <f>'дор.фонд на 01.01.22 (декабрь)'!BW252</f>
        <v>3876.7146499999999</v>
      </c>
      <c r="AS252" s="714">
        <f t="shared" si="141"/>
        <v>2028.4013900000002</v>
      </c>
      <c r="AT252" s="713">
        <f>'дор.фонд на 01.01.22 (декабрь)'!BZ252</f>
        <v>224.21332000000001</v>
      </c>
      <c r="AU252" s="713">
        <f>'дор.фонд на 01.01.22 (декабрь)'!CA252</f>
        <v>1420.77692</v>
      </c>
      <c r="AV252" s="713">
        <f>'дор.фонд на 01.01.22 (декабрь)'!CB252</f>
        <v>383.41115000000002</v>
      </c>
      <c r="AW252" s="714">
        <f t="shared" si="142"/>
        <v>15110.250170000001</v>
      </c>
      <c r="AX252" s="713">
        <f t="shared" si="157"/>
        <v>3203.04745</v>
      </c>
      <c r="AY252" s="713">
        <f t="shared" si="158"/>
        <v>7647.0769200000004</v>
      </c>
      <c r="AZ252" s="713">
        <f t="shared" si="159"/>
        <v>4260.1257999999998</v>
      </c>
      <c r="BA252" s="849"/>
      <c r="BB252" s="832"/>
      <c r="BC252" s="832"/>
      <c r="BD252" s="832"/>
      <c r="BE252" s="828"/>
    </row>
    <row r="253" spans="1:57" s="48" customFormat="1" ht="15.75" customHeight="1" x14ac:dyDescent="0.25">
      <c r="A253" s="120"/>
      <c r="B253" s="35"/>
      <c r="C253" s="36"/>
      <c r="D253" s="36">
        <v>1</v>
      </c>
      <c r="E253" s="811">
        <v>213</v>
      </c>
      <c r="F253" s="35"/>
      <c r="G253" s="36"/>
      <c r="H253" s="36">
        <v>1</v>
      </c>
      <c r="I253" s="811"/>
      <c r="J253" s="812"/>
      <c r="K253" s="812"/>
      <c r="L253" s="66"/>
      <c r="M253" s="811">
        <v>201</v>
      </c>
      <c r="N253" s="812" t="s">
        <v>154</v>
      </c>
      <c r="O253" s="738">
        <f t="shared" si="155"/>
        <v>1126.4000000000001</v>
      </c>
      <c r="P253" s="713">
        <f>'дор.фонд на 01.01.22 (декабрь)'!S253</f>
        <v>0</v>
      </c>
      <c r="Q253" s="716">
        <f>'дор.фонд на 01.01.22 (декабрь)'!T253</f>
        <v>1126.4000000000001</v>
      </c>
      <c r="R253" s="731">
        <f>'дор.фонд на 01.01.22 (декабрь)'!U253</f>
        <v>0</v>
      </c>
      <c r="S253" s="732">
        <f t="shared" si="127"/>
        <v>1126.4000000000001</v>
      </c>
      <c r="T253" s="733">
        <f>'дор.фонд на 01.01.22 (декабрь)'!W253</f>
        <v>0</v>
      </c>
      <c r="U253" s="734">
        <f>'дор.фонд на 01.01.22 (декабрь)'!X253</f>
        <v>1126.4000000000001</v>
      </c>
      <c r="V253" s="733">
        <f>'дор.фонд на 01.01.22 (декабрь)'!Y253</f>
        <v>0</v>
      </c>
      <c r="W253" s="714">
        <f t="shared" si="130"/>
        <v>1126.4000000000001</v>
      </c>
      <c r="X253" s="713">
        <f>'дор.фонд на 01.01.22 (декабрь)'!AR253</f>
        <v>0</v>
      </c>
      <c r="Y253" s="713">
        <f>'дор.фонд на 01.01.22 (декабрь)'!AS253</f>
        <v>1126.4000000000001</v>
      </c>
      <c r="Z253" s="713">
        <f>'дор.фонд на 01.01.22 (декабрь)'!AT253</f>
        <v>0</v>
      </c>
      <c r="AA253" s="714">
        <f t="shared" si="131"/>
        <v>1126.4000000000001</v>
      </c>
      <c r="AB253" s="717">
        <f>'дор.фонд на 01.01.22 (декабрь)'!BL253</f>
        <v>0</v>
      </c>
      <c r="AC253" s="717">
        <f>'дор.фонд на 01.01.22 (декабрь)'!BM253</f>
        <v>1126.4000000000001</v>
      </c>
      <c r="AD253" s="740">
        <f>'дор.фонд на 01.01.22 (декабрь)'!BN253</f>
        <v>0</v>
      </c>
      <c r="AE253" s="736">
        <f t="shared" si="128"/>
        <v>1</v>
      </c>
      <c r="AF253" s="737">
        <f t="shared" si="129"/>
        <v>1</v>
      </c>
      <c r="AG253" s="714">
        <f t="shared" si="138"/>
        <v>0</v>
      </c>
      <c r="AH253" s="713">
        <f t="shared" si="160"/>
        <v>0</v>
      </c>
      <c r="AI253" s="713">
        <f t="shared" si="160"/>
        <v>0</v>
      </c>
      <c r="AJ253" s="713">
        <f t="shared" si="160"/>
        <v>0</v>
      </c>
      <c r="AK253" s="714">
        <f t="shared" si="139"/>
        <v>1126.4000000000001</v>
      </c>
      <c r="AL253" s="713">
        <f>'дор.фонд на 01.01.22 (декабрь)'!BL253</f>
        <v>0</v>
      </c>
      <c r="AM253" s="713">
        <f>'дор.фонд на 01.01.22 (декабрь)'!BM253</f>
        <v>1126.4000000000001</v>
      </c>
      <c r="AN253" s="713">
        <f>'дор.фонд на 01.01.22 (декабрь)'!BN253</f>
        <v>0</v>
      </c>
      <c r="AO253" s="714">
        <f t="shared" si="140"/>
        <v>1126.4000000000001</v>
      </c>
      <c r="AP253" s="713">
        <f>'дор.фонд на 01.01.22 (декабрь)'!BU253</f>
        <v>0</v>
      </c>
      <c r="AQ253" s="713">
        <f>'дор.фонд на 01.01.22 (декабрь)'!BV253</f>
        <v>1126.4000000000001</v>
      </c>
      <c r="AR253" s="713">
        <f>'дор.фонд на 01.01.22 (декабрь)'!BW253</f>
        <v>0</v>
      </c>
      <c r="AS253" s="714">
        <f t="shared" si="141"/>
        <v>168.31264999999999</v>
      </c>
      <c r="AT253" s="713">
        <f>'дор.фонд на 01.01.22 (декабрь)'!BZ253</f>
        <v>0</v>
      </c>
      <c r="AU253" s="713">
        <f>'дор.фонд на 01.01.22 (декабрь)'!CA253</f>
        <v>168.31264999999999</v>
      </c>
      <c r="AV253" s="713">
        <f>'дор.фонд на 01.01.22 (декабрь)'!CB253</f>
        <v>0</v>
      </c>
      <c r="AW253" s="714">
        <f t="shared" si="142"/>
        <v>1294.7126500000002</v>
      </c>
      <c r="AX253" s="713">
        <f t="shared" si="157"/>
        <v>0</v>
      </c>
      <c r="AY253" s="713">
        <f t="shared" si="158"/>
        <v>1294.7126500000002</v>
      </c>
      <c r="AZ253" s="713">
        <f t="shared" si="159"/>
        <v>0</v>
      </c>
      <c r="BA253" s="849"/>
      <c r="BB253" s="832"/>
      <c r="BC253" s="832"/>
      <c r="BD253" s="832"/>
      <c r="BE253" s="120"/>
    </row>
    <row r="254" spans="1:57" s="49" customFormat="1" ht="15.75" customHeight="1" x14ac:dyDescent="0.25">
      <c r="A254" s="828"/>
      <c r="B254" s="38"/>
      <c r="C254" s="39">
        <v>1</v>
      </c>
      <c r="D254" s="39"/>
      <c r="E254" s="40">
        <v>214</v>
      </c>
      <c r="F254" s="38"/>
      <c r="G254" s="39">
        <v>1</v>
      </c>
      <c r="H254" s="39"/>
      <c r="I254" s="40"/>
      <c r="J254" s="41"/>
      <c r="K254" s="41"/>
      <c r="L254" s="85"/>
      <c r="M254" s="811">
        <v>202</v>
      </c>
      <c r="N254" s="812" t="s">
        <v>249</v>
      </c>
      <c r="O254" s="738">
        <f t="shared" si="155"/>
        <v>7630.0763200000001</v>
      </c>
      <c r="P254" s="713">
        <f>'дор.фонд на 01.01.22 (декабрь)'!S254</f>
        <v>0</v>
      </c>
      <c r="Q254" s="716">
        <f>'дор.фонд на 01.01.22 (декабрь)'!T254</f>
        <v>3341.5</v>
      </c>
      <c r="R254" s="731">
        <f>'дор.фонд на 01.01.22 (декабрь)'!U254</f>
        <v>4288.5763200000001</v>
      </c>
      <c r="S254" s="732">
        <f t="shared" si="127"/>
        <v>7640.19632</v>
      </c>
      <c r="T254" s="733">
        <f>'дор.фонд на 01.01.22 (декабрь)'!W254</f>
        <v>0</v>
      </c>
      <c r="U254" s="734">
        <f>'дор.фонд на 01.01.22 (декабрь)'!X254</f>
        <v>3341.5</v>
      </c>
      <c r="V254" s="733">
        <f>'дор.фонд на 01.01.22 (декабрь)'!Y254</f>
        <v>4298.69632</v>
      </c>
      <c r="W254" s="714">
        <f t="shared" si="130"/>
        <v>7630.0763200000001</v>
      </c>
      <c r="X254" s="713">
        <f>'дор.фонд на 01.01.22 (декабрь)'!AR254</f>
        <v>0</v>
      </c>
      <c r="Y254" s="713">
        <f>'дор.фонд на 01.01.22 (декабрь)'!AS254</f>
        <v>3341.5</v>
      </c>
      <c r="Z254" s="713">
        <f>'дор.фонд на 01.01.22 (декабрь)'!AT254</f>
        <v>4288.5763200000001</v>
      </c>
      <c r="AA254" s="714">
        <f t="shared" si="131"/>
        <v>7630.0763200000001</v>
      </c>
      <c r="AB254" s="717">
        <f>'дор.фонд на 01.01.22 (декабрь)'!BL254</f>
        <v>0</v>
      </c>
      <c r="AC254" s="717">
        <f>'дор.фонд на 01.01.22 (декабрь)'!BM254</f>
        <v>3341.5</v>
      </c>
      <c r="AD254" s="740">
        <f>'дор.фонд на 01.01.22 (декабрь)'!BN254</f>
        <v>4288.5763200000001</v>
      </c>
      <c r="AE254" s="736">
        <f t="shared" si="128"/>
        <v>0.99867542670683629</v>
      </c>
      <c r="AF254" s="737">
        <f t="shared" si="129"/>
        <v>1</v>
      </c>
      <c r="AG254" s="714">
        <f t="shared" si="138"/>
        <v>0</v>
      </c>
      <c r="AH254" s="713">
        <f t="shared" si="160"/>
        <v>0</v>
      </c>
      <c r="AI254" s="713">
        <f t="shared" si="160"/>
        <v>0</v>
      </c>
      <c r="AJ254" s="713">
        <f t="shared" si="160"/>
        <v>0</v>
      </c>
      <c r="AK254" s="714">
        <f t="shared" si="139"/>
        <v>7630.0763200000001</v>
      </c>
      <c r="AL254" s="713">
        <f>'дор.фонд на 01.01.22 (декабрь)'!BL254</f>
        <v>0</v>
      </c>
      <c r="AM254" s="713">
        <f>'дор.фонд на 01.01.22 (декабрь)'!BM254</f>
        <v>3341.5</v>
      </c>
      <c r="AN254" s="713">
        <f>'дор.фонд на 01.01.22 (декабрь)'!BN254</f>
        <v>4288.5763200000001</v>
      </c>
      <c r="AO254" s="714">
        <f t="shared" si="140"/>
        <v>7630.0763200000001</v>
      </c>
      <c r="AP254" s="713">
        <f>'дор.фонд на 01.01.22 (декабрь)'!BU254</f>
        <v>0</v>
      </c>
      <c r="AQ254" s="713">
        <f>'дор.фонд на 01.01.22 (декабрь)'!BV254</f>
        <v>3341.5</v>
      </c>
      <c r="AR254" s="713">
        <f>'дор.фонд на 01.01.22 (декабрь)'!BW254</f>
        <v>4288.5763200000001</v>
      </c>
      <c r="AS254" s="714">
        <f t="shared" si="141"/>
        <v>912.61807999999996</v>
      </c>
      <c r="AT254" s="713">
        <f>'дор.фонд на 01.01.22 (декабрь)'!BZ254</f>
        <v>0</v>
      </c>
      <c r="AU254" s="713">
        <f>'дор.фонд на 01.01.22 (декабрь)'!CA254</f>
        <v>539.69839999999999</v>
      </c>
      <c r="AV254" s="713">
        <f>'дор.фонд на 01.01.22 (декабрь)'!CB254</f>
        <v>372.91968000000003</v>
      </c>
      <c r="AW254" s="714">
        <f t="shared" si="142"/>
        <v>8542.6944000000003</v>
      </c>
      <c r="AX254" s="713">
        <f t="shared" si="157"/>
        <v>0</v>
      </c>
      <c r="AY254" s="713">
        <f t="shared" si="158"/>
        <v>3881.1984000000002</v>
      </c>
      <c r="AZ254" s="713">
        <f t="shared" si="159"/>
        <v>4661.4960000000001</v>
      </c>
      <c r="BA254" s="849"/>
      <c r="BB254" s="832"/>
      <c r="BC254" s="832"/>
      <c r="BD254" s="832"/>
      <c r="BE254" s="828"/>
    </row>
    <row r="255" spans="1:57" s="49" customFormat="1" ht="15.6" customHeight="1" x14ac:dyDescent="0.25">
      <c r="A255" s="828"/>
      <c r="B255" s="38"/>
      <c r="C255" s="39"/>
      <c r="D255" s="39">
        <v>1</v>
      </c>
      <c r="E255" s="40">
        <v>215</v>
      </c>
      <c r="F255" s="38"/>
      <c r="G255" s="39"/>
      <c r="H255" s="39"/>
      <c r="I255" s="40"/>
      <c r="J255" s="41"/>
      <c r="K255" s="41"/>
      <c r="L255" s="85"/>
      <c r="M255" s="811">
        <v>203</v>
      </c>
      <c r="N255" s="812" t="s">
        <v>334</v>
      </c>
      <c r="O255" s="738">
        <f t="shared" si="155"/>
        <v>1105.8</v>
      </c>
      <c r="P255" s="713">
        <f>'дор.фонд на 01.01.22 (декабрь)'!S255</f>
        <v>0</v>
      </c>
      <c r="Q255" s="716">
        <f>'дор.фонд на 01.01.22 (декабрь)'!T255</f>
        <v>1105.8</v>
      </c>
      <c r="R255" s="731">
        <f>'дор.фонд на 01.01.22 (декабрь)'!U255</f>
        <v>0</v>
      </c>
      <c r="S255" s="732">
        <f t="shared" si="127"/>
        <v>1105.8</v>
      </c>
      <c r="T255" s="733">
        <f>'дор.фонд на 01.01.22 (декабрь)'!W255</f>
        <v>0</v>
      </c>
      <c r="U255" s="734">
        <f>'дор.фонд на 01.01.22 (декабрь)'!X255</f>
        <v>1105.8</v>
      </c>
      <c r="V255" s="733">
        <f>'дор.фонд на 01.01.22 (декабрь)'!Y255</f>
        <v>0</v>
      </c>
      <c r="W255" s="714">
        <f t="shared" si="130"/>
        <v>1105.8</v>
      </c>
      <c r="X255" s="713">
        <f>'дор.фонд на 01.01.22 (декабрь)'!AR255</f>
        <v>0</v>
      </c>
      <c r="Y255" s="713">
        <f>'дор.фонд на 01.01.22 (декабрь)'!AS255</f>
        <v>1105.8</v>
      </c>
      <c r="Z255" s="713">
        <f>'дор.фонд на 01.01.22 (декабрь)'!AT255</f>
        <v>0</v>
      </c>
      <c r="AA255" s="714">
        <f t="shared" si="131"/>
        <v>876.62463000000002</v>
      </c>
      <c r="AB255" s="717">
        <f>'дор.фонд на 01.01.22 (декабрь)'!BL255</f>
        <v>0</v>
      </c>
      <c r="AC255" s="717">
        <f>'дор.фонд на 01.01.22 (декабрь)'!BM255</f>
        <v>876.62463000000002</v>
      </c>
      <c r="AD255" s="740">
        <f>'дор.фонд на 01.01.22 (декабрь)'!BN255</f>
        <v>0</v>
      </c>
      <c r="AE255" s="736">
        <f t="shared" si="128"/>
        <v>1</v>
      </c>
      <c r="AF255" s="737">
        <f t="shared" si="129"/>
        <v>1</v>
      </c>
      <c r="AG255" s="714">
        <f t="shared" si="138"/>
        <v>0</v>
      </c>
      <c r="AH255" s="713">
        <f t="shared" si="160"/>
        <v>0</v>
      </c>
      <c r="AI255" s="713">
        <f t="shared" si="160"/>
        <v>0</v>
      </c>
      <c r="AJ255" s="713">
        <f t="shared" si="160"/>
        <v>0</v>
      </c>
      <c r="AK255" s="714">
        <f t="shared" si="139"/>
        <v>876.62463000000002</v>
      </c>
      <c r="AL255" s="713">
        <f>'дор.фонд на 01.01.22 (декабрь)'!BL255</f>
        <v>0</v>
      </c>
      <c r="AM255" s="713">
        <f>'дор.фонд на 01.01.22 (декабрь)'!BM255</f>
        <v>876.62463000000002</v>
      </c>
      <c r="AN255" s="713">
        <f>'дор.фонд на 01.01.22 (декабрь)'!BN255</f>
        <v>0</v>
      </c>
      <c r="AO255" s="714">
        <f t="shared" si="140"/>
        <v>876.62463000000002</v>
      </c>
      <c r="AP255" s="713">
        <f>'дор.фонд на 01.01.22 (декабрь)'!BU255</f>
        <v>0</v>
      </c>
      <c r="AQ255" s="713">
        <f>'дор.фонд на 01.01.22 (декабрь)'!BV255</f>
        <v>876.62463000000002</v>
      </c>
      <c r="AR255" s="713">
        <f>'дор.фонд на 01.01.22 (декабрь)'!BW255</f>
        <v>0</v>
      </c>
      <c r="AS255" s="714">
        <f t="shared" si="141"/>
        <v>1118.30952</v>
      </c>
      <c r="AT255" s="713">
        <f>'дор.фонд на 01.01.22 (декабрь)'!BZ255</f>
        <v>0</v>
      </c>
      <c r="AU255" s="713">
        <f>'дор.фонд на 01.01.22 (декабрь)'!CA255</f>
        <v>1118.30952</v>
      </c>
      <c r="AV255" s="713">
        <f>'дор.фонд на 01.01.22 (декабрь)'!CB255</f>
        <v>0</v>
      </c>
      <c r="AW255" s="714">
        <f t="shared" si="142"/>
        <v>1994.93415</v>
      </c>
      <c r="AX255" s="713">
        <f t="shared" si="157"/>
        <v>0</v>
      </c>
      <c r="AY255" s="713">
        <f t="shared" si="158"/>
        <v>1994.93415</v>
      </c>
      <c r="AZ255" s="713">
        <f t="shared" si="159"/>
        <v>0</v>
      </c>
      <c r="BA255" s="849"/>
      <c r="BB255" s="832"/>
      <c r="BC255" s="832"/>
      <c r="BD255" s="832"/>
      <c r="BE255" s="828"/>
    </row>
    <row r="256" spans="1:57" s="49" customFormat="1" ht="15.6" customHeight="1" x14ac:dyDescent="0.25">
      <c r="A256" s="828"/>
      <c r="B256" s="38"/>
      <c r="C256" s="39">
        <v>1</v>
      </c>
      <c r="D256" s="39"/>
      <c r="E256" s="40">
        <v>216</v>
      </c>
      <c r="F256" s="38"/>
      <c r="G256" s="39">
        <v>1</v>
      </c>
      <c r="H256" s="39">
        <v>1</v>
      </c>
      <c r="I256" s="40"/>
      <c r="J256" s="41"/>
      <c r="K256" s="41"/>
      <c r="L256" s="85"/>
      <c r="M256" s="811">
        <v>204</v>
      </c>
      <c r="N256" s="812" t="s">
        <v>71</v>
      </c>
      <c r="O256" s="738">
        <f t="shared" si="155"/>
        <v>559.79999999999995</v>
      </c>
      <c r="P256" s="713">
        <f>'дор.фонд на 01.01.22 (декабрь)'!S256</f>
        <v>0</v>
      </c>
      <c r="Q256" s="716">
        <f>'дор.фонд на 01.01.22 (декабрь)'!T256</f>
        <v>559.79999999999995</v>
      </c>
      <c r="R256" s="731">
        <f>'дор.фонд на 01.01.22 (декабрь)'!U256</f>
        <v>0</v>
      </c>
      <c r="S256" s="732">
        <f t="shared" si="127"/>
        <v>559.79999999999995</v>
      </c>
      <c r="T256" s="733">
        <f>'дор.фонд на 01.01.22 (декабрь)'!W256</f>
        <v>0</v>
      </c>
      <c r="U256" s="734">
        <f>'дор.фонд на 01.01.22 (декабрь)'!X256</f>
        <v>559.79999999999995</v>
      </c>
      <c r="V256" s="733">
        <f>'дор.фонд на 01.01.22 (декабрь)'!Y256</f>
        <v>0</v>
      </c>
      <c r="W256" s="714">
        <f t="shared" si="130"/>
        <v>559.79999999999995</v>
      </c>
      <c r="X256" s="713">
        <f>'дор.фонд на 01.01.22 (декабрь)'!AR256</f>
        <v>0</v>
      </c>
      <c r="Y256" s="713">
        <f>'дор.фонд на 01.01.22 (декабрь)'!AS256</f>
        <v>559.79999999999995</v>
      </c>
      <c r="Z256" s="713">
        <f>'дор.фонд на 01.01.22 (декабрь)'!AT256</f>
        <v>0</v>
      </c>
      <c r="AA256" s="714">
        <f t="shared" si="131"/>
        <v>526.21199999999999</v>
      </c>
      <c r="AB256" s="717">
        <f>'дор.фонд на 01.01.22 (декабрь)'!BL256</f>
        <v>0</v>
      </c>
      <c r="AC256" s="717">
        <f>'дор.фонд на 01.01.22 (декабрь)'!BM256</f>
        <v>526.21199999999999</v>
      </c>
      <c r="AD256" s="740">
        <f>'дор.фонд на 01.01.22 (декабрь)'!BN256</f>
        <v>0</v>
      </c>
      <c r="AE256" s="736">
        <f t="shared" si="128"/>
        <v>1</v>
      </c>
      <c r="AF256" s="737">
        <f t="shared" si="129"/>
        <v>1</v>
      </c>
      <c r="AG256" s="714">
        <f t="shared" si="138"/>
        <v>0</v>
      </c>
      <c r="AH256" s="713">
        <f t="shared" si="160"/>
        <v>0</v>
      </c>
      <c r="AI256" s="713">
        <f t="shared" si="160"/>
        <v>0</v>
      </c>
      <c r="AJ256" s="713">
        <f t="shared" si="160"/>
        <v>0</v>
      </c>
      <c r="AK256" s="714">
        <f t="shared" si="139"/>
        <v>526.21199999999999</v>
      </c>
      <c r="AL256" s="713">
        <f>'дор.фонд на 01.01.22 (декабрь)'!BL256</f>
        <v>0</v>
      </c>
      <c r="AM256" s="713">
        <f>'дор.фонд на 01.01.22 (декабрь)'!BM256</f>
        <v>526.21199999999999</v>
      </c>
      <c r="AN256" s="713">
        <f>'дор.фонд на 01.01.22 (декабрь)'!BN256</f>
        <v>0</v>
      </c>
      <c r="AO256" s="714">
        <f t="shared" si="140"/>
        <v>526.21199999999999</v>
      </c>
      <c r="AP256" s="713">
        <f>'дор.фонд на 01.01.22 (декабрь)'!BU256</f>
        <v>0</v>
      </c>
      <c r="AQ256" s="713">
        <f>'дор.фонд на 01.01.22 (декабрь)'!BV256</f>
        <v>526.21199999999999</v>
      </c>
      <c r="AR256" s="713">
        <f>'дор.фонд на 01.01.22 (декабрь)'!BW256</f>
        <v>0</v>
      </c>
      <c r="AS256" s="714">
        <f t="shared" si="141"/>
        <v>132.56819999999999</v>
      </c>
      <c r="AT256" s="713">
        <f>'дор.фонд на 01.01.22 (декабрь)'!BZ256</f>
        <v>0</v>
      </c>
      <c r="AU256" s="713">
        <f>'дор.фонд на 01.01.22 (декабрь)'!CA256</f>
        <v>132.56819999999999</v>
      </c>
      <c r="AV256" s="713">
        <f>'дор.фонд на 01.01.22 (декабрь)'!CB256</f>
        <v>0</v>
      </c>
      <c r="AW256" s="714">
        <f t="shared" si="142"/>
        <v>658.78019999999992</v>
      </c>
      <c r="AX256" s="713">
        <f t="shared" si="157"/>
        <v>0</v>
      </c>
      <c r="AY256" s="713">
        <f t="shared" si="158"/>
        <v>658.78019999999992</v>
      </c>
      <c r="AZ256" s="713">
        <f t="shared" si="159"/>
        <v>0</v>
      </c>
      <c r="BA256" s="849"/>
      <c r="BB256" s="832"/>
      <c r="BC256" s="832"/>
      <c r="BD256" s="832"/>
      <c r="BE256" s="828"/>
    </row>
    <row r="257" spans="1:57" s="48" customFormat="1" ht="15.75" customHeight="1" x14ac:dyDescent="0.25">
      <c r="A257" s="120"/>
      <c r="B257" s="35"/>
      <c r="C257" s="36"/>
      <c r="D257" s="36">
        <v>1</v>
      </c>
      <c r="E257" s="811">
        <v>217</v>
      </c>
      <c r="F257" s="35"/>
      <c r="G257" s="36"/>
      <c r="H257" s="36">
        <v>1</v>
      </c>
      <c r="I257" s="811"/>
      <c r="J257" s="812"/>
      <c r="K257" s="812"/>
      <c r="L257" s="66"/>
      <c r="M257" s="811">
        <v>205</v>
      </c>
      <c r="N257" s="812" t="s">
        <v>155</v>
      </c>
      <c r="O257" s="738">
        <f t="shared" si="155"/>
        <v>1246.5999999999999</v>
      </c>
      <c r="P257" s="713">
        <f>'дор.фонд на 01.01.22 (декабрь)'!S257</f>
        <v>0</v>
      </c>
      <c r="Q257" s="716">
        <f>'дор.фонд на 01.01.22 (декабрь)'!T257</f>
        <v>1246.5999999999999</v>
      </c>
      <c r="R257" s="731">
        <f>'дор.фонд на 01.01.22 (декабрь)'!U257</f>
        <v>0</v>
      </c>
      <c r="S257" s="732">
        <f t="shared" si="127"/>
        <v>1246.5999999999999</v>
      </c>
      <c r="T257" s="733">
        <f>'дор.фонд на 01.01.22 (декабрь)'!W257</f>
        <v>0</v>
      </c>
      <c r="U257" s="734">
        <f>'дор.фонд на 01.01.22 (декабрь)'!X257</f>
        <v>1246.5999999999999</v>
      </c>
      <c r="V257" s="733">
        <f>'дор.фонд на 01.01.22 (декабрь)'!Y257</f>
        <v>0</v>
      </c>
      <c r="W257" s="714">
        <f t="shared" si="130"/>
        <v>1246.5999999999999</v>
      </c>
      <c r="X257" s="713">
        <f>'дор.фонд на 01.01.22 (декабрь)'!AR257</f>
        <v>0</v>
      </c>
      <c r="Y257" s="713">
        <f>'дор.фонд на 01.01.22 (декабрь)'!AS257</f>
        <v>1246.5999999999999</v>
      </c>
      <c r="Z257" s="713">
        <f>'дор.фонд на 01.01.22 (декабрь)'!AT257</f>
        <v>0</v>
      </c>
      <c r="AA257" s="714">
        <f t="shared" si="131"/>
        <v>1246.5999999999999</v>
      </c>
      <c r="AB257" s="717">
        <f>'дор.фонд на 01.01.22 (декабрь)'!BL257</f>
        <v>0</v>
      </c>
      <c r="AC257" s="717">
        <f>'дор.фонд на 01.01.22 (декабрь)'!BM257</f>
        <v>1246.5999999999999</v>
      </c>
      <c r="AD257" s="740">
        <f>'дор.фонд на 01.01.22 (декабрь)'!BN257</f>
        <v>0</v>
      </c>
      <c r="AE257" s="736">
        <f t="shared" si="128"/>
        <v>1</v>
      </c>
      <c r="AF257" s="737">
        <f t="shared" si="129"/>
        <v>1</v>
      </c>
      <c r="AG257" s="714">
        <f t="shared" si="138"/>
        <v>0</v>
      </c>
      <c r="AH257" s="713">
        <f t="shared" si="160"/>
        <v>0</v>
      </c>
      <c r="AI257" s="713">
        <f t="shared" si="160"/>
        <v>0</v>
      </c>
      <c r="AJ257" s="713">
        <f t="shared" si="160"/>
        <v>0</v>
      </c>
      <c r="AK257" s="714">
        <f t="shared" si="139"/>
        <v>1246.5999999999999</v>
      </c>
      <c r="AL257" s="713">
        <f>'дор.фонд на 01.01.22 (декабрь)'!BL257</f>
        <v>0</v>
      </c>
      <c r="AM257" s="713">
        <f>'дор.фонд на 01.01.22 (декабрь)'!BM257</f>
        <v>1246.5999999999999</v>
      </c>
      <c r="AN257" s="713">
        <f>'дор.фонд на 01.01.22 (декабрь)'!BN257</f>
        <v>0</v>
      </c>
      <c r="AO257" s="714">
        <f t="shared" si="140"/>
        <v>1246.5999999999999</v>
      </c>
      <c r="AP257" s="713">
        <f>'дор.фонд на 01.01.22 (декабрь)'!BU257</f>
        <v>0</v>
      </c>
      <c r="AQ257" s="713">
        <f>'дор.фонд на 01.01.22 (декабрь)'!BV257</f>
        <v>1246.5999999999999</v>
      </c>
      <c r="AR257" s="713">
        <f>'дор.фонд на 01.01.22 (декабрь)'!BW257</f>
        <v>0</v>
      </c>
      <c r="AS257" s="714">
        <f t="shared" si="141"/>
        <v>393.99299999999994</v>
      </c>
      <c r="AT257" s="713">
        <f>'дор.фонд на 01.01.22 (декабрь)'!BZ257</f>
        <v>0</v>
      </c>
      <c r="AU257" s="713">
        <f>'дор.фонд на 01.01.22 (декабрь)'!CA257</f>
        <v>393.99299999999994</v>
      </c>
      <c r="AV257" s="713">
        <f>'дор.фонд на 01.01.22 (декабрь)'!CB257</f>
        <v>0</v>
      </c>
      <c r="AW257" s="714">
        <f t="shared" si="142"/>
        <v>1640.5929999999998</v>
      </c>
      <c r="AX257" s="713">
        <f t="shared" si="157"/>
        <v>0</v>
      </c>
      <c r="AY257" s="713">
        <f t="shared" si="158"/>
        <v>1640.5929999999998</v>
      </c>
      <c r="AZ257" s="713">
        <f t="shared" si="159"/>
        <v>0</v>
      </c>
      <c r="BA257" s="849"/>
      <c r="BB257" s="832"/>
      <c r="BC257" s="832"/>
      <c r="BD257" s="832"/>
      <c r="BE257" s="120"/>
    </row>
    <row r="258" spans="1:57" s="669" customFormat="1" ht="15.75" customHeight="1" x14ac:dyDescent="0.25">
      <c r="A258" s="827"/>
      <c r="B258" s="670">
        <f>SUM(B6:B257)</f>
        <v>18</v>
      </c>
      <c r="C258" s="670">
        <f>SUM(C6:C257)</f>
        <v>60</v>
      </c>
      <c r="D258" s="670">
        <f>SUM(D6:D257)</f>
        <v>139</v>
      </c>
      <c r="E258" s="671"/>
      <c r="F258" s="670">
        <f>SUM(F6:F257)</f>
        <v>8</v>
      </c>
      <c r="G258" s="670">
        <f>SUM(G6:G257)</f>
        <v>53</v>
      </c>
      <c r="H258" s="670">
        <f>SUM(H6:H257)</f>
        <v>165</v>
      </c>
      <c r="I258" s="672"/>
      <c r="J258" s="673"/>
      <c r="K258" s="673"/>
      <c r="L258" s="68"/>
      <c r="M258" s="148"/>
      <c r="N258" s="141" t="s">
        <v>255</v>
      </c>
      <c r="O258" s="712">
        <f t="shared" ref="O258:V258" si="161">O6+O8+O20+O39+O57+O79+O94+O114+O128+O137+O151+O159+O177+O195+O203+O220+O230+O242</f>
        <v>1354931.4159599997</v>
      </c>
      <c r="P258" s="711">
        <f t="shared" si="161"/>
        <v>162481.35279999999</v>
      </c>
      <c r="Q258" s="711">
        <f t="shared" si="161"/>
        <v>394658.40447000007</v>
      </c>
      <c r="R258" s="727">
        <f>R6+R8+R20+R39+R57+R79+R94+R114+R128+R137+R151+R159+R177+R195+R203+R220+R230+R242</f>
        <v>797791.65868999995</v>
      </c>
      <c r="S258" s="712">
        <f t="shared" si="127"/>
        <v>1111789.9879999999</v>
      </c>
      <c r="T258" s="711">
        <f t="shared" si="161"/>
        <v>259055.38799999998</v>
      </c>
      <c r="U258" s="711">
        <f t="shared" si="161"/>
        <v>400000</v>
      </c>
      <c r="V258" s="711">
        <f t="shared" si="161"/>
        <v>452734.6</v>
      </c>
      <c r="W258" s="712">
        <f t="shared" si="130"/>
        <v>1354853.1941300002</v>
      </c>
      <c r="X258" s="711">
        <f>X6+X8+X20+X39+X57+X79+X94+X114+X128+X137+X151+X159+X177+X195+X203+X220+X230+X242</f>
        <v>162481.35279999999</v>
      </c>
      <c r="Y258" s="711">
        <f>Y6+Y8+Y20+Y39+Y57+Y79+Y94+Y114+Y128+Y137+Y151+Y159+Y177+Y195+Y203+Y220+Y230+Y242</f>
        <v>394587.80547000008</v>
      </c>
      <c r="Z258" s="711">
        <f>Z6+Z8+Z20+Z39+Z57+Z79+Z94+Z114+Z128+Z137+Z151+Z159+Z177+Z195+Z203+Z220+Z230+Z242</f>
        <v>797784.03586000006</v>
      </c>
      <c r="AA258" s="712">
        <f t="shared" si="131"/>
        <v>1199368.1271500003</v>
      </c>
      <c r="AB258" s="711">
        <f>AB6+AB8+AB20+AB39+AB57+AB79+AB94+AB114+AB128+AB137+AB151+AB159+AB177+AB195+AB203+AB220+AB230+AB242</f>
        <v>96393.529639999993</v>
      </c>
      <c r="AC258" s="711">
        <f>AC6+AC8+AC20+AC39+AC57+AC79+AC94+AC114+AC128+AC137+AC151+AC159+AC177+AC195+AC203+AC220+AC230+AC242</f>
        <v>373645.78801999998</v>
      </c>
      <c r="AD258" s="728">
        <f>AD6+AD8+AD20+AD39+AD57+AD79+AD94+AD114+AD128+AD137+AD151+AD159+AD177+AD195+AD203+AD220+AD230+AD242</f>
        <v>729328.80949000013</v>
      </c>
      <c r="AE258" s="729">
        <f t="shared" si="128"/>
        <v>1.2186233090363108</v>
      </c>
      <c r="AF258" s="730">
        <f t="shared" si="129"/>
        <v>0.99994226879008186</v>
      </c>
      <c r="AG258" s="712">
        <f t="shared" si="138"/>
        <v>78.221830000001773</v>
      </c>
      <c r="AH258" s="711">
        <f>AH6+AH8+AH20+AH39+AH57+AH79+AH94+AH114+AH128+AH137+AH151+AH159+AH177+AH195+AH203+AH220+AH230+AH242</f>
        <v>0</v>
      </c>
      <c r="AI258" s="711">
        <f>AI6+AI8+AI20+AI39+AI57+AI79+AI94+AI114+AI128+AI137+AI151+AI159+AI177+AI195+AI203+AI220+AI230+AI242</f>
        <v>70.598999999999933</v>
      </c>
      <c r="AJ258" s="711">
        <f>AJ6+AJ8+AJ20+AJ39+AJ57+AJ79+AJ94+AJ114+AJ128+AJ137+AJ151+AJ159+AJ177+AJ195+AJ203+AJ220+AJ230+AJ242</f>
        <v>7.6228300000018407</v>
      </c>
      <c r="AK258" s="712">
        <f t="shared" si="139"/>
        <v>1199368.1271500003</v>
      </c>
      <c r="AL258" s="711">
        <f>AL6+AL8+AL20+AL39+AL57+AL79+AL94+AL114+AL128+AL137+AL151+AL159+AL177+AL195+AL203+AL220+AL230+AL242</f>
        <v>96393.529639999993</v>
      </c>
      <c r="AM258" s="711">
        <f>AM6+AM8+AM20+AM39+AM57+AM79+AM94+AM114+AM128+AM137+AM151+AM159+AM177+AM195+AM203+AM220+AM230+AM242</f>
        <v>373645.78801999998</v>
      </c>
      <c r="AN258" s="711">
        <f>AN6+AN8+AN20+AN39+AN57+AN79+AN94+AN114+AN128+AN137+AN151+AN159+AN177+AN195+AN203+AN220+AN230+AN242</f>
        <v>729328.80949000013</v>
      </c>
      <c r="AO258" s="712">
        <f t="shared" si="140"/>
        <v>1199368.1271540003</v>
      </c>
      <c r="AP258" s="711">
        <f>AP6+AP8+AP20+AP39+AP57+AP79+AP94+AP114+AP128+AP137+AP151+AP159+AP177+AP195+AP203+AP220+AP230+AP242</f>
        <v>96393.529639999993</v>
      </c>
      <c r="AQ258" s="711">
        <f>AQ6+AQ8+AQ20+AQ39+AQ57+AQ79+AQ94+AQ114+AQ128+AQ137+AQ151+AQ159+AQ177+AQ195+AQ203+AQ220+AQ230+AQ242</f>
        <v>373645.78802400001</v>
      </c>
      <c r="AR258" s="711">
        <f>AR6+AR8+AR20+AR39+AR57+AR79+AR94+AR114+AR128+AR137+AR151+AR159+AR177+AR195+AR203+AR220+AR230+AR242</f>
        <v>729328.80949000013</v>
      </c>
      <c r="AS258" s="712">
        <f t="shared" si="141"/>
        <v>216335.47907999999</v>
      </c>
      <c r="AT258" s="711">
        <f>AT6+AT8+AT20+AT39+AT57+AT79+AT94+AT114+AT128+AT137+AT151+AT159+AT177+AT195+AT203+AT220+AT230+AT242</f>
        <v>6809.1255500000007</v>
      </c>
      <c r="AU258" s="711">
        <f>AU6+AU8+AU20+AU39+AU57+AU79+AU94+AU114+AU128+AU137+AU151+AU159+AU177+AU195+AU203+AU220+AU230+AU242</f>
        <v>108439.87493999999</v>
      </c>
      <c r="AV258" s="711">
        <f>AV6+AV8+AV20+AV39+AV57+AV79+AV94+AV114+AV128+AV137+AV151+AV159+AV177+AV195+AV203+AV220+AV230+AV242</f>
        <v>101086.47859</v>
      </c>
      <c r="AW258" s="712">
        <f t="shared" si="142"/>
        <v>1415703.6062340001</v>
      </c>
      <c r="AX258" s="711">
        <f>AX6+AX8+AX20+AX39+AX57+AX79+AX94+AX114+AX128+AX137+AX151+AX159+AX177+AX195+AX203+AX220+AX230+AX242</f>
        <v>103202.65519</v>
      </c>
      <c r="AY258" s="711">
        <f>AY6+AY8+AY20+AY39+AY57+AY79+AY94+AY114+AY128+AY137+AY151+AY159+AY177+AY195+AY203+AY220+AY230+AY242</f>
        <v>482085.66296399996</v>
      </c>
      <c r="AZ258" s="711">
        <f>AZ6+AZ8+AZ20+AZ39+AZ57+AZ79+AZ94+AZ114+AZ128+AZ137+AZ151+AZ159+AZ177+AZ195+AZ203+AZ220+AZ230+AZ242</f>
        <v>830415.28808000009</v>
      </c>
      <c r="BA258" s="848"/>
      <c r="BB258" s="835"/>
      <c r="BC258" s="835"/>
      <c r="BD258" s="835"/>
      <c r="BE258" s="827"/>
    </row>
    <row r="259" spans="1:57" s="669" customFormat="1" ht="81" customHeight="1" x14ac:dyDescent="0.2">
      <c r="A259" s="827"/>
      <c r="B259" s="856"/>
      <c r="C259" s="857"/>
      <c r="D259" s="857"/>
      <c r="E259" s="827"/>
      <c r="F259" s="827"/>
      <c r="G259" s="827"/>
      <c r="H259" s="827"/>
      <c r="I259" s="827"/>
      <c r="J259" s="827"/>
      <c r="K259" s="827"/>
      <c r="L259" s="827"/>
      <c r="M259" s="1021" t="s">
        <v>505</v>
      </c>
      <c r="N259" s="1022"/>
      <c r="O259" s="719">
        <f>P259+Q259+R259</f>
        <v>46280.100870000002</v>
      </c>
      <c r="P259" s="719">
        <f t="shared" ref="P259:Q259" si="162">P260</f>
        <v>0</v>
      </c>
      <c r="Q259" s="719">
        <f t="shared" si="162"/>
        <v>46280.100870000002</v>
      </c>
      <c r="R259" s="719">
        <f>R260</f>
        <v>0</v>
      </c>
      <c r="S259" s="719">
        <f>SUM(S260:S260)</f>
        <v>1111789.9879999999</v>
      </c>
      <c r="T259" s="719" t="e">
        <f>#REF!+T260</f>
        <v>#REF!</v>
      </c>
      <c r="U259" s="719" t="e">
        <f>#REF!+U260</f>
        <v>#REF!</v>
      </c>
      <c r="V259" s="719" t="e">
        <f>#REF!+V260</f>
        <v>#REF!</v>
      </c>
      <c r="W259" s="719">
        <f>SUM(X259:Z259)</f>
        <v>46280.100870000002</v>
      </c>
      <c r="X259" s="719">
        <f t="shared" ref="X259:Y259" si="163">X260</f>
        <v>0</v>
      </c>
      <c r="Y259" s="719">
        <f t="shared" si="163"/>
        <v>46280.100870000002</v>
      </c>
      <c r="Z259" s="719">
        <f>Z260</f>
        <v>0</v>
      </c>
      <c r="AA259" s="719">
        <f>SUM(AA260:AA260)</f>
        <v>1199368.1271500001</v>
      </c>
      <c r="AB259" s="719">
        <f>SUM(AB260:AB260)</f>
        <v>96393.529639999993</v>
      </c>
      <c r="AC259" s="719">
        <f>SUM(AC260:AC260)</f>
        <v>373645.78801999998</v>
      </c>
      <c r="AD259" s="759">
        <f>SUM(AD260:AD260)</f>
        <v>729328.80949000013</v>
      </c>
      <c r="AE259" s="760">
        <f>W259/S259</f>
        <v>4.1626657344930151E-2</v>
      </c>
      <c r="AF259" s="761">
        <f>W259/O259</f>
        <v>1</v>
      </c>
      <c r="AG259" s="719">
        <f>SUM(AG260:AG260)</f>
        <v>0</v>
      </c>
      <c r="AH259" s="719">
        <f t="shared" ref="AH259:AI259" si="164">AH260</f>
        <v>0</v>
      </c>
      <c r="AI259" s="719">
        <f t="shared" si="164"/>
        <v>0</v>
      </c>
      <c r="AJ259" s="719">
        <f>AJ260</f>
        <v>0</v>
      </c>
      <c r="AK259" s="719">
        <f>SUM(AK260:AK260)</f>
        <v>46280.100870000002</v>
      </c>
      <c r="AL259" s="719">
        <f t="shared" ref="AL259:AM259" si="165">AL260</f>
        <v>0</v>
      </c>
      <c r="AM259" s="719">
        <f t="shared" si="165"/>
        <v>46280.100870000002</v>
      </c>
      <c r="AN259" s="719">
        <f>AN260</f>
        <v>0</v>
      </c>
      <c r="AO259" s="719">
        <f>SUM(AO260:AO260)</f>
        <v>46280.100870000002</v>
      </c>
      <c r="AP259" s="719">
        <f t="shared" ref="AP259:AQ259" si="166">AP260</f>
        <v>0</v>
      </c>
      <c r="AQ259" s="719">
        <f t="shared" si="166"/>
        <v>46280.100870000002</v>
      </c>
      <c r="AR259" s="719">
        <f>AR260</f>
        <v>0</v>
      </c>
      <c r="AS259" s="719">
        <f>SUM(AS260:AS260)</f>
        <v>0</v>
      </c>
      <c r="AT259" s="719">
        <f t="shared" ref="AT259:AU259" si="167">AT260</f>
        <v>0</v>
      </c>
      <c r="AU259" s="719">
        <f t="shared" si="167"/>
        <v>0</v>
      </c>
      <c r="AV259" s="719">
        <f>AV260</f>
        <v>0</v>
      </c>
      <c r="AW259" s="719">
        <f>SUM(AW260:AW260)</f>
        <v>46280.100870000002</v>
      </c>
      <c r="AX259" s="719">
        <f t="shared" ref="AX259:AY259" si="168">AX260</f>
        <v>0</v>
      </c>
      <c r="AY259" s="719">
        <f t="shared" si="168"/>
        <v>46280.100870000002</v>
      </c>
      <c r="AZ259" s="719">
        <f>AZ260</f>
        <v>0</v>
      </c>
      <c r="BA259" s="848"/>
      <c r="BB259" s="835"/>
      <c r="BC259" s="835"/>
      <c r="BD259" s="835"/>
      <c r="BE259" s="827"/>
    </row>
    <row r="260" spans="1:57" s="48" customFormat="1" ht="19.5" customHeight="1" x14ac:dyDescent="0.25">
      <c r="A260" s="120"/>
      <c r="B260" s="43"/>
      <c r="C260" s="44"/>
      <c r="D260" s="43"/>
      <c r="E260" s="51"/>
      <c r="F260" s="43"/>
      <c r="G260" s="44"/>
      <c r="H260" s="43"/>
      <c r="I260" s="43"/>
      <c r="J260" s="43"/>
      <c r="K260" s="43"/>
      <c r="L260" s="43"/>
      <c r="M260" s="78"/>
      <c r="N260" s="79" t="s">
        <v>288</v>
      </c>
      <c r="O260" s="717">
        <f>P260+Q260+R260</f>
        <v>46280.100870000002</v>
      </c>
      <c r="P260" s="720">
        <f>P264+P262</f>
        <v>0</v>
      </c>
      <c r="Q260" s="720">
        <f>Q264+Q262</f>
        <v>46280.100870000002</v>
      </c>
      <c r="R260" s="720">
        <f>R264+R262</f>
        <v>0</v>
      </c>
      <c r="S260" s="733">
        <f>SUM(T260:V260)</f>
        <v>1111789.9879999999</v>
      </c>
      <c r="T260" s="754">
        <f>T265+T316</f>
        <v>259055.38799999998</v>
      </c>
      <c r="U260" s="754">
        <f>U265+U316</f>
        <v>400000</v>
      </c>
      <c r="V260" s="754">
        <f>V316+V265</f>
        <v>452734.6</v>
      </c>
      <c r="W260" s="717">
        <f>SUM(X260:Z260)</f>
        <v>46280.100870000002</v>
      </c>
      <c r="X260" s="720">
        <f t="shared" ref="X260:Y260" si="169">X264+X262</f>
        <v>0</v>
      </c>
      <c r="Y260" s="720">
        <f t="shared" si="169"/>
        <v>46280.100870000002</v>
      </c>
      <c r="Z260" s="720">
        <f>Z264+Z262</f>
        <v>0</v>
      </c>
      <c r="AA260" s="717">
        <f>SUM(AB260:AD260)</f>
        <v>1199368.1271500001</v>
      </c>
      <c r="AB260" s="720">
        <f>AB265+AB316</f>
        <v>96393.529639999993</v>
      </c>
      <c r="AC260" s="720">
        <f>AC265+AC316</f>
        <v>373645.78801999998</v>
      </c>
      <c r="AD260" s="762">
        <f>AD265+AD316</f>
        <v>729328.80949000013</v>
      </c>
      <c r="AE260" s="736">
        <f>W260/S260</f>
        <v>4.1626657344930151E-2</v>
      </c>
      <c r="AF260" s="737">
        <f>S260/O260</f>
        <v>24.023067519299463</v>
      </c>
      <c r="AG260" s="717">
        <f>SUM(AH260:AJ260)</f>
        <v>0</v>
      </c>
      <c r="AH260" s="720">
        <f t="shared" ref="AH260:AI260" si="170">AH264++AH262</f>
        <v>0</v>
      </c>
      <c r="AI260" s="720">
        <f t="shared" si="170"/>
        <v>0</v>
      </c>
      <c r="AJ260" s="720">
        <f>AJ264++AJ262</f>
        <v>0</v>
      </c>
      <c r="AK260" s="713">
        <f>SUM(AL260:AN260)</f>
        <v>46280.100870000002</v>
      </c>
      <c r="AL260" s="721">
        <f t="shared" ref="AL260:AM260" si="171">AL264+AL262</f>
        <v>0</v>
      </c>
      <c r="AM260" s="721">
        <f t="shared" si="171"/>
        <v>46280.100870000002</v>
      </c>
      <c r="AN260" s="721">
        <f>AN264+AN262</f>
        <v>0</v>
      </c>
      <c r="AO260" s="713">
        <f>SUM(AP260:AR260)</f>
        <v>46280.100870000002</v>
      </c>
      <c r="AP260" s="721">
        <f t="shared" ref="AP260:AQ260" si="172">AP264+AP262</f>
        <v>0</v>
      </c>
      <c r="AQ260" s="721">
        <f t="shared" si="172"/>
        <v>46280.100870000002</v>
      </c>
      <c r="AR260" s="721">
        <f>AR264+AR262</f>
        <v>0</v>
      </c>
      <c r="AS260" s="713">
        <f>SUM(AT260:AV260)</f>
        <v>0</v>
      </c>
      <c r="AT260" s="721">
        <f t="shared" ref="AT260:AU260" si="173">AT264+AT262</f>
        <v>0</v>
      </c>
      <c r="AU260" s="721">
        <f t="shared" si="173"/>
        <v>0</v>
      </c>
      <c r="AV260" s="721">
        <f>AV264+AV262</f>
        <v>0</v>
      </c>
      <c r="AW260" s="713">
        <f>SUM(AX260:AZ260)</f>
        <v>46280.100870000002</v>
      </c>
      <c r="AX260" s="721">
        <f t="shared" ref="AX260:AY260" si="174">AX264+AX262</f>
        <v>0</v>
      </c>
      <c r="AY260" s="721">
        <f t="shared" si="174"/>
        <v>46280.100870000002</v>
      </c>
      <c r="AZ260" s="721">
        <f>AZ264+AZ262</f>
        <v>0</v>
      </c>
      <c r="BA260" s="849"/>
      <c r="BB260" s="832"/>
      <c r="BC260" s="832"/>
      <c r="BD260" s="832"/>
      <c r="BE260" s="120"/>
    </row>
    <row r="261" spans="1:57" s="48" customFormat="1" ht="52.9" customHeight="1" x14ac:dyDescent="0.2">
      <c r="A261" s="120"/>
      <c r="B261" s="43"/>
      <c r="C261" s="44"/>
      <c r="D261" s="43"/>
      <c r="E261" s="51"/>
      <c r="F261" s="43"/>
      <c r="G261" s="44"/>
      <c r="H261" s="43"/>
      <c r="I261" s="43"/>
      <c r="J261" s="43"/>
      <c r="K261" s="43"/>
      <c r="L261" s="43"/>
      <c r="M261" s="802">
        <v>1</v>
      </c>
      <c r="N261" s="277" t="s">
        <v>503</v>
      </c>
      <c r="O261" s="763">
        <f>SUM(P261:R261)</f>
        <v>9987.14</v>
      </c>
      <c r="P261" s="763">
        <f>SUM(P262:P262)</f>
        <v>0</v>
      </c>
      <c r="Q261" s="763">
        <f>SUM(Q262:Q262)</f>
        <v>9987.14</v>
      </c>
      <c r="R261" s="763">
        <f>SUM(R262:R262)</f>
        <v>0</v>
      </c>
      <c r="S261" s="764" t="e">
        <f>SUM(T261:V261)</f>
        <v>#REF!</v>
      </c>
      <c r="T261" s="764">
        <f>SUM(T262:T262)</f>
        <v>0</v>
      </c>
      <c r="U261" s="764" t="e">
        <f>#REF!+U262</f>
        <v>#REF!</v>
      </c>
      <c r="V261" s="764" t="e">
        <f>#REF!+V262</f>
        <v>#REF!</v>
      </c>
      <c r="W261" s="763">
        <f t="shared" ref="W261:AD261" si="175">SUM(W262:W262)</f>
        <v>9987.14</v>
      </c>
      <c r="X261" s="722">
        <f t="shared" si="175"/>
        <v>0</v>
      </c>
      <c r="Y261" s="722">
        <f t="shared" si="175"/>
        <v>9987.14</v>
      </c>
      <c r="Z261" s="722">
        <f t="shared" si="175"/>
        <v>0</v>
      </c>
      <c r="AA261" s="763">
        <f t="shared" si="175"/>
        <v>1126.4000000000001</v>
      </c>
      <c r="AB261" s="763">
        <f t="shared" si="175"/>
        <v>0</v>
      </c>
      <c r="AC261" s="722">
        <f t="shared" si="175"/>
        <v>1126.4000000000001</v>
      </c>
      <c r="AD261" s="765">
        <f t="shared" si="175"/>
        <v>0</v>
      </c>
      <c r="AE261" s="766" t="e">
        <f>W261/S261</f>
        <v>#REF!</v>
      </c>
      <c r="AF261" s="767" t="e">
        <f>S261/O261</f>
        <v>#REF!</v>
      </c>
      <c r="AG261" s="763">
        <f>SUM(AH261:AJ261)</f>
        <v>0</v>
      </c>
      <c r="AH261" s="722">
        <f>SUM(AH262:AH262)</f>
        <v>0</v>
      </c>
      <c r="AI261" s="722">
        <f>SUM(AI262:AI262)</f>
        <v>0</v>
      </c>
      <c r="AJ261" s="722">
        <f>SUM(AJ262:AJ262)</f>
        <v>0</v>
      </c>
      <c r="AK261" s="723">
        <f>SUM(AL261:AN261)</f>
        <v>9987.14</v>
      </c>
      <c r="AL261" s="724">
        <f>SUM(AL262:AL264)</f>
        <v>0</v>
      </c>
      <c r="AM261" s="724">
        <f>AM262</f>
        <v>9987.14</v>
      </c>
      <c r="AN261" s="724">
        <f>SUM(AN262:AN264)</f>
        <v>0</v>
      </c>
      <c r="AO261" s="723">
        <f>SUM(AP261:AR261)</f>
        <v>9987.14</v>
      </c>
      <c r="AP261" s="724">
        <f>SUM(AP262:AP264)</f>
        <v>0</v>
      </c>
      <c r="AQ261" s="724">
        <f>AQ262</f>
        <v>9987.14</v>
      </c>
      <c r="AR261" s="724">
        <f>SUM(AR262:AR264)</f>
        <v>0</v>
      </c>
      <c r="AS261" s="723">
        <f>SUM(AT261:AV261)</f>
        <v>0</v>
      </c>
      <c r="AT261" s="724">
        <f>SUM(AT262:AT264)</f>
        <v>0</v>
      </c>
      <c r="AU261" s="724">
        <f>SUM(AU262:AU264)</f>
        <v>0</v>
      </c>
      <c r="AV261" s="724">
        <f>SUM(AV262:AV264)</f>
        <v>0</v>
      </c>
      <c r="AW261" s="723">
        <f>SUM(AX261:AZ261)</f>
        <v>9987.14</v>
      </c>
      <c r="AX261" s="724">
        <f>SUM(AX262:AX264)</f>
        <v>0</v>
      </c>
      <c r="AY261" s="724">
        <f>AY262</f>
        <v>9987.14</v>
      </c>
      <c r="AZ261" s="724">
        <f>SUM(AZ262:AZ264)</f>
        <v>0</v>
      </c>
      <c r="BA261" s="848"/>
      <c r="BB261" s="836"/>
      <c r="BC261" s="836"/>
      <c r="BD261" s="836"/>
      <c r="BE261" s="120"/>
    </row>
    <row r="262" spans="1:57" s="48" customFormat="1" ht="16.5" customHeight="1" x14ac:dyDescent="0.25">
      <c r="A262" s="120"/>
      <c r="B262" s="43"/>
      <c r="C262" s="44"/>
      <c r="D262" s="43"/>
      <c r="E262" s="51"/>
      <c r="F262" s="43"/>
      <c r="G262" s="44"/>
      <c r="H262" s="43"/>
      <c r="I262" s="43"/>
      <c r="J262" s="43"/>
      <c r="K262" s="43"/>
      <c r="L262" s="43"/>
      <c r="M262" s="613"/>
      <c r="N262" s="79" t="s">
        <v>288</v>
      </c>
      <c r="O262" s="717">
        <f>SUM(P262:R262)</f>
        <v>9987.14</v>
      </c>
      <c r="P262" s="720">
        <v>0</v>
      </c>
      <c r="Q262" s="720">
        <v>9987.14</v>
      </c>
      <c r="R262" s="720">
        <f>'дор.фонд на 01.01.22 (декабрь)'!U253</f>
        <v>0</v>
      </c>
      <c r="S262" s="733">
        <f>SUM(T262:V262)</f>
        <v>1126.4000000000001</v>
      </c>
      <c r="T262" s="754">
        <f>'дор.фонд на 01.01.22 (декабрь)'!W253</f>
        <v>0</v>
      </c>
      <c r="U262" s="754">
        <f>'дор.фонд на 01.01.22 (декабрь)'!X253</f>
        <v>1126.4000000000001</v>
      </c>
      <c r="V262" s="754">
        <f>'дор.фонд на 01.01.22 (декабрь)'!Y253</f>
        <v>0</v>
      </c>
      <c r="W262" s="717">
        <f t="shared" ref="W262" si="176">SUM(X262:Z262)</f>
        <v>9987.14</v>
      </c>
      <c r="X262" s="720">
        <f>'дор.фонд на 01.01.22 (декабрь)'!AR253</f>
        <v>0</v>
      </c>
      <c r="Y262" s="725">
        <v>9987.14</v>
      </c>
      <c r="Z262" s="725">
        <f>'дор.фонд на 01.01.22 (декабрь)'!AT253</f>
        <v>0</v>
      </c>
      <c r="AA262" s="717">
        <f>SUM(AB262:AD262)</f>
        <v>1126.4000000000001</v>
      </c>
      <c r="AB262" s="720">
        <f>'дор.фонд на 01.01.22 (декабрь)'!BL253</f>
        <v>0</v>
      </c>
      <c r="AC262" s="725">
        <f>'дор.фонд на 01.01.22 (декабрь)'!BM253</f>
        <v>1126.4000000000001</v>
      </c>
      <c r="AD262" s="757">
        <f>'дор.фонд на 01.01.22 (декабрь)'!BN253</f>
        <v>0</v>
      </c>
      <c r="AE262" s="736">
        <v>0</v>
      </c>
      <c r="AF262" s="737">
        <v>0</v>
      </c>
      <c r="AG262" s="717">
        <f>SUM(AH262:AJ262)</f>
        <v>0</v>
      </c>
      <c r="AH262" s="725">
        <f t="shared" ref="AH262" si="177">P262-X262</f>
        <v>0</v>
      </c>
      <c r="AI262" s="725">
        <f t="shared" ref="AI262" si="178">Q262-Y262</f>
        <v>0</v>
      </c>
      <c r="AJ262" s="725">
        <f>R262-Z262</f>
        <v>0</v>
      </c>
      <c r="AK262" s="713">
        <f>SUM(AL262:AN262)</f>
        <v>9987.14</v>
      </c>
      <c r="AL262" s="716">
        <f>'дор.фонд на 01.01.22 (декабрь)'!BL253</f>
        <v>0</v>
      </c>
      <c r="AM262" s="716">
        <v>9987.14</v>
      </c>
      <c r="AN262" s="716">
        <f>'дор.фонд на 01.01.22 (декабрь)'!BN253</f>
        <v>0</v>
      </c>
      <c r="AO262" s="713">
        <f>SUM(AP262:AR262)</f>
        <v>9987.14</v>
      </c>
      <c r="AP262" s="716">
        <f>'дор.фонд на 01.01.22 (декабрь)'!BU253</f>
        <v>0</v>
      </c>
      <c r="AQ262" s="716">
        <v>9987.14</v>
      </c>
      <c r="AR262" s="716">
        <f>'дор.фонд на 01.01.22 (декабрь)'!BW253</f>
        <v>0</v>
      </c>
      <c r="AS262" s="713">
        <f>SUM(AT262:AV262)</f>
        <v>0</v>
      </c>
      <c r="AT262" s="716">
        <f>'дор.фонд на 01.01.22 (декабрь)'!BZ253</f>
        <v>0</v>
      </c>
      <c r="AU262" s="716">
        <v>0</v>
      </c>
      <c r="AV262" s="716">
        <f>'дор.фонд на 01.01.22 (декабрь)'!CB253</f>
        <v>0</v>
      </c>
      <c r="AW262" s="713">
        <f>SUM(AX262:AZ262)</f>
        <v>9987.14</v>
      </c>
      <c r="AX262" s="716">
        <f>AP262+AT262</f>
        <v>0</v>
      </c>
      <c r="AY262" s="716">
        <f t="shared" ref="AY262" si="179">AQ262+AU262</f>
        <v>9987.14</v>
      </c>
      <c r="AZ262" s="716">
        <f t="shared" ref="AZ262" si="180">AR262+AV262</f>
        <v>0</v>
      </c>
      <c r="BA262" s="849"/>
      <c r="BB262" s="833"/>
      <c r="BC262" s="833"/>
      <c r="BD262" s="833"/>
      <c r="BE262" s="120"/>
    </row>
    <row r="263" spans="1:57" s="48" customFormat="1" ht="52.9" customHeight="1" x14ac:dyDescent="0.2">
      <c r="A263" s="120"/>
      <c r="B263" s="43"/>
      <c r="C263" s="44"/>
      <c r="D263" s="43"/>
      <c r="E263" s="51"/>
      <c r="F263" s="43"/>
      <c r="G263" s="44"/>
      <c r="H263" s="43"/>
      <c r="I263" s="43"/>
      <c r="J263" s="43"/>
      <c r="K263" s="43"/>
      <c r="L263" s="43"/>
      <c r="M263" s="802">
        <v>1</v>
      </c>
      <c r="N263" s="277" t="s">
        <v>504</v>
      </c>
      <c r="O263" s="763">
        <f>SUM(P263:R263)</f>
        <v>36292.960870000003</v>
      </c>
      <c r="P263" s="763">
        <f>SUM(P264:P264)</f>
        <v>0</v>
      </c>
      <c r="Q263" s="763">
        <f>SUM(Q264:Q264)</f>
        <v>36292.960870000003</v>
      </c>
      <c r="R263" s="763">
        <f>SUM(R264:R264)</f>
        <v>0</v>
      </c>
      <c r="S263" s="764" t="e">
        <f>SUM(T263:V263)</f>
        <v>#REF!</v>
      </c>
      <c r="T263" s="764">
        <f>SUM(T264:T264)</f>
        <v>0</v>
      </c>
      <c r="U263" s="764" t="e">
        <f>#REF!+U264</f>
        <v>#REF!</v>
      </c>
      <c r="V263" s="764" t="e">
        <f>#REF!+V264</f>
        <v>#REF!</v>
      </c>
      <c r="W263" s="763">
        <f t="shared" ref="W263:AD263" si="181">SUM(W264:W264)</f>
        <v>36292.960870000003</v>
      </c>
      <c r="X263" s="722">
        <f t="shared" si="181"/>
        <v>0</v>
      </c>
      <c r="Y263" s="722">
        <f t="shared" si="181"/>
        <v>36292.960870000003</v>
      </c>
      <c r="Z263" s="722">
        <f t="shared" si="181"/>
        <v>0</v>
      </c>
      <c r="AA263" s="763">
        <f t="shared" si="181"/>
        <v>1126.4000000000001</v>
      </c>
      <c r="AB263" s="763">
        <f t="shared" si="181"/>
        <v>0</v>
      </c>
      <c r="AC263" s="722">
        <f t="shared" si="181"/>
        <v>1126.4000000000001</v>
      </c>
      <c r="AD263" s="765">
        <f t="shared" si="181"/>
        <v>0</v>
      </c>
      <c r="AE263" s="766" t="e">
        <f>W263/S263</f>
        <v>#REF!</v>
      </c>
      <c r="AF263" s="767" t="e">
        <f>S263/O263</f>
        <v>#REF!</v>
      </c>
      <c r="AG263" s="763">
        <f>SUM(AH263:AJ263)</f>
        <v>0</v>
      </c>
      <c r="AH263" s="722">
        <f>SUM(AH264:AH264)</f>
        <v>0</v>
      </c>
      <c r="AI263" s="722">
        <f>SUM(AI264:AI264)</f>
        <v>0</v>
      </c>
      <c r="AJ263" s="722">
        <f>SUM(AJ264:AJ264)</f>
        <v>0</v>
      </c>
      <c r="AK263" s="723">
        <f>SUM(AL263:AN263)</f>
        <v>36292.960870000003</v>
      </c>
      <c r="AL263" s="724">
        <f>SUM(AL264:AL264)</f>
        <v>0</v>
      </c>
      <c r="AM263" s="724">
        <f>SUM(AM264:AM264)</f>
        <v>36292.960870000003</v>
      </c>
      <c r="AN263" s="724">
        <f>SUM(AN264:AN264)</f>
        <v>0</v>
      </c>
      <c r="AO263" s="723">
        <f>SUM(AP263:AR263)</f>
        <v>36292.960870000003</v>
      </c>
      <c r="AP263" s="724">
        <f>SUM(AP264:AP264)</f>
        <v>0</v>
      </c>
      <c r="AQ263" s="724">
        <f>SUM(AQ264:AQ264)</f>
        <v>36292.960870000003</v>
      </c>
      <c r="AR263" s="724">
        <f>SUM(AR264:AR264)</f>
        <v>0</v>
      </c>
      <c r="AS263" s="723">
        <f>SUM(AT263:AV263)</f>
        <v>0</v>
      </c>
      <c r="AT263" s="724">
        <f>SUM(AT264:AT264)</f>
        <v>0</v>
      </c>
      <c r="AU263" s="724">
        <f>SUM(AU264:AU264)</f>
        <v>0</v>
      </c>
      <c r="AV263" s="724">
        <f>SUM(AV264:AV264)</f>
        <v>0</v>
      </c>
      <c r="AW263" s="723">
        <f>SUM(AX263:AZ263)</f>
        <v>36292.960870000003</v>
      </c>
      <c r="AX263" s="724">
        <f>SUM(AX264:AX264)</f>
        <v>0</v>
      </c>
      <c r="AY263" s="724">
        <f>SUM(AY264:AY264)</f>
        <v>36292.960870000003</v>
      </c>
      <c r="AZ263" s="724">
        <f>SUM(AZ264:AZ264)</f>
        <v>0</v>
      </c>
      <c r="BA263" s="848"/>
      <c r="BB263" s="836"/>
      <c r="BC263" s="836"/>
      <c r="BD263" s="836"/>
      <c r="BE263" s="120"/>
    </row>
    <row r="264" spans="1:57" s="48" customFormat="1" ht="16.5" customHeight="1" x14ac:dyDescent="0.25">
      <c r="A264" s="120"/>
      <c r="B264" s="43"/>
      <c r="C264" s="44"/>
      <c r="D264" s="43"/>
      <c r="E264" s="51"/>
      <c r="F264" s="43"/>
      <c r="G264" s="44"/>
      <c r="H264" s="43"/>
      <c r="I264" s="43"/>
      <c r="J264" s="43"/>
      <c r="K264" s="43"/>
      <c r="L264" s="43"/>
      <c r="M264" s="613"/>
      <c r="N264" s="79" t="s">
        <v>288</v>
      </c>
      <c r="O264" s="717">
        <f>R264+Q264+P264</f>
        <v>36292.960870000003</v>
      </c>
      <c r="P264" s="720">
        <f>'дор.фонд на 01.01.22 (декабрь)'!S253</f>
        <v>0</v>
      </c>
      <c r="Q264" s="720">
        <v>36292.960870000003</v>
      </c>
      <c r="R264" s="720">
        <f>'дор.фонд на 01.01.22 (декабрь)'!U253</f>
        <v>0</v>
      </c>
      <c r="S264" s="733">
        <f>SUM(T264:V264)</f>
        <v>1126.4000000000001</v>
      </c>
      <c r="T264" s="754">
        <f>'дор.фонд на 01.01.22 (декабрь)'!W253</f>
        <v>0</v>
      </c>
      <c r="U264" s="754">
        <f>'дор.фонд на 01.01.22 (декабрь)'!X253</f>
        <v>1126.4000000000001</v>
      </c>
      <c r="V264" s="754">
        <f>'дор.фонд на 01.01.22 (декабрь)'!Y253</f>
        <v>0</v>
      </c>
      <c r="W264" s="717">
        <f t="shared" ref="W264" si="182">SUM(X264:Z264)</f>
        <v>36292.960870000003</v>
      </c>
      <c r="X264" s="720">
        <f>'дор.фонд на 01.01.22 (декабрь)'!AR253</f>
        <v>0</v>
      </c>
      <c r="Y264" s="725">
        <v>36292.960870000003</v>
      </c>
      <c r="Z264" s="725">
        <f>'дор.фонд на 01.01.22 (декабрь)'!AT253</f>
        <v>0</v>
      </c>
      <c r="AA264" s="717">
        <f>SUM(AB264:AD264)</f>
        <v>1126.4000000000001</v>
      </c>
      <c r="AB264" s="720">
        <f>'дор.фонд на 01.01.22 (декабрь)'!BL253</f>
        <v>0</v>
      </c>
      <c r="AC264" s="725">
        <f>'дор.фонд на 01.01.22 (декабрь)'!BM253</f>
        <v>1126.4000000000001</v>
      </c>
      <c r="AD264" s="757">
        <f>'дор.фонд на 01.01.22 (декабрь)'!BN253</f>
        <v>0</v>
      </c>
      <c r="AE264" s="736">
        <v>0</v>
      </c>
      <c r="AF264" s="737">
        <v>0</v>
      </c>
      <c r="AG264" s="717">
        <f>SUM(AH264:AJ264)</f>
        <v>0</v>
      </c>
      <c r="AH264" s="725">
        <f t="shared" ref="AH264" si="183">P264-X264</f>
        <v>0</v>
      </c>
      <c r="AI264" s="725">
        <f t="shared" ref="AI264" si="184">Q264-Y264</f>
        <v>0</v>
      </c>
      <c r="AJ264" s="725">
        <f>R264-Z264</f>
        <v>0</v>
      </c>
      <c r="AK264" s="713">
        <f>SUM(AL264:AN264)</f>
        <v>36292.960870000003</v>
      </c>
      <c r="AL264" s="716">
        <f>'дор.фонд на 01.01.22 (декабрь)'!BL253</f>
        <v>0</v>
      </c>
      <c r="AM264" s="716">
        <v>36292.960870000003</v>
      </c>
      <c r="AN264" s="716">
        <f>'дор.фонд на 01.01.22 (декабрь)'!BN253</f>
        <v>0</v>
      </c>
      <c r="AO264" s="713">
        <f>SUM(AP264:AR264)</f>
        <v>36292.960870000003</v>
      </c>
      <c r="AP264" s="716">
        <f>'дор.фонд на 01.01.22 (декабрь)'!BU253</f>
        <v>0</v>
      </c>
      <c r="AQ264" s="716">
        <v>36292.960870000003</v>
      </c>
      <c r="AR264" s="716">
        <f>'дор.фонд на 01.01.22 (декабрь)'!BW253</f>
        <v>0</v>
      </c>
      <c r="AS264" s="713">
        <f>SUM(AT264:AV264)</f>
        <v>0</v>
      </c>
      <c r="AT264" s="716">
        <f>'дор.фонд на 01.01.22 (декабрь)'!BZ253</f>
        <v>0</v>
      </c>
      <c r="AU264" s="716">
        <v>0</v>
      </c>
      <c r="AV264" s="716">
        <f>'дор.фонд на 01.01.22 (декабрь)'!CB253</f>
        <v>0</v>
      </c>
      <c r="AW264" s="713">
        <f>SUM(AX264:AZ264)</f>
        <v>36292.960870000003</v>
      </c>
      <c r="AX264" s="716">
        <f>AP264+AT264</f>
        <v>0</v>
      </c>
      <c r="AY264" s="716">
        <f t="shared" ref="AY264" si="185">AQ264+AU264</f>
        <v>36292.960870000003</v>
      </c>
      <c r="AZ264" s="716">
        <f t="shared" ref="AZ264" si="186">AR264+AV264</f>
        <v>0</v>
      </c>
      <c r="BA264" s="849"/>
      <c r="BB264" s="833"/>
      <c r="BC264" s="833"/>
      <c r="BD264" s="833"/>
      <c r="BE264" s="120"/>
    </row>
    <row r="265" spans="1:57" s="669" customFormat="1" ht="73.900000000000006" customHeight="1" x14ac:dyDescent="0.2">
      <c r="A265" s="827"/>
      <c r="B265" s="674"/>
      <c r="C265" s="675"/>
      <c r="D265" s="674"/>
      <c r="E265" s="671"/>
      <c r="F265" s="674"/>
      <c r="G265" s="675"/>
      <c r="H265" s="674"/>
      <c r="I265" s="676"/>
      <c r="J265" s="676"/>
      <c r="K265" s="676"/>
      <c r="L265" s="676"/>
      <c r="M265" s="1025" t="s">
        <v>597</v>
      </c>
      <c r="N265" s="1026"/>
      <c r="O265" s="726">
        <f>R265+Q265+P265</f>
        <v>1401211.5168300001</v>
      </c>
      <c r="P265" s="726">
        <f t="shared" ref="P265:Q265" si="187">P258+P259</f>
        <v>162481.35279999999</v>
      </c>
      <c r="Q265" s="726">
        <f t="shared" si="187"/>
        <v>440938.50534000009</v>
      </c>
      <c r="R265" s="726">
        <f>R258+R259</f>
        <v>797791.65868999995</v>
      </c>
      <c r="S265" s="726">
        <f>V265+U265+T265</f>
        <v>1111789.9879999999</v>
      </c>
      <c r="T265" s="726">
        <f>T258</f>
        <v>259055.38799999998</v>
      </c>
      <c r="U265" s="726">
        <f>U258</f>
        <v>400000</v>
      </c>
      <c r="V265" s="726">
        <f>V258</f>
        <v>452734.6</v>
      </c>
      <c r="W265" s="726">
        <f>Z265+Y265+X265</f>
        <v>1401133.2950000002</v>
      </c>
      <c r="X265" s="726">
        <f t="shared" ref="X265:Y265" si="188">X258+X259</f>
        <v>162481.35279999999</v>
      </c>
      <c r="Y265" s="726">
        <f t="shared" si="188"/>
        <v>440867.9063400001</v>
      </c>
      <c r="Z265" s="726">
        <f>Z258+Z259</f>
        <v>797784.03586000006</v>
      </c>
      <c r="AA265" s="726">
        <f>AD265+AC265+AB265</f>
        <v>1199368.1271500003</v>
      </c>
      <c r="AB265" s="726">
        <f>AB258</f>
        <v>96393.529639999993</v>
      </c>
      <c r="AC265" s="726">
        <f>AC258</f>
        <v>373645.78801999998</v>
      </c>
      <c r="AD265" s="768">
        <f>AD258</f>
        <v>729328.80949000013</v>
      </c>
      <c r="AE265" s="769">
        <f t="shared" si="128"/>
        <v>1.260249966381241</v>
      </c>
      <c r="AF265" s="770">
        <f t="shared" si="129"/>
        <v>0.99994417557302351</v>
      </c>
      <c r="AG265" s="726">
        <f>AJ265+AI265+AH265</f>
        <v>78.221830000001773</v>
      </c>
      <c r="AH265" s="726">
        <f t="shared" ref="AH265:AI265" si="189">AH259+AH258</f>
        <v>0</v>
      </c>
      <c r="AI265" s="726">
        <f t="shared" si="189"/>
        <v>70.598999999999933</v>
      </c>
      <c r="AJ265" s="726">
        <f>AJ259+AJ258</f>
        <v>7.6228300000018407</v>
      </c>
      <c r="AK265" s="726">
        <f>AN265+AM265+AL265</f>
        <v>1245648.2280200003</v>
      </c>
      <c r="AL265" s="726">
        <f t="shared" ref="AL265:AM265" si="190">AL259+AL258</f>
        <v>96393.529639999993</v>
      </c>
      <c r="AM265" s="726">
        <f t="shared" si="190"/>
        <v>419925.88889</v>
      </c>
      <c r="AN265" s="726">
        <f>AN259+AN258</f>
        <v>729328.80949000013</v>
      </c>
      <c r="AO265" s="726">
        <f>AR265+AQ265+AP265</f>
        <v>1245648.2280240003</v>
      </c>
      <c r="AP265" s="726">
        <f t="shared" ref="AP265:AQ265" si="191">AP258+AP259</f>
        <v>96393.529639999993</v>
      </c>
      <c r="AQ265" s="726">
        <f t="shared" si="191"/>
        <v>419925.88889400003</v>
      </c>
      <c r="AR265" s="726">
        <f>AR258+AR259</f>
        <v>729328.80949000013</v>
      </c>
      <c r="AS265" s="726">
        <f>AV265+AU265+AT265</f>
        <v>216335.47907999999</v>
      </c>
      <c r="AT265" s="726">
        <f t="shared" ref="AT265:AU265" si="192">AT258+AT259</f>
        <v>6809.1255500000007</v>
      </c>
      <c r="AU265" s="726">
        <f t="shared" si="192"/>
        <v>108439.87493999999</v>
      </c>
      <c r="AV265" s="726">
        <f>AV258+AV259</f>
        <v>101086.47859</v>
      </c>
      <c r="AW265" s="726">
        <f>AZ265+AY265+AX265</f>
        <v>1461983.707104</v>
      </c>
      <c r="AX265" s="726">
        <f t="shared" ref="AX265:AY265" si="193">AX258+AX259</f>
        <v>103202.65519</v>
      </c>
      <c r="AY265" s="726">
        <f t="shared" si="193"/>
        <v>528365.76383399998</v>
      </c>
      <c r="AZ265" s="726">
        <f>AZ258+AZ259</f>
        <v>830415.28808000009</v>
      </c>
      <c r="BA265" s="848"/>
      <c r="BB265" s="835"/>
      <c r="BC265" s="835"/>
      <c r="BD265" s="835"/>
      <c r="BE265" s="827"/>
    </row>
    <row r="266" spans="1:57" s="669" customFormat="1" ht="47.25" customHeight="1" x14ac:dyDescent="0.2">
      <c r="A266" s="1023" t="s">
        <v>506</v>
      </c>
      <c r="B266" s="1023"/>
      <c r="C266" s="1023"/>
      <c r="D266" s="1023"/>
      <c r="E266" s="1023"/>
      <c r="F266" s="1023"/>
      <c r="G266" s="1023"/>
      <c r="H266" s="1023"/>
      <c r="I266" s="1023"/>
      <c r="J266" s="1023"/>
      <c r="K266" s="1023"/>
      <c r="L266" s="1023"/>
      <c r="M266" s="1023"/>
      <c r="N266" s="1023"/>
      <c r="O266" s="1023"/>
      <c r="P266" s="1023"/>
      <c r="Q266" s="1023"/>
      <c r="R266" s="1023"/>
      <c r="S266" s="1023"/>
      <c r="T266" s="1023"/>
      <c r="U266" s="1023"/>
      <c r="V266" s="1023"/>
      <c r="W266" s="1023"/>
      <c r="X266" s="1023"/>
      <c r="Y266" s="1023"/>
      <c r="Z266" s="1023"/>
      <c r="AA266" s="1023"/>
      <c r="AB266" s="1023"/>
      <c r="AC266" s="1023"/>
      <c r="AD266" s="1023"/>
      <c r="AE266" s="1023"/>
      <c r="AF266" s="1023"/>
      <c r="AG266" s="1023"/>
      <c r="AH266" s="1023"/>
      <c r="AI266" s="1023"/>
      <c r="AJ266" s="1023"/>
      <c r="AK266" s="1023"/>
      <c r="AL266" s="1023"/>
      <c r="AM266" s="1023"/>
      <c r="AN266" s="1023"/>
      <c r="AO266" s="1023"/>
      <c r="AP266" s="1023"/>
      <c r="AQ266" s="1023"/>
      <c r="AR266" s="1023"/>
      <c r="AS266" s="1023"/>
      <c r="AT266" s="1023"/>
      <c r="AU266" s="1023"/>
      <c r="AV266" s="1023"/>
      <c r="AW266" s="1023"/>
      <c r="AX266" s="1023"/>
      <c r="AY266" s="1023"/>
      <c r="AZ266" s="1024"/>
      <c r="BA266" s="850"/>
      <c r="BB266" s="837"/>
      <c r="BC266" s="837"/>
      <c r="BD266" s="837"/>
      <c r="BE266" s="827"/>
    </row>
    <row r="267" spans="1:57" s="48" customFormat="1" ht="52.9" customHeight="1" x14ac:dyDescent="0.2">
      <c r="A267" s="120"/>
      <c r="B267" s="43"/>
      <c r="C267" s="44"/>
      <c r="D267" s="43"/>
      <c r="E267" s="51"/>
      <c r="F267" s="43"/>
      <c r="G267" s="44"/>
      <c r="H267" s="43"/>
      <c r="I267" s="43"/>
      <c r="J267" s="43"/>
      <c r="K267" s="43"/>
      <c r="L267" s="43"/>
      <c r="M267" s="802">
        <v>1</v>
      </c>
      <c r="N267" s="277" t="s">
        <v>373</v>
      </c>
      <c r="O267" s="763">
        <f>SUM(P267:R267)</f>
        <v>0</v>
      </c>
      <c r="P267" s="763">
        <f>SUM(P268:P273)</f>
        <v>0</v>
      </c>
      <c r="Q267" s="763">
        <f>SUM(Q268:Q273)</f>
        <v>0</v>
      </c>
      <c r="R267" s="763">
        <f>SUM(R268:R273)</f>
        <v>0</v>
      </c>
      <c r="S267" s="764">
        <f>SUM(T267:V267)</f>
        <v>4652.5220200000003</v>
      </c>
      <c r="T267" s="764">
        <f>SUM(T268:T269)</f>
        <v>4652.5220200000003</v>
      </c>
      <c r="U267" s="764">
        <f>U268+U269</f>
        <v>0</v>
      </c>
      <c r="V267" s="764">
        <f>V268+V269</f>
        <v>0</v>
      </c>
      <c r="W267" s="763">
        <f>SUM(W268:W269)</f>
        <v>0</v>
      </c>
      <c r="X267" s="722">
        <f>SUM(X268:X273)</f>
        <v>0</v>
      </c>
      <c r="Y267" s="722">
        <f>SUM(Y268:Y273)</f>
        <v>0</v>
      </c>
      <c r="Z267" s="722">
        <f>SUM(Z268:Z273)</f>
        <v>0</v>
      </c>
      <c r="AA267" s="763">
        <f>SUM(AA268:AA269)</f>
        <v>0</v>
      </c>
      <c r="AB267" s="763">
        <f>SUM(AB268:AB269)</f>
        <v>0</v>
      </c>
      <c r="AC267" s="722">
        <f>SUM(AC268:AC269)</f>
        <v>0</v>
      </c>
      <c r="AD267" s="765">
        <f>SUM(AD268:AD269)</f>
        <v>0</v>
      </c>
      <c r="AE267" s="766">
        <f>W267/S267</f>
        <v>0</v>
      </c>
      <c r="AF267" s="767" t="e">
        <f>S267/O267</f>
        <v>#DIV/0!</v>
      </c>
      <c r="AG267" s="763">
        <f>SUM(AH267:AJ267)</f>
        <v>0</v>
      </c>
      <c r="AH267" s="722">
        <f>SUM(AH268:AH273)</f>
        <v>0</v>
      </c>
      <c r="AI267" s="722">
        <f>SUM(AI268:AI273)</f>
        <v>0</v>
      </c>
      <c r="AJ267" s="722">
        <f>SUM(AJ268:AJ273)</f>
        <v>0</v>
      </c>
      <c r="AK267" s="723">
        <f>SUM(AL267:AN267)</f>
        <v>0</v>
      </c>
      <c r="AL267" s="724">
        <f>SUM(AL268:AL273)</f>
        <v>0</v>
      </c>
      <c r="AM267" s="724">
        <f>SUM(AM268:AM273)</f>
        <v>0</v>
      </c>
      <c r="AN267" s="724">
        <f>SUM(AN268:AN273)</f>
        <v>0</v>
      </c>
      <c r="AO267" s="723">
        <f>SUM(AP267:AR267)</f>
        <v>0</v>
      </c>
      <c r="AP267" s="724">
        <f>SUM(AP268:AP273)</f>
        <v>0</v>
      </c>
      <c r="AQ267" s="724">
        <f>SUM(AQ268:AQ273)</f>
        <v>0</v>
      </c>
      <c r="AR267" s="724">
        <f>SUM(AR268:AR273)</f>
        <v>0</v>
      </c>
      <c r="AS267" s="723">
        <f>SUM(AT267:AV267)</f>
        <v>0</v>
      </c>
      <c r="AT267" s="724">
        <f>SUM(AT268:AT273)</f>
        <v>0</v>
      </c>
      <c r="AU267" s="724">
        <f>SUM(AU268:AU273)</f>
        <v>0</v>
      </c>
      <c r="AV267" s="724">
        <f>SUM(AV268:AV273)</f>
        <v>0</v>
      </c>
      <c r="AW267" s="723">
        <f>SUM(AX267:AZ267)</f>
        <v>0</v>
      </c>
      <c r="AX267" s="724">
        <f>SUM(AX268:AX273)</f>
        <v>0</v>
      </c>
      <c r="AY267" s="724">
        <f>SUM(AY268:AY273)</f>
        <v>0</v>
      </c>
      <c r="AZ267" s="724">
        <f>SUM(AZ268:AZ273)</f>
        <v>0</v>
      </c>
      <c r="BA267" s="848"/>
      <c r="BB267" s="836"/>
      <c r="BC267" s="836"/>
      <c r="BD267" s="836"/>
      <c r="BE267" s="120"/>
    </row>
    <row r="268" spans="1:57" s="48" customFormat="1" ht="16.5" customHeight="1" x14ac:dyDescent="0.25">
      <c r="A268" s="120"/>
      <c r="B268" s="43"/>
      <c r="C268" s="44"/>
      <c r="D268" s="43"/>
      <c r="E268" s="51"/>
      <c r="F268" s="43"/>
      <c r="G268" s="44"/>
      <c r="H268" s="43"/>
      <c r="I268" s="43"/>
      <c r="J268" s="43"/>
      <c r="K268" s="43"/>
      <c r="L268" s="43"/>
      <c r="M268" s="613"/>
      <c r="N268" s="79" t="s">
        <v>289</v>
      </c>
      <c r="O268" s="717">
        <f>R268+Q268+P268</f>
        <v>0</v>
      </c>
      <c r="P268" s="717">
        <f>'дор.фонд на 01.01.22 (декабрь)'!S275</f>
        <v>0</v>
      </c>
      <c r="Q268" s="717">
        <f>'дор.фонд на 01.01.22 (декабрь)'!T275</f>
        <v>0</v>
      </c>
      <c r="R268" s="717">
        <f>'дор.фонд на 01.01.22 (декабрь)'!U275</f>
        <v>0</v>
      </c>
      <c r="S268" s="733">
        <f>SUM(T268:V268)</f>
        <v>4652.5220200000003</v>
      </c>
      <c r="T268" s="733">
        <f>'дор.фонд на 01.01.22 (декабрь)'!W275</f>
        <v>4652.5220200000003</v>
      </c>
      <c r="U268" s="754">
        <f>'дор.фонд на 01.01.22 (декабрь)'!X275</f>
        <v>0</v>
      </c>
      <c r="V268" s="754">
        <f>'дор.фонд на 01.01.22 (декабрь)'!Y275</f>
        <v>0</v>
      </c>
      <c r="W268" s="717">
        <f t="shared" ref="W268:W276" si="194">SUM(X268:Z268)</f>
        <v>0</v>
      </c>
      <c r="X268" s="717">
        <f>'дор.фонд на 01.01.22 (декабрь)'!AR275</f>
        <v>0</v>
      </c>
      <c r="Y268" s="725">
        <f>'дор.фонд на 01.01.22 (декабрь)'!AS275</f>
        <v>0</v>
      </c>
      <c r="Z268" s="725">
        <f>'дор.фонд на 01.01.22 (декабрь)'!AT275</f>
        <v>0</v>
      </c>
      <c r="AA268" s="717">
        <f>SUM(AB268:AD268)</f>
        <v>0</v>
      </c>
      <c r="AB268" s="720">
        <f>'дор.фонд на 01.01.22 (декабрь)'!BL275</f>
        <v>0</v>
      </c>
      <c r="AC268" s="725">
        <f>'дор.фонд на 01.01.22 (декабрь)'!BM275</f>
        <v>0</v>
      </c>
      <c r="AD268" s="757">
        <f>'дор.фонд на 01.01.22 (декабрь)'!BN275</f>
        <v>0</v>
      </c>
      <c r="AE268" s="736">
        <f>W268/S268</f>
        <v>0</v>
      </c>
      <c r="AF268" s="737" t="e">
        <f>S268/O268</f>
        <v>#DIV/0!</v>
      </c>
      <c r="AG268" s="717">
        <f>SUM(AH268:AI268)</f>
        <v>0</v>
      </c>
      <c r="AH268" s="725">
        <f t="shared" ref="AH268:AJ269" si="195">P268-X268</f>
        <v>0</v>
      </c>
      <c r="AI268" s="725">
        <f t="shared" si="195"/>
        <v>0</v>
      </c>
      <c r="AJ268" s="725">
        <f t="shared" si="195"/>
        <v>0</v>
      </c>
      <c r="AK268" s="713">
        <f>SUM(AL268:AN268)</f>
        <v>0</v>
      </c>
      <c r="AL268" s="716">
        <f>'дор.фонд на 01.01.22 (декабрь)'!BL275</f>
        <v>0</v>
      </c>
      <c r="AM268" s="716">
        <f>'дор.фонд на 01.01.22 (декабрь)'!BM275</f>
        <v>0</v>
      </c>
      <c r="AN268" s="716">
        <f>'дор.фонд на 01.01.22 (декабрь)'!BN275</f>
        <v>0</v>
      </c>
      <c r="AO268" s="713">
        <f>SUM(AP268:AQ268)</f>
        <v>0</v>
      </c>
      <c r="AP268" s="716">
        <f>'дор.фонд на 01.01.22 (декабрь)'!BU275</f>
        <v>0</v>
      </c>
      <c r="AQ268" s="716">
        <f>'дор.фонд на 01.01.22 (декабрь)'!BV275</f>
        <v>0</v>
      </c>
      <c r="AR268" s="716">
        <f>'дор.фонд на 01.01.22 (декабрь)'!BW275</f>
        <v>0</v>
      </c>
      <c r="AS268" s="713">
        <f>SUM(AT268:AU268)</f>
        <v>0</v>
      </c>
      <c r="AT268" s="716">
        <f>'дор.фонд на 01.01.22 (декабрь)'!BZ275</f>
        <v>0</v>
      </c>
      <c r="AU268" s="716">
        <f>'дор.фонд на 01.01.22 (декабрь)'!CA275</f>
        <v>0</v>
      </c>
      <c r="AV268" s="716">
        <f>'дор.фонд на 01.01.22 (декабрь)'!CB275</f>
        <v>0</v>
      </c>
      <c r="AW268" s="713">
        <f>SUM(AX268:AY268)</f>
        <v>0</v>
      </c>
      <c r="AX268" s="716">
        <f t="shared" ref="AX268:AZ269" si="196">AP268+AT268</f>
        <v>0</v>
      </c>
      <c r="AY268" s="716">
        <f t="shared" si="196"/>
        <v>0</v>
      </c>
      <c r="AZ268" s="716">
        <f t="shared" si="196"/>
        <v>0</v>
      </c>
      <c r="BA268" s="849"/>
      <c r="BB268" s="833"/>
      <c r="BC268" s="833"/>
      <c r="BD268" s="833"/>
      <c r="BE268" s="120"/>
    </row>
    <row r="269" spans="1:57" s="48" customFormat="1" ht="16.5" customHeight="1" x14ac:dyDescent="0.25">
      <c r="A269" s="120"/>
      <c r="B269" s="43"/>
      <c r="C269" s="44"/>
      <c r="D269" s="43"/>
      <c r="E269" s="51"/>
      <c r="F269" s="43"/>
      <c r="G269" s="44"/>
      <c r="H269" s="43"/>
      <c r="I269" s="43"/>
      <c r="J269" s="43"/>
      <c r="K269" s="43"/>
      <c r="L269" s="43"/>
      <c r="M269" s="613"/>
      <c r="N269" s="79" t="s">
        <v>288</v>
      </c>
      <c r="O269" s="717">
        <f>R269+Q269+P269</f>
        <v>0</v>
      </c>
      <c r="P269" s="720">
        <f>'дор.фонд на 01.01.22 (декабрь)'!S276</f>
        <v>0</v>
      </c>
      <c r="Q269" s="720">
        <f>'дор.фонд на 01.01.22 (декабрь)'!T276</f>
        <v>0</v>
      </c>
      <c r="R269" s="720">
        <f>'дор.фонд на 01.01.22 (декабрь)'!U276</f>
        <v>0</v>
      </c>
      <c r="S269" s="733">
        <f>SUM(T269:V269)</f>
        <v>0</v>
      </c>
      <c r="T269" s="754">
        <f>'дор.фонд на 01.01.22 (декабрь)'!W276</f>
        <v>0</v>
      </c>
      <c r="U269" s="754">
        <f>'дор.фонд на 01.01.22 (декабрь)'!X276</f>
        <v>0</v>
      </c>
      <c r="V269" s="754">
        <f>'дор.фонд на 01.01.22 (декабрь)'!Y276</f>
        <v>0</v>
      </c>
      <c r="W269" s="717">
        <f t="shared" si="194"/>
        <v>0</v>
      </c>
      <c r="X269" s="720">
        <f>'дор.фонд на 01.01.22 (декабрь)'!AR276</f>
        <v>0</v>
      </c>
      <c r="Y269" s="725">
        <f>'дор.фонд на 01.01.22 (декабрь)'!AS276</f>
        <v>0</v>
      </c>
      <c r="Z269" s="725">
        <f>'дор.фонд на 01.01.22 (декабрь)'!AT276</f>
        <v>0</v>
      </c>
      <c r="AA269" s="717">
        <f>SUM(AB269:AD269)</f>
        <v>0</v>
      </c>
      <c r="AB269" s="720">
        <f>'дор.фонд на 01.01.22 (декабрь)'!BL276</f>
        <v>0</v>
      </c>
      <c r="AC269" s="725">
        <f>'дор.фонд на 01.01.22 (декабрь)'!BM276</f>
        <v>0</v>
      </c>
      <c r="AD269" s="757">
        <f>'дор.фонд на 01.01.22 (декабрь)'!BN276</f>
        <v>0</v>
      </c>
      <c r="AE269" s="736">
        <v>0</v>
      </c>
      <c r="AF269" s="737">
        <v>0</v>
      </c>
      <c r="AG269" s="717">
        <f>SUM(AH269:AJ269)</f>
        <v>0</v>
      </c>
      <c r="AH269" s="725">
        <f t="shared" si="195"/>
        <v>0</v>
      </c>
      <c r="AI269" s="725">
        <f t="shared" si="195"/>
        <v>0</v>
      </c>
      <c r="AJ269" s="725">
        <f t="shared" si="195"/>
        <v>0</v>
      </c>
      <c r="AK269" s="713">
        <f>SUM(AL269:AN269)</f>
        <v>0</v>
      </c>
      <c r="AL269" s="716">
        <f>'дор.фонд на 01.01.22 (декабрь)'!BL276</f>
        <v>0</v>
      </c>
      <c r="AM269" s="716">
        <f>'дор.фонд на 01.01.22 (декабрь)'!BM276</f>
        <v>0</v>
      </c>
      <c r="AN269" s="716">
        <f>'дор.фонд на 01.01.22 (декабрь)'!BN276</f>
        <v>0</v>
      </c>
      <c r="AO269" s="713">
        <f>SUM(AP269:AR269)</f>
        <v>0</v>
      </c>
      <c r="AP269" s="716">
        <f>'дор.фонд на 01.01.22 (декабрь)'!BU276</f>
        <v>0</v>
      </c>
      <c r="AQ269" s="716">
        <f>'дор.фонд на 01.01.22 (декабрь)'!BV276</f>
        <v>0</v>
      </c>
      <c r="AR269" s="716">
        <f>'дор.фонд на 01.01.22 (декабрь)'!BW276</f>
        <v>0</v>
      </c>
      <c r="AS269" s="713">
        <f>SUM(AT269:AV269)</f>
        <v>0</v>
      </c>
      <c r="AT269" s="716">
        <f>'дор.фонд на 01.01.22 (декабрь)'!BZ276</f>
        <v>0</v>
      </c>
      <c r="AU269" s="716">
        <f>'дор.фонд на 01.01.22 (декабрь)'!CA276</f>
        <v>0</v>
      </c>
      <c r="AV269" s="716">
        <f>'дор.фонд на 01.01.22 (декабрь)'!CB276</f>
        <v>0</v>
      </c>
      <c r="AW269" s="713">
        <f>SUM(AX269:AZ269)</f>
        <v>0</v>
      </c>
      <c r="AX269" s="716">
        <f t="shared" si="196"/>
        <v>0</v>
      </c>
      <c r="AY269" s="716">
        <f t="shared" si="196"/>
        <v>0</v>
      </c>
      <c r="AZ269" s="716">
        <f t="shared" si="196"/>
        <v>0</v>
      </c>
      <c r="BA269" s="849"/>
      <c r="BB269" s="833"/>
      <c r="BC269" s="833"/>
      <c r="BD269" s="833"/>
      <c r="BE269" s="120"/>
    </row>
    <row r="270" spans="1:57" s="48" customFormat="1" ht="49.15" hidden="1" customHeight="1" x14ac:dyDescent="0.25">
      <c r="A270" s="120"/>
      <c r="B270" s="43"/>
      <c r="C270" s="44"/>
      <c r="D270" s="43"/>
      <c r="E270" s="51"/>
      <c r="F270" s="43"/>
      <c r="G270" s="44"/>
      <c r="H270" s="43"/>
      <c r="I270" s="43"/>
      <c r="J270" s="43"/>
      <c r="K270" s="43"/>
      <c r="L270" s="43"/>
      <c r="M270" s="802">
        <v>4</v>
      </c>
      <c r="N270" s="278" t="s">
        <v>329</v>
      </c>
      <c r="O270" s="763"/>
      <c r="P270" s="763"/>
      <c r="Q270" s="720"/>
      <c r="R270" s="720"/>
      <c r="S270" s="764"/>
      <c r="T270" s="764"/>
      <c r="U270" s="764"/>
      <c r="V270" s="764"/>
      <c r="W270" s="717">
        <f t="shared" si="194"/>
        <v>0</v>
      </c>
      <c r="X270" s="763"/>
      <c r="Y270" s="771"/>
      <c r="Z270" s="771"/>
      <c r="AA270" s="763"/>
      <c r="AB270" s="763"/>
      <c r="AC270" s="771"/>
      <c r="AD270" s="772"/>
      <c r="AE270" s="736" t="e">
        <f>W270/S270</f>
        <v>#DIV/0!</v>
      </c>
      <c r="AF270" s="737" t="e">
        <f>S270/O270</f>
        <v>#DIV/0!</v>
      </c>
      <c r="AG270" s="763"/>
      <c r="AH270" s="763"/>
      <c r="AI270" s="771"/>
      <c r="AJ270" s="771"/>
      <c r="AK270" s="723"/>
      <c r="AL270" s="723"/>
      <c r="AM270" s="773"/>
      <c r="AN270" s="773"/>
      <c r="AO270" s="723"/>
      <c r="AP270" s="723"/>
      <c r="AQ270" s="773"/>
      <c r="AR270" s="773"/>
      <c r="AS270" s="723"/>
      <c r="AT270" s="723"/>
      <c r="AU270" s="773"/>
      <c r="AV270" s="773"/>
      <c r="AW270" s="723"/>
      <c r="AX270" s="723"/>
      <c r="AY270" s="773"/>
      <c r="AZ270" s="773"/>
      <c r="BA270" s="848"/>
      <c r="BB270" s="835"/>
      <c r="BC270" s="838"/>
      <c r="BD270" s="838"/>
      <c r="BE270" s="120"/>
    </row>
    <row r="271" spans="1:57" s="48" customFormat="1" ht="16.5" hidden="1" customHeight="1" x14ac:dyDescent="0.25">
      <c r="A271" s="120"/>
      <c r="B271" s="43"/>
      <c r="C271" s="44"/>
      <c r="D271" s="43"/>
      <c r="E271" s="51"/>
      <c r="F271" s="43"/>
      <c r="G271" s="44"/>
      <c r="H271" s="43"/>
      <c r="I271" s="43"/>
      <c r="J271" s="43"/>
      <c r="K271" s="43"/>
      <c r="L271" s="43"/>
      <c r="M271" s="613"/>
      <c r="N271" s="79" t="s">
        <v>289</v>
      </c>
      <c r="O271" s="717"/>
      <c r="P271" s="720"/>
      <c r="Q271" s="720"/>
      <c r="R271" s="720"/>
      <c r="S271" s="733"/>
      <c r="T271" s="754"/>
      <c r="U271" s="754"/>
      <c r="V271" s="764"/>
      <c r="W271" s="717">
        <f t="shared" si="194"/>
        <v>0</v>
      </c>
      <c r="X271" s="720"/>
      <c r="Y271" s="771"/>
      <c r="Z271" s="771"/>
      <c r="AA271" s="717"/>
      <c r="AB271" s="720"/>
      <c r="AC271" s="771"/>
      <c r="AD271" s="772"/>
      <c r="AE271" s="736" t="e">
        <f>W271/S271</f>
        <v>#DIV/0!</v>
      </c>
      <c r="AF271" s="737" t="e">
        <f>S271/O271</f>
        <v>#DIV/0!</v>
      </c>
      <c r="AG271" s="717"/>
      <c r="AH271" s="720"/>
      <c r="AI271" s="771"/>
      <c r="AJ271" s="771"/>
      <c r="AK271" s="713"/>
      <c r="AL271" s="721"/>
      <c r="AM271" s="773"/>
      <c r="AN271" s="773"/>
      <c r="AO271" s="713"/>
      <c r="AP271" s="721"/>
      <c r="AQ271" s="773"/>
      <c r="AR271" s="773"/>
      <c r="AS271" s="713"/>
      <c r="AT271" s="721"/>
      <c r="AU271" s="773"/>
      <c r="AV271" s="773"/>
      <c r="AW271" s="713"/>
      <c r="AX271" s="721"/>
      <c r="AY271" s="773"/>
      <c r="AZ271" s="773"/>
      <c r="BA271" s="849"/>
      <c r="BB271" s="832"/>
      <c r="BC271" s="838"/>
      <c r="BD271" s="838"/>
      <c r="BE271" s="120"/>
    </row>
    <row r="272" spans="1:57" s="48" customFormat="1" ht="16.5" hidden="1" customHeight="1" x14ac:dyDescent="0.25">
      <c r="A272" s="120"/>
      <c r="B272" s="43"/>
      <c r="C272" s="44"/>
      <c r="D272" s="43"/>
      <c r="E272" s="51"/>
      <c r="F272" s="43"/>
      <c r="G272" s="44"/>
      <c r="H272" s="43"/>
      <c r="I272" s="43"/>
      <c r="J272" s="43"/>
      <c r="K272" s="43"/>
      <c r="L272" s="43"/>
      <c r="M272" s="613"/>
      <c r="N272" s="79" t="s">
        <v>288</v>
      </c>
      <c r="O272" s="717"/>
      <c r="P272" s="720"/>
      <c r="Q272" s="720"/>
      <c r="R272" s="720"/>
      <c r="S272" s="733"/>
      <c r="T272" s="754"/>
      <c r="U272" s="754"/>
      <c r="V272" s="764"/>
      <c r="W272" s="717">
        <f t="shared" si="194"/>
        <v>0</v>
      </c>
      <c r="X272" s="720"/>
      <c r="Y272" s="771"/>
      <c r="Z272" s="771"/>
      <c r="AA272" s="717"/>
      <c r="AB272" s="720"/>
      <c r="AC272" s="771"/>
      <c r="AD272" s="772"/>
      <c r="AE272" s="736" t="e">
        <f>W272/S272</f>
        <v>#DIV/0!</v>
      </c>
      <c r="AF272" s="737" t="e">
        <f>S272/O272</f>
        <v>#DIV/0!</v>
      </c>
      <c r="AG272" s="717"/>
      <c r="AH272" s="720"/>
      <c r="AI272" s="771"/>
      <c r="AJ272" s="771"/>
      <c r="AK272" s="713"/>
      <c r="AL272" s="721"/>
      <c r="AM272" s="773"/>
      <c r="AN272" s="773"/>
      <c r="AO272" s="713"/>
      <c r="AP272" s="721"/>
      <c r="AQ272" s="773"/>
      <c r="AR272" s="773"/>
      <c r="AS272" s="713"/>
      <c r="AT272" s="721"/>
      <c r="AU272" s="773"/>
      <c r="AV272" s="773"/>
      <c r="AW272" s="713"/>
      <c r="AX272" s="721"/>
      <c r="AY272" s="773"/>
      <c r="AZ272" s="773"/>
      <c r="BA272" s="849"/>
      <c r="BB272" s="832"/>
      <c r="BC272" s="838"/>
      <c r="BD272" s="838"/>
      <c r="BE272" s="120"/>
    </row>
    <row r="273" spans="1:16384" s="48" customFormat="1" ht="16.5" customHeight="1" x14ac:dyDescent="0.25">
      <c r="A273" s="120"/>
      <c r="B273" s="43"/>
      <c r="C273" s="44"/>
      <c r="D273" s="43"/>
      <c r="E273" s="51"/>
      <c r="F273" s="43"/>
      <c r="G273" s="44"/>
      <c r="H273" s="43"/>
      <c r="I273" s="43"/>
      <c r="J273" s="43"/>
      <c r="K273" s="43"/>
      <c r="L273" s="43"/>
      <c r="M273" s="613"/>
      <c r="N273" s="79" t="s">
        <v>502</v>
      </c>
      <c r="O273" s="717">
        <f>SUM(P273:R273)</f>
        <v>0</v>
      </c>
      <c r="P273" s="720">
        <v>0</v>
      </c>
      <c r="Q273" s="720">
        <v>0</v>
      </c>
      <c r="R273" s="720">
        <v>0</v>
      </c>
      <c r="S273" s="733"/>
      <c r="T273" s="754"/>
      <c r="U273" s="754"/>
      <c r="V273" s="764"/>
      <c r="W273" s="717">
        <f t="shared" si="194"/>
        <v>0</v>
      </c>
      <c r="X273" s="720">
        <v>0</v>
      </c>
      <c r="Y273" s="725">
        <v>0</v>
      </c>
      <c r="Z273" s="725">
        <v>0</v>
      </c>
      <c r="AA273" s="717"/>
      <c r="AB273" s="720"/>
      <c r="AC273" s="771"/>
      <c r="AD273" s="772"/>
      <c r="AE273" s="736"/>
      <c r="AF273" s="737"/>
      <c r="AG273" s="717">
        <f>SUM(AH273:AJ273)</f>
        <v>0</v>
      </c>
      <c r="AH273" s="720">
        <f>P273-X273</f>
        <v>0</v>
      </c>
      <c r="AI273" s="720">
        <f>Q273-Y273</f>
        <v>0</v>
      </c>
      <c r="AJ273" s="720">
        <f>R273-Z273</f>
        <v>0</v>
      </c>
      <c r="AK273" s="713">
        <f>SUM(AL273:AN273)</f>
        <v>0</v>
      </c>
      <c r="AL273" s="721">
        <v>0</v>
      </c>
      <c r="AM273" s="716">
        <v>0</v>
      </c>
      <c r="AN273" s="716">
        <v>0</v>
      </c>
      <c r="AO273" s="713">
        <f>SUM(AP273:AR273)</f>
        <v>0</v>
      </c>
      <c r="AP273" s="721">
        <v>0</v>
      </c>
      <c r="AQ273" s="716">
        <v>0</v>
      </c>
      <c r="AR273" s="716">
        <v>0</v>
      </c>
      <c r="AS273" s="713">
        <f>SUM(AT273:AV273)</f>
        <v>0</v>
      </c>
      <c r="AT273" s="721">
        <v>0</v>
      </c>
      <c r="AU273" s="716">
        <v>0</v>
      </c>
      <c r="AV273" s="716">
        <v>0</v>
      </c>
      <c r="AW273" s="713">
        <f>SUM(AX273:AZ273)</f>
        <v>0</v>
      </c>
      <c r="AX273" s="721">
        <f>AP273+AT273</f>
        <v>0</v>
      </c>
      <c r="AY273" s="721">
        <f>AQ273+AU273</f>
        <v>0</v>
      </c>
      <c r="AZ273" s="721">
        <f>AR273+AV273</f>
        <v>0</v>
      </c>
      <c r="BA273" s="849"/>
      <c r="BB273" s="832"/>
      <c r="BC273" s="832"/>
      <c r="BD273" s="832"/>
      <c r="BE273" s="120"/>
    </row>
    <row r="274" spans="1:16384" s="48" customFormat="1" ht="84" customHeight="1" x14ac:dyDescent="0.2">
      <c r="A274" s="120"/>
      <c r="B274" s="43"/>
      <c r="C274" s="44"/>
      <c r="D274" s="43"/>
      <c r="E274" s="51"/>
      <c r="F274" s="43"/>
      <c r="G274" s="44"/>
      <c r="H274" s="43"/>
      <c r="I274" s="43"/>
      <c r="J274" s="43"/>
      <c r="K274" s="43"/>
      <c r="L274" s="43"/>
      <c r="M274" s="802">
        <v>2</v>
      </c>
      <c r="N274" s="278" t="s">
        <v>374</v>
      </c>
      <c r="O274" s="763">
        <f>SUM(P274:R274)</f>
        <v>68317.612040000007</v>
      </c>
      <c r="P274" s="763">
        <f>P309+P276+P275</f>
        <v>68317.612040000007</v>
      </c>
      <c r="Q274" s="763">
        <f>Q309+Q276+Q275</f>
        <v>0</v>
      </c>
      <c r="R274" s="763">
        <f>R309+R276+R275</f>
        <v>0</v>
      </c>
      <c r="S274" s="764">
        <f>SUM(S275:S276)</f>
        <v>68317.612040000007</v>
      </c>
      <c r="T274" s="764">
        <f>SUM(T275:T276)</f>
        <v>68317.612040000007</v>
      </c>
      <c r="U274" s="764">
        <f>SUM(U275:U276)</f>
        <v>0</v>
      </c>
      <c r="V274" s="764">
        <f>SUM(V275:V276)</f>
        <v>0</v>
      </c>
      <c r="W274" s="763">
        <f t="shared" si="194"/>
        <v>68317.612040000007</v>
      </c>
      <c r="X274" s="722">
        <f>X309+X276+X275</f>
        <v>68317.612040000007</v>
      </c>
      <c r="Y274" s="722">
        <f>Y309+Y276+Y275</f>
        <v>0</v>
      </c>
      <c r="Z274" s="722">
        <f>Z309+Z276+Z275</f>
        <v>0</v>
      </c>
      <c r="AA274" s="763">
        <f>SUM(AA275:AA276)</f>
        <v>68317.612039999993</v>
      </c>
      <c r="AB274" s="763">
        <f>SUM(AB275:AB276)</f>
        <v>68317.612039999993</v>
      </c>
      <c r="AC274" s="722">
        <f>SUM(AC275:AC276)</f>
        <v>0</v>
      </c>
      <c r="AD274" s="765">
        <f>SUM(AD275:AD276)</f>
        <v>0</v>
      </c>
      <c r="AE274" s="766">
        <f t="shared" ref="AE274:AE322" si="197">W274/S274</f>
        <v>1</v>
      </c>
      <c r="AF274" s="767">
        <f t="shared" ref="AF274:AF308" si="198">S274/O274</f>
        <v>1</v>
      </c>
      <c r="AG274" s="763">
        <f>SUM(AH274:AJ274)</f>
        <v>0</v>
      </c>
      <c r="AH274" s="722">
        <f>SUM(AH275:AH276)</f>
        <v>0</v>
      </c>
      <c r="AI274" s="722">
        <f>SUM(AI275:AI276)</f>
        <v>0</v>
      </c>
      <c r="AJ274" s="722">
        <f>SUM(AI309,AI276,AI275)</f>
        <v>0</v>
      </c>
      <c r="AK274" s="723">
        <f>SUM(AL274:AN274)</f>
        <v>68317.612039999993</v>
      </c>
      <c r="AL274" s="724">
        <f>AL275+AL276+AL309</f>
        <v>68317.612039999993</v>
      </c>
      <c r="AM274" s="724">
        <f>AM275+AM276+AM309</f>
        <v>0</v>
      </c>
      <c r="AN274" s="724">
        <f>AN275+AN276+AN309</f>
        <v>0</v>
      </c>
      <c r="AO274" s="723">
        <f>SUM(AP274:AR274)</f>
        <v>68317.612039999993</v>
      </c>
      <c r="AP274" s="724">
        <f>AP309+AP276+AP275</f>
        <v>68317.612039999993</v>
      </c>
      <c r="AQ274" s="724">
        <f>AQ309+AQ276+AQ275</f>
        <v>0</v>
      </c>
      <c r="AR274" s="724">
        <f>AR309+AR276+AR275</f>
        <v>0</v>
      </c>
      <c r="AS274" s="723">
        <f>SUM(AT274:AV274)</f>
        <v>1394.6918899999998</v>
      </c>
      <c r="AT274" s="724">
        <f>AT309+AT276+AT275</f>
        <v>1394.6918899999998</v>
      </c>
      <c r="AU274" s="724">
        <f>AU309+AU276+AU275</f>
        <v>0</v>
      </c>
      <c r="AV274" s="724">
        <f>AV309+AV276+AV275</f>
        <v>0</v>
      </c>
      <c r="AW274" s="723">
        <f>SUM(AX274:AZ274)</f>
        <v>69712.303929999995</v>
      </c>
      <c r="AX274" s="724">
        <f>AX309+AX276+AX275</f>
        <v>69712.303929999995</v>
      </c>
      <c r="AY274" s="724">
        <f>AY309+AY276+AY275</f>
        <v>0</v>
      </c>
      <c r="AZ274" s="724">
        <f>AZ309+AZ276+AZ275</f>
        <v>0</v>
      </c>
      <c r="BA274" s="848"/>
      <c r="BB274" s="836"/>
      <c r="BC274" s="836"/>
      <c r="BD274" s="836"/>
      <c r="BE274" s="120"/>
    </row>
    <row r="275" spans="1:16384" s="48" customFormat="1" ht="19.5" customHeight="1" x14ac:dyDescent="0.25">
      <c r="A275" s="120"/>
      <c r="B275" s="43"/>
      <c r="C275" s="44"/>
      <c r="D275" s="43"/>
      <c r="E275" s="51"/>
      <c r="F275" s="43"/>
      <c r="G275" s="44"/>
      <c r="H275" s="43"/>
      <c r="I275" s="43"/>
      <c r="J275" s="43"/>
      <c r="K275" s="43"/>
      <c r="L275" s="43"/>
      <c r="M275" s="614"/>
      <c r="N275" s="79" t="s">
        <v>289</v>
      </c>
      <c r="O275" s="717">
        <f>R275+Q275+P275</f>
        <v>22544.812040000001</v>
      </c>
      <c r="P275" s="720">
        <f>'дор.фонд на 01.01.22 (декабрь)'!S281</f>
        <v>22544.812040000001</v>
      </c>
      <c r="Q275" s="720">
        <f>'дор.фонд на 01.01.22 (декабрь)'!T281</f>
        <v>0</v>
      </c>
      <c r="R275" s="720">
        <f>'дор.фонд на 01.01.22 (декабрь)'!U281</f>
        <v>0</v>
      </c>
      <c r="S275" s="733">
        <f>SUM(T275:V275)</f>
        <v>22544.812040000001</v>
      </c>
      <c r="T275" s="754">
        <f>'дор.фонд на 01.01.22 (декабрь)'!W281</f>
        <v>22544.812040000001</v>
      </c>
      <c r="U275" s="754">
        <f>'дор.фонд на 01.01.22 (декабрь)'!X281</f>
        <v>0</v>
      </c>
      <c r="V275" s="754">
        <f>'дор.фонд на 01.01.22 (декабрь)'!Y281</f>
        <v>0</v>
      </c>
      <c r="W275" s="717">
        <f t="shared" si="194"/>
        <v>22544.812040000001</v>
      </c>
      <c r="X275" s="720">
        <f>'дор.фонд на 01.01.22 (декабрь)'!AR281</f>
        <v>22544.812040000001</v>
      </c>
      <c r="Y275" s="725">
        <f>'дор.фонд на 01.01.22 (декабрь)'!AS281</f>
        <v>0</v>
      </c>
      <c r="Z275" s="725">
        <f>'дор.фонд на 01.01.22 (декабрь)'!AT281</f>
        <v>0</v>
      </c>
      <c r="AA275" s="717">
        <f>SUM(AB275:AD275)</f>
        <v>22544.812040000001</v>
      </c>
      <c r="AB275" s="720">
        <f>'дор.фонд на 01.01.22 (декабрь)'!BL281</f>
        <v>22544.812040000001</v>
      </c>
      <c r="AC275" s="725">
        <f>'дор.фонд на 01.01.22 (декабрь)'!BM281</f>
        <v>0</v>
      </c>
      <c r="AD275" s="757">
        <f>'дор.фонд на 01.01.22 (декабрь)'!BN281</f>
        <v>0</v>
      </c>
      <c r="AE275" s="736">
        <f t="shared" si="197"/>
        <v>1</v>
      </c>
      <c r="AF275" s="737">
        <f t="shared" si="198"/>
        <v>1</v>
      </c>
      <c r="AG275" s="717">
        <f>SUM(AH275:AJ275)</f>
        <v>0</v>
      </c>
      <c r="AH275" s="725">
        <f t="shared" ref="AH275:AI276" si="199">P275-X275</f>
        <v>0</v>
      </c>
      <c r="AI275" s="725">
        <f t="shared" si="199"/>
        <v>0</v>
      </c>
      <c r="AJ275" s="725">
        <f>R275-Z275</f>
        <v>0</v>
      </c>
      <c r="AK275" s="713">
        <f>SUM(AL275:AN275)</f>
        <v>22544.812040000001</v>
      </c>
      <c r="AL275" s="716">
        <f>'дор.фонд на 01.01.22 (декабрь)'!BL281</f>
        <v>22544.812040000001</v>
      </c>
      <c r="AM275" s="716">
        <f>'дор.фонд на 01.01.22 (декабрь)'!BM281</f>
        <v>0</v>
      </c>
      <c r="AN275" s="716">
        <f>'дор.фонд на 01.01.22 (декабрь)'!BN281</f>
        <v>0</v>
      </c>
      <c r="AO275" s="713">
        <f>SUM(AP275:AR275)</f>
        <v>22544.812040000001</v>
      </c>
      <c r="AP275" s="716">
        <f>'дор.фонд на 01.01.22 (декабрь)'!BU281</f>
        <v>22544.812040000001</v>
      </c>
      <c r="AQ275" s="716">
        <f>'дор.фонд на 01.01.22 (декабрь)'!BV281</f>
        <v>0</v>
      </c>
      <c r="AR275" s="716">
        <f>'дор.фонд на 01.01.22 (декабрь)'!BW281</f>
        <v>0</v>
      </c>
      <c r="AS275" s="713">
        <f>SUM(AT275:AV275)</f>
        <v>0</v>
      </c>
      <c r="AT275" s="716">
        <f>'дор.фонд на 01.01.22 (декабрь)'!BZ281</f>
        <v>0</v>
      </c>
      <c r="AU275" s="716">
        <f>'дор.фонд на 01.01.22 (декабрь)'!CA281</f>
        <v>0</v>
      </c>
      <c r="AV275" s="716">
        <f>'дор.фонд на 01.01.22 (декабрь)'!CB281</f>
        <v>0</v>
      </c>
      <c r="AW275" s="713">
        <f>SUM(AX275:AZ275)</f>
        <v>22544.812040000001</v>
      </c>
      <c r="AX275" s="716">
        <f>AP275+AT275</f>
        <v>22544.812040000001</v>
      </c>
      <c r="AY275" s="716">
        <f t="shared" ref="AY275:AZ276" si="200">AQ275+AU275</f>
        <v>0</v>
      </c>
      <c r="AZ275" s="716">
        <f t="shared" si="200"/>
        <v>0</v>
      </c>
      <c r="BA275" s="849"/>
      <c r="BB275" s="833"/>
      <c r="BC275" s="833"/>
      <c r="BD275" s="833"/>
      <c r="BE275" s="120"/>
    </row>
    <row r="276" spans="1:16384" s="48" customFormat="1" ht="19.5" customHeight="1" x14ac:dyDescent="0.25">
      <c r="A276" s="120"/>
      <c r="B276" s="43"/>
      <c r="C276" s="44"/>
      <c r="D276" s="43"/>
      <c r="E276" s="51"/>
      <c r="F276" s="43"/>
      <c r="G276" s="44"/>
      <c r="H276" s="43"/>
      <c r="I276" s="43"/>
      <c r="J276" s="43"/>
      <c r="K276" s="43"/>
      <c r="L276" s="43"/>
      <c r="M276" s="614"/>
      <c r="N276" s="79" t="s">
        <v>288</v>
      </c>
      <c r="O276" s="717">
        <f>R276+Q276+P276</f>
        <v>45772.800000000003</v>
      </c>
      <c r="P276" s="720">
        <f>'дор.фонд на 01.01.22 (декабрь)'!S282</f>
        <v>45772.800000000003</v>
      </c>
      <c r="Q276" s="720">
        <f>'дор.фонд на 01.01.22 (декабрь)'!T282</f>
        <v>0</v>
      </c>
      <c r="R276" s="720">
        <f>'дор.фонд на 01.01.22 (декабрь)'!U282</f>
        <v>0</v>
      </c>
      <c r="S276" s="733">
        <f>SUM(T276:V276)</f>
        <v>45772.800000000003</v>
      </c>
      <c r="T276" s="754">
        <f>'дор.фонд на 01.01.22 (декабрь)'!W282</f>
        <v>45772.800000000003</v>
      </c>
      <c r="U276" s="754">
        <f>'дор.фонд на 01.01.22 (декабрь)'!X282</f>
        <v>0</v>
      </c>
      <c r="V276" s="754">
        <f>'дор.фонд на 01.01.22 (декабрь)'!Y282</f>
        <v>0</v>
      </c>
      <c r="W276" s="717">
        <f t="shared" si="194"/>
        <v>45772.800000000003</v>
      </c>
      <c r="X276" s="720">
        <f>'дор.фонд на 01.01.22 (декабрь)'!AR282</f>
        <v>45772.800000000003</v>
      </c>
      <c r="Y276" s="725">
        <f>'дор.фонд на 01.01.22 (декабрь)'!AS282</f>
        <v>0</v>
      </c>
      <c r="Z276" s="725">
        <f>'дор.фонд на 01.01.22 (декабрь)'!AT282</f>
        <v>0</v>
      </c>
      <c r="AA276" s="717">
        <f>SUM(AB276:AD276)</f>
        <v>45772.799999999996</v>
      </c>
      <c r="AB276" s="720">
        <f>'дор.фонд на 01.01.22 (декабрь)'!BL282</f>
        <v>45772.799999999996</v>
      </c>
      <c r="AC276" s="725">
        <f>'дор.фонд на 01.01.22 (декабрь)'!BM282</f>
        <v>0</v>
      </c>
      <c r="AD276" s="757">
        <f>'дор.фонд на 01.01.22 (декабрь)'!BN282</f>
        <v>0</v>
      </c>
      <c r="AE276" s="736">
        <f t="shared" si="197"/>
        <v>1</v>
      </c>
      <c r="AF276" s="737">
        <f t="shared" si="198"/>
        <v>1</v>
      </c>
      <c r="AG276" s="717">
        <f>SUM(AH276:AJ276)</f>
        <v>0</v>
      </c>
      <c r="AH276" s="725">
        <f t="shared" si="199"/>
        <v>0</v>
      </c>
      <c r="AI276" s="725">
        <f t="shared" si="199"/>
        <v>0</v>
      </c>
      <c r="AJ276" s="725">
        <f>R276-Z276</f>
        <v>0</v>
      </c>
      <c r="AK276" s="713">
        <f>SUM(AL276:AN276)</f>
        <v>45772.799999999996</v>
      </c>
      <c r="AL276" s="716">
        <f>'дор.фонд на 01.01.22 (декабрь)'!BL282</f>
        <v>45772.799999999996</v>
      </c>
      <c r="AM276" s="716">
        <f>'дор.фонд на 01.01.22 (декабрь)'!BM282</f>
        <v>0</v>
      </c>
      <c r="AN276" s="716">
        <f>'дор.фонд на 01.01.22 (декабрь)'!BN282</f>
        <v>0</v>
      </c>
      <c r="AO276" s="713">
        <f>SUM(AP276:AR276)</f>
        <v>45772.799999999996</v>
      </c>
      <c r="AP276" s="716">
        <f>'дор.фонд на 01.01.22 (декабрь)'!BU282</f>
        <v>45772.799999999996</v>
      </c>
      <c r="AQ276" s="716">
        <f>'дор.фонд на 01.01.22 (декабрь)'!BV282</f>
        <v>0</v>
      </c>
      <c r="AR276" s="716">
        <f>'дор.фонд на 01.01.22 (декабрь)'!BW282</f>
        <v>0</v>
      </c>
      <c r="AS276" s="713">
        <f>SUM(AT276:AV276)</f>
        <v>0</v>
      </c>
      <c r="AT276" s="716">
        <f>'дор.фонд на 01.01.22 (декабрь)'!DV282</f>
        <v>0</v>
      </c>
      <c r="AU276" s="716">
        <f>'дор.фонд на 01.01.22 (декабрь)'!DW282</f>
        <v>0</v>
      </c>
      <c r="AV276" s="716">
        <f>'дор.фонд на 01.01.22 (декабрь)'!DX282</f>
        <v>0</v>
      </c>
      <c r="AW276" s="713">
        <f>SUM(AX276:AZ276)</f>
        <v>45772.799999999996</v>
      </c>
      <c r="AX276" s="716">
        <f>AP276+AT276</f>
        <v>45772.799999999996</v>
      </c>
      <c r="AY276" s="716">
        <f t="shared" si="200"/>
        <v>0</v>
      </c>
      <c r="AZ276" s="716">
        <f t="shared" si="200"/>
        <v>0</v>
      </c>
      <c r="BA276" s="849"/>
      <c r="BB276" s="833"/>
      <c r="BC276" s="833"/>
      <c r="BD276" s="833"/>
      <c r="BE276" s="120"/>
    </row>
    <row r="277" spans="1:16384" s="48" customFormat="1" ht="51.6" hidden="1" customHeight="1" x14ac:dyDescent="0.25">
      <c r="A277" s="120"/>
      <c r="B277" s="43"/>
      <c r="C277" s="44"/>
      <c r="D277" s="43"/>
      <c r="E277" s="51"/>
      <c r="F277" s="43"/>
      <c r="G277" s="44"/>
      <c r="H277" s="43"/>
      <c r="I277" s="43"/>
      <c r="J277" s="43"/>
      <c r="K277" s="43"/>
      <c r="L277" s="43"/>
      <c r="M277" s="802">
        <v>6</v>
      </c>
      <c r="N277" s="278" t="s">
        <v>330</v>
      </c>
      <c r="O277" s="763" t="e">
        <f>O278+O279</f>
        <v>#REF!</v>
      </c>
      <c r="P277" s="763">
        <f>P278+P279</f>
        <v>0</v>
      </c>
      <c r="Q277" s="763"/>
      <c r="R277" s="763"/>
      <c r="S277" s="763" t="e">
        <f>S278+S279</f>
        <v>#REF!</v>
      </c>
      <c r="T277" s="763">
        <f>T278+T279</f>
        <v>0</v>
      </c>
      <c r="U277" s="763"/>
      <c r="V277" s="763"/>
      <c r="W277" s="763" t="e">
        <f>W278+W279</f>
        <v>#REF!</v>
      </c>
      <c r="X277" s="763">
        <f>X278+X279</f>
        <v>0</v>
      </c>
      <c r="Y277" s="771"/>
      <c r="Z277" s="771"/>
      <c r="AA277" s="763" t="e">
        <f>AA278+AA279</f>
        <v>#REF!</v>
      </c>
      <c r="AB277" s="763">
        <f>AB278+AB279</f>
        <v>0</v>
      </c>
      <c r="AC277" s="771"/>
      <c r="AD277" s="772"/>
      <c r="AE277" s="774" t="e">
        <f t="shared" si="197"/>
        <v>#REF!</v>
      </c>
      <c r="AF277" s="737" t="e">
        <f t="shared" si="198"/>
        <v>#REF!</v>
      </c>
      <c r="AG277" s="763" t="e">
        <f>AG278+AG279</f>
        <v>#REF!</v>
      </c>
      <c r="AH277" s="763">
        <f>AH278+AH279</f>
        <v>0</v>
      </c>
      <c r="AI277" s="771"/>
      <c r="AJ277" s="771"/>
      <c r="AK277" s="763" t="e">
        <f>AK278+AK279</f>
        <v>#REF!</v>
      </c>
      <c r="AL277" s="763">
        <f>AL278+AL279</f>
        <v>0</v>
      </c>
      <c r="AM277" s="771"/>
      <c r="AN277" s="771"/>
      <c r="AO277" s="763" t="e">
        <f>AO278+AO279</f>
        <v>#REF!</v>
      </c>
      <c r="AP277" s="763">
        <f>AP278+AP279</f>
        <v>0</v>
      </c>
      <c r="AQ277" s="771"/>
      <c r="AR277" s="771"/>
      <c r="AS277" s="763" t="e">
        <f>AS278+AS279</f>
        <v>#REF!</v>
      </c>
      <c r="AT277" s="763">
        <f>AT278+AT279</f>
        <v>0</v>
      </c>
      <c r="AU277" s="771"/>
      <c r="AV277" s="771"/>
      <c r="AW277" s="763" t="e">
        <f>AW278+AW279</f>
        <v>#REF!</v>
      </c>
      <c r="AX277" s="763">
        <f>AX278+AX279</f>
        <v>0</v>
      </c>
      <c r="AY277" s="771"/>
      <c r="AZ277" s="771"/>
      <c r="BA277" s="848"/>
      <c r="BB277" s="835"/>
      <c r="BC277" s="838"/>
      <c r="BD277" s="838"/>
      <c r="BE277" s="120"/>
    </row>
    <row r="278" spans="1:16384" s="48" customFormat="1" ht="19.5" hidden="1" customHeight="1" x14ac:dyDescent="0.25">
      <c r="A278" s="120"/>
      <c r="B278" s="43"/>
      <c r="C278" s="44"/>
      <c r="D278" s="43"/>
      <c r="E278" s="51"/>
      <c r="F278" s="43"/>
      <c r="G278" s="44"/>
      <c r="H278" s="43"/>
      <c r="I278" s="43"/>
      <c r="J278" s="43"/>
      <c r="K278" s="43"/>
      <c r="L278" s="43"/>
      <c r="M278" s="614"/>
      <c r="N278" s="79" t="s">
        <v>289</v>
      </c>
      <c r="O278" s="717" t="e">
        <f>P278+Q278+R278+S278</f>
        <v>#REF!</v>
      </c>
      <c r="P278" s="720"/>
      <c r="Q278" s="720"/>
      <c r="R278" s="763"/>
      <c r="S278" s="717" t="e">
        <f>T278+U278+V278+#REF!</f>
        <v>#REF!</v>
      </c>
      <c r="T278" s="720"/>
      <c r="U278" s="720"/>
      <c r="V278" s="763"/>
      <c r="W278" s="717" t="e">
        <f>X278+Y278+Z278+#REF!</f>
        <v>#REF!</v>
      </c>
      <c r="X278" s="720"/>
      <c r="Y278" s="771"/>
      <c r="Z278" s="771"/>
      <c r="AA278" s="717" t="e">
        <f>AB278+AC278+AD278+#REF!</f>
        <v>#REF!</v>
      </c>
      <c r="AB278" s="720"/>
      <c r="AC278" s="720"/>
      <c r="AD278" s="772"/>
      <c r="AE278" s="774" t="e">
        <f t="shared" si="197"/>
        <v>#REF!</v>
      </c>
      <c r="AF278" s="737" t="e">
        <f t="shared" si="198"/>
        <v>#REF!</v>
      </c>
      <c r="AG278" s="717" t="e">
        <f>AH278+AI278+AJ278+#REF!</f>
        <v>#REF!</v>
      </c>
      <c r="AH278" s="720"/>
      <c r="AI278" s="771"/>
      <c r="AJ278" s="771"/>
      <c r="AK278" s="717" t="e">
        <f>AL278+AM278+AN278+#REF!</f>
        <v>#REF!</v>
      </c>
      <c r="AL278" s="720"/>
      <c r="AM278" s="771"/>
      <c r="AN278" s="771"/>
      <c r="AO278" s="717" t="e">
        <f>AP278+AQ278+AR278+#REF!</f>
        <v>#REF!</v>
      </c>
      <c r="AP278" s="720"/>
      <c r="AQ278" s="771"/>
      <c r="AR278" s="771"/>
      <c r="AS278" s="717" t="e">
        <f>AT278+AU278+AV278+#REF!</f>
        <v>#REF!</v>
      </c>
      <c r="AT278" s="720"/>
      <c r="AU278" s="771"/>
      <c r="AV278" s="771"/>
      <c r="AW278" s="717" t="e">
        <f>AX278+AY278+AZ278+#REF!</f>
        <v>#REF!</v>
      </c>
      <c r="AX278" s="720"/>
      <c r="AY278" s="771"/>
      <c r="AZ278" s="771"/>
      <c r="BA278" s="849"/>
      <c r="BB278" s="832"/>
      <c r="BC278" s="838"/>
      <c r="BD278" s="838"/>
      <c r="BE278" s="120"/>
    </row>
    <row r="279" spans="1:16384" s="48" customFormat="1" ht="19.5" hidden="1" customHeight="1" x14ac:dyDescent="0.25">
      <c r="A279" s="120"/>
      <c r="B279" s="43"/>
      <c r="C279" s="44"/>
      <c r="D279" s="43"/>
      <c r="E279" s="51"/>
      <c r="F279" s="43"/>
      <c r="G279" s="44"/>
      <c r="H279" s="43"/>
      <c r="I279" s="43"/>
      <c r="J279" s="43"/>
      <c r="K279" s="43"/>
      <c r="L279" s="43"/>
      <c r="M279" s="614"/>
      <c r="N279" s="79" t="s">
        <v>288</v>
      </c>
      <c r="O279" s="717" t="e">
        <f>P279+Q279+R279+S279</f>
        <v>#REF!</v>
      </c>
      <c r="P279" s="720"/>
      <c r="Q279" s="720"/>
      <c r="R279" s="763"/>
      <c r="S279" s="717" t="e">
        <f>T279+U279+V279+#REF!</f>
        <v>#REF!</v>
      </c>
      <c r="T279" s="720"/>
      <c r="U279" s="720"/>
      <c r="V279" s="763"/>
      <c r="W279" s="717" t="e">
        <f>X279+Y279+Z279+#REF!</f>
        <v>#REF!</v>
      </c>
      <c r="X279" s="720"/>
      <c r="Y279" s="771"/>
      <c r="Z279" s="771"/>
      <c r="AA279" s="717" t="e">
        <f>AB279+AC279+AD279+#REF!</f>
        <v>#REF!</v>
      </c>
      <c r="AB279" s="720"/>
      <c r="AC279" s="720"/>
      <c r="AD279" s="772"/>
      <c r="AE279" s="774" t="e">
        <f t="shared" si="197"/>
        <v>#REF!</v>
      </c>
      <c r="AF279" s="737" t="e">
        <f t="shared" si="198"/>
        <v>#REF!</v>
      </c>
      <c r="AG279" s="717" t="e">
        <f>AH279+AI279+AJ279+#REF!</f>
        <v>#REF!</v>
      </c>
      <c r="AH279" s="720"/>
      <c r="AI279" s="771"/>
      <c r="AJ279" s="771"/>
      <c r="AK279" s="717" t="e">
        <f>AL279+AM279+AN279+#REF!</f>
        <v>#REF!</v>
      </c>
      <c r="AL279" s="720"/>
      <c r="AM279" s="771"/>
      <c r="AN279" s="771"/>
      <c r="AO279" s="717" t="e">
        <f>AP279+AQ279+AR279+#REF!</f>
        <v>#REF!</v>
      </c>
      <c r="AP279" s="720"/>
      <c r="AQ279" s="771"/>
      <c r="AR279" s="771"/>
      <c r="AS279" s="717" t="e">
        <f>AT279+AU279+AV279+#REF!</f>
        <v>#REF!</v>
      </c>
      <c r="AT279" s="720"/>
      <c r="AU279" s="771"/>
      <c r="AV279" s="771"/>
      <c r="AW279" s="717" t="e">
        <f>AX279+AY279+AZ279+#REF!</f>
        <v>#REF!</v>
      </c>
      <c r="AX279" s="720"/>
      <c r="AY279" s="771"/>
      <c r="AZ279" s="771"/>
      <c r="BA279" s="849"/>
      <c r="BB279" s="832"/>
      <c r="BC279" s="838"/>
      <c r="BD279" s="838"/>
      <c r="BE279" s="120"/>
    </row>
    <row r="280" spans="1:16384" s="48" customFormat="1" ht="51.6" hidden="1" customHeight="1" x14ac:dyDescent="0.25">
      <c r="A280" s="120"/>
      <c r="B280" s="43"/>
      <c r="C280" s="44"/>
      <c r="D280" s="43"/>
      <c r="E280" s="51"/>
      <c r="F280" s="43"/>
      <c r="G280" s="44"/>
      <c r="H280" s="43"/>
      <c r="I280" s="43"/>
      <c r="J280" s="43"/>
      <c r="K280" s="43"/>
      <c r="L280" s="43"/>
      <c r="M280" s="802">
        <v>7</v>
      </c>
      <c r="N280" s="278" t="s">
        <v>331</v>
      </c>
      <c r="O280" s="763" t="e">
        <f>O281+O282</f>
        <v>#REF!</v>
      </c>
      <c r="P280" s="763">
        <f>P281+P282</f>
        <v>0</v>
      </c>
      <c r="Q280" s="763"/>
      <c r="R280" s="763"/>
      <c r="S280" s="763" t="e">
        <f>S281+S282</f>
        <v>#REF!</v>
      </c>
      <c r="T280" s="763">
        <f>T281+T282</f>
        <v>0</v>
      </c>
      <c r="U280" s="763"/>
      <c r="V280" s="763"/>
      <c r="W280" s="763" t="e">
        <f>W281+W282</f>
        <v>#REF!</v>
      </c>
      <c r="X280" s="763">
        <f>X281+X282</f>
        <v>0</v>
      </c>
      <c r="Y280" s="771"/>
      <c r="Z280" s="771"/>
      <c r="AA280" s="763" t="e">
        <f>AA281+AA282</f>
        <v>#REF!</v>
      </c>
      <c r="AB280" s="763">
        <f>AB281+AB282</f>
        <v>0</v>
      </c>
      <c r="AC280" s="771"/>
      <c r="AD280" s="772"/>
      <c r="AE280" s="774" t="e">
        <f t="shared" si="197"/>
        <v>#REF!</v>
      </c>
      <c r="AF280" s="737" t="e">
        <f t="shared" si="198"/>
        <v>#REF!</v>
      </c>
      <c r="AG280" s="763" t="e">
        <f>AG281+AG282</f>
        <v>#REF!</v>
      </c>
      <c r="AH280" s="763">
        <f>AH281+AH282</f>
        <v>0</v>
      </c>
      <c r="AI280" s="771"/>
      <c r="AJ280" s="771"/>
      <c r="AK280" s="763" t="e">
        <f>AK281+AK282</f>
        <v>#REF!</v>
      </c>
      <c r="AL280" s="763">
        <f>AL281+AL282</f>
        <v>0</v>
      </c>
      <c r="AM280" s="771"/>
      <c r="AN280" s="771"/>
      <c r="AO280" s="763" t="e">
        <f>AO281+AO282</f>
        <v>#REF!</v>
      </c>
      <c r="AP280" s="763">
        <f>AP281+AP282</f>
        <v>0</v>
      </c>
      <c r="AQ280" s="771"/>
      <c r="AR280" s="771"/>
      <c r="AS280" s="763" t="e">
        <f>AS281+AS282</f>
        <v>#REF!</v>
      </c>
      <c r="AT280" s="763">
        <f>AT281+AT282</f>
        <v>0</v>
      </c>
      <c r="AU280" s="771"/>
      <c r="AV280" s="771"/>
      <c r="AW280" s="763" t="e">
        <f>AW281+AW282</f>
        <v>#REF!</v>
      </c>
      <c r="AX280" s="763">
        <f>AX281+AX282</f>
        <v>0</v>
      </c>
      <c r="AY280" s="771"/>
      <c r="AZ280" s="771"/>
      <c r="BA280" s="848"/>
      <c r="BB280" s="835"/>
      <c r="BC280" s="838"/>
      <c r="BD280" s="838"/>
      <c r="BE280" s="120"/>
    </row>
    <row r="281" spans="1:16384" s="48" customFormat="1" ht="19.5" hidden="1" customHeight="1" x14ac:dyDescent="0.25">
      <c r="A281" s="120"/>
      <c r="B281" s="43"/>
      <c r="C281" s="44"/>
      <c r="D281" s="43"/>
      <c r="E281" s="51"/>
      <c r="F281" s="43"/>
      <c r="G281" s="44"/>
      <c r="H281" s="43"/>
      <c r="I281" s="43"/>
      <c r="J281" s="43"/>
      <c r="K281" s="43"/>
      <c r="L281" s="43"/>
      <c r="M281" s="614"/>
      <c r="N281" s="79" t="s">
        <v>289</v>
      </c>
      <c r="O281" s="717" t="e">
        <f>P281+Q281+R281+S281</f>
        <v>#REF!</v>
      </c>
      <c r="P281" s="720">
        <v>0</v>
      </c>
      <c r="Q281" s="720"/>
      <c r="R281" s="763"/>
      <c r="S281" s="717" t="e">
        <f>T281+U281+V281+#REF!</f>
        <v>#REF!</v>
      </c>
      <c r="T281" s="720">
        <v>0</v>
      </c>
      <c r="U281" s="720"/>
      <c r="V281" s="763"/>
      <c r="W281" s="717" t="e">
        <f>X281+Y281+Z281+#REF!</f>
        <v>#REF!</v>
      </c>
      <c r="X281" s="720">
        <v>0</v>
      </c>
      <c r="Y281" s="771"/>
      <c r="Z281" s="771"/>
      <c r="AA281" s="717" t="e">
        <f>AB281+AC281+AD281+#REF!</f>
        <v>#REF!</v>
      </c>
      <c r="AB281" s="720">
        <v>0</v>
      </c>
      <c r="AC281" s="771"/>
      <c r="AD281" s="772"/>
      <c r="AE281" s="774" t="e">
        <f t="shared" si="197"/>
        <v>#REF!</v>
      </c>
      <c r="AF281" s="737" t="e">
        <f t="shared" si="198"/>
        <v>#REF!</v>
      </c>
      <c r="AG281" s="717" t="e">
        <f>AH281+AI281+AJ281+#REF!</f>
        <v>#REF!</v>
      </c>
      <c r="AH281" s="720">
        <v>0</v>
      </c>
      <c r="AI281" s="771"/>
      <c r="AJ281" s="771"/>
      <c r="AK281" s="717" t="e">
        <f>AL281+AM281+AN281+#REF!</f>
        <v>#REF!</v>
      </c>
      <c r="AL281" s="720">
        <v>0</v>
      </c>
      <c r="AM281" s="771"/>
      <c r="AN281" s="771"/>
      <c r="AO281" s="717" t="e">
        <f>AP281+AQ281+AR281+#REF!</f>
        <v>#REF!</v>
      </c>
      <c r="AP281" s="720">
        <v>0</v>
      </c>
      <c r="AQ281" s="771"/>
      <c r="AR281" s="771"/>
      <c r="AS281" s="717" t="e">
        <f>AT281+AU281+AV281+#REF!</f>
        <v>#REF!</v>
      </c>
      <c r="AT281" s="720">
        <v>0</v>
      </c>
      <c r="AU281" s="771"/>
      <c r="AV281" s="771"/>
      <c r="AW281" s="717" t="e">
        <f>AX281+AY281+AZ281+#REF!</f>
        <v>#REF!</v>
      </c>
      <c r="AX281" s="720">
        <v>0</v>
      </c>
      <c r="AY281" s="771"/>
      <c r="AZ281" s="771"/>
      <c r="BA281" s="849"/>
      <c r="BB281" s="832"/>
      <c r="BC281" s="838"/>
      <c r="BD281" s="838"/>
      <c r="BE281" s="120"/>
    </row>
    <row r="282" spans="1:16384" s="48" customFormat="1" ht="19.5" hidden="1" customHeight="1" x14ac:dyDescent="0.25">
      <c r="A282" s="120"/>
      <c r="B282" s="43"/>
      <c r="C282" s="44"/>
      <c r="D282" s="43"/>
      <c r="E282" s="51"/>
      <c r="F282" s="43"/>
      <c r="G282" s="44"/>
      <c r="H282" s="43"/>
      <c r="I282" s="43"/>
      <c r="J282" s="43"/>
      <c r="K282" s="43"/>
      <c r="L282" s="43"/>
      <c r="M282" s="614"/>
      <c r="N282" s="79" t="s">
        <v>288</v>
      </c>
      <c r="O282" s="717" t="e">
        <f>P282+Q282+R282+S282</f>
        <v>#REF!</v>
      </c>
      <c r="P282" s="720">
        <v>0</v>
      </c>
      <c r="Q282" s="720"/>
      <c r="R282" s="763"/>
      <c r="S282" s="717" t="e">
        <f>T282+U282+V282+#REF!</f>
        <v>#REF!</v>
      </c>
      <c r="T282" s="720">
        <v>0</v>
      </c>
      <c r="U282" s="720"/>
      <c r="V282" s="763"/>
      <c r="W282" s="717" t="e">
        <f>X282+Y282+Z282+#REF!</f>
        <v>#REF!</v>
      </c>
      <c r="X282" s="720">
        <v>0</v>
      </c>
      <c r="Y282" s="771"/>
      <c r="Z282" s="771"/>
      <c r="AA282" s="717" t="e">
        <f>AB282+AC282+AD282+#REF!</f>
        <v>#REF!</v>
      </c>
      <c r="AB282" s="720">
        <v>0</v>
      </c>
      <c r="AC282" s="771"/>
      <c r="AD282" s="772"/>
      <c r="AE282" s="774" t="e">
        <f t="shared" si="197"/>
        <v>#REF!</v>
      </c>
      <c r="AF282" s="737" t="e">
        <f t="shared" si="198"/>
        <v>#REF!</v>
      </c>
      <c r="AG282" s="717" t="e">
        <f>AH282+AI282+AJ282+#REF!</f>
        <v>#REF!</v>
      </c>
      <c r="AH282" s="720">
        <v>0</v>
      </c>
      <c r="AI282" s="771"/>
      <c r="AJ282" s="771"/>
      <c r="AK282" s="717" t="e">
        <f>AL282+AM282+AN282+#REF!</f>
        <v>#REF!</v>
      </c>
      <c r="AL282" s="720">
        <v>0</v>
      </c>
      <c r="AM282" s="771"/>
      <c r="AN282" s="771"/>
      <c r="AO282" s="717" t="e">
        <f>AP282+AQ282+AR282+#REF!</f>
        <v>#REF!</v>
      </c>
      <c r="AP282" s="720">
        <v>0</v>
      </c>
      <c r="AQ282" s="771"/>
      <c r="AR282" s="771"/>
      <c r="AS282" s="717" t="e">
        <f>AT282+AU282+AV282+#REF!</f>
        <v>#REF!</v>
      </c>
      <c r="AT282" s="720">
        <v>0</v>
      </c>
      <c r="AU282" s="771"/>
      <c r="AV282" s="771"/>
      <c r="AW282" s="717" t="e">
        <f>AX282+AY282+AZ282+#REF!</f>
        <v>#REF!</v>
      </c>
      <c r="AX282" s="720">
        <v>0</v>
      </c>
      <c r="AY282" s="771"/>
      <c r="AZ282" s="771"/>
      <c r="BA282" s="849"/>
      <c r="BB282" s="832"/>
      <c r="BC282" s="838"/>
      <c r="BD282" s="838"/>
      <c r="BE282" s="120"/>
    </row>
    <row r="283" spans="1:16384" s="48" customFormat="1" ht="51.6" hidden="1" customHeight="1" x14ac:dyDescent="0.25">
      <c r="A283" s="120"/>
      <c r="B283" s="43"/>
      <c r="C283" s="44"/>
      <c r="D283" s="43"/>
      <c r="E283" s="51"/>
      <c r="F283" s="43"/>
      <c r="G283" s="44"/>
      <c r="H283" s="43"/>
      <c r="I283" s="43"/>
      <c r="J283" s="43"/>
      <c r="K283" s="43"/>
      <c r="L283" s="43"/>
      <c r="M283" s="802">
        <v>8</v>
      </c>
      <c r="N283" s="278" t="s">
        <v>332</v>
      </c>
      <c r="O283" s="763" t="e">
        <f>O284+O285</f>
        <v>#REF!</v>
      </c>
      <c r="P283" s="763">
        <f>P284+P285</f>
        <v>0</v>
      </c>
      <c r="Q283" s="763"/>
      <c r="R283" s="763"/>
      <c r="S283" s="763" t="e">
        <f>S284+S285</f>
        <v>#REF!</v>
      </c>
      <c r="T283" s="763">
        <f>T284+T285</f>
        <v>0</v>
      </c>
      <c r="U283" s="763"/>
      <c r="V283" s="763"/>
      <c r="W283" s="763" t="e">
        <f>W284+W285</f>
        <v>#REF!</v>
      </c>
      <c r="X283" s="763">
        <f>X284+X285</f>
        <v>0</v>
      </c>
      <c r="Y283" s="771"/>
      <c r="Z283" s="771"/>
      <c r="AA283" s="763" t="e">
        <f>AA284+AA285</f>
        <v>#REF!</v>
      </c>
      <c r="AB283" s="763">
        <f>AB284+AB285</f>
        <v>0</v>
      </c>
      <c r="AC283" s="771"/>
      <c r="AD283" s="772"/>
      <c r="AE283" s="774" t="e">
        <f t="shared" si="197"/>
        <v>#REF!</v>
      </c>
      <c r="AF283" s="737" t="e">
        <f t="shared" si="198"/>
        <v>#REF!</v>
      </c>
      <c r="AG283" s="763" t="e">
        <f>AG284+AG285</f>
        <v>#REF!</v>
      </c>
      <c r="AH283" s="763">
        <f>AH284+AH285</f>
        <v>0</v>
      </c>
      <c r="AI283" s="771"/>
      <c r="AJ283" s="771"/>
      <c r="AK283" s="763" t="e">
        <f>AK284+AK285</f>
        <v>#REF!</v>
      </c>
      <c r="AL283" s="763">
        <f>AL284+AL285</f>
        <v>0</v>
      </c>
      <c r="AM283" s="771"/>
      <c r="AN283" s="771"/>
      <c r="AO283" s="763" t="e">
        <f>AO284+AO285</f>
        <v>#REF!</v>
      </c>
      <c r="AP283" s="763">
        <f>AP284+AP285</f>
        <v>0</v>
      </c>
      <c r="AQ283" s="771"/>
      <c r="AR283" s="771"/>
      <c r="AS283" s="763" t="e">
        <f>AS284+AS285</f>
        <v>#REF!</v>
      </c>
      <c r="AT283" s="763">
        <f>AT284+AT285</f>
        <v>0</v>
      </c>
      <c r="AU283" s="771"/>
      <c r="AV283" s="771"/>
      <c r="AW283" s="763" t="e">
        <f>AW284+AW285</f>
        <v>#REF!</v>
      </c>
      <c r="AX283" s="763">
        <f>AX284+AX285</f>
        <v>0</v>
      </c>
      <c r="AY283" s="771"/>
      <c r="AZ283" s="771"/>
      <c r="BA283" s="848"/>
      <c r="BB283" s="835"/>
      <c r="BC283" s="838"/>
      <c r="BD283" s="838"/>
      <c r="BE283" s="120"/>
    </row>
    <row r="284" spans="1:16384" s="48" customFormat="1" ht="19.5" hidden="1" customHeight="1" x14ac:dyDescent="0.25">
      <c r="A284" s="120"/>
      <c r="B284" s="43"/>
      <c r="C284" s="44"/>
      <c r="D284" s="43"/>
      <c r="E284" s="51"/>
      <c r="F284" s="43"/>
      <c r="G284" s="44"/>
      <c r="H284" s="43"/>
      <c r="I284" s="43"/>
      <c r="J284" s="43"/>
      <c r="K284" s="43"/>
      <c r="L284" s="43"/>
      <c r="M284" s="78"/>
      <c r="N284" s="79" t="s">
        <v>289</v>
      </c>
      <c r="O284" s="717" t="e">
        <f>P284+Q284+R284+S284</f>
        <v>#REF!</v>
      </c>
      <c r="P284" s="720"/>
      <c r="Q284" s="720"/>
      <c r="R284" s="763"/>
      <c r="S284" s="717" t="e">
        <f>T284+U284+V284+#REF!</f>
        <v>#REF!</v>
      </c>
      <c r="T284" s="720"/>
      <c r="U284" s="720"/>
      <c r="V284" s="763"/>
      <c r="W284" s="717" t="e">
        <f>X284+Y284+Z284+#REF!</f>
        <v>#REF!</v>
      </c>
      <c r="X284" s="720"/>
      <c r="Y284" s="771"/>
      <c r="Z284" s="771"/>
      <c r="AA284" s="717" t="e">
        <f>AB284+AC284+AD284+#REF!</f>
        <v>#REF!</v>
      </c>
      <c r="AB284" s="725"/>
      <c r="AC284" s="771"/>
      <c r="AD284" s="772"/>
      <c r="AE284" s="774" t="e">
        <f t="shared" si="197"/>
        <v>#REF!</v>
      </c>
      <c r="AF284" s="737" t="e">
        <f t="shared" si="198"/>
        <v>#REF!</v>
      </c>
      <c r="AG284" s="717" t="e">
        <f>AH284+AI284+AJ284+#REF!</f>
        <v>#REF!</v>
      </c>
      <c r="AH284" s="720"/>
      <c r="AI284" s="771"/>
      <c r="AJ284" s="771"/>
      <c r="AK284" s="717" t="e">
        <f>AL284+AM284+AN284+#REF!</f>
        <v>#REF!</v>
      </c>
      <c r="AL284" s="720"/>
      <c r="AM284" s="771"/>
      <c r="AN284" s="771"/>
      <c r="AO284" s="717" t="e">
        <f>AP284+AQ284+AR284+#REF!</f>
        <v>#REF!</v>
      </c>
      <c r="AP284" s="720"/>
      <c r="AQ284" s="771"/>
      <c r="AR284" s="771"/>
      <c r="AS284" s="717" t="e">
        <f>AT284+AU284+AV284+#REF!</f>
        <v>#REF!</v>
      </c>
      <c r="AT284" s="720"/>
      <c r="AU284" s="771"/>
      <c r="AV284" s="771"/>
      <c r="AW284" s="717" t="e">
        <f>AX284+AY284+AZ284+#REF!</f>
        <v>#REF!</v>
      </c>
      <c r="AX284" s="720"/>
      <c r="AY284" s="771"/>
      <c r="AZ284" s="771"/>
      <c r="BA284" s="849"/>
      <c r="BB284" s="832"/>
      <c r="BC284" s="838"/>
      <c r="BD284" s="838"/>
      <c r="BE284" s="120"/>
    </row>
    <row r="285" spans="1:16384" s="48" customFormat="1" ht="19.5" hidden="1" customHeight="1" x14ac:dyDescent="0.25">
      <c r="A285" s="120"/>
      <c r="B285" s="43"/>
      <c r="C285" s="44"/>
      <c r="D285" s="43"/>
      <c r="E285" s="51"/>
      <c r="F285" s="43"/>
      <c r="G285" s="44"/>
      <c r="H285" s="43"/>
      <c r="I285" s="43"/>
      <c r="J285" s="43"/>
      <c r="K285" s="43"/>
      <c r="L285" s="43"/>
      <c r="M285" s="78"/>
      <c r="N285" s="79" t="s">
        <v>288</v>
      </c>
      <c r="O285" s="717" t="e">
        <f>P285+Q285+R285+S285</f>
        <v>#REF!</v>
      </c>
      <c r="P285" s="720">
        <v>0</v>
      </c>
      <c r="Q285" s="720"/>
      <c r="R285" s="763"/>
      <c r="S285" s="717" t="e">
        <f>T285+U285+V285+#REF!</f>
        <v>#REF!</v>
      </c>
      <c r="T285" s="720">
        <v>0</v>
      </c>
      <c r="U285" s="720"/>
      <c r="V285" s="763"/>
      <c r="W285" s="717" t="e">
        <f>X285+Y285+Z285+#REF!</f>
        <v>#REF!</v>
      </c>
      <c r="X285" s="720">
        <v>0</v>
      </c>
      <c r="Y285" s="771"/>
      <c r="Z285" s="771"/>
      <c r="AA285" s="717" t="e">
        <f>AB285+AC285+AD285+#REF!</f>
        <v>#REF!</v>
      </c>
      <c r="AB285" s="720">
        <v>0</v>
      </c>
      <c r="AC285" s="771"/>
      <c r="AD285" s="772"/>
      <c r="AE285" s="774" t="e">
        <f t="shared" si="197"/>
        <v>#REF!</v>
      </c>
      <c r="AF285" s="737" t="e">
        <f t="shared" si="198"/>
        <v>#REF!</v>
      </c>
      <c r="AG285" s="717" t="e">
        <f>AH285+AI285+AJ285+#REF!</f>
        <v>#REF!</v>
      </c>
      <c r="AH285" s="720">
        <v>0</v>
      </c>
      <c r="AI285" s="771"/>
      <c r="AJ285" s="771"/>
      <c r="AK285" s="717" t="e">
        <f>AL285+AM285+AN285+#REF!</f>
        <v>#REF!</v>
      </c>
      <c r="AL285" s="720">
        <v>0</v>
      </c>
      <c r="AM285" s="771"/>
      <c r="AN285" s="771"/>
      <c r="AO285" s="717" t="e">
        <f>AP285+AQ285+AR285+#REF!</f>
        <v>#REF!</v>
      </c>
      <c r="AP285" s="720">
        <v>0</v>
      </c>
      <c r="AQ285" s="771"/>
      <c r="AR285" s="771"/>
      <c r="AS285" s="717" t="e">
        <f>AT285+AU285+AV285+#REF!</f>
        <v>#REF!</v>
      </c>
      <c r="AT285" s="720">
        <v>0</v>
      </c>
      <c r="AU285" s="771"/>
      <c r="AV285" s="771"/>
      <c r="AW285" s="717" t="e">
        <f>AX285+AY285+AZ285+#REF!</f>
        <v>#REF!</v>
      </c>
      <c r="AX285" s="720">
        <v>0</v>
      </c>
      <c r="AY285" s="771"/>
      <c r="AZ285" s="771"/>
      <c r="BA285" s="849"/>
      <c r="BB285" s="832"/>
      <c r="BC285" s="838"/>
      <c r="BD285" s="838"/>
      <c r="BE285" s="120"/>
    </row>
    <row r="286" spans="1:16384" ht="24" hidden="1" customHeight="1" x14ac:dyDescent="0.25">
      <c r="A286" s="678" t="e">
        <f>#REF!+#REF!</f>
        <v>#REF!</v>
      </c>
      <c r="B286" s="197"/>
      <c r="C286" s="678" t="e">
        <f>B286+#REF!</f>
        <v>#REF!</v>
      </c>
      <c r="D286" s="197"/>
      <c r="E286" s="678" t="e">
        <f>D286+#REF!</f>
        <v>#REF!</v>
      </c>
      <c r="F286" s="197"/>
      <c r="G286" s="678" t="e">
        <f>F286+#REF!</f>
        <v>#REF!</v>
      </c>
      <c r="H286" s="197"/>
      <c r="I286" s="678" t="e">
        <f>H286+#REF!</f>
        <v>#REF!</v>
      </c>
      <c r="J286" s="197"/>
      <c r="K286" s="678" t="e">
        <f>J286+#REF!</f>
        <v>#REF!</v>
      </c>
      <c r="L286" s="197"/>
      <c r="M286" s="678"/>
      <c r="N286" s="197"/>
      <c r="O286" s="719" t="e">
        <f>N286+#REF!</f>
        <v>#REF!</v>
      </c>
      <c r="P286" s="763"/>
      <c r="Q286" s="719" t="e">
        <f>P286+#REF!</f>
        <v>#REF!</v>
      </c>
      <c r="R286" s="763"/>
      <c r="S286" s="719" t="e">
        <f>R286+#REF!</f>
        <v>#REF!</v>
      </c>
      <c r="T286" s="763"/>
      <c r="U286" s="719" t="e">
        <f>T286+#REF!</f>
        <v>#REF!</v>
      </c>
      <c r="V286" s="763"/>
      <c r="W286" s="719" t="e">
        <f>V286+#REF!</f>
        <v>#REF!</v>
      </c>
      <c r="X286" s="763"/>
      <c r="Y286" s="719" t="e">
        <f>X286+#REF!</f>
        <v>#REF!</v>
      </c>
      <c r="Z286" s="763"/>
      <c r="AA286" s="719" t="e">
        <f>Z286+#REF!</f>
        <v>#REF!</v>
      </c>
      <c r="AB286" s="763"/>
      <c r="AC286" s="719" t="e">
        <f>AB286+#REF!</f>
        <v>#REF!</v>
      </c>
      <c r="AD286" s="763"/>
      <c r="AE286" s="774" t="e">
        <f t="shared" si="197"/>
        <v>#REF!</v>
      </c>
      <c r="AF286" s="737" t="e">
        <f t="shared" si="198"/>
        <v>#REF!</v>
      </c>
      <c r="AG286" s="719" t="e">
        <f>AF286+#REF!</f>
        <v>#REF!</v>
      </c>
      <c r="AH286" s="763"/>
      <c r="AI286" s="719" t="e">
        <f>AH286+#REF!</f>
        <v>#REF!</v>
      </c>
      <c r="AJ286" s="763"/>
      <c r="AK286" s="719" t="e">
        <f>AJ286+#REF!</f>
        <v>#REF!</v>
      </c>
      <c r="AL286" s="763"/>
      <c r="AM286" s="719" t="e">
        <f>AL286+#REF!</f>
        <v>#REF!</v>
      </c>
      <c r="AN286" s="763"/>
      <c r="AO286" s="719" t="e">
        <f>AN286+#REF!</f>
        <v>#REF!</v>
      </c>
      <c r="AP286" s="763"/>
      <c r="AQ286" s="719" t="e">
        <f>AP286+#REF!</f>
        <v>#REF!</v>
      </c>
      <c r="AR286" s="763"/>
      <c r="AS286" s="719" t="e">
        <f>AR286+#REF!</f>
        <v>#REF!</v>
      </c>
      <c r="AT286" s="763"/>
      <c r="AU286" s="719" t="e">
        <f>AT286+#REF!</f>
        <v>#REF!</v>
      </c>
      <c r="AV286" s="763"/>
      <c r="AW286" s="719" t="e">
        <f>AV286+#REF!</f>
        <v>#REF!</v>
      </c>
      <c r="AX286" s="763"/>
      <c r="AY286" s="719" t="e">
        <f>AX286+#REF!</f>
        <v>#REF!</v>
      </c>
      <c r="AZ286" s="763"/>
      <c r="BA286" s="848"/>
      <c r="BB286" s="835"/>
      <c r="BC286" s="835"/>
      <c r="BD286" s="835"/>
      <c r="BE286" s="816" t="e">
        <f>BD286+#REF!</f>
        <v>#REF!</v>
      </c>
      <c r="BF286" s="197"/>
      <c r="BG286" s="678" t="e">
        <f>BF286+#REF!</f>
        <v>#REF!</v>
      </c>
      <c r="BH286" s="197"/>
      <c r="BI286" s="678" t="e">
        <f>BH286+#REF!</f>
        <v>#REF!</v>
      </c>
      <c r="BJ286" s="197"/>
      <c r="BK286" s="678" t="e">
        <f>BJ286+#REF!</f>
        <v>#REF!</v>
      </c>
      <c r="BL286" s="197"/>
      <c r="BM286" s="678" t="e">
        <f>BL286+#REF!</f>
        <v>#REF!</v>
      </c>
      <c r="BN286" s="197"/>
      <c r="BO286" s="678" t="e">
        <f>BN286+#REF!</f>
        <v>#REF!</v>
      </c>
      <c r="BP286" s="197"/>
      <c r="BQ286" s="678" t="e">
        <f>BP286+#REF!</f>
        <v>#REF!</v>
      </c>
      <c r="BR286" s="197"/>
      <c r="BS286" s="678" t="e">
        <f>BR286+#REF!</f>
        <v>#REF!</v>
      </c>
      <c r="BT286" s="197"/>
      <c r="BU286" s="678" t="e">
        <f>BT286+#REF!</f>
        <v>#REF!</v>
      </c>
      <c r="BV286" s="197"/>
      <c r="BW286" s="678" t="e">
        <f>BV286+#REF!</f>
        <v>#REF!</v>
      </c>
      <c r="BX286" s="197"/>
      <c r="BY286" s="678" t="e">
        <f>BX286+#REF!</f>
        <v>#REF!</v>
      </c>
      <c r="BZ286" s="197"/>
      <c r="CA286" s="678" t="e">
        <f>BZ286+#REF!</f>
        <v>#REF!</v>
      </c>
      <c r="CB286" s="197"/>
      <c r="CC286" s="678" t="e">
        <f>CB286+#REF!</f>
        <v>#REF!</v>
      </c>
      <c r="CD286" s="197"/>
      <c r="CE286" s="678" t="e">
        <f>CD286+#REF!</f>
        <v>#REF!</v>
      </c>
      <c r="CF286" s="197"/>
      <c r="CG286" s="678" t="e">
        <f>CF286+#REF!</f>
        <v>#REF!</v>
      </c>
      <c r="CH286" s="197"/>
      <c r="CI286" s="678" t="e">
        <f>CH286+#REF!</f>
        <v>#REF!</v>
      </c>
      <c r="CJ286" s="197"/>
      <c r="CK286" s="678" t="e">
        <f>CJ286+#REF!</f>
        <v>#REF!</v>
      </c>
      <c r="CL286" s="197"/>
      <c r="CM286" s="678" t="e">
        <f>CL286+#REF!</f>
        <v>#REF!</v>
      </c>
      <c r="CN286" s="197"/>
      <c r="CO286" s="678" t="e">
        <f>CN286+#REF!</f>
        <v>#REF!</v>
      </c>
      <c r="CP286" s="197"/>
      <c r="CQ286" s="678" t="e">
        <f>CP286+#REF!</f>
        <v>#REF!</v>
      </c>
      <c r="CR286" s="197"/>
      <c r="CS286" s="678" t="e">
        <f>CR286+#REF!</f>
        <v>#REF!</v>
      </c>
      <c r="CT286" s="197"/>
      <c r="CU286" s="678" t="e">
        <f>CT286+#REF!</f>
        <v>#REF!</v>
      </c>
      <c r="CV286" s="197"/>
      <c r="CW286" s="678" t="e">
        <f>CV286+#REF!</f>
        <v>#REF!</v>
      </c>
      <c r="CX286" s="197"/>
      <c r="CY286" s="678" t="e">
        <f>CX286+#REF!</f>
        <v>#REF!</v>
      </c>
      <c r="CZ286" s="197"/>
      <c r="DA286" s="678" t="e">
        <f>CZ286+#REF!</f>
        <v>#REF!</v>
      </c>
      <c r="DB286" s="197"/>
      <c r="DC286" s="678" t="e">
        <f>DB286+#REF!</f>
        <v>#REF!</v>
      </c>
      <c r="DD286" s="197"/>
      <c r="DE286" s="678" t="e">
        <f>DD286+#REF!</f>
        <v>#REF!</v>
      </c>
      <c r="DF286" s="197"/>
      <c r="DG286" s="678" t="e">
        <f>DF286+#REF!</f>
        <v>#REF!</v>
      </c>
      <c r="DH286" s="197"/>
      <c r="DI286" s="678" t="e">
        <f>DH286+#REF!</f>
        <v>#REF!</v>
      </c>
      <c r="DJ286" s="197"/>
      <c r="DK286" s="678" t="e">
        <f>DJ286+#REF!</f>
        <v>#REF!</v>
      </c>
      <c r="DL286" s="197"/>
      <c r="DM286" s="678" t="e">
        <f>DL286+#REF!</f>
        <v>#REF!</v>
      </c>
      <c r="DN286" s="197"/>
      <c r="DO286" s="678" t="e">
        <f>DN286+#REF!</f>
        <v>#REF!</v>
      </c>
      <c r="DP286" s="197"/>
      <c r="DQ286" s="678" t="e">
        <f>DP286+#REF!</f>
        <v>#REF!</v>
      </c>
      <c r="DR286" s="197"/>
      <c r="DS286" s="678" t="e">
        <f>DR286+#REF!</f>
        <v>#REF!</v>
      </c>
      <c r="DT286" s="197"/>
      <c r="DU286" s="678" t="e">
        <f>DT286+#REF!</f>
        <v>#REF!</v>
      </c>
      <c r="DV286" s="197"/>
      <c r="DW286" s="678" t="e">
        <f>DV286+#REF!</f>
        <v>#REF!</v>
      </c>
      <c r="DX286" s="197"/>
      <c r="DY286" s="678" t="e">
        <f>DX286+#REF!</f>
        <v>#REF!</v>
      </c>
      <c r="DZ286" s="197"/>
      <c r="EA286" s="678" t="e">
        <f>DZ286+#REF!</f>
        <v>#REF!</v>
      </c>
      <c r="EB286" s="197"/>
      <c r="EC286" s="678" t="e">
        <f>EB286+#REF!</f>
        <v>#REF!</v>
      </c>
      <c r="ED286" s="197"/>
      <c r="EE286" s="678" t="e">
        <f>ED286+#REF!</f>
        <v>#REF!</v>
      </c>
      <c r="EF286" s="197"/>
      <c r="EG286" s="678" t="e">
        <f>EF286+#REF!</f>
        <v>#REF!</v>
      </c>
      <c r="EH286" s="197"/>
      <c r="EI286" s="678" t="e">
        <f>EH286+#REF!</f>
        <v>#REF!</v>
      </c>
      <c r="EJ286" s="197"/>
      <c r="EK286" s="678" t="e">
        <f>EJ286+#REF!</f>
        <v>#REF!</v>
      </c>
      <c r="EL286" s="197"/>
      <c r="EM286" s="678" t="e">
        <f>EL286+#REF!</f>
        <v>#REF!</v>
      </c>
      <c r="EN286" s="197"/>
      <c r="EO286" s="678" t="e">
        <f>EN286+#REF!</f>
        <v>#REF!</v>
      </c>
      <c r="EP286" s="197"/>
      <c r="EQ286" s="678" t="e">
        <f>EP286+#REF!</f>
        <v>#REF!</v>
      </c>
      <c r="ER286" s="197"/>
      <c r="ES286" s="678" t="e">
        <f>ER286+#REF!</f>
        <v>#REF!</v>
      </c>
      <c r="ET286" s="197"/>
      <c r="EU286" s="678" t="e">
        <f>ET286+#REF!</f>
        <v>#REF!</v>
      </c>
      <c r="EV286" s="197"/>
      <c r="EW286" s="678" t="e">
        <f>EV286+#REF!</f>
        <v>#REF!</v>
      </c>
      <c r="EX286" s="197"/>
      <c r="EY286" s="678" t="e">
        <f>EX286+#REF!</f>
        <v>#REF!</v>
      </c>
      <c r="EZ286" s="197"/>
      <c r="FA286" s="678" t="e">
        <f>EZ286+#REF!</f>
        <v>#REF!</v>
      </c>
      <c r="FB286" s="197"/>
      <c r="FC286" s="678" t="e">
        <f>FB286+#REF!</f>
        <v>#REF!</v>
      </c>
      <c r="FD286" s="197"/>
      <c r="FE286" s="678" t="e">
        <f>FD286+#REF!</f>
        <v>#REF!</v>
      </c>
      <c r="FF286" s="197"/>
      <c r="FG286" s="678" t="e">
        <f>FF286+#REF!</f>
        <v>#REF!</v>
      </c>
      <c r="FH286" s="197"/>
      <c r="FI286" s="678" t="e">
        <f>FH286+#REF!</f>
        <v>#REF!</v>
      </c>
      <c r="FJ286" s="197"/>
      <c r="FK286" s="678" t="e">
        <f>FJ286+#REF!</f>
        <v>#REF!</v>
      </c>
      <c r="FL286" s="197"/>
      <c r="FM286" s="678" t="e">
        <f>FL286+#REF!</f>
        <v>#REF!</v>
      </c>
      <c r="FN286" s="197"/>
      <c r="FO286" s="678" t="e">
        <f>FN286+#REF!</f>
        <v>#REF!</v>
      </c>
      <c r="FP286" s="197"/>
      <c r="FQ286" s="678" t="e">
        <f>FP286+#REF!</f>
        <v>#REF!</v>
      </c>
      <c r="FR286" s="197"/>
      <c r="FS286" s="678" t="e">
        <f>FR286+#REF!</f>
        <v>#REF!</v>
      </c>
      <c r="FT286" s="197"/>
      <c r="FU286" s="678" t="e">
        <f>FT286+#REF!</f>
        <v>#REF!</v>
      </c>
      <c r="FV286" s="197"/>
      <c r="FW286" s="678" t="e">
        <f>FV286+#REF!</f>
        <v>#REF!</v>
      </c>
      <c r="FX286" s="197"/>
      <c r="FY286" s="678" t="e">
        <f>FX286+#REF!</f>
        <v>#REF!</v>
      </c>
      <c r="FZ286" s="197"/>
      <c r="GA286" s="678" t="e">
        <f>FZ286+#REF!</f>
        <v>#REF!</v>
      </c>
      <c r="GB286" s="197"/>
      <c r="GC286" s="678" t="e">
        <f>GB286+#REF!</f>
        <v>#REF!</v>
      </c>
      <c r="GD286" s="197"/>
      <c r="GE286" s="678" t="e">
        <f>GD286+#REF!</f>
        <v>#REF!</v>
      </c>
      <c r="GF286" s="197"/>
      <c r="GG286" s="678" t="e">
        <f>GF286+#REF!</f>
        <v>#REF!</v>
      </c>
      <c r="GH286" s="197"/>
      <c r="GI286" s="678" t="e">
        <f>GH286+#REF!</f>
        <v>#REF!</v>
      </c>
      <c r="GJ286" s="197"/>
      <c r="GK286" s="678" t="e">
        <f>GJ286+#REF!</f>
        <v>#REF!</v>
      </c>
      <c r="GL286" s="197"/>
      <c r="GM286" s="678" t="e">
        <f>GL286+#REF!</f>
        <v>#REF!</v>
      </c>
      <c r="GN286" s="197"/>
      <c r="GO286" s="678" t="e">
        <f>GN286+#REF!</f>
        <v>#REF!</v>
      </c>
      <c r="GP286" s="197"/>
      <c r="GQ286" s="678" t="e">
        <f>GP286+#REF!</f>
        <v>#REF!</v>
      </c>
      <c r="GR286" s="197"/>
      <c r="GS286" s="678" t="e">
        <f>GR286+#REF!</f>
        <v>#REF!</v>
      </c>
      <c r="GT286" s="197"/>
      <c r="GU286" s="678" t="e">
        <f>GT286+#REF!</f>
        <v>#REF!</v>
      </c>
      <c r="GV286" s="197"/>
      <c r="GW286" s="678" t="e">
        <f>GV286+#REF!</f>
        <v>#REF!</v>
      </c>
      <c r="GX286" s="197"/>
      <c r="GY286" s="678" t="e">
        <f>GX286+#REF!</f>
        <v>#REF!</v>
      </c>
      <c r="GZ286" s="197"/>
      <c r="HA286" s="678" t="e">
        <f>GZ286+#REF!</f>
        <v>#REF!</v>
      </c>
      <c r="HB286" s="197"/>
      <c r="HC286" s="678" t="e">
        <f>HB286+#REF!</f>
        <v>#REF!</v>
      </c>
      <c r="HD286" s="197"/>
      <c r="HE286" s="678" t="e">
        <f>HD286+#REF!</f>
        <v>#REF!</v>
      </c>
      <c r="HF286" s="197"/>
      <c r="HG286" s="678" t="e">
        <f>HF286+#REF!</f>
        <v>#REF!</v>
      </c>
      <c r="HH286" s="197"/>
      <c r="HI286" s="678" t="e">
        <f>HH286+#REF!</f>
        <v>#REF!</v>
      </c>
      <c r="HJ286" s="197"/>
      <c r="HK286" s="678" t="e">
        <f>HJ286+#REF!</f>
        <v>#REF!</v>
      </c>
      <c r="HL286" s="197"/>
      <c r="HM286" s="678" t="e">
        <f>HL286+#REF!</f>
        <v>#REF!</v>
      </c>
      <c r="HN286" s="197"/>
      <c r="HO286" s="678" t="e">
        <f>HN286+#REF!</f>
        <v>#REF!</v>
      </c>
      <c r="HP286" s="197"/>
      <c r="HQ286" s="678" t="e">
        <f>HP286+#REF!</f>
        <v>#REF!</v>
      </c>
      <c r="HR286" s="197"/>
      <c r="HS286" s="678" t="e">
        <f>HR286+#REF!</f>
        <v>#REF!</v>
      </c>
      <c r="HT286" s="197"/>
      <c r="HU286" s="678" t="e">
        <f>HT286+#REF!</f>
        <v>#REF!</v>
      </c>
      <c r="HV286" s="197"/>
      <c r="HW286" s="678" t="e">
        <f>HV286+#REF!</f>
        <v>#REF!</v>
      </c>
      <c r="HX286" s="197"/>
      <c r="HY286" s="678" t="e">
        <f>HX286+#REF!</f>
        <v>#REF!</v>
      </c>
      <c r="HZ286" s="197"/>
      <c r="IA286" s="678" t="e">
        <f>HZ286+#REF!</f>
        <v>#REF!</v>
      </c>
      <c r="IB286" s="197"/>
      <c r="IC286" s="678" t="e">
        <f>IB286+#REF!</f>
        <v>#REF!</v>
      </c>
      <c r="ID286" s="197"/>
      <c r="IE286" s="678" t="e">
        <f>ID286+#REF!</f>
        <v>#REF!</v>
      </c>
      <c r="IF286" s="197"/>
      <c r="IG286" s="678" t="e">
        <f>IF286+#REF!</f>
        <v>#REF!</v>
      </c>
      <c r="IH286" s="197"/>
      <c r="II286" s="678" t="e">
        <f>IH286+#REF!</f>
        <v>#REF!</v>
      </c>
      <c r="IJ286" s="197"/>
      <c r="IK286" s="678" t="e">
        <f>IJ286+#REF!</f>
        <v>#REF!</v>
      </c>
      <c r="IL286" s="197"/>
      <c r="IM286" s="678" t="e">
        <f>IL286+#REF!</f>
        <v>#REF!</v>
      </c>
      <c r="IN286" s="197"/>
      <c r="IO286" s="678" t="e">
        <f>IN286+#REF!</f>
        <v>#REF!</v>
      </c>
      <c r="IP286" s="197"/>
      <c r="IQ286" s="678" t="e">
        <f>IP286+#REF!</f>
        <v>#REF!</v>
      </c>
      <c r="IR286" s="197"/>
      <c r="IS286" s="678" t="e">
        <f>IR286+#REF!</f>
        <v>#REF!</v>
      </c>
      <c r="IT286" s="197"/>
      <c r="IU286" s="678" t="e">
        <f>IT286+#REF!</f>
        <v>#REF!</v>
      </c>
      <c r="IV286" s="197"/>
      <c r="IW286" s="678" t="e">
        <f>IV286+#REF!</f>
        <v>#REF!</v>
      </c>
      <c r="IX286" s="197"/>
      <c r="IY286" s="678" t="e">
        <f>IX286+#REF!</f>
        <v>#REF!</v>
      </c>
      <c r="IZ286" s="197"/>
      <c r="JA286" s="678" t="e">
        <f>IZ286+#REF!</f>
        <v>#REF!</v>
      </c>
      <c r="JB286" s="197"/>
      <c r="JC286" s="678" t="e">
        <f>JB286+#REF!</f>
        <v>#REF!</v>
      </c>
      <c r="JD286" s="197"/>
      <c r="JE286" s="678" t="e">
        <f>JD286+#REF!</f>
        <v>#REF!</v>
      </c>
      <c r="JF286" s="197"/>
      <c r="JG286" s="678" t="e">
        <f>JF286+#REF!</f>
        <v>#REF!</v>
      </c>
      <c r="JH286" s="197"/>
      <c r="JI286" s="678" t="e">
        <f>JH286+#REF!</f>
        <v>#REF!</v>
      </c>
      <c r="JJ286" s="197"/>
      <c r="JK286" s="678" t="e">
        <f>JJ286+#REF!</f>
        <v>#REF!</v>
      </c>
      <c r="JL286" s="197"/>
      <c r="JM286" s="678" t="e">
        <f>JL286+#REF!</f>
        <v>#REF!</v>
      </c>
      <c r="JN286" s="197"/>
      <c r="JO286" s="678" t="e">
        <f>JN286+#REF!</f>
        <v>#REF!</v>
      </c>
      <c r="JP286" s="197"/>
      <c r="JQ286" s="678" t="e">
        <f>JP286+#REF!</f>
        <v>#REF!</v>
      </c>
      <c r="JR286" s="197"/>
      <c r="JS286" s="678" t="e">
        <f>JR286+#REF!</f>
        <v>#REF!</v>
      </c>
      <c r="JT286" s="197"/>
      <c r="JU286" s="678" t="e">
        <f>JT286+#REF!</f>
        <v>#REF!</v>
      </c>
      <c r="JV286" s="197"/>
      <c r="JW286" s="678" t="e">
        <f>JV286+#REF!</f>
        <v>#REF!</v>
      </c>
      <c r="JX286" s="197"/>
      <c r="JY286" s="678" t="e">
        <f>JX286+#REF!</f>
        <v>#REF!</v>
      </c>
      <c r="JZ286" s="197"/>
      <c r="KA286" s="678" t="e">
        <f>JZ286+#REF!</f>
        <v>#REF!</v>
      </c>
      <c r="KB286" s="197"/>
      <c r="KC286" s="678" t="e">
        <f>KB286+#REF!</f>
        <v>#REF!</v>
      </c>
      <c r="KD286" s="197"/>
      <c r="KE286" s="678" t="e">
        <f>KD286+#REF!</f>
        <v>#REF!</v>
      </c>
      <c r="KF286" s="197"/>
      <c r="KG286" s="678" t="e">
        <f>KF286+#REF!</f>
        <v>#REF!</v>
      </c>
      <c r="KH286" s="197"/>
      <c r="KI286" s="678" t="e">
        <f>KH286+#REF!</f>
        <v>#REF!</v>
      </c>
      <c r="KJ286" s="197"/>
      <c r="KK286" s="678" t="e">
        <f>KJ286+#REF!</f>
        <v>#REF!</v>
      </c>
      <c r="KL286" s="197"/>
      <c r="KM286" s="678" t="e">
        <f>KL286+#REF!</f>
        <v>#REF!</v>
      </c>
      <c r="KN286" s="197"/>
      <c r="KO286" s="678" t="e">
        <f>KN286+#REF!</f>
        <v>#REF!</v>
      </c>
      <c r="KP286" s="197"/>
      <c r="KQ286" s="678" t="e">
        <f>KP286+#REF!</f>
        <v>#REF!</v>
      </c>
      <c r="KR286" s="197"/>
      <c r="KS286" s="678" t="e">
        <f>KR286+#REF!</f>
        <v>#REF!</v>
      </c>
      <c r="KT286" s="197"/>
      <c r="KU286" s="678" t="e">
        <f>KT286+#REF!</f>
        <v>#REF!</v>
      </c>
      <c r="KV286" s="197"/>
      <c r="KW286" s="678" t="e">
        <f>KV286+#REF!</f>
        <v>#REF!</v>
      </c>
      <c r="KX286" s="197"/>
      <c r="KY286" s="678" t="e">
        <f>KX286+#REF!</f>
        <v>#REF!</v>
      </c>
      <c r="KZ286" s="197"/>
      <c r="LA286" s="678" t="e">
        <f>KZ286+#REF!</f>
        <v>#REF!</v>
      </c>
      <c r="LB286" s="197"/>
      <c r="LC286" s="678" t="e">
        <f>LB286+#REF!</f>
        <v>#REF!</v>
      </c>
      <c r="LD286" s="197"/>
      <c r="LE286" s="678" t="e">
        <f>LD286+#REF!</f>
        <v>#REF!</v>
      </c>
      <c r="LF286" s="197"/>
      <c r="LG286" s="678" t="e">
        <f>LF286+#REF!</f>
        <v>#REF!</v>
      </c>
      <c r="LH286" s="197"/>
      <c r="LI286" s="678" t="e">
        <f>LH286+#REF!</f>
        <v>#REF!</v>
      </c>
      <c r="LJ286" s="197"/>
      <c r="LK286" s="678" t="e">
        <f>LJ286+#REF!</f>
        <v>#REF!</v>
      </c>
      <c r="LL286" s="197"/>
      <c r="LM286" s="678" t="e">
        <f>LL286+#REF!</f>
        <v>#REF!</v>
      </c>
      <c r="LN286" s="197"/>
      <c r="LO286" s="678" t="e">
        <f>LN286+#REF!</f>
        <v>#REF!</v>
      </c>
      <c r="LP286" s="197"/>
      <c r="LQ286" s="678" t="e">
        <f>LP286+#REF!</f>
        <v>#REF!</v>
      </c>
      <c r="LR286" s="197"/>
      <c r="LS286" s="678" t="e">
        <f>LR286+#REF!</f>
        <v>#REF!</v>
      </c>
      <c r="LT286" s="197"/>
      <c r="LU286" s="678" t="e">
        <f>LT286+#REF!</f>
        <v>#REF!</v>
      </c>
      <c r="LV286" s="197"/>
      <c r="LW286" s="678" t="e">
        <f>LV286+#REF!</f>
        <v>#REF!</v>
      </c>
      <c r="LX286" s="197"/>
      <c r="LY286" s="678" t="e">
        <f>LX286+#REF!</f>
        <v>#REF!</v>
      </c>
      <c r="LZ286" s="197"/>
      <c r="MA286" s="678" t="e">
        <f>LZ286+#REF!</f>
        <v>#REF!</v>
      </c>
      <c r="MB286" s="197"/>
      <c r="MC286" s="678" t="e">
        <f>MB286+#REF!</f>
        <v>#REF!</v>
      </c>
      <c r="MD286" s="197"/>
      <c r="ME286" s="678" t="e">
        <f>MD286+#REF!</f>
        <v>#REF!</v>
      </c>
      <c r="MF286" s="197"/>
      <c r="MG286" s="678" t="e">
        <f>MF286+#REF!</f>
        <v>#REF!</v>
      </c>
      <c r="MH286" s="197"/>
      <c r="MI286" s="678" t="e">
        <f>MH286+#REF!</f>
        <v>#REF!</v>
      </c>
      <c r="MJ286" s="197"/>
      <c r="MK286" s="678" t="e">
        <f>MJ286+#REF!</f>
        <v>#REF!</v>
      </c>
      <c r="ML286" s="197"/>
      <c r="MM286" s="678" t="e">
        <f>ML286+#REF!</f>
        <v>#REF!</v>
      </c>
      <c r="MN286" s="197"/>
      <c r="MO286" s="678" t="e">
        <f>MN286+#REF!</f>
        <v>#REF!</v>
      </c>
      <c r="MP286" s="197"/>
      <c r="MQ286" s="678" t="e">
        <f>MP286+#REF!</f>
        <v>#REF!</v>
      </c>
      <c r="MR286" s="197"/>
      <c r="MS286" s="678" t="e">
        <f>MR286+#REF!</f>
        <v>#REF!</v>
      </c>
      <c r="MT286" s="197"/>
      <c r="MU286" s="678" t="e">
        <f>MT286+#REF!</f>
        <v>#REF!</v>
      </c>
      <c r="MV286" s="197"/>
      <c r="MW286" s="678" t="e">
        <f>MV286+#REF!</f>
        <v>#REF!</v>
      </c>
      <c r="MX286" s="197"/>
      <c r="MY286" s="678" t="e">
        <f>MX286+#REF!</f>
        <v>#REF!</v>
      </c>
      <c r="MZ286" s="197"/>
      <c r="NA286" s="678" t="e">
        <f>MZ286+#REF!</f>
        <v>#REF!</v>
      </c>
      <c r="NB286" s="197"/>
      <c r="NC286" s="678" t="e">
        <f>NB286+#REF!</f>
        <v>#REF!</v>
      </c>
      <c r="ND286" s="197"/>
      <c r="NE286" s="678" t="e">
        <f>ND286+#REF!</f>
        <v>#REF!</v>
      </c>
      <c r="NF286" s="197"/>
      <c r="NG286" s="678" t="e">
        <f>NF286+#REF!</f>
        <v>#REF!</v>
      </c>
      <c r="NH286" s="197"/>
      <c r="NI286" s="678" t="e">
        <f>NH286+#REF!</f>
        <v>#REF!</v>
      </c>
      <c r="NJ286" s="197"/>
      <c r="NK286" s="678" t="e">
        <f>NJ286+#REF!</f>
        <v>#REF!</v>
      </c>
      <c r="NL286" s="197"/>
      <c r="NM286" s="678" t="e">
        <f>NL286+#REF!</f>
        <v>#REF!</v>
      </c>
      <c r="NN286" s="197"/>
      <c r="NO286" s="678" t="e">
        <f>NN286+#REF!</f>
        <v>#REF!</v>
      </c>
      <c r="NP286" s="197"/>
      <c r="NQ286" s="678" t="e">
        <f>NP286+#REF!</f>
        <v>#REF!</v>
      </c>
      <c r="NR286" s="197"/>
      <c r="NS286" s="678" t="e">
        <f>NR286+#REF!</f>
        <v>#REF!</v>
      </c>
      <c r="NT286" s="197"/>
      <c r="NU286" s="678" t="e">
        <f>NT286+#REF!</f>
        <v>#REF!</v>
      </c>
      <c r="NV286" s="197"/>
      <c r="NW286" s="678" t="e">
        <f>NV286+#REF!</f>
        <v>#REF!</v>
      </c>
      <c r="NX286" s="197"/>
      <c r="NY286" s="678" t="e">
        <f>NX286+#REF!</f>
        <v>#REF!</v>
      </c>
      <c r="NZ286" s="197"/>
      <c r="OA286" s="678" t="e">
        <f>NZ286+#REF!</f>
        <v>#REF!</v>
      </c>
      <c r="OB286" s="197"/>
      <c r="OC286" s="678" t="e">
        <f>OB286+#REF!</f>
        <v>#REF!</v>
      </c>
      <c r="OD286" s="197"/>
      <c r="OE286" s="678" t="e">
        <f>OD286+#REF!</f>
        <v>#REF!</v>
      </c>
      <c r="OF286" s="197"/>
      <c r="OG286" s="678" t="e">
        <f>OF286+#REF!</f>
        <v>#REF!</v>
      </c>
      <c r="OH286" s="197"/>
      <c r="OI286" s="678" t="e">
        <f>OH286+#REF!</f>
        <v>#REF!</v>
      </c>
      <c r="OJ286" s="197"/>
      <c r="OK286" s="678" t="e">
        <f>OJ286+#REF!</f>
        <v>#REF!</v>
      </c>
      <c r="OL286" s="197"/>
      <c r="OM286" s="678" t="e">
        <f>OL286+#REF!</f>
        <v>#REF!</v>
      </c>
      <c r="ON286" s="197"/>
      <c r="OO286" s="678" t="e">
        <f>ON286+#REF!</f>
        <v>#REF!</v>
      </c>
      <c r="OP286" s="197"/>
      <c r="OQ286" s="678" t="e">
        <f>OP286+#REF!</f>
        <v>#REF!</v>
      </c>
      <c r="OR286" s="197"/>
      <c r="OS286" s="678" t="e">
        <f>OR286+#REF!</f>
        <v>#REF!</v>
      </c>
      <c r="OT286" s="197"/>
      <c r="OU286" s="678" t="e">
        <f>OT286+#REF!</f>
        <v>#REF!</v>
      </c>
      <c r="OV286" s="197"/>
      <c r="OW286" s="678" t="e">
        <f>OV286+#REF!</f>
        <v>#REF!</v>
      </c>
      <c r="OX286" s="197"/>
      <c r="OY286" s="678" t="e">
        <f>OX286+#REF!</f>
        <v>#REF!</v>
      </c>
      <c r="OZ286" s="197"/>
      <c r="PA286" s="678" t="e">
        <f>OZ286+#REF!</f>
        <v>#REF!</v>
      </c>
      <c r="PB286" s="197"/>
      <c r="PC286" s="678" t="e">
        <f>PB286+#REF!</f>
        <v>#REF!</v>
      </c>
      <c r="PD286" s="197"/>
      <c r="PE286" s="678" t="e">
        <f>PD286+#REF!</f>
        <v>#REF!</v>
      </c>
      <c r="PF286" s="197"/>
      <c r="PG286" s="678" t="e">
        <f>PF286+#REF!</f>
        <v>#REF!</v>
      </c>
      <c r="PH286" s="197"/>
      <c r="PI286" s="678" t="e">
        <f>PH286+#REF!</f>
        <v>#REF!</v>
      </c>
      <c r="PJ286" s="197"/>
      <c r="PK286" s="678" t="e">
        <f>PJ286+#REF!</f>
        <v>#REF!</v>
      </c>
      <c r="PL286" s="197"/>
      <c r="PM286" s="678" t="e">
        <f>PL286+#REF!</f>
        <v>#REF!</v>
      </c>
      <c r="PN286" s="197"/>
      <c r="PO286" s="678" t="e">
        <f>PN286+#REF!</f>
        <v>#REF!</v>
      </c>
      <c r="PP286" s="197"/>
      <c r="PQ286" s="678" t="e">
        <f>PP286+#REF!</f>
        <v>#REF!</v>
      </c>
      <c r="PR286" s="197"/>
      <c r="PS286" s="678" t="e">
        <f>PR286+#REF!</f>
        <v>#REF!</v>
      </c>
      <c r="PT286" s="197"/>
      <c r="PU286" s="678" t="e">
        <f>PT286+#REF!</f>
        <v>#REF!</v>
      </c>
      <c r="PV286" s="197"/>
      <c r="PW286" s="678" t="e">
        <f>PV286+#REF!</f>
        <v>#REF!</v>
      </c>
      <c r="PX286" s="197"/>
      <c r="PY286" s="678" t="e">
        <f>PX286+#REF!</f>
        <v>#REF!</v>
      </c>
      <c r="PZ286" s="197"/>
      <c r="QA286" s="678" t="e">
        <f>PZ286+#REF!</f>
        <v>#REF!</v>
      </c>
      <c r="QB286" s="197"/>
      <c r="QC286" s="678" t="e">
        <f>QB286+#REF!</f>
        <v>#REF!</v>
      </c>
      <c r="QD286" s="197"/>
      <c r="QE286" s="678" t="e">
        <f>QD286+#REF!</f>
        <v>#REF!</v>
      </c>
      <c r="QF286" s="197"/>
      <c r="QG286" s="678" t="e">
        <f>QF286+#REF!</f>
        <v>#REF!</v>
      </c>
      <c r="QH286" s="197"/>
      <c r="QI286" s="678" t="e">
        <f>QH286+#REF!</f>
        <v>#REF!</v>
      </c>
      <c r="QJ286" s="197"/>
      <c r="QK286" s="678" t="e">
        <f>QJ286+#REF!</f>
        <v>#REF!</v>
      </c>
      <c r="QL286" s="197"/>
      <c r="QM286" s="678" t="e">
        <f>QL286+#REF!</f>
        <v>#REF!</v>
      </c>
      <c r="QN286" s="197"/>
      <c r="QO286" s="678" t="e">
        <f>QN286+#REF!</f>
        <v>#REF!</v>
      </c>
      <c r="QP286" s="197"/>
      <c r="QQ286" s="678" t="e">
        <f>QP286+#REF!</f>
        <v>#REF!</v>
      </c>
      <c r="QR286" s="197"/>
      <c r="QS286" s="678" t="e">
        <f>QR286+#REF!</f>
        <v>#REF!</v>
      </c>
      <c r="QT286" s="197"/>
      <c r="QU286" s="678" t="e">
        <f>QT286+#REF!</f>
        <v>#REF!</v>
      </c>
      <c r="QV286" s="197"/>
      <c r="QW286" s="678" t="e">
        <f>QV286+#REF!</f>
        <v>#REF!</v>
      </c>
      <c r="QX286" s="197"/>
      <c r="QY286" s="678" t="e">
        <f>QX286+#REF!</f>
        <v>#REF!</v>
      </c>
      <c r="QZ286" s="197"/>
      <c r="RA286" s="678" t="e">
        <f>QZ286+#REF!</f>
        <v>#REF!</v>
      </c>
      <c r="RB286" s="197"/>
      <c r="RC286" s="678" t="e">
        <f>RB286+#REF!</f>
        <v>#REF!</v>
      </c>
      <c r="RD286" s="197"/>
      <c r="RE286" s="678" t="e">
        <f>RD286+#REF!</f>
        <v>#REF!</v>
      </c>
      <c r="RF286" s="197"/>
      <c r="RG286" s="678" t="e">
        <f>RF286+#REF!</f>
        <v>#REF!</v>
      </c>
      <c r="RH286" s="197"/>
      <c r="RI286" s="678" t="e">
        <f>RH286+#REF!</f>
        <v>#REF!</v>
      </c>
      <c r="RJ286" s="197"/>
      <c r="RK286" s="678" t="e">
        <f>RJ286+#REF!</f>
        <v>#REF!</v>
      </c>
      <c r="RL286" s="197"/>
      <c r="RM286" s="678" t="e">
        <f>RL286+#REF!</f>
        <v>#REF!</v>
      </c>
      <c r="RN286" s="197"/>
      <c r="RO286" s="678" t="e">
        <f>RN286+#REF!</f>
        <v>#REF!</v>
      </c>
      <c r="RP286" s="197"/>
      <c r="RQ286" s="678" t="e">
        <f>RP286+#REF!</f>
        <v>#REF!</v>
      </c>
      <c r="RR286" s="197"/>
      <c r="RS286" s="678" t="e">
        <f>RR286+#REF!</f>
        <v>#REF!</v>
      </c>
      <c r="RT286" s="197"/>
      <c r="RU286" s="678" t="e">
        <f>RT286+#REF!</f>
        <v>#REF!</v>
      </c>
      <c r="RV286" s="197"/>
      <c r="RW286" s="678" t="e">
        <f>RV286+#REF!</f>
        <v>#REF!</v>
      </c>
      <c r="RX286" s="197"/>
      <c r="RY286" s="678" t="e">
        <f>RX286+#REF!</f>
        <v>#REF!</v>
      </c>
      <c r="RZ286" s="197"/>
      <c r="SA286" s="678" t="e">
        <f>RZ286+#REF!</f>
        <v>#REF!</v>
      </c>
      <c r="SB286" s="197"/>
      <c r="SC286" s="678" t="e">
        <f>SB286+#REF!</f>
        <v>#REF!</v>
      </c>
      <c r="SD286" s="197"/>
      <c r="SE286" s="678" t="e">
        <f>SD286+#REF!</f>
        <v>#REF!</v>
      </c>
      <c r="SF286" s="197"/>
      <c r="SG286" s="678" t="e">
        <f>SF286+#REF!</f>
        <v>#REF!</v>
      </c>
      <c r="SH286" s="197"/>
      <c r="SI286" s="678" t="e">
        <f>SH286+#REF!</f>
        <v>#REF!</v>
      </c>
      <c r="SJ286" s="197"/>
      <c r="SK286" s="678" t="e">
        <f>SJ286+#REF!</f>
        <v>#REF!</v>
      </c>
      <c r="SL286" s="197"/>
      <c r="SM286" s="678" t="e">
        <f>SL286+#REF!</f>
        <v>#REF!</v>
      </c>
      <c r="SN286" s="197"/>
      <c r="SO286" s="678" t="e">
        <f>SN286+#REF!</f>
        <v>#REF!</v>
      </c>
      <c r="SP286" s="197"/>
      <c r="SQ286" s="678" t="e">
        <f>SP286+#REF!</f>
        <v>#REF!</v>
      </c>
      <c r="SR286" s="197"/>
      <c r="SS286" s="678" t="e">
        <f>SR286+#REF!</f>
        <v>#REF!</v>
      </c>
      <c r="ST286" s="197"/>
      <c r="SU286" s="678" t="e">
        <f>ST286+#REF!</f>
        <v>#REF!</v>
      </c>
      <c r="SV286" s="197"/>
      <c r="SW286" s="678" t="e">
        <f>SV286+#REF!</f>
        <v>#REF!</v>
      </c>
      <c r="SX286" s="197"/>
      <c r="SY286" s="678" t="e">
        <f>SX286+#REF!</f>
        <v>#REF!</v>
      </c>
      <c r="SZ286" s="197"/>
      <c r="TA286" s="678" t="e">
        <f>SZ286+#REF!</f>
        <v>#REF!</v>
      </c>
      <c r="TB286" s="197"/>
      <c r="TC286" s="678" t="e">
        <f>TB286+#REF!</f>
        <v>#REF!</v>
      </c>
      <c r="TD286" s="197"/>
      <c r="TE286" s="678" t="e">
        <f>TD286+#REF!</f>
        <v>#REF!</v>
      </c>
      <c r="TF286" s="197"/>
      <c r="TG286" s="678" t="e">
        <f>TF286+#REF!</f>
        <v>#REF!</v>
      </c>
      <c r="TH286" s="197"/>
      <c r="TI286" s="678" t="e">
        <f>TH286+#REF!</f>
        <v>#REF!</v>
      </c>
      <c r="TJ286" s="197"/>
      <c r="TK286" s="678" t="e">
        <f>TJ286+#REF!</f>
        <v>#REF!</v>
      </c>
      <c r="TL286" s="197"/>
      <c r="TM286" s="678" t="e">
        <f>TL286+#REF!</f>
        <v>#REF!</v>
      </c>
      <c r="TN286" s="197"/>
      <c r="TO286" s="678" t="e">
        <f>TN286+#REF!</f>
        <v>#REF!</v>
      </c>
      <c r="TP286" s="197"/>
      <c r="TQ286" s="678" t="e">
        <f>TP286+#REF!</f>
        <v>#REF!</v>
      </c>
      <c r="TR286" s="197"/>
      <c r="TS286" s="678" t="e">
        <f>TR286+#REF!</f>
        <v>#REF!</v>
      </c>
      <c r="TT286" s="197"/>
      <c r="TU286" s="678" t="e">
        <f>TT286+#REF!</f>
        <v>#REF!</v>
      </c>
      <c r="TV286" s="197"/>
      <c r="TW286" s="678" t="e">
        <f>TV286+#REF!</f>
        <v>#REF!</v>
      </c>
      <c r="TX286" s="197"/>
      <c r="TY286" s="678" t="e">
        <f>TX286+#REF!</f>
        <v>#REF!</v>
      </c>
      <c r="TZ286" s="197"/>
      <c r="UA286" s="678" t="e">
        <f>TZ286+#REF!</f>
        <v>#REF!</v>
      </c>
      <c r="UB286" s="197"/>
      <c r="UC286" s="678" t="e">
        <f>UB286+#REF!</f>
        <v>#REF!</v>
      </c>
      <c r="UD286" s="197"/>
      <c r="UE286" s="678" t="e">
        <f>UD286+#REF!</f>
        <v>#REF!</v>
      </c>
      <c r="UF286" s="197"/>
      <c r="UG286" s="678" t="e">
        <f>UF286+#REF!</f>
        <v>#REF!</v>
      </c>
      <c r="UH286" s="197"/>
      <c r="UI286" s="678" t="e">
        <f>UH286+#REF!</f>
        <v>#REF!</v>
      </c>
      <c r="UJ286" s="197"/>
      <c r="UK286" s="678" t="e">
        <f>UJ286+#REF!</f>
        <v>#REF!</v>
      </c>
      <c r="UL286" s="197"/>
      <c r="UM286" s="678" t="e">
        <f>UL286+#REF!</f>
        <v>#REF!</v>
      </c>
      <c r="UN286" s="197"/>
      <c r="UO286" s="678" t="e">
        <f>UN286+#REF!</f>
        <v>#REF!</v>
      </c>
      <c r="UP286" s="197"/>
      <c r="UQ286" s="678" t="e">
        <f>UP286+#REF!</f>
        <v>#REF!</v>
      </c>
      <c r="UR286" s="197"/>
      <c r="US286" s="678" t="e">
        <f>UR286+#REF!</f>
        <v>#REF!</v>
      </c>
      <c r="UT286" s="197"/>
      <c r="UU286" s="678" t="e">
        <f>UT286+#REF!</f>
        <v>#REF!</v>
      </c>
      <c r="UV286" s="197"/>
      <c r="UW286" s="678" t="e">
        <f>UV286+#REF!</f>
        <v>#REF!</v>
      </c>
      <c r="UX286" s="197"/>
      <c r="UY286" s="678" t="e">
        <f>UX286+#REF!</f>
        <v>#REF!</v>
      </c>
      <c r="UZ286" s="197"/>
      <c r="VA286" s="678" t="e">
        <f>UZ286+#REF!</f>
        <v>#REF!</v>
      </c>
      <c r="VB286" s="197"/>
      <c r="VC286" s="678" t="e">
        <f>VB286+#REF!</f>
        <v>#REF!</v>
      </c>
      <c r="VD286" s="197"/>
      <c r="VE286" s="678" t="e">
        <f>VD286+#REF!</f>
        <v>#REF!</v>
      </c>
      <c r="VF286" s="197"/>
      <c r="VG286" s="678" t="e">
        <f>VF286+#REF!</f>
        <v>#REF!</v>
      </c>
      <c r="VH286" s="197"/>
      <c r="VI286" s="678" t="e">
        <f>VH286+#REF!</f>
        <v>#REF!</v>
      </c>
      <c r="VJ286" s="197"/>
      <c r="VK286" s="678" t="e">
        <f>VJ286+#REF!</f>
        <v>#REF!</v>
      </c>
      <c r="VL286" s="197"/>
      <c r="VM286" s="678" t="e">
        <f>VL286+#REF!</f>
        <v>#REF!</v>
      </c>
      <c r="VN286" s="197"/>
      <c r="VO286" s="678" t="e">
        <f>VN286+#REF!</f>
        <v>#REF!</v>
      </c>
      <c r="VP286" s="197"/>
      <c r="VQ286" s="678" t="e">
        <f>VP286+#REF!</f>
        <v>#REF!</v>
      </c>
      <c r="VR286" s="197"/>
      <c r="VS286" s="678" t="e">
        <f>VR286+#REF!</f>
        <v>#REF!</v>
      </c>
      <c r="VT286" s="197"/>
      <c r="VU286" s="678" t="e">
        <f>VT286+#REF!</f>
        <v>#REF!</v>
      </c>
      <c r="VV286" s="197"/>
      <c r="VW286" s="678" t="e">
        <f>VV286+#REF!</f>
        <v>#REF!</v>
      </c>
      <c r="VX286" s="197"/>
      <c r="VY286" s="678" t="e">
        <f>VX286+#REF!</f>
        <v>#REF!</v>
      </c>
      <c r="VZ286" s="197"/>
      <c r="WA286" s="678" t="e">
        <f>VZ286+#REF!</f>
        <v>#REF!</v>
      </c>
      <c r="WB286" s="197"/>
      <c r="WC286" s="678" t="e">
        <f>WB286+#REF!</f>
        <v>#REF!</v>
      </c>
      <c r="WD286" s="197"/>
      <c r="WE286" s="678" t="e">
        <f>WD286+#REF!</f>
        <v>#REF!</v>
      </c>
      <c r="WF286" s="197"/>
      <c r="WG286" s="678" t="e">
        <f>WF286+#REF!</f>
        <v>#REF!</v>
      </c>
      <c r="WH286" s="197"/>
      <c r="WI286" s="678" t="e">
        <f>WH286+#REF!</f>
        <v>#REF!</v>
      </c>
      <c r="WJ286" s="197"/>
      <c r="WK286" s="678" t="e">
        <f>WJ286+#REF!</f>
        <v>#REF!</v>
      </c>
      <c r="WL286" s="197"/>
      <c r="WM286" s="678" t="e">
        <f>WL286+#REF!</f>
        <v>#REF!</v>
      </c>
      <c r="WN286" s="197"/>
      <c r="WO286" s="678" t="e">
        <f>WN286+#REF!</f>
        <v>#REF!</v>
      </c>
      <c r="WP286" s="197"/>
      <c r="WQ286" s="678" t="e">
        <f>WP286+#REF!</f>
        <v>#REF!</v>
      </c>
      <c r="WR286" s="197"/>
      <c r="WS286" s="678" t="e">
        <f>WR286+#REF!</f>
        <v>#REF!</v>
      </c>
      <c r="WT286" s="197"/>
      <c r="WU286" s="678" t="e">
        <f>WT286+#REF!</f>
        <v>#REF!</v>
      </c>
      <c r="WV286" s="197"/>
      <c r="WW286" s="678" t="e">
        <f>WV286+#REF!</f>
        <v>#REF!</v>
      </c>
      <c r="WX286" s="197"/>
      <c r="WY286" s="678" t="e">
        <f>WX286+#REF!</f>
        <v>#REF!</v>
      </c>
      <c r="WZ286" s="197"/>
      <c r="XA286" s="678" t="e">
        <f>WZ286+#REF!</f>
        <v>#REF!</v>
      </c>
      <c r="XB286" s="197"/>
      <c r="XC286" s="678" t="e">
        <f>XB286+#REF!</f>
        <v>#REF!</v>
      </c>
      <c r="XD286" s="197"/>
      <c r="XE286" s="678" t="e">
        <f>XD286+#REF!</f>
        <v>#REF!</v>
      </c>
      <c r="XF286" s="197"/>
      <c r="XG286" s="678" t="e">
        <f>XF286+#REF!</f>
        <v>#REF!</v>
      </c>
      <c r="XH286" s="197"/>
      <c r="XI286" s="678" t="e">
        <f>XH286+#REF!</f>
        <v>#REF!</v>
      </c>
      <c r="XJ286" s="197"/>
      <c r="XK286" s="678" t="e">
        <f>XJ286+#REF!</f>
        <v>#REF!</v>
      </c>
      <c r="XL286" s="197"/>
      <c r="XM286" s="678" t="e">
        <f>XL286+#REF!</f>
        <v>#REF!</v>
      </c>
      <c r="XN286" s="197"/>
      <c r="XO286" s="678" t="e">
        <f>XN286+#REF!</f>
        <v>#REF!</v>
      </c>
      <c r="XP286" s="197"/>
      <c r="XQ286" s="678" t="e">
        <f>XP286+#REF!</f>
        <v>#REF!</v>
      </c>
      <c r="XR286" s="197"/>
      <c r="XS286" s="678" t="e">
        <f>XR286+#REF!</f>
        <v>#REF!</v>
      </c>
      <c r="XT286" s="197"/>
      <c r="XU286" s="678" t="e">
        <f>XT286+#REF!</f>
        <v>#REF!</v>
      </c>
      <c r="XV286" s="197"/>
      <c r="XW286" s="678" t="e">
        <f>XV286+#REF!</f>
        <v>#REF!</v>
      </c>
      <c r="XX286" s="197"/>
      <c r="XY286" s="678" t="e">
        <f>XX286+#REF!</f>
        <v>#REF!</v>
      </c>
      <c r="XZ286" s="197"/>
      <c r="YA286" s="678" t="e">
        <f>XZ286+#REF!</f>
        <v>#REF!</v>
      </c>
      <c r="YB286" s="197"/>
      <c r="YC286" s="678" t="e">
        <f>YB286+#REF!</f>
        <v>#REF!</v>
      </c>
      <c r="YD286" s="197"/>
      <c r="YE286" s="678" t="e">
        <f>YD286+#REF!</f>
        <v>#REF!</v>
      </c>
      <c r="YF286" s="197"/>
      <c r="YG286" s="678" t="e">
        <f>YF286+#REF!</f>
        <v>#REF!</v>
      </c>
      <c r="YH286" s="197"/>
      <c r="YI286" s="678" t="e">
        <f>YH286+#REF!</f>
        <v>#REF!</v>
      </c>
      <c r="YJ286" s="197"/>
      <c r="YK286" s="678" t="e">
        <f>YJ286+#REF!</f>
        <v>#REF!</v>
      </c>
      <c r="YL286" s="197"/>
      <c r="YM286" s="678" t="e">
        <f>YL286+#REF!</f>
        <v>#REF!</v>
      </c>
      <c r="YN286" s="197"/>
      <c r="YO286" s="678" t="e">
        <f>YN286+#REF!</f>
        <v>#REF!</v>
      </c>
      <c r="YP286" s="197"/>
      <c r="YQ286" s="678" t="e">
        <f>YP286+#REF!</f>
        <v>#REF!</v>
      </c>
      <c r="YR286" s="197"/>
      <c r="YS286" s="678" t="e">
        <f>YR286+#REF!</f>
        <v>#REF!</v>
      </c>
      <c r="YT286" s="197"/>
      <c r="YU286" s="678" t="e">
        <f>YT286+#REF!</f>
        <v>#REF!</v>
      </c>
      <c r="YV286" s="197"/>
      <c r="YW286" s="678" t="e">
        <f>YV286+#REF!</f>
        <v>#REF!</v>
      </c>
      <c r="YX286" s="197"/>
      <c r="YY286" s="678" t="e">
        <f>YX286+#REF!</f>
        <v>#REF!</v>
      </c>
      <c r="YZ286" s="197"/>
      <c r="ZA286" s="678" t="e">
        <f>YZ286+#REF!</f>
        <v>#REF!</v>
      </c>
      <c r="ZB286" s="197"/>
      <c r="ZC286" s="678" t="e">
        <f>ZB286+#REF!</f>
        <v>#REF!</v>
      </c>
      <c r="ZD286" s="197"/>
      <c r="ZE286" s="678" t="e">
        <f>ZD286+#REF!</f>
        <v>#REF!</v>
      </c>
      <c r="ZF286" s="197"/>
      <c r="ZG286" s="678" t="e">
        <f>ZF286+#REF!</f>
        <v>#REF!</v>
      </c>
      <c r="ZH286" s="197"/>
      <c r="ZI286" s="678" t="e">
        <f>ZH286+#REF!</f>
        <v>#REF!</v>
      </c>
      <c r="ZJ286" s="197"/>
      <c r="ZK286" s="678" t="e">
        <f>ZJ286+#REF!</f>
        <v>#REF!</v>
      </c>
      <c r="ZL286" s="197"/>
      <c r="ZM286" s="678" t="e">
        <f>ZL286+#REF!</f>
        <v>#REF!</v>
      </c>
      <c r="ZN286" s="197"/>
      <c r="ZO286" s="678" t="e">
        <f>ZN286+#REF!</f>
        <v>#REF!</v>
      </c>
      <c r="ZP286" s="197"/>
      <c r="ZQ286" s="678" t="e">
        <f>ZP286+#REF!</f>
        <v>#REF!</v>
      </c>
      <c r="ZR286" s="197"/>
      <c r="ZS286" s="678" t="e">
        <f>ZR286+#REF!</f>
        <v>#REF!</v>
      </c>
      <c r="ZT286" s="197"/>
      <c r="ZU286" s="678" t="e">
        <f>ZT286+#REF!</f>
        <v>#REF!</v>
      </c>
      <c r="ZV286" s="197"/>
      <c r="ZW286" s="678" t="e">
        <f>ZV286+#REF!</f>
        <v>#REF!</v>
      </c>
      <c r="ZX286" s="197"/>
      <c r="ZY286" s="678" t="e">
        <f>ZX286+#REF!</f>
        <v>#REF!</v>
      </c>
      <c r="ZZ286" s="197"/>
      <c r="AAA286" s="678" t="e">
        <f>ZZ286+#REF!</f>
        <v>#REF!</v>
      </c>
      <c r="AAB286" s="197"/>
      <c r="AAC286" s="678" t="e">
        <f>AAB286+#REF!</f>
        <v>#REF!</v>
      </c>
      <c r="AAD286" s="197"/>
      <c r="AAE286" s="678" t="e">
        <f>AAD286+#REF!</f>
        <v>#REF!</v>
      </c>
      <c r="AAF286" s="197"/>
      <c r="AAG286" s="678" t="e">
        <f>AAF286+#REF!</f>
        <v>#REF!</v>
      </c>
      <c r="AAH286" s="197"/>
      <c r="AAI286" s="678" t="e">
        <f>AAH286+#REF!</f>
        <v>#REF!</v>
      </c>
      <c r="AAJ286" s="197"/>
      <c r="AAK286" s="678" t="e">
        <f>AAJ286+#REF!</f>
        <v>#REF!</v>
      </c>
      <c r="AAL286" s="197"/>
      <c r="AAM286" s="678" t="e">
        <f>AAL286+#REF!</f>
        <v>#REF!</v>
      </c>
      <c r="AAN286" s="197"/>
      <c r="AAO286" s="678" t="e">
        <f>AAN286+#REF!</f>
        <v>#REF!</v>
      </c>
      <c r="AAP286" s="197"/>
      <c r="AAQ286" s="678" t="e">
        <f>AAP286+#REF!</f>
        <v>#REF!</v>
      </c>
      <c r="AAR286" s="197"/>
      <c r="AAS286" s="678" t="e">
        <f>AAR286+#REF!</f>
        <v>#REF!</v>
      </c>
      <c r="AAT286" s="197"/>
      <c r="AAU286" s="678" t="e">
        <f>AAT286+#REF!</f>
        <v>#REF!</v>
      </c>
      <c r="AAV286" s="197"/>
      <c r="AAW286" s="678" t="e">
        <f>AAV286+#REF!</f>
        <v>#REF!</v>
      </c>
      <c r="AAX286" s="197"/>
      <c r="AAY286" s="678" t="e">
        <f>AAX286+#REF!</f>
        <v>#REF!</v>
      </c>
      <c r="AAZ286" s="197"/>
      <c r="ABA286" s="678" t="e">
        <f>AAZ286+#REF!</f>
        <v>#REF!</v>
      </c>
      <c r="ABB286" s="197"/>
      <c r="ABC286" s="678" t="e">
        <f>ABB286+#REF!</f>
        <v>#REF!</v>
      </c>
      <c r="ABD286" s="197"/>
      <c r="ABE286" s="678" t="e">
        <f>ABD286+#REF!</f>
        <v>#REF!</v>
      </c>
      <c r="ABF286" s="197"/>
      <c r="ABG286" s="678" t="e">
        <f>ABF286+#REF!</f>
        <v>#REF!</v>
      </c>
      <c r="ABH286" s="197"/>
      <c r="ABI286" s="678" t="e">
        <f>ABH286+#REF!</f>
        <v>#REF!</v>
      </c>
      <c r="ABJ286" s="197"/>
      <c r="ABK286" s="678" t="e">
        <f>ABJ286+#REF!</f>
        <v>#REF!</v>
      </c>
      <c r="ABL286" s="197"/>
      <c r="ABM286" s="678" t="e">
        <f>ABL286+#REF!</f>
        <v>#REF!</v>
      </c>
      <c r="ABN286" s="197"/>
      <c r="ABO286" s="678" t="e">
        <f>ABN286+#REF!</f>
        <v>#REF!</v>
      </c>
      <c r="ABP286" s="197"/>
      <c r="ABQ286" s="678" t="e">
        <f>ABP286+#REF!</f>
        <v>#REF!</v>
      </c>
      <c r="ABR286" s="197"/>
      <c r="ABS286" s="678" t="e">
        <f>ABR286+#REF!</f>
        <v>#REF!</v>
      </c>
      <c r="ABT286" s="197"/>
      <c r="ABU286" s="678" t="e">
        <f>ABT286+#REF!</f>
        <v>#REF!</v>
      </c>
      <c r="ABV286" s="197"/>
      <c r="ABW286" s="678" t="e">
        <f>ABV286+#REF!</f>
        <v>#REF!</v>
      </c>
      <c r="ABX286" s="197"/>
      <c r="ABY286" s="678" t="e">
        <f>ABX286+#REF!</f>
        <v>#REF!</v>
      </c>
      <c r="ABZ286" s="197"/>
      <c r="ACA286" s="678" t="e">
        <f>ABZ286+#REF!</f>
        <v>#REF!</v>
      </c>
      <c r="ACB286" s="197"/>
      <c r="ACC286" s="678" t="e">
        <f>ACB286+#REF!</f>
        <v>#REF!</v>
      </c>
      <c r="ACD286" s="197"/>
      <c r="ACE286" s="678" t="e">
        <f>ACD286+#REF!</f>
        <v>#REF!</v>
      </c>
      <c r="ACF286" s="197"/>
      <c r="ACG286" s="678" t="e">
        <f>ACF286+#REF!</f>
        <v>#REF!</v>
      </c>
      <c r="ACH286" s="197"/>
      <c r="ACI286" s="678" t="e">
        <f>ACH286+#REF!</f>
        <v>#REF!</v>
      </c>
      <c r="ACJ286" s="197"/>
      <c r="ACK286" s="678" t="e">
        <f>ACJ286+#REF!</f>
        <v>#REF!</v>
      </c>
      <c r="ACL286" s="197"/>
      <c r="ACM286" s="678" t="e">
        <f>ACL286+#REF!</f>
        <v>#REF!</v>
      </c>
      <c r="ACN286" s="197"/>
      <c r="ACO286" s="678" t="e">
        <f>ACN286+#REF!</f>
        <v>#REF!</v>
      </c>
      <c r="ACP286" s="197"/>
      <c r="ACQ286" s="678" t="e">
        <f>ACP286+#REF!</f>
        <v>#REF!</v>
      </c>
      <c r="ACR286" s="197"/>
      <c r="ACS286" s="678" t="e">
        <f>ACR286+#REF!</f>
        <v>#REF!</v>
      </c>
      <c r="ACT286" s="197"/>
      <c r="ACU286" s="678" t="e">
        <f>ACT286+#REF!</f>
        <v>#REF!</v>
      </c>
      <c r="ACV286" s="197"/>
      <c r="ACW286" s="678" t="e">
        <f>ACV286+#REF!</f>
        <v>#REF!</v>
      </c>
      <c r="ACX286" s="197"/>
      <c r="ACY286" s="678" t="e">
        <f>ACX286+#REF!</f>
        <v>#REF!</v>
      </c>
      <c r="ACZ286" s="197"/>
      <c r="ADA286" s="678" t="e">
        <f>ACZ286+#REF!</f>
        <v>#REF!</v>
      </c>
      <c r="ADB286" s="197"/>
      <c r="ADC286" s="678" t="e">
        <f>ADB286+#REF!</f>
        <v>#REF!</v>
      </c>
      <c r="ADD286" s="197"/>
      <c r="ADE286" s="678" t="e">
        <f>ADD286+#REF!</f>
        <v>#REF!</v>
      </c>
      <c r="ADF286" s="197"/>
      <c r="ADG286" s="678" t="e">
        <f>ADF286+#REF!</f>
        <v>#REF!</v>
      </c>
      <c r="ADH286" s="197"/>
      <c r="ADI286" s="678" t="e">
        <f>ADH286+#REF!</f>
        <v>#REF!</v>
      </c>
      <c r="ADJ286" s="197"/>
      <c r="ADK286" s="678" t="e">
        <f>ADJ286+#REF!</f>
        <v>#REF!</v>
      </c>
      <c r="ADL286" s="197"/>
      <c r="ADM286" s="678" t="e">
        <f>ADL286+#REF!</f>
        <v>#REF!</v>
      </c>
      <c r="ADN286" s="197"/>
      <c r="ADO286" s="678" t="e">
        <f>ADN286+#REF!</f>
        <v>#REF!</v>
      </c>
      <c r="ADP286" s="197"/>
      <c r="ADQ286" s="678" t="e">
        <f>ADP286+#REF!</f>
        <v>#REF!</v>
      </c>
      <c r="ADR286" s="197"/>
      <c r="ADS286" s="678" t="e">
        <f>ADR286+#REF!</f>
        <v>#REF!</v>
      </c>
      <c r="ADT286" s="197"/>
      <c r="ADU286" s="678" t="e">
        <f>ADT286+#REF!</f>
        <v>#REF!</v>
      </c>
      <c r="ADV286" s="197"/>
      <c r="ADW286" s="678" t="e">
        <f>ADV286+#REF!</f>
        <v>#REF!</v>
      </c>
      <c r="ADX286" s="197"/>
      <c r="ADY286" s="678" t="e">
        <f>ADX286+#REF!</f>
        <v>#REF!</v>
      </c>
      <c r="ADZ286" s="197"/>
      <c r="AEA286" s="678" t="e">
        <f>ADZ286+#REF!</f>
        <v>#REF!</v>
      </c>
      <c r="AEB286" s="197"/>
      <c r="AEC286" s="678" t="e">
        <f>AEB286+#REF!</f>
        <v>#REF!</v>
      </c>
      <c r="AED286" s="197"/>
      <c r="AEE286" s="678" t="e">
        <f>AED286+#REF!</f>
        <v>#REF!</v>
      </c>
      <c r="AEF286" s="197"/>
      <c r="AEG286" s="678" t="e">
        <f>AEF286+#REF!</f>
        <v>#REF!</v>
      </c>
      <c r="AEH286" s="197"/>
      <c r="AEI286" s="678" t="e">
        <f>AEH286+#REF!</f>
        <v>#REF!</v>
      </c>
      <c r="AEJ286" s="197"/>
      <c r="AEK286" s="678" t="e">
        <f>AEJ286+#REF!</f>
        <v>#REF!</v>
      </c>
      <c r="AEL286" s="197"/>
      <c r="AEM286" s="678" t="e">
        <f>AEL286+#REF!</f>
        <v>#REF!</v>
      </c>
      <c r="AEN286" s="197"/>
      <c r="AEO286" s="678" t="e">
        <f>AEN286+#REF!</f>
        <v>#REF!</v>
      </c>
      <c r="AEP286" s="197"/>
      <c r="AEQ286" s="678" t="e">
        <f>AEP286+#REF!</f>
        <v>#REF!</v>
      </c>
      <c r="AER286" s="197"/>
      <c r="AES286" s="678" t="e">
        <f>AER286+#REF!</f>
        <v>#REF!</v>
      </c>
      <c r="AET286" s="197"/>
      <c r="AEU286" s="678" t="e">
        <f>AET286+#REF!</f>
        <v>#REF!</v>
      </c>
      <c r="AEV286" s="197"/>
      <c r="AEW286" s="678" t="e">
        <f>AEV286+#REF!</f>
        <v>#REF!</v>
      </c>
      <c r="AEX286" s="197"/>
      <c r="AEY286" s="678" t="e">
        <f>AEX286+#REF!</f>
        <v>#REF!</v>
      </c>
      <c r="AEZ286" s="197"/>
      <c r="AFA286" s="678" t="e">
        <f>AEZ286+#REF!</f>
        <v>#REF!</v>
      </c>
      <c r="AFB286" s="197"/>
      <c r="AFC286" s="678" t="e">
        <f>AFB286+#REF!</f>
        <v>#REF!</v>
      </c>
      <c r="AFD286" s="197"/>
      <c r="AFE286" s="678" t="e">
        <f>AFD286+#REF!</f>
        <v>#REF!</v>
      </c>
      <c r="AFF286" s="197"/>
      <c r="AFG286" s="678" t="e">
        <f>AFF286+#REF!</f>
        <v>#REF!</v>
      </c>
      <c r="AFH286" s="197"/>
      <c r="AFI286" s="678" t="e">
        <f>AFH286+#REF!</f>
        <v>#REF!</v>
      </c>
      <c r="AFJ286" s="197"/>
      <c r="AFK286" s="678" t="e">
        <f>AFJ286+#REF!</f>
        <v>#REF!</v>
      </c>
      <c r="AFL286" s="197"/>
      <c r="AFM286" s="678" t="e">
        <f>AFL286+#REF!</f>
        <v>#REF!</v>
      </c>
      <c r="AFN286" s="197"/>
      <c r="AFO286" s="678" t="e">
        <f>AFN286+#REF!</f>
        <v>#REF!</v>
      </c>
      <c r="AFP286" s="197"/>
      <c r="AFQ286" s="678" t="e">
        <f>AFP286+#REF!</f>
        <v>#REF!</v>
      </c>
      <c r="AFR286" s="197"/>
      <c r="AFS286" s="678" t="e">
        <f>AFR286+#REF!</f>
        <v>#REF!</v>
      </c>
      <c r="AFT286" s="197"/>
      <c r="AFU286" s="678" t="e">
        <f>AFT286+#REF!</f>
        <v>#REF!</v>
      </c>
      <c r="AFV286" s="197"/>
      <c r="AFW286" s="678" t="e">
        <f>AFV286+#REF!</f>
        <v>#REF!</v>
      </c>
      <c r="AFX286" s="197"/>
      <c r="AFY286" s="678" t="e">
        <f>AFX286+#REF!</f>
        <v>#REF!</v>
      </c>
      <c r="AFZ286" s="197"/>
      <c r="AGA286" s="678" t="e">
        <f>AFZ286+#REF!</f>
        <v>#REF!</v>
      </c>
      <c r="AGB286" s="197"/>
      <c r="AGC286" s="678" t="e">
        <f>AGB286+#REF!</f>
        <v>#REF!</v>
      </c>
      <c r="AGD286" s="197"/>
      <c r="AGE286" s="678" t="e">
        <f>AGD286+#REF!</f>
        <v>#REF!</v>
      </c>
      <c r="AGF286" s="197"/>
      <c r="AGG286" s="678" t="e">
        <f>AGF286+#REF!</f>
        <v>#REF!</v>
      </c>
      <c r="AGH286" s="197"/>
      <c r="AGI286" s="678" t="e">
        <f>AGH286+#REF!</f>
        <v>#REF!</v>
      </c>
      <c r="AGJ286" s="197"/>
      <c r="AGK286" s="678" t="e">
        <f>AGJ286+#REF!</f>
        <v>#REF!</v>
      </c>
      <c r="AGL286" s="197"/>
      <c r="AGM286" s="678" t="e">
        <f>AGL286+#REF!</f>
        <v>#REF!</v>
      </c>
      <c r="AGN286" s="197"/>
      <c r="AGO286" s="678" t="e">
        <f>AGN286+#REF!</f>
        <v>#REF!</v>
      </c>
      <c r="AGP286" s="197"/>
      <c r="AGQ286" s="678" t="e">
        <f>AGP286+#REF!</f>
        <v>#REF!</v>
      </c>
      <c r="AGR286" s="197"/>
      <c r="AGS286" s="678" t="e">
        <f>AGR286+#REF!</f>
        <v>#REF!</v>
      </c>
      <c r="AGT286" s="197"/>
      <c r="AGU286" s="678" t="e">
        <f>AGT286+#REF!</f>
        <v>#REF!</v>
      </c>
      <c r="AGV286" s="197"/>
      <c r="AGW286" s="678" t="e">
        <f>AGV286+#REF!</f>
        <v>#REF!</v>
      </c>
      <c r="AGX286" s="197"/>
      <c r="AGY286" s="678" t="e">
        <f>AGX286+#REF!</f>
        <v>#REF!</v>
      </c>
      <c r="AGZ286" s="197"/>
      <c r="AHA286" s="678" t="e">
        <f>AGZ286+#REF!</f>
        <v>#REF!</v>
      </c>
      <c r="AHB286" s="197"/>
      <c r="AHC286" s="678" t="e">
        <f>AHB286+#REF!</f>
        <v>#REF!</v>
      </c>
      <c r="AHD286" s="197"/>
      <c r="AHE286" s="678" t="e">
        <f>AHD286+#REF!</f>
        <v>#REF!</v>
      </c>
      <c r="AHF286" s="197"/>
      <c r="AHG286" s="678" t="e">
        <f>AHF286+#REF!</f>
        <v>#REF!</v>
      </c>
      <c r="AHH286" s="197"/>
      <c r="AHI286" s="678" t="e">
        <f>AHH286+#REF!</f>
        <v>#REF!</v>
      </c>
      <c r="AHJ286" s="197"/>
      <c r="AHK286" s="678" t="e">
        <f>AHJ286+#REF!</f>
        <v>#REF!</v>
      </c>
      <c r="AHL286" s="197"/>
      <c r="AHM286" s="678" t="e">
        <f>AHL286+#REF!</f>
        <v>#REF!</v>
      </c>
      <c r="AHN286" s="197"/>
      <c r="AHO286" s="678" t="e">
        <f>AHN286+#REF!</f>
        <v>#REF!</v>
      </c>
      <c r="AHP286" s="197"/>
      <c r="AHQ286" s="678" t="e">
        <f>AHP286+#REF!</f>
        <v>#REF!</v>
      </c>
      <c r="AHR286" s="197"/>
      <c r="AHS286" s="678" t="e">
        <f>AHR286+#REF!</f>
        <v>#REF!</v>
      </c>
      <c r="AHT286" s="197"/>
      <c r="AHU286" s="678" t="e">
        <f>AHT286+#REF!</f>
        <v>#REF!</v>
      </c>
      <c r="AHV286" s="197"/>
      <c r="AHW286" s="678" t="e">
        <f>AHV286+#REF!</f>
        <v>#REF!</v>
      </c>
      <c r="AHX286" s="197"/>
      <c r="AHY286" s="678" t="e">
        <f>AHX286+#REF!</f>
        <v>#REF!</v>
      </c>
      <c r="AHZ286" s="197"/>
      <c r="AIA286" s="678" t="e">
        <f>AHZ286+#REF!</f>
        <v>#REF!</v>
      </c>
      <c r="AIB286" s="197"/>
      <c r="AIC286" s="678" t="e">
        <f>AIB286+#REF!</f>
        <v>#REF!</v>
      </c>
      <c r="AID286" s="197"/>
      <c r="AIE286" s="678" t="e">
        <f>AID286+#REF!</f>
        <v>#REF!</v>
      </c>
      <c r="AIF286" s="197"/>
      <c r="AIG286" s="678" t="e">
        <f>AIF286+#REF!</f>
        <v>#REF!</v>
      </c>
      <c r="AIH286" s="197"/>
      <c r="AII286" s="678" t="e">
        <f>AIH286+#REF!</f>
        <v>#REF!</v>
      </c>
      <c r="AIJ286" s="197"/>
      <c r="AIK286" s="678" t="e">
        <f>AIJ286+#REF!</f>
        <v>#REF!</v>
      </c>
      <c r="AIL286" s="197"/>
      <c r="AIM286" s="678" t="e">
        <f>AIL286+#REF!</f>
        <v>#REF!</v>
      </c>
      <c r="AIN286" s="197"/>
      <c r="AIO286" s="678" t="e">
        <f>AIN286+#REF!</f>
        <v>#REF!</v>
      </c>
      <c r="AIP286" s="197"/>
      <c r="AIQ286" s="678" t="e">
        <f>AIP286+#REF!</f>
        <v>#REF!</v>
      </c>
      <c r="AIR286" s="197"/>
      <c r="AIS286" s="678" t="e">
        <f>AIR286+#REF!</f>
        <v>#REF!</v>
      </c>
      <c r="AIT286" s="197"/>
      <c r="AIU286" s="678" t="e">
        <f>AIT286+#REF!</f>
        <v>#REF!</v>
      </c>
      <c r="AIV286" s="197"/>
      <c r="AIW286" s="678" t="e">
        <f>AIV286+#REF!</f>
        <v>#REF!</v>
      </c>
      <c r="AIX286" s="197"/>
      <c r="AIY286" s="678" t="e">
        <f>AIX286+#REF!</f>
        <v>#REF!</v>
      </c>
      <c r="AIZ286" s="197"/>
      <c r="AJA286" s="678" t="e">
        <f>AIZ286+#REF!</f>
        <v>#REF!</v>
      </c>
      <c r="AJB286" s="197"/>
      <c r="AJC286" s="678" t="e">
        <f>AJB286+#REF!</f>
        <v>#REF!</v>
      </c>
      <c r="AJD286" s="197"/>
      <c r="AJE286" s="678" t="e">
        <f>AJD286+#REF!</f>
        <v>#REF!</v>
      </c>
      <c r="AJF286" s="197"/>
      <c r="AJG286" s="678" t="e">
        <f>AJF286+#REF!</f>
        <v>#REF!</v>
      </c>
      <c r="AJH286" s="197"/>
      <c r="AJI286" s="678" t="e">
        <f>AJH286+#REF!</f>
        <v>#REF!</v>
      </c>
      <c r="AJJ286" s="197"/>
      <c r="AJK286" s="678" t="e">
        <f>AJJ286+#REF!</f>
        <v>#REF!</v>
      </c>
      <c r="AJL286" s="197"/>
      <c r="AJM286" s="678" t="e">
        <f>AJL286+#REF!</f>
        <v>#REF!</v>
      </c>
      <c r="AJN286" s="197"/>
      <c r="AJO286" s="678" t="e">
        <f>AJN286+#REF!</f>
        <v>#REF!</v>
      </c>
      <c r="AJP286" s="197"/>
      <c r="AJQ286" s="678" t="e">
        <f>AJP286+#REF!</f>
        <v>#REF!</v>
      </c>
      <c r="AJR286" s="197"/>
      <c r="AJS286" s="678" t="e">
        <f>AJR286+#REF!</f>
        <v>#REF!</v>
      </c>
      <c r="AJT286" s="197"/>
      <c r="AJU286" s="678" t="e">
        <f>AJT286+#REF!</f>
        <v>#REF!</v>
      </c>
      <c r="AJV286" s="197"/>
      <c r="AJW286" s="678" t="e">
        <f>AJV286+#REF!</f>
        <v>#REF!</v>
      </c>
      <c r="AJX286" s="197"/>
      <c r="AJY286" s="678" t="e">
        <f>AJX286+#REF!</f>
        <v>#REF!</v>
      </c>
      <c r="AJZ286" s="197"/>
      <c r="AKA286" s="678" t="e">
        <f>AJZ286+#REF!</f>
        <v>#REF!</v>
      </c>
      <c r="AKB286" s="197"/>
      <c r="AKC286" s="678" t="e">
        <f>AKB286+#REF!</f>
        <v>#REF!</v>
      </c>
      <c r="AKD286" s="197"/>
      <c r="AKE286" s="678" t="e">
        <f>AKD286+#REF!</f>
        <v>#REF!</v>
      </c>
      <c r="AKF286" s="197"/>
      <c r="AKG286" s="678" t="e">
        <f>AKF286+#REF!</f>
        <v>#REF!</v>
      </c>
      <c r="AKH286" s="197"/>
      <c r="AKI286" s="678" t="e">
        <f>AKH286+#REF!</f>
        <v>#REF!</v>
      </c>
      <c r="AKJ286" s="197"/>
      <c r="AKK286" s="678" t="e">
        <f>AKJ286+#REF!</f>
        <v>#REF!</v>
      </c>
      <c r="AKL286" s="197"/>
      <c r="AKM286" s="678" t="e">
        <f>AKL286+#REF!</f>
        <v>#REF!</v>
      </c>
      <c r="AKN286" s="197"/>
      <c r="AKO286" s="678" t="e">
        <f>AKN286+#REF!</f>
        <v>#REF!</v>
      </c>
      <c r="AKP286" s="197"/>
      <c r="AKQ286" s="678" t="e">
        <f>AKP286+#REF!</f>
        <v>#REF!</v>
      </c>
      <c r="AKR286" s="197"/>
      <c r="AKS286" s="678" t="e">
        <f>AKR286+#REF!</f>
        <v>#REF!</v>
      </c>
      <c r="AKT286" s="197"/>
      <c r="AKU286" s="678" t="e">
        <f>AKT286+#REF!</f>
        <v>#REF!</v>
      </c>
      <c r="AKV286" s="197"/>
      <c r="AKW286" s="678" t="e">
        <f>AKV286+#REF!</f>
        <v>#REF!</v>
      </c>
      <c r="AKX286" s="197"/>
      <c r="AKY286" s="678" t="e">
        <f>AKX286+#REF!</f>
        <v>#REF!</v>
      </c>
      <c r="AKZ286" s="197"/>
      <c r="ALA286" s="678" t="e">
        <f>AKZ286+#REF!</f>
        <v>#REF!</v>
      </c>
      <c r="ALB286" s="197"/>
      <c r="ALC286" s="678" t="e">
        <f>ALB286+#REF!</f>
        <v>#REF!</v>
      </c>
      <c r="ALD286" s="197"/>
      <c r="ALE286" s="678" t="e">
        <f>ALD286+#REF!</f>
        <v>#REF!</v>
      </c>
      <c r="ALF286" s="197"/>
      <c r="ALG286" s="678" t="e">
        <f>ALF286+#REF!</f>
        <v>#REF!</v>
      </c>
      <c r="ALH286" s="197"/>
      <c r="ALI286" s="678" t="e">
        <f>ALH286+#REF!</f>
        <v>#REF!</v>
      </c>
      <c r="ALJ286" s="197"/>
      <c r="ALK286" s="678" t="e">
        <f>ALJ286+#REF!</f>
        <v>#REF!</v>
      </c>
      <c r="ALL286" s="197"/>
      <c r="ALM286" s="678" t="e">
        <f>ALL286+#REF!</f>
        <v>#REF!</v>
      </c>
      <c r="ALN286" s="197"/>
      <c r="ALO286" s="678" t="e">
        <f>ALN286+#REF!</f>
        <v>#REF!</v>
      </c>
      <c r="ALP286" s="197"/>
      <c r="ALQ286" s="678" t="e">
        <f>ALP286+#REF!</f>
        <v>#REF!</v>
      </c>
      <c r="ALR286" s="197"/>
      <c r="ALS286" s="678" t="e">
        <f>ALR286+#REF!</f>
        <v>#REF!</v>
      </c>
      <c r="ALT286" s="197"/>
      <c r="ALU286" s="678" t="e">
        <f>ALT286+#REF!</f>
        <v>#REF!</v>
      </c>
      <c r="ALV286" s="197"/>
      <c r="ALW286" s="678" t="e">
        <f>ALV286+#REF!</f>
        <v>#REF!</v>
      </c>
      <c r="ALX286" s="197"/>
      <c r="ALY286" s="678" t="e">
        <f>ALX286+#REF!</f>
        <v>#REF!</v>
      </c>
      <c r="ALZ286" s="197"/>
      <c r="AMA286" s="678" t="e">
        <f>ALZ286+#REF!</f>
        <v>#REF!</v>
      </c>
      <c r="AMB286" s="197"/>
      <c r="AMC286" s="678" t="e">
        <f>AMB286+#REF!</f>
        <v>#REF!</v>
      </c>
      <c r="AMD286" s="197"/>
      <c r="AME286" s="678" t="e">
        <f>AMD286+#REF!</f>
        <v>#REF!</v>
      </c>
      <c r="AMF286" s="197"/>
      <c r="AMG286" s="678" t="e">
        <f>AMF286+#REF!</f>
        <v>#REF!</v>
      </c>
      <c r="AMH286" s="197"/>
      <c r="AMI286" s="678" t="e">
        <f>AMH286+#REF!</f>
        <v>#REF!</v>
      </c>
      <c r="AMJ286" s="197"/>
      <c r="AMK286" s="678" t="e">
        <f>AMJ286+#REF!</f>
        <v>#REF!</v>
      </c>
      <c r="AML286" s="197"/>
      <c r="AMM286" s="678" t="e">
        <f>AML286+#REF!</f>
        <v>#REF!</v>
      </c>
      <c r="AMN286" s="197"/>
      <c r="AMO286" s="678" t="e">
        <f>AMN286+#REF!</f>
        <v>#REF!</v>
      </c>
      <c r="AMP286" s="197"/>
      <c r="AMQ286" s="678" t="e">
        <f>AMP286+#REF!</f>
        <v>#REF!</v>
      </c>
      <c r="AMR286" s="197"/>
      <c r="AMS286" s="678" t="e">
        <f>AMR286+#REF!</f>
        <v>#REF!</v>
      </c>
      <c r="AMT286" s="197"/>
      <c r="AMU286" s="678" t="e">
        <f>AMT286+#REF!</f>
        <v>#REF!</v>
      </c>
      <c r="AMV286" s="197"/>
      <c r="AMW286" s="678" t="e">
        <f>AMV286+#REF!</f>
        <v>#REF!</v>
      </c>
      <c r="AMX286" s="197"/>
      <c r="AMY286" s="678" t="e">
        <f>AMX286+#REF!</f>
        <v>#REF!</v>
      </c>
      <c r="AMZ286" s="197"/>
      <c r="ANA286" s="678" t="e">
        <f>AMZ286+#REF!</f>
        <v>#REF!</v>
      </c>
      <c r="ANB286" s="197"/>
      <c r="ANC286" s="678" t="e">
        <f>ANB286+#REF!</f>
        <v>#REF!</v>
      </c>
      <c r="AND286" s="197"/>
      <c r="ANE286" s="678" t="e">
        <f>AND286+#REF!</f>
        <v>#REF!</v>
      </c>
      <c r="ANF286" s="197"/>
      <c r="ANG286" s="678" t="e">
        <f>ANF286+#REF!</f>
        <v>#REF!</v>
      </c>
      <c r="ANH286" s="197"/>
      <c r="ANI286" s="678" t="e">
        <f>ANH286+#REF!</f>
        <v>#REF!</v>
      </c>
      <c r="ANJ286" s="197"/>
      <c r="ANK286" s="678" t="e">
        <f>ANJ286+#REF!</f>
        <v>#REF!</v>
      </c>
      <c r="ANL286" s="197"/>
      <c r="ANM286" s="678" t="e">
        <f>ANL286+#REF!</f>
        <v>#REF!</v>
      </c>
      <c r="ANN286" s="197"/>
      <c r="ANO286" s="678" t="e">
        <f>ANN286+#REF!</f>
        <v>#REF!</v>
      </c>
      <c r="ANP286" s="197"/>
      <c r="ANQ286" s="678" t="e">
        <f>ANP286+#REF!</f>
        <v>#REF!</v>
      </c>
      <c r="ANR286" s="197"/>
      <c r="ANS286" s="678" t="e">
        <f>ANR286+#REF!</f>
        <v>#REF!</v>
      </c>
      <c r="ANT286" s="197"/>
      <c r="ANU286" s="678" t="e">
        <f>ANT286+#REF!</f>
        <v>#REF!</v>
      </c>
      <c r="ANV286" s="197"/>
      <c r="ANW286" s="678" t="e">
        <f>ANV286+#REF!</f>
        <v>#REF!</v>
      </c>
      <c r="ANX286" s="197"/>
      <c r="ANY286" s="678" t="e">
        <f>ANX286+#REF!</f>
        <v>#REF!</v>
      </c>
      <c r="ANZ286" s="197"/>
      <c r="AOA286" s="678" t="e">
        <f>ANZ286+#REF!</f>
        <v>#REF!</v>
      </c>
      <c r="AOB286" s="197"/>
      <c r="AOC286" s="678" t="e">
        <f>AOB286+#REF!</f>
        <v>#REF!</v>
      </c>
      <c r="AOD286" s="197"/>
      <c r="AOE286" s="678" t="e">
        <f>AOD286+#REF!</f>
        <v>#REF!</v>
      </c>
      <c r="AOF286" s="197"/>
      <c r="AOG286" s="678" t="e">
        <f>AOF286+#REF!</f>
        <v>#REF!</v>
      </c>
      <c r="AOH286" s="197"/>
      <c r="AOI286" s="678" t="e">
        <f>AOH286+#REF!</f>
        <v>#REF!</v>
      </c>
      <c r="AOJ286" s="197"/>
      <c r="AOK286" s="678" t="e">
        <f>AOJ286+#REF!</f>
        <v>#REF!</v>
      </c>
      <c r="AOL286" s="197"/>
      <c r="AOM286" s="678" t="e">
        <f>AOL286+#REF!</f>
        <v>#REF!</v>
      </c>
      <c r="AON286" s="197"/>
      <c r="AOO286" s="678" t="e">
        <f>AON286+#REF!</f>
        <v>#REF!</v>
      </c>
      <c r="AOP286" s="197"/>
      <c r="AOQ286" s="678" t="e">
        <f>AOP286+#REF!</f>
        <v>#REF!</v>
      </c>
      <c r="AOR286" s="197"/>
      <c r="AOS286" s="678" t="e">
        <f>AOR286+#REF!</f>
        <v>#REF!</v>
      </c>
      <c r="AOT286" s="197"/>
      <c r="AOU286" s="678" t="e">
        <f>AOT286+#REF!</f>
        <v>#REF!</v>
      </c>
      <c r="AOV286" s="197"/>
      <c r="AOW286" s="678" t="e">
        <f>AOV286+#REF!</f>
        <v>#REF!</v>
      </c>
      <c r="AOX286" s="197"/>
      <c r="AOY286" s="678" t="e">
        <f>AOX286+#REF!</f>
        <v>#REF!</v>
      </c>
      <c r="AOZ286" s="197"/>
      <c r="APA286" s="678" t="e">
        <f>AOZ286+#REF!</f>
        <v>#REF!</v>
      </c>
      <c r="APB286" s="197"/>
      <c r="APC286" s="678" t="e">
        <f>APB286+#REF!</f>
        <v>#REF!</v>
      </c>
      <c r="APD286" s="197"/>
      <c r="APE286" s="678" t="e">
        <f>APD286+#REF!</f>
        <v>#REF!</v>
      </c>
      <c r="APF286" s="197"/>
      <c r="APG286" s="678" t="e">
        <f>APF286+#REF!</f>
        <v>#REF!</v>
      </c>
      <c r="APH286" s="197"/>
      <c r="API286" s="678" t="e">
        <f>APH286+#REF!</f>
        <v>#REF!</v>
      </c>
      <c r="APJ286" s="197"/>
      <c r="APK286" s="678" t="e">
        <f>APJ286+#REF!</f>
        <v>#REF!</v>
      </c>
      <c r="APL286" s="197"/>
      <c r="APM286" s="678" t="e">
        <f>APL286+#REF!</f>
        <v>#REF!</v>
      </c>
      <c r="APN286" s="197"/>
      <c r="APO286" s="678" t="e">
        <f>APN286+#REF!</f>
        <v>#REF!</v>
      </c>
      <c r="APP286" s="197"/>
      <c r="APQ286" s="678" t="e">
        <f>APP286+#REF!</f>
        <v>#REF!</v>
      </c>
      <c r="APR286" s="197"/>
      <c r="APS286" s="678" t="e">
        <f>APR286+#REF!</f>
        <v>#REF!</v>
      </c>
      <c r="APT286" s="197"/>
      <c r="APU286" s="678" t="e">
        <f>APT286+#REF!</f>
        <v>#REF!</v>
      </c>
      <c r="APV286" s="197"/>
      <c r="APW286" s="678" t="e">
        <f>APV286+#REF!</f>
        <v>#REF!</v>
      </c>
      <c r="APX286" s="197"/>
      <c r="APY286" s="678" t="e">
        <f>APX286+#REF!</f>
        <v>#REF!</v>
      </c>
      <c r="APZ286" s="197"/>
      <c r="AQA286" s="678" t="e">
        <f>APZ286+#REF!</f>
        <v>#REF!</v>
      </c>
      <c r="AQB286" s="197"/>
      <c r="AQC286" s="678" t="e">
        <f>AQB286+#REF!</f>
        <v>#REF!</v>
      </c>
      <c r="AQD286" s="197"/>
      <c r="AQE286" s="678" t="e">
        <f>AQD286+#REF!</f>
        <v>#REF!</v>
      </c>
      <c r="AQF286" s="197"/>
      <c r="AQG286" s="678" t="e">
        <f>AQF286+#REF!</f>
        <v>#REF!</v>
      </c>
      <c r="AQH286" s="197"/>
      <c r="AQI286" s="678" t="e">
        <f>AQH286+#REF!</f>
        <v>#REF!</v>
      </c>
      <c r="AQJ286" s="197"/>
      <c r="AQK286" s="678" t="e">
        <f>AQJ286+#REF!</f>
        <v>#REF!</v>
      </c>
      <c r="AQL286" s="197"/>
      <c r="AQM286" s="678" t="e">
        <f>AQL286+#REF!</f>
        <v>#REF!</v>
      </c>
      <c r="AQN286" s="197"/>
      <c r="AQO286" s="678" t="e">
        <f>AQN286+#REF!</f>
        <v>#REF!</v>
      </c>
      <c r="AQP286" s="197"/>
      <c r="AQQ286" s="678" t="e">
        <f>AQP286+#REF!</f>
        <v>#REF!</v>
      </c>
      <c r="AQR286" s="197"/>
      <c r="AQS286" s="678" t="e">
        <f>AQR286+#REF!</f>
        <v>#REF!</v>
      </c>
      <c r="AQT286" s="197"/>
      <c r="AQU286" s="678" t="e">
        <f>AQT286+#REF!</f>
        <v>#REF!</v>
      </c>
      <c r="AQV286" s="197"/>
      <c r="AQW286" s="678" t="e">
        <f>AQV286+#REF!</f>
        <v>#REF!</v>
      </c>
      <c r="AQX286" s="197"/>
      <c r="AQY286" s="678" t="e">
        <f>AQX286+#REF!</f>
        <v>#REF!</v>
      </c>
      <c r="AQZ286" s="197"/>
      <c r="ARA286" s="678" t="e">
        <f>AQZ286+#REF!</f>
        <v>#REF!</v>
      </c>
      <c r="ARB286" s="197"/>
      <c r="ARC286" s="678" t="e">
        <f>ARB286+#REF!</f>
        <v>#REF!</v>
      </c>
      <c r="ARD286" s="197"/>
      <c r="ARE286" s="678" t="e">
        <f>ARD286+#REF!</f>
        <v>#REF!</v>
      </c>
      <c r="ARF286" s="197"/>
      <c r="ARG286" s="678" t="e">
        <f>ARF286+#REF!</f>
        <v>#REF!</v>
      </c>
      <c r="ARH286" s="197"/>
      <c r="ARI286" s="678" t="e">
        <f>ARH286+#REF!</f>
        <v>#REF!</v>
      </c>
      <c r="ARJ286" s="197"/>
      <c r="ARK286" s="678" t="e">
        <f>ARJ286+#REF!</f>
        <v>#REF!</v>
      </c>
      <c r="ARL286" s="197"/>
      <c r="ARM286" s="678" t="e">
        <f>ARL286+#REF!</f>
        <v>#REF!</v>
      </c>
      <c r="ARN286" s="197"/>
      <c r="ARO286" s="678" t="e">
        <f>ARN286+#REF!</f>
        <v>#REF!</v>
      </c>
      <c r="ARP286" s="197"/>
      <c r="ARQ286" s="678" t="e">
        <f>ARP286+#REF!</f>
        <v>#REF!</v>
      </c>
      <c r="ARR286" s="197"/>
      <c r="ARS286" s="678" t="e">
        <f>ARR286+#REF!</f>
        <v>#REF!</v>
      </c>
      <c r="ART286" s="197"/>
      <c r="ARU286" s="678" t="e">
        <f>ART286+#REF!</f>
        <v>#REF!</v>
      </c>
      <c r="ARV286" s="197"/>
      <c r="ARW286" s="678" t="e">
        <f>ARV286+#REF!</f>
        <v>#REF!</v>
      </c>
      <c r="ARX286" s="197"/>
      <c r="ARY286" s="678" t="e">
        <f>ARX286+#REF!</f>
        <v>#REF!</v>
      </c>
      <c r="ARZ286" s="197"/>
      <c r="ASA286" s="678" t="e">
        <f>ARZ286+#REF!</f>
        <v>#REF!</v>
      </c>
      <c r="ASB286" s="197"/>
      <c r="ASC286" s="678" t="e">
        <f>ASB286+#REF!</f>
        <v>#REF!</v>
      </c>
      <c r="ASD286" s="197"/>
      <c r="ASE286" s="678" t="e">
        <f>ASD286+#REF!</f>
        <v>#REF!</v>
      </c>
      <c r="ASF286" s="197"/>
      <c r="ASG286" s="678" t="e">
        <f>ASF286+#REF!</f>
        <v>#REF!</v>
      </c>
      <c r="ASH286" s="197"/>
      <c r="ASI286" s="678" t="e">
        <f>ASH286+#REF!</f>
        <v>#REF!</v>
      </c>
      <c r="ASJ286" s="197"/>
      <c r="ASK286" s="678" t="e">
        <f>ASJ286+#REF!</f>
        <v>#REF!</v>
      </c>
      <c r="ASL286" s="197"/>
      <c r="ASM286" s="678" t="e">
        <f>ASL286+#REF!</f>
        <v>#REF!</v>
      </c>
      <c r="ASN286" s="197"/>
      <c r="ASO286" s="678" t="e">
        <f>ASN286+#REF!</f>
        <v>#REF!</v>
      </c>
      <c r="ASP286" s="197"/>
      <c r="ASQ286" s="678" t="e">
        <f>ASP286+#REF!</f>
        <v>#REF!</v>
      </c>
      <c r="ASR286" s="197"/>
      <c r="ASS286" s="678" t="e">
        <f>ASR286+#REF!</f>
        <v>#REF!</v>
      </c>
      <c r="AST286" s="197"/>
      <c r="ASU286" s="678" t="e">
        <f>AST286+#REF!</f>
        <v>#REF!</v>
      </c>
      <c r="ASV286" s="197"/>
      <c r="ASW286" s="678" t="e">
        <f>ASV286+#REF!</f>
        <v>#REF!</v>
      </c>
      <c r="ASX286" s="197"/>
      <c r="ASY286" s="678" t="e">
        <f>ASX286+#REF!</f>
        <v>#REF!</v>
      </c>
      <c r="ASZ286" s="197"/>
      <c r="ATA286" s="678" t="e">
        <f>ASZ286+#REF!</f>
        <v>#REF!</v>
      </c>
      <c r="ATB286" s="197"/>
      <c r="ATC286" s="678" t="e">
        <f>ATB286+#REF!</f>
        <v>#REF!</v>
      </c>
      <c r="ATD286" s="197"/>
      <c r="ATE286" s="678" t="e">
        <f>ATD286+#REF!</f>
        <v>#REF!</v>
      </c>
      <c r="ATF286" s="197"/>
      <c r="ATG286" s="678" t="e">
        <f>ATF286+#REF!</f>
        <v>#REF!</v>
      </c>
      <c r="ATH286" s="197"/>
      <c r="ATI286" s="678" t="e">
        <f>ATH286+#REF!</f>
        <v>#REF!</v>
      </c>
      <c r="ATJ286" s="197"/>
      <c r="ATK286" s="678" t="e">
        <f>ATJ286+#REF!</f>
        <v>#REF!</v>
      </c>
      <c r="ATL286" s="197"/>
      <c r="ATM286" s="678" t="e">
        <f>ATL286+#REF!</f>
        <v>#REF!</v>
      </c>
      <c r="ATN286" s="197"/>
      <c r="ATO286" s="678" t="e">
        <f>ATN286+#REF!</f>
        <v>#REF!</v>
      </c>
      <c r="ATP286" s="197"/>
      <c r="ATQ286" s="678" t="e">
        <f>ATP286+#REF!</f>
        <v>#REF!</v>
      </c>
      <c r="ATR286" s="197"/>
      <c r="ATS286" s="678" t="e">
        <f>ATR286+#REF!</f>
        <v>#REF!</v>
      </c>
      <c r="ATT286" s="197"/>
      <c r="ATU286" s="678" t="e">
        <f>ATT286+#REF!</f>
        <v>#REF!</v>
      </c>
      <c r="ATV286" s="197"/>
      <c r="ATW286" s="678" t="e">
        <f>ATV286+#REF!</f>
        <v>#REF!</v>
      </c>
      <c r="ATX286" s="197"/>
      <c r="ATY286" s="678" t="e">
        <f>ATX286+#REF!</f>
        <v>#REF!</v>
      </c>
      <c r="ATZ286" s="197"/>
      <c r="AUA286" s="678" t="e">
        <f>ATZ286+#REF!</f>
        <v>#REF!</v>
      </c>
      <c r="AUB286" s="197"/>
      <c r="AUC286" s="678" t="e">
        <f>AUB286+#REF!</f>
        <v>#REF!</v>
      </c>
      <c r="AUD286" s="197"/>
      <c r="AUE286" s="678" t="e">
        <f>AUD286+#REF!</f>
        <v>#REF!</v>
      </c>
      <c r="AUF286" s="197"/>
      <c r="AUG286" s="678" t="e">
        <f>AUF286+#REF!</f>
        <v>#REF!</v>
      </c>
      <c r="AUH286" s="197"/>
      <c r="AUI286" s="678" t="e">
        <f>AUH286+#REF!</f>
        <v>#REF!</v>
      </c>
      <c r="AUJ286" s="197"/>
      <c r="AUK286" s="678" t="e">
        <f>AUJ286+#REF!</f>
        <v>#REF!</v>
      </c>
      <c r="AUL286" s="197"/>
      <c r="AUM286" s="678" t="e">
        <f>AUL286+#REF!</f>
        <v>#REF!</v>
      </c>
      <c r="AUN286" s="197"/>
      <c r="AUO286" s="678" t="e">
        <f>AUN286+#REF!</f>
        <v>#REF!</v>
      </c>
      <c r="AUP286" s="197"/>
      <c r="AUQ286" s="678" t="e">
        <f>AUP286+#REF!</f>
        <v>#REF!</v>
      </c>
      <c r="AUR286" s="197"/>
      <c r="AUS286" s="678" t="e">
        <f>AUR286+#REF!</f>
        <v>#REF!</v>
      </c>
      <c r="AUT286" s="197"/>
      <c r="AUU286" s="678" t="e">
        <f>AUT286+#REF!</f>
        <v>#REF!</v>
      </c>
      <c r="AUV286" s="197"/>
      <c r="AUW286" s="678" t="e">
        <f>AUV286+#REF!</f>
        <v>#REF!</v>
      </c>
      <c r="AUX286" s="197"/>
      <c r="AUY286" s="678" t="e">
        <f>AUX286+#REF!</f>
        <v>#REF!</v>
      </c>
      <c r="AUZ286" s="197"/>
      <c r="AVA286" s="678" t="e">
        <f>AUZ286+#REF!</f>
        <v>#REF!</v>
      </c>
      <c r="AVB286" s="197"/>
      <c r="AVC286" s="678" t="e">
        <f>AVB286+#REF!</f>
        <v>#REF!</v>
      </c>
      <c r="AVD286" s="197"/>
      <c r="AVE286" s="678" t="e">
        <f>AVD286+#REF!</f>
        <v>#REF!</v>
      </c>
      <c r="AVF286" s="197"/>
      <c r="AVG286" s="678" t="e">
        <f>AVF286+#REF!</f>
        <v>#REF!</v>
      </c>
      <c r="AVH286" s="197"/>
      <c r="AVI286" s="678" t="e">
        <f>AVH286+#REF!</f>
        <v>#REF!</v>
      </c>
      <c r="AVJ286" s="197"/>
      <c r="AVK286" s="678" t="e">
        <f>AVJ286+#REF!</f>
        <v>#REF!</v>
      </c>
      <c r="AVL286" s="197"/>
      <c r="AVM286" s="678" t="e">
        <f>AVL286+#REF!</f>
        <v>#REF!</v>
      </c>
      <c r="AVN286" s="197"/>
      <c r="AVO286" s="678" t="e">
        <f>AVN286+#REF!</f>
        <v>#REF!</v>
      </c>
      <c r="AVP286" s="197"/>
      <c r="AVQ286" s="678" t="e">
        <f>AVP286+#REF!</f>
        <v>#REF!</v>
      </c>
      <c r="AVR286" s="197"/>
      <c r="AVS286" s="678" t="e">
        <f>AVR286+#REF!</f>
        <v>#REF!</v>
      </c>
      <c r="AVT286" s="197"/>
      <c r="AVU286" s="678" t="e">
        <f>AVT286+#REF!</f>
        <v>#REF!</v>
      </c>
      <c r="AVV286" s="197"/>
      <c r="AVW286" s="678" t="e">
        <f>AVV286+#REF!</f>
        <v>#REF!</v>
      </c>
      <c r="AVX286" s="197"/>
      <c r="AVY286" s="678" t="e">
        <f>AVX286+#REF!</f>
        <v>#REF!</v>
      </c>
      <c r="AVZ286" s="197"/>
      <c r="AWA286" s="678" t="e">
        <f>AVZ286+#REF!</f>
        <v>#REF!</v>
      </c>
      <c r="AWB286" s="197"/>
      <c r="AWC286" s="678" t="e">
        <f>AWB286+#REF!</f>
        <v>#REF!</v>
      </c>
      <c r="AWD286" s="197"/>
      <c r="AWE286" s="678" t="e">
        <f>AWD286+#REF!</f>
        <v>#REF!</v>
      </c>
      <c r="AWF286" s="197"/>
      <c r="AWG286" s="678" t="e">
        <f>AWF286+#REF!</f>
        <v>#REF!</v>
      </c>
      <c r="AWH286" s="197"/>
      <c r="AWI286" s="678" t="e">
        <f>AWH286+#REF!</f>
        <v>#REF!</v>
      </c>
      <c r="AWJ286" s="197"/>
      <c r="AWK286" s="678" t="e">
        <f>AWJ286+#REF!</f>
        <v>#REF!</v>
      </c>
      <c r="AWL286" s="197"/>
      <c r="AWM286" s="678" t="e">
        <f>AWL286+#REF!</f>
        <v>#REF!</v>
      </c>
      <c r="AWN286" s="197"/>
      <c r="AWO286" s="678" t="e">
        <f>AWN286+#REF!</f>
        <v>#REF!</v>
      </c>
      <c r="AWP286" s="197"/>
      <c r="AWQ286" s="678" t="e">
        <f>AWP286+#REF!</f>
        <v>#REF!</v>
      </c>
      <c r="AWR286" s="197"/>
      <c r="AWS286" s="678" t="e">
        <f>AWR286+#REF!</f>
        <v>#REF!</v>
      </c>
      <c r="AWT286" s="197"/>
      <c r="AWU286" s="678" t="e">
        <f>AWT286+#REF!</f>
        <v>#REF!</v>
      </c>
      <c r="AWV286" s="197"/>
      <c r="AWW286" s="678" t="e">
        <f>AWV286+#REF!</f>
        <v>#REF!</v>
      </c>
      <c r="AWX286" s="197"/>
      <c r="AWY286" s="678" t="e">
        <f>AWX286+#REF!</f>
        <v>#REF!</v>
      </c>
      <c r="AWZ286" s="197"/>
      <c r="AXA286" s="678" t="e">
        <f>AWZ286+#REF!</f>
        <v>#REF!</v>
      </c>
      <c r="AXB286" s="197"/>
      <c r="AXC286" s="678" t="e">
        <f>AXB286+#REF!</f>
        <v>#REF!</v>
      </c>
      <c r="AXD286" s="197"/>
      <c r="AXE286" s="678" t="e">
        <f>AXD286+#REF!</f>
        <v>#REF!</v>
      </c>
      <c r="AXF286" s="197"/>
      <c r="AXG286" s="678" t="e">
        <f>AXF286+#REF!</f>
        <v>#REF!</v>
      </c>
      <c r="AXH286" s="197"/>
      <c r="AXI286" s="678" t="e">
        <f>AXH286+#REF!</f>
        <v>#REF!</v>
      </c>
      <c r="AXJ286" s="197"/>
      <c r="AXK286" s="678" t="e">
        <f>AXJ286+#REF!</f>
        <v>#REF!</v>
      </c>
      <c r="AXL286" s="197"/>
      <c r="AXM286" s="678" t="e">
        <f>AXL286+#REF!</f>
        <v>#REF!</v>
      </c>
      <c r="AXN286" s="197"/>
      <c r="AXO286" s="678" t="e">
        <f>AXN286+#REF!</f>
        <v>#REF!</v>
      </c>
      <c r="AXP286" s="197"/>
      <c r="AXQ286" s="678" t="e">
        <f>AXP286+#REF!</f>
        <v>#REF!</v>
      </c>
      <c r="AXR286" s="197"/>
      <c r="AXS286" s="678" t="e">
        <f>AXR286+#REF!</f>
        <v>#REF!</v>
      </c>
      <c r="AXT286" s="197"/>
      <c r="AXU286" s="678" t="e">
        <f>AXT286+#REF!</f>
        <v>#REF!</v>
      </c>
      <c r="AXV286" s="197"/>
      <c r="AXW286" s="678" t="e">
        <f>AXV286+#REF!</f>
        <v>#REF!</v>
      </c>
      <c r="AXX286" s="197"/>
      <c r="AXY286" s="678" t="e">
        <f>AXX286+#REF!</f>
        <v>#REF!</v>
      </c>
      <c r="AXZ286" s="197"/>
      <c r="AYA286" s="678" t="e">
        <f>AXZ286+#REF!</f>
        <v>#REF!</v>
      </c>
      <c r="AYB286" s="197"/>
      <c r="AYC286" s="678" t="e">
        <f>AYB286+#REF!</f>
        <v>#REF!</v>
      </c>
      <c r="AYD286" s="197"/>
      <c r="AYE286" s="678" t="e">
        <f>AYD286+#REF!</f>
        <v>#REF!</v>
      </c>
      <c r="AYF286" s="197"/>
      <c r="AYG286" s="678" t="e">
        <f>AYF286+#REF!</f>
        <v>#REF!</v>
      </c>
      <c r="AYH286" s="197"/>
      <c r="AYI286" s="678" t="e">
        <f>AYH286+#REF!</f>
        <v>#REF!</v>
      </c>
      <c r="AYJ286" s="197"/>
      <c r="AYK286" s="678" t="e">
        <f>AYJ286+#REF!</f>
        <v>#REF!</v>
      </c>
      <c r="AYL286" s="197"/>
      <c r="AYM286" s="678" t="e">
        <f>AYL286+#REF!</f>
        <v>#REF!</v>
      </c>
      <c r="AYN286" s="197"/>
      <c r="AYO286" s="678" t="e">
        <f>AYN286+#REF!</f>
        <v>#REF!</v>
      </c>
      <c r="AYP286" s="197"/>
      <c r="AYQ286" s="678" t="e">
        <f>AYP286+#REF!</f>
        <v>#REF!</v>
      </c>
      <c r="AYR286" s="197"/>
      <c r="AYS286" s="678" t="e">
        <f>AYR286+#REF!</f>
        <v>#REF!</v>
      </c>
      <c r="AYT286" s="197"/>
      <c r="AYU286" s="678" t="e">
        <f>AYT286+#REF!</f>
        <v>#REF!</v>
      </c>
      <c r="AYV286" s="197"/>
      <c r="AYW286" s="678" t="e">
        <f>AYV286+#REF!</f>
        <v>#REF!</v>
      </c>
      <c r="AYX286" s="197"/>
      <c r="AYY286" s="678" t="e">
        <f>AYX286+#REF!</f>
        <v>#REF!</v>
      </c>
      <c r="AYZ286" s="197"/>
      <c r="AZA286" s="678" t="e">
        <f>AYZ286+#REF!</f>
        <v>#REF!</v>
      </c>
      <c r="AZB286" s="197"/>
      <c r="AZC286" s="678" t="e">
        <f>AZB286+#REF!</f>
        <v>#REF!</v>
      </c>
      <c r="AZD286" s="197"/>
      <c r="AZE286" s="678" t="e">
        <f>AZD286+#REF!</f>
        <v>#REF!</v>
      </c>
      <c r="AZF286" s="197"/>
      <c r="AZG286" s="678" t="e">
        <f>AZF286+#REF!</f>
        <v>#REF!</v>
      </c>
      <c r="AZH286" s="197"/>
      <c r="AZI286" s="678" t="e">
        <f>AZH286+#REF!</f>
        <v>#REF!</v>
      </c>
      <c r="AZJ286" s="197"/>
      <c r="AZK286" s="678" t="e">
        <f>AZJ286+#REF!</f>
        <v>#REF!</v>
      </c>
      <c r="AZL286" s="197"/>
      <c r="AZM286" s="678" t="e">
        <f>AZL286+#REF!</f>
        <v>#REF!</v>
      </c>
      <c r="AZN286" s="197"/>
      <c r="AZO286" s="678" t="e">
        <f>AZN286+#REF!</f>
        <v>#REF!</v>
      </c>
      <c r="AZP286" s="197"/>
      <c r="AZQ286" s="678" t="e">
        <f>AZP286+#REF!</f>
        <v>#REF!</v>
      </c>
      <c r="AZR286" s="197"/>
      <c r="AZS286" s="678" t="e">
        <f>AZR286+#REF!</f>
        <v>#REF!</v>
      </c>
      <c r="AZT286" s="197"/>
      <c r="AZU286" s="678" t="e">
        <f>AZT286+#REF!</f>
        <v>#REF!</v>
      </c>
      <c r="AZV286" s="197"/>
      <c r="AZW286" s="678" t="e">
        <f>AZV286+#REF!</f>
        <v>#REF!</v>
      </c>
      <c r="AZX286" s="197"/>
      <c r="AZY286" s="678" t="e">
        <f>AZX286+#REF!</f>
        <v>#REF!</v>
      </c>
      <c r="AZZ286" s="197"/>
      <c r="BAA286" s="678" t="e">
        <f>AZZ286+#REF!</f>
        <v>#REF!</v>
      </c>
      <c r="BAB286" s="197"/>
      <c r="BAC286" s="678" t="e">
        <f>BAB286+#REF!</f>
        <v>#REF!</v>
      </c>
      <c r="BAD286" s="197"/>
      <c r="BAE286" s="678" t="e">
        <f>BAD286+#REF!</f>
        <v>#REF!</v>
      </c>
      <c r="BAF286" s="197"/>
      <c r="BAG286" s="678" t="e">
        <f>BAF286+#REF!</f>
        <v>#REF!</v>
      </c>
      <c r="BAH286" s="197"/>
      <c r="BAI286" s="678" t="e">
        <f>BAH286+#REF!</f>
        <v>#REF!</v>
      </c>
      <c r="BAJ286" s="197"/>
      <c r="BAK286" s="678" t="e">
        <f>BAJ286+#REF!</f>
        <v>#REF!</v>
      </c>
      <c r="BAL286" s="197"/>
      <c r="BAM286" s="678" t="e">
        <f>BAL286+#REF!</f>
        <v>#REF!</v>
      </c>
      <c r="BAN286" s="197"/>
      <c r="BAO286" s="678" t="e">
        <f>BAN286+#REF!</f>
        <v>#REF!</v>
      </c>
      <c r="BAP286" s="197"/>
      <c r="BAQ286" s="678" t="e">
        <f>BAP286+#REF!</f>
        <v>#REF!</v>
      </c>
      <c r="BAR286" s="197"/>
      <c r="BAS286" s="678" t="e">
        <f>BAR286+#REF!</f>
        <v>#REF!</v>
      </c>
      <c r="BAT286" s="197"/>
      <c r="BAU286" s="678" t="e">
        <f>BAT286+#REF!</f>
        <v>#REF!</v>
      </c>
      <c r="BAV286" s="197"/>
      <c r="BAW286" s="678" t="e">
        <f>BAV286+#REF!</f>
        <v>#REF!</v>
      </c>
      <c r="BAX286" s="197"/>
      <c r="BAY286" s="678" t="e">
        <f>BAX286+#REF!</f>
        <v>#REF!</v>
      </c>
      <c r="BAZ286" s="197"/>
      <c r="BBA286" s="678" t="e">
        <f>BAZ286+#REF!</f>
        <v>#REF!</v>
      </c>
      <c r="BBB286" s="197"/>
      <c r="BBC286" s="678" t="e">
        <f>BBB286+#REF!</f>
        <v>#REF!</v>
      </c>
      <c r="BBD286" s="197"/>
      <c r="BBE286" s="678" t="e">
        <f>BBD286+#REF!</f>
        <v>#REF!</v>
      </c>
      <c r="BBF286" s="197"/>
      <c r="BBG286" s="678" t="e">
        <f>BBF286+#REF!</f>
        <v>#REF!</v>
      </c>
      <c r="BBH286" s="197"/>
      <c r="BBI286" s="678" t="e">
        <f>BBH286+#REF!</f>
        <v>#REF!</v>
      </c>
      <c r="BBJ286" s="197"/>
      <c r="BBK286" s="678" t="e">
        <f>BBJ286+#REF!</f>
        <v>#REF!</v>
      </c>
      <c r="BBL286" s="197"/>
      <c r="BBM286" s="678" t="e">
        <f>BBL286+#REF!</f>
        <v>#REF!</v>
      </c>
      <c r="BBN286" s="197"/>
      <c r="BBO286" s="678" t="e">
        <f>BBN286+#REF!</f>
        <v>#REF!</v>
      </c>
      <c r="BBP286" s="197"/>
      <c r="BBQ286" s="678" t="e">
        <f>BBP286+#REF!</f>
        <v>#REF!</v>
      </c>
      <c r="BBR286" s="197"/>
      <c r="BBS286" s="678" t="e">
        <f>BBR286+#REF!</f>
        <v>#REF!</v>
      </c>
      <c r="BBT286" s="197"/>
      <c r="BBU286" s="678" t="e">
        <f>BBT286+#REF!</f>
        <v>#REF!</v>
      </c>
      <c r="BBV286" s="197"/>
      <c r="BBW286" s="678" t="e">
        <f>BBV286+#REF!</f>
        <v>#REF!</v>
      </c>
      <c r="BBX286" s="197"/>
      <c r="BBY286" s="678" t="e">
        <f>BBX286+#REF!</f>
        <v>#REF!</v>
      </c>
      <c r="BBZ286" s="197"/>
      <c r="BCA286" s="678" t="e">
        <f>BBZ286+#REF!</f>
        <v>#REF!</v>
      </c>
      <c r="BCB286" s="197"/>
      <c r="BCC286" s="678" t="e">
        <f>BCB286+#REF!</f>
        <v>#REF!</v>
      </c>
      <c r="BCD286" s="197"/>
      <c r="BCE286" s="678" t="e">
        <f>BCD286+#REF!</f>
        <v>#REF!</v>
      </c>
      <c r="BCF286" s="197"/>
      <c r="BCG286" s="678" t="e">
        <f>BCF286+#REF!</f>
        <v>#REF!</v>
      </c>
      <c r="BCH286" s="197"/>
      <c r="BCI286" s="678" t="e">
        <f>BCH286+#REF!</f>
        <v>#REF!</v>
      </c>
      <c r="BCJ286" s="197"/>
      <c r="BCK286" s="678" t="e">
        <f>BCJ286+#REF!</f>
        <v>#REF!</v>
      </c>
      <c r="BCL286" s="197"/>
      <c r="BCM286" s="678" t="e">
        <f>BCL286+#REF!</f>
        <v>#REF!</v>
      </c>
      <c r="BCN286" s="197"/>
      <c r="BCO286" s="678" t="e">
        <f>BCN286+#REF!</f>
        <v>#REF!</v>
      </c>
      <c r="BCP286" s="197"/>
      <c r="BCQ286" s="678" t="e">
        <f>BCP286+#REF!</f>
        <v>#REF!</v>
      </c>
      <c r="BCR286" s="197"/>
      <c r="BCS286" s="678" t="e">
        <f>BCR286+#REF!</f>
        <v>#REF!</v>
      </c>
      <c r="BCT286" s="197"/>
      <c r="BCU286" s="678" t="e">
        <f>BCT286+#REF!</f>
        <v>#REF!</v>
      </c>
      <c r="BCV286" s="197"/>
      <c r="BCW286" s="678" t="e">
        <f>BCV286+#REF!</f>
        <v>#REF!</v>
      </c>
      <c r="BCX286" s="197"/>
      <c r="BCY286" s="678" t="e">
        <f>BCX286+#REF!</f>
        <v>#REF!</v>
      </c>
      <c r="BCZ286" s="197"/>
      <c r="BDA286" s="678" t="e">
        <f>BCZ286+#REF!</f>
        <v>#REF!</v>
      </c>
      <c r="BDB286" s="197"/>
      <c r="BDC286" s="678" t="e">
        <f>BDB286+#REF!</f>
        <v>#REF!</v>
      </c>
      <c r="BDD286" s="197"/>
      <c r="BDE286" s="678" t="e">
        <f>BDD286+#REF!</f>
        <v>#REF!</v>
      </c>
      <c r="BDF286" s="197"/>
      <c r="BDG286" s="678" t="e">
        <f>BDF286+#REF!</f>
        <v>#REF!</v>
      </c>
      <c r="BDH286" s="197"/>
      <c r="BDI286" s="678" t="e">
        <f>BDH286+#REF!</f>
        <v>#REF!</v>
      </c>
      <c r="BDJ286" s="197"/>
      <c r="BDK286" s="678" t="e">
        <f>BDJ286+#REF!</f>
        <v>#REF!</v>
      </c>
      <c r="BDL286" s="197"/>
      <c r="BDM286" s="678" t="e">
        <f>BDL286+#REF!</f>
        <v>#REF!</v>
      </c>
      <c r="BDN286" s="197"/>
      <c r="BDO286" s="678" t="e">
        <f>BDN286+#REF!</f>
        <v>#REF!</v>
      </c>
      <c r="BDP286" s="197"/>
      <c r="BDQ286" s="678" t="e">
        <f>BDP286+#REF!</f>
        <v>#REF!</v>
      </c>
      <c r="BDR286" s="197"/>
      <c r="BDS286" s="678" t="e">
        <f>BDR286+#REF!</f>
        <v>#REF!</v>
      </c>
      <c r="BDT286" s="197"/>
      <c r="BDU286" s="678" t="e">
        <f>BDT286+#REF!</f>
        <v>#REF!</v>
      </c>
      <c r="BDV286" s="197"/>
      <c r="BDW286" s="678" t="e">
        <f>BDV286+#REF!</f>
        <v>#REF!</v>
      </c>
      <c r="BDX286" s="197"/>
      <c r="BDY286" s="678" t="e">
        <f>BDX286+#REF!</f>
        <v>#REF!</v>
      </c>
      <c r="BDZ286" s="197"/>
      <c r="BEA286" s="678" t="e">
        <f>BDZ286+#REF!</f>
        <v>#REF!</v>
      </c>
      <c r="BEB286" s="197"/>
      <c r="BEC286" s="678" t="e">
        <f>BEB286+#REF!</f>
        <v>#REF!</v>
      </c>
      <c r="BED286" s="197"/>
      <c r="BEE286" s="678" t="e">
        <f>BED286+#REF!</f>
        <v>#REF!</v>
      </c>
      <c r="BEF286" s="197"/>
      <c r="BEG286" s="678" t="e">
        <f>BEF286+#REF!</f>
        <v>#REF!</v>
      </c>
      <c r="BEH286" s="197"/>
      <c r="BEI286" s="678" t="e">
        <f>BEH286+#REF!</f>
        <v>#REF!</v>
      </c>
      <c r="BEJ286" s="197"/>
      <c r="BEK286" s="678" t="e">
        <f>BEJ286+#REF!</f>
        <v>#REF!</v>
      </c>
      <c r="BEL286" s="197"/>
      <c r="BEM286" s="678" t="e">
        <f>BEL286+#REF!</f>
        <v>#REF!</v>
      </c>
      <c r="BEN286" s="197"/>
      <c r="BEO286" s="678" t="e">
        <f>BEN286+#REF!</f>
        <v>#REF!</v>
      </c>
      <c r="BEP286" s="197"/>
      <c r="BEQ286" s="678" t="e">
        <f>BEP286+#REF!</f>
        <v>#REF!</v>
      </c>
      <c r="BER286" s="197"/>
      <c r="BES286" s="678" t="e">
        <f>BER286+#REF!</f>
        <v>#REF!</v>
      </c>
      <c r="BET286" s="197"/>
      <c r="BEU286" s="678" t="e">
        <f>BET286+#REF!</f>
        <v>#REF!</v>
      </c>
      <c r="BEV286" s="197"/>
      <c r="BEW286" s="678" t="e">
        <f>BEV286+#REF!</f>
        <v>#REF!</v>
      </c>
      <c r="BEX286" s="197"/>
      <c r="BEY286" s="678" t="e">
        <f>BEX286+#REF!</f>
        <v>#REF!</v>
      </c>
      <c r="BEZ286" s="197"/>
      <c r="BFA286" s="678" t="e">
        <f>BEZ286+#REF!</f>
        <v>#REF!</v>
      </c>
      <c r="BFB286" s="197"/>
      <c r="BFC286" s="678" t="e">
        <f>BFB286+#REF!</f>
        <v>#REF!</v>
      </c>
      <c r="BFD286" s="197"/>
      <c r="BFE286" s="678" t="e">
        <f>BFD286+#REF!</f>
        <v>#REF!</v>
      </c>
      <c r="BFF286" s="197"/>
      <c r="BFG286" s="678" t="e">
        <f>BFF286+#REF!</f>
        <v>#REF!</v>
      </c>
      <c r="BFH286" s="197"/>
      <c r="BFI286" s="678" t="e">
        <f>BFH286+#REF!</f>
        <v>#REF!</v>
      </c>
      <c r="BFJ286" s="197"/>
      <c r="BFK286" s="678" t="e">
        <f>BFJ286+#REF!</f>
        <v>#REF!</v>
      </c>
      <c r="BFL286" s="197"/>
      <c r="BFM286" s="678" t="e">
        <f>BFL286+#REF!</f>
        <v>#REF!</v>
      </c>
      <c r="BFN286" s="197"/>
      <c r="BFO286" s="678" t="e">
        <f>BFN286+#REF!</f>
        <v>#REF!</v>
      </c>
      <c r="BFP286" s="197"/>
      <c r="BFQ286" s="678" t="e">
        <f>BFP286+#REF!</f>
        <v>#REF!</v>
      </c>
      <c r="BFR286" s="197"/>
      <c r="BFS286" s="678" t="e">
        <f>BFR286+#REF!</f>
        <v>#REF!</v>
      </c>
      <c r="BFT286" s="197"/>
      <c r="BFU286" s="678" t="e">
        <f>BFT286+#REF!</f>
        <v>#REF!</v>
      </c>
      <c r="BFV286" s="197"/>
      <c r="BFW286" s="678" t="e">
        <f>BFV286+#REF!</f>
        <v>#REF!</v>
      </c>
      <c r="BFX286" s="197"/>
      <c r="BFY286" s="678" t="e">
        <f>BFX286+#REF!</f>
        <v>#REF!</v>
      </c>
      <c r="BFZ286" s="197"/>
      <c r="BGA286" s="678" t="e">
        <f>BFZ286+#REF!</f>
        <v>#REF!</v>
      </c>
      <c r="BGB286" s="197"/>
      <c r="BGC286" s="678" t="e">
        <f>BGB286+#REF!</f>
        <v>#REF!</v>
      </c>
      <c r="BGD286" s="197"/>
      <c r="BGE286" s="678" t="e">
        <f>BGD286+#REF!</f>
        <v>#REF!</v>
      </c>
      <c r="BGF286" s="197"/>
      <c r="BGG286" s="678" t="e">
        <f>BGF286+#REF!</f>
        <v>#REF!</v>
      </c>
      <c r="BGH286" s="197"/>
      <c r="BGI286" s="678" t="e">
        <f>BGH286+#REF!</f>
        <v>#REF!</v>
      </c>
      <c r="BGJ286" s="197"/>
      <c r="BGK286" s="678" t="e">
        <f>BGJ286+#REF!</f>
        <v>#REF!</v>
      </c>
      <c r="BGL286" s="197"/>
      <c r="BGM286" s="678" t="e">
        <f>BGL286+#REF!</f>
        <v>#REF!</v>
      </c>
      <c r="BGN286" s="197"/>
      <c r="BGO286" s="678" t="e">
        <f>BGN286+#REF!</f>
        <v>#REF!</v>
      </c>
      <c r="BGP286" s="197"/>
      <c r="BGQ286" s="678" t="e">
        <f>BGP286+#REF!</f>
        <v>#REF!</v>
      </c>
      <c r="BGR286" s="197"/>
      <c r="BGS286" s="678" t="e">
        <f>BGR286+#REF!</f>
        <v>#REF!</v>
      </c>
      <c r="BGT286" s="197"/>
      <c r="BGU286" s="678" t="e">
        <f>BGT286+#REF!</f>
        <v>#REF!</v>
      </c>
      <c r="BGV286" s="197"/>
      <c r="BGW286" s="678" t="e">
        <f>BGV286+#REF!</f>
        <v>#REF!</v>
      </c>
      <c r="BGX286" s="197"/>
      <c r="BGY286" s="678" t="e">
        <f>BGX286+#REF!</f>
        <v>#REF!</v>
      </c>
      <c r="BGZ286" s="197"/>
      <c r="BHA286" s="678" t="e">
        <f>BGZ286+#REF!</f>
        <v>#REF!</v>
      </c>
      <c r="BHB286" s="197"/>
      <c r="BHC286" s="678" t="e">
        <f>BHB286+#REF!</f>
        <v>#REF!</v>
      </c>
      <c r="BHD286" s="197"/>
      <c r="BHE286" s="678" t="e">
        <f>BHD286+#REF!</f>
        <v>#REF!</v>
      </c>
      <c r="BHF286" s="197"/>
      <c r="BHG286" s="678" t="e">
        <f>BHF286+#REF!</f>
        <v>#REF!</v>
      </c>
      <c r="BHH286" s="197"/>
      <c r="BHI286" s="678" t="e">
        <f>BHH286+#REF!</f>
        <v>#REF!</v>
      </c>
      <c r="BHJ286" s="197"/>
      <c r="BHK286" s="678" t="e">
        <f>BHJ286+#REF!</f>
        <v>#REF!</v>
      </c>
      <c r="BHL286" s="197"/>
      <c r="BHM286" s="678" t="e">
        <f>BHL286+#REF!</f>
        <v>#REF!</v>
      </c>
      <c r="BHN286" s="197"/>
      <c r="BHO286" s="678" t="e">
        <f>BHN286+#REF!</f>
        <v>#REF!</v>
      </c>
      <c r="BHP286" s="197"/>
      <c r="BHQ286" s="678" t="e">
        <f>BHP286+#REF!</f>
        <v>#REF!</v>
      </c>
      <c r="BHR286" s="197"/>
      <c r="BHS286" s="678" t="e">
        <f>BHR286+#REF!</f>
        <v>#REF!</v>
      </c>
      <c r="BHT286" s="197"/>
      <c r="BHU286" s="678" t="e">
        <f>BHT286+#REF!</f>
        <v>#REF!</v>
      </c>
      <c r="BHV286" s="197"/>
      <c r="BHW286" s="678" t="e">
        <f>BHV286+#REF!</f>
        <v>#REF!</v>
      </c>
      <c r="BHX286" s="197"/>
      <c r="BHY286" s="678" t="e">
        <f>BHX286+#REF!</f>
        <v>#REF!</v>
      </c>
      <c r="BHZ286" s="197"/>
      <c r="BIA286" s="678" t="e">
        <f>BHZ286+#REF!</f>
        <v>#REF!</v>
      </c>
      <c r="BIB286" s="197"/>
      <c r="BIC286" s="678" t="e">
        <f>BIB286+#REF!</f>
        <v>#REF!</v>
      </c>
      <c r="BID286" s="197"/>
      <c r="BIE286" s="678" t="e">
        <f>BID286+#REF!</f>
        <v>#REF!</v>
      </c>
      <c r="BIF286" s="197"/>
      <c r="BIG286" s="678" t="e">
        <f>BIF286+#REF!</f>
        <v>#REF!</v>
      </c>
      <c r="BIH286" s="197"/>
      <c r="BII286" s="678" t="e">
        <f>BIH286+#REF!</f>
        <v>#REF!</v>
      </c>
      <c r="BIJ286" s="197"/>
      <c r="BIK286" s="678" t="e">
        <f>BIJ286+#REF!</f>
        <v>#REF!</v>
      </c>
      <c r="BIL286" s="197"/>
      <c r="BIM286" s="678" t="e">
        <f>BIL286+#REF!</f>
        <v>#REF!</v>
      </c>
      <c r="BIN286" s="197"/>
      <c r="BIO286" s="678" t="e">
        <f>BIN286+#REF!</f>
        <v>#REF!</v>
      </c>
      <c r="BIP286" s="197"/>
      <c r="BIQ286" s="678" t="e">
        <f>BIP286+#REF!</f>
        <v>#REF!</v>
      </c>
      <c r="BIR286" s="197"/>
      <c r="BIS286" s="678" t="e">
        <f>BIR286+#REF!</f>
        <v>#REF!</v>
      </c>
      <c r="BIT286" s="197"/>
      <c r="BIU286" s="678" t="e">
        <f>BIT286+#REF!</f>
        <v>#REF!</v>
      </c>
      <c r="BIV286" s="197"/>
      <c r="BIW286" s="678" t="e">
        <f>BIV286+#REF!</f>
        <v>#REF!</v>
      </c>
      <c r="BIX286" s="197"/>
      <c r="BIY286" s="678" t="e">
        <f>BIX286+#REF!</f>
        <v>#REF!</v>
      </c>
      <c r="BIZ286" s="197"/>
      <c r="BJA286" s="678" t="e">
        <f>BIZ286+#REF!</f>
        <v>#REF!</v>
      </c>
      <c r="BJB286" s="197"/>
      <c r="BJC286" s="678" t="e">
        <f>BJB286+#REF!</f>
        <v>#REF!</v>
      </c>
      <c r="BJD286" s="197"/>
      <c r="BJE286" s="678" t="e">
        <f>BJD286+#REF!</f>
        <v>#REF!</v>
      </c>
      <c r="BJF286" s="197"/>
      <c r="BJG286" s="678" t="e">
        <f>BJF286+#REF!</f>
        <v>#REF!</v>
      </c>
      <c r="BJH286" s="197"/>
      <c r="BJI286" s="678" t="e">
        <f>BJH286+#REF!</f>
        <v>#REF!</v>
      </c>
      <c r="BJJ286" s="197"/>
      <c r="BJK286" s="678" t="e">
        <f>BJJ286+#REF!</f>
        <v>#REF!</v>
      </c>
      <c r="BJL286" s="197"/>
      <c r="BJM286" s="678" t="e">
        <f>BJL286+#REF!</f>
        <v>#REF!</v>
      </c>
      <c r="BJN286" s="197"/>
      <c r="BJO286" s="678" t="e">
        <f>BJN286+#REF!</f>
        <v>#REF!</v>
      </c>
      <c r="BJP286" s="197"/>
      <c r="BJQ286" s="678" t="e">
        <f>BJP286+#REF!</f>
        <v>#REF!</v>
      </c>
      <c r="BJR286" s="197"/>
      <c r="BJS286" s="678" t="e">
        <f>BJR286+#REF!</f>
        <v>#REF!</v>
      </c>
      <c r="BJT286" s="197"/>
      <c r="BJU286" s="678" t="e">
        <f>BJT286+#REF!</f>
        <v>#REF!</v>
      </c>
      <c r="BJV286" s="197"/>
      <c r="BJW286" s="678" t="e">
        <f>BJV286+#REF!</f>
        <v>#REF!</v>
      </c>
      <c r="BJX286" s="197"/>
      <c r="BJY286" s="678" t="e">
        <f>BJX286+#REF!</f>
        <v>#REF!</v>
      </c>
      <c r="BJZ286" s="197"/>
      <c r="BKA286" s="678" t="e">
        <f>BJZ286+#REF!</f>
        <v>#REF!</v>
      </c>
      <c r="BKB286" s="197"/>
      <c r="BKC286" s="678" t="e">
        <f>BKB286+#REF!</f>
        <v>#REF!</v>
      </c>
      <c r="BKD286" s="197"/>
      <c r="BKE286" s="678" t="e">
        <f>BKD286+#REF!</f>
        <v>#REF!</v>
      </c>
      <c r="BKF286" s="197"/>
      <c r="BKG286" s="678" t="e">
        <f>BKF286+#REF!</f>
        <v>#REF!</v>
      </c>
      <c r="BKH286" s="197"/>
      <c r="BKI286" s="678" t="e">
        <f>BKH286+#REF!</f>
        <v>#REF!</v>
      </c>
      <c r="BKJ286" s="197"/>
      <c r="BKK286" s="678" t="e">
        <f>BKJ286+#REF!</f>
        <v>#REF!</v>
      </c>
      <c r="BKL286" s="197"/>
      <c r="BKM286" s="678" t="e">
        <f>BKL286+#REF!</f>
        <v>#REF!</v>
      </c>
      <c r="BKN286" s="197"/>
      <c r="BKO286" s="678" t="e">
        <f>BKN286+#REF!</f>
        <v>#REF!</v>
      </c>
      <c r="BKP286" s="197"/>
      <c r="BKQ286" s="678" t="e">
        <f>BKP286+#REF!</f>
        <v>#REF!</v>
      </c>
      <c r="BKR286" s="197"/>
      <c r="BKS286" s="678" t="e">
        <f>BKR286+#REF!</f>
        <v>#REF!</v>
      </c>
      <c r="BKT286" s="197"/>
      <c r="BKU286" s="678" t="e">
        <f>BKT286+#REF!</f>
        <v>#REF!</v>
      </c>
      <c r="BKV286" s="197"/>
      <c r="BKW286" s="678" t="e">
        <f>BKV286+#REF!</f>
        <v>#REF!</v>
      </c>
      <c r="BKX286" s="197"/>
      <c r="BKY286" s="678" t="e">
        <f>BKX286+#REF!</f>
        <v>#REF!</v>
      </c>
      <c r="BKZ286" s="197"/>
      <c r="BLA286" s="678" t="e">
        <f>BKZ286+#REF!</f>
        <v>#REF!</v>
      </c>
      <c r="BLB286" s="197"/>
      <c r="BLC286" s="678" t="e">
        <f>BLB286+#REF!</f>
        <v>#REF!</v>
      </c>
      <c r="BLD286" s="197"/>
      <c r="BLE286" s="678" t="e">
        <f>BLD286+#REF!</f>
        <v>#REF!</v>
      </c>
      <c r="BLF286" s="197"/>
      <c r="BLG286" s="678" t="e">
        <f>BLF286+#REF!</f>
        <v>#REF!</v>
      </c>
      <c r="BLH286" s="197"/>
      <c r="BLI286" s="678" t="e">
        <f>BLH286+#REF!</f>
        <v>#REF!</v>
      </c>
      <c r="BLJ286" s="197"/>
      <c r="BLK286" s="678" t="e">
        <f>BLJ286+#REF!</f>
        <v>#REF!</v>
      </c>
      <c r="BLL286" s="197"/>
      <c r="BLM286" s="678" t="e">
        <f>BLL286+#REF!</f>
        <v>#REF!</v>
      </c>
      <c r="BLN286" s="197"/>
      <c r="BLO286" s="678" t="e">
        <f>BLN286+#REF!</f>
        <v>#REF!</v>
      </c>
      <c r="BLP286" s="197"/>
      <c r="BLQ286" s="678" t="e">
        <f>BLP286+#REF!</f>
        <v>#REF!</v>
      </c>
      <c r="BLR286" s="197"/>
      <c r="BLS286" s="678" t="e">
        <f>BLR286+#REF!</f>
        <v>#REF!</v>
      </c>
      <c r="BLT286" s="197"/>
      <c r="BLU286" s="678" t="e">
        <f>BLT286+#REF!</f>
        <v>#REF!</v>
      </c>
      <c r="BLV286" s="197"/>
      <c r="BLW286" s="678" t="e">
        <f>BLV286+#REF!</f>
        <v>#REF!</v>
      </c>
      <c r="BLX286" s="197"/>
      <c r="BLY286" s="678" t="e">
        <f>BLX286+#REF!</f>
        <v>#REF!</v>
      </c>
      <c r="BLZ286" s="197"/>
      <c r="BMA286" s="678" t="e">
        <f>BLZ286+#REF!</f>
        <v>#REF!</v>
      </c>
      <c r="BMB286" s="197"/>
      <c r="BMC286" s="678" t="e">
        <f>BMB286+#REF!</f>
        <v>#REF!</v>
      </c>
      <c r="BMD286" s="197"/>
      <c r="BME286" s="678" t="e">
        <f>BMD286+#REF!</f>
        <v>#REF!</v>
      </c>
      <c r="BMF286" s="197"/>
      <c r="BMG286" s="678" t="e">
        <f>BMF286+#REF!</f>
        <v>#REF!</v>
      </c>
      <c r="BMH286" s="197"/>
      <c r="BMI286" s="678" t="e">
        <f>BMH286+#REF!</f>
        <v>#REF!</v>
      </c>
      <c r="BMJ286" s="197"/>
      <c r="BMK286" s="678" t="e">
        <f>BMJ286+#REF!</f>
        <v>#REF!</v>
      </c>
      <c r="BML286" s="197"/>
      <c r="BMM286" s="678" t="e">
        <f>BML286+#REF!</f>
        <v>#REF!</v>
      </c>
      <c r="BMN286" s="197"/>
      <c r="BMO286" s="678" t="e">
        <f>BMN286+#REF!</f>
        <v>#REF!</v>
      </c>
      <c r="BMP286" s="197"/>
      <c r="BMQ286" s="678" t="e">
        <f>BMP286+#REF!</f>
        <v>#REF!</v>
      </c>
      <c r="BMR286" s="197"/>
      <c r="BMS286" s="678" t="e">
        <f>BMR286+#REF!</f>
        <v>#REF!</v>
      </c>
      <c r="BMT286" s="197"/>
      <c r="BMU286" s="678" t="e">
        <f>BMT286+#REF!</f>
        <v>#REF!</v>
      </c>
      <c r="BMV286" s="197"/>
      <c r="BMW286" s="678" t="e">
        <f>BMV286+#REF!</f>
        <v>#REF!</v>
      </c>
      <c r="BMX286" s="197"/>
      <c r="BMY286" s="678" t="e">
        <f>BMX286+#REF!</f>
        <v>#REF!</v>
      </c>
      <c r="BMZ286" s="197"/>
      <c r="BNA286" s="678" t="e">
        <f>BMZ286+#REF!</f>
        <v>#REF!</v>
      </c>
      <c r="BNB286" s="197"/>
      <c r="BNC286" s="678" t="e">
        <f>BNB286+#REF!</f>
        <v>#REF!</v>
      </c>
      <c r="BND286" s="197"/>
      <c r="BNE286" s="678" t="e">
        <f>BND286+#REF!</f>
        <v>#REF!</v>
      </c>
      <c r="BNF286" s="197"/>
      <c r="BNG286" s="678" t="e">
        <f>BNF286+#REF!</f>
        <v>#REF!</v>
      </c>
      <c r="BNH286" s="197"/>
      <c r="BNI286" s="678" t="e">
        <f>BNH286+#REF!</f>
        <v>#REF!</v>
      </c>
      <c r="BNJ286" s="197"/>
      <c r="BNK286" s="678" t="e">
        <f>BNJ286+#REF!</f>
        <v>#REF!</v>
      </c>
      <c r="BNL286" s="197"/>
      <c r="BNM286" s="678" t="e">
        <f>BNL286+#REF!</f>
        <v>#REF!</v>
      </c>
      <c r="BNN286" s="197"/>
      <c r="BNO286" s="678" t="e">
        <f>BNN286+#REF!</f>
        <v>#REF!</v>
      </c>
      <c r="BNP286" s="197"/>
      <c r="BNQ286" s="678" t="e">
        <f>BNP286+#REF!</f>
        <v>#REF!</v>
      </c>
      <c r="BNR286" s="197"/>
      <c r="BNS286" s="678" t="e">
        <f>BNR286+#REF!</f>
        <v>#REF!</v>
      </c>
      <c r="BNT286" s="197"/>
      <c r="BNU286" s="678" t="e">
        <f>BNT286+#REF!</f>
        <v>#REF!</v>
      </c>
      <c r="BNV286" s="197"/>
      <c r="BNW286" s="678" t="e">
        <f>BNV286+#REF!</f>
        <v>#REF!</v>
      </c>
      <c r="BNX286" s="197"/>
      <c r="BNY286" s="678" t="e">
        <f>BNX286+#REF!</f>
        <v>#REF!</v>
      </c>
      <c r="BNZ286" s="197"/>
      <c r="BOA286" s="678" t="e">
        <f>BNZ286+#REF!</f>
        <v>#REF!</v>
      </c>
      <c r="BOB286" s="197"/>
      <c r="BOC286" s="678" t="e">
        <f>BOB286+#REF!</f>
        <v>#REF!</v>
      </c>
      <c r="BOD286" s="197"/>
      <c r="BOE286" s="678" t="e">
        <f>BOD286+#REF!</f>
        <v>#REF!</v>
      </c>
      <c r="BOF286" s="197"/>
      <c r="BOG286" s="678" t="e">
        <f>BOF286+#REF!</f>
        <v>#REF!</v>
      </c>
      <c r="BOH286" s="197"/>
      <c r="BOI286" s="678" t="e">
        <f>BOH286+#REF!</f>
        <v>#REF!</v>
      </c>
      <c r="BOJ286" s="197"/>
      <c r="BOK286" s="678" t="e">
        <f>BOJ286+#REF!</f>
        <v>#REF!</v>
      </c>
      <c r="BOL286" s="197"/>
      <c r="BOM286" s="678" t="e">
        <f>BOL286+#REF!</f>
        <v>#REF!</v>
      </c>
      <c r="BON286" s="197"/>
      <c r="BOO286" s="678" t="e">
        <f>BON286+#REF!</f>
        <v>#REF!</v>
      </c>
      <c r="BOP286" s="197"/>
      <c r="BOQ286" s="678" t="e">
        <f>BOP286+#REF!</f>
        <v>#REF!</v>
      </c>
      <c r="BOR286" s="197"/>
      <c r="BOS286" s="678" t="e">
        <f>BOR286+#REF!</f>
        <v>#REF!</v>
      </c>
      <c r="BOT286" s="197"/>
      <c r="BOU286" s="678" t="e">
        <f>BOT286+#REF!</f>
        <v>#REF!</v>
      </c>
      <c r="BOV286" s="197"/>
      <c r="BOW286" s="678" t="e">
        <f>BOV286+#REF!</f>
        <v>#REF!</v>
      </c>
      <c r="BOX286" s="197"/>
      <c r="BOY286" s="678" t="e">
        <f>BOX286+#REF!</f>
        <v>#REF!</v>
      </c>
      <c r="BOZ286" s="197"/>
      <c r="BPA286" s="678" t="e">
        <f>BOZ286+#REF!</f>
        <v>#REF!</v>
      </c>
      <c r="BPB286" s="197"/>
      <c r="BPC286" s="678" t="e">
        <f>BPB286+#REF!</f>
        <v>#REF!</v>
      </c>
      <c r="BPD286" s="197"/>
      <c r="BPE286" s="678" t="e">
        <f>BPD286+#REF!</f>
        <v>#REF!</v>
      </c>
      <c r="BPF286" s="197"/>
      <c r="BPG286" s="678" t="e">
        <f>BPF286+#REF!</f>
        <v>#REF!</v>
      </c>
      <c r="BPH286" s="197"/>
      <c r="BPI286" s="678" t="e">
        <f>BPH286+#REF!</f>
        <v>#REF!</v>
      </c>
      <c r="BPJ286" s="197"/>
      <c r="BPK286" s="678" t="e">
        <f>BPJ286+#REF!</f>
        <v>#REF!</v>
      </c>
      <c r="BPL286" s="197"/>
      <c r="BPM286" s="678" t="e">
        <f>BPL286+#REF!</f>
        <v>#REF!</v>
      </c>
      <c r="BPN286" s="197"/>
      <c r="BPO286" s="678" t="e">
        <f>BPN286+#REF!</f>
        <v>#REF!</v>
      </c>
      <c r="BPP286" s="197"/>
      <c r="BPQ286" s="678" t="e">
        <f>BPP286+#REF!</f>
        <v>#REF!</v>
      </c>
      <c r="BPR286" s="197"/>
      <c r="BPS286" s="678" t="e">
        <f>BPR286+#REF!</f>
        <v>#REF!</v>
      </c>
      <c r="BPT286" s="197"/>
      <c r="BPU286" s="678" t="e">
        <f>BPT286+#REF!</f>
        <v>#REF!</v>
      </c>
      <c r="BPV286" s="197"/>
      <c r="BPW286" s="678" t="e">
        <f>BPV286+#REF!</f>
        <v>#REF!</v>
      </c>
      <c r="BPX286" s="197"/>
      <c r="BPY286" s="678" t="e">
        <f>BPX286+#REF!</f>
        <v>#REF!</v>
      </c>
      <c r="BPZ286" s="197"/>
      <c r="BQA286" s="678" t="e">
        <f>BPZ286+#REF!</f>
        <v>#REF!</v>
      </c>
      <c r="BQB286" s="197"/>
      <c r="BQC286" s="678" t="e">
        <f>BQB286+#REF!</f>
        <v>#REF!</v>
      </c>
      <c r="BQD286" s="197"/>
      <c r="BQE286" s="678" t="e">
        <f>BQD286+#REF!</f>
        <v>#REF!</v>
      </c>
      <c r="BQF286" s="197"/>
      <c r="BQG286" s="678" t="e">
        <f>BQF286+#REF!</f>
        <v>#REF!</v>
      </c>
      <c r="BQH286" s="197"/>
      <c r="BQI286" s="678" t="e">
        <f>BQH286+#REF!</f>
        <v>#REF!</v>
      </c>
      <c r="BQJ286" s="197"/>
      <c r="BQK286" s="678" t="e">
        <f>BQJ286+#REF!</f>
        <v>#REF!</v>
      </c>
      <c r="BQL286" s="197"/>
      <c r="BQM286" s="678" t="e">
        <f>BQL286+#REF!</f>
        <v>#REF!</v>
      </c>
      <c r="BQN286" s="197"/>
      <c r="BQO286" s="678" t="e">
        <f>BQN286+#REF!</f>
        <v>#REF!</v>
      </c>
      <c r="BQP286" s="197"/>
      <c r="BQQ286" s="678" t="e">
        <f>BQP286+#REF!</f>
        <v>#REF!</v>
      </c>
      <c r="BQR286" s="197"/>
      <c r="BQS286" s="678" t="e">
        <f>BQR286+#REF!</f>
        <v>#REF!</v>
      </c>
      <c r="BQT286" s="197"/>
      <c r="BQU286" s="678" t="e">
        <f>BQT286+#REF!</f>
        <v>#REF!</v>
      </c>
      <c r="BQV286" s="197"/>
      <c r="BQW286" s="678" t="e">
        <f>BQV286+#REF!</f>
        <v>#REF!</v>
      </c>
      <c r="BQX286" s="197"/>
      <c r="BQY286" s="678" t="e">
        <f>BQX286+#REF!</f>
        <v>#REF!</v>
      </c>
      <c r="BQZ286" s="197"/>
      <c r="BRA286" s="678" t="e">
        <f>BQZ286+#REF!</f>
        <v>#REF!</v>
      </c>
      <c r="BRB286" s="197"/>
      <c r="BRC286" s="678" t="e">
        <f>BRB286+#REF!</f>
        <v>#REF!</v>
      </c>
      <c r="BRD286" s="197"/>
      <c r="BRE286" s="678" t="e">
        <f>BRD286+#REF!</f>
        <v>#REF!</v>
      </c>
      <c r="BRF286" s="197"/>
      <c r="BRG286" s="678" t="e">
        <f>BRF286+#REF!</f>
        <v>#REF!</v>
      </c>
      <c r="BRH286" s="197"/>
      <c r="BRI286" s="678" t="e">
        <f>BRH286+#REF!</f>
        <v>#REF!</v>
      </c>
      <c r="BRJ286" s="197"/>
      <c r="BRK286" s="678" t="e">
        <f>BRJ286+#REF!</f>
        <v>#REF!</v>
      </c>
      <c r="BRL286" s="197"/>
      <c r="BRM286" s="678" t="e">
        <f>BRL286+#REF!</f>
        <v>#REF!</v>
      </c>
      <c r="BRN286" s="197"/>
      <c r="BRO286" s="678" t="e">
        <f>BRN286+#REF!</f>
        <v>#REF!</v>
      </c>
      <c r="BRP286" s="197"/>
      <c r="BRQ286" s="678" t="e">
        <f>BRP286+#REF!</f>
        <v>#REF!</v>
      </c>
      <c r="BRR286" s="197"/>
      <c r="BRS286" s="678" t="e">
        <f>BRR286+#REF!</f>
        <v>#REF!</v>
      </c>
      <c r="BRT286" s="197"/>
      <c r="BRU286" s="678" t="e">
        <f>BRT286+#REF!</f>
        <v>#REF!</v>
      </c>
      <c r="BRV286" s="197"/>
      <c r="BRW286" s="678" t="e">
        <f>BRV286+#REF!</f>
        <v>#REF!</v>
      </c>
      <c r="BRX286" s="197"/>
      <c r="BRY286" s="678" t="e">
        <f>BRX286+#REF!</f>
        <v>#REF!</v>
      </c>
      <c r="BRZ286" s="197"/>
      <c r="BSA286" s="678" t="e">
        <f>BRZ286+#REF!</f>
        <v>#REF!</v>
      </c>
      <c r="BSB286" s="197"/>
      <c r="BSC286" s="678" t="e">
        <f>BSB286+#REF!</f>
        <v>#REF!</v>
      </c>
      <c r="BSD286" s="197"/>
      <c r="BSE286" s="678" t="e">
        <f>BSD286+#REF!</f>
        <v>#REF!</v>
      </c>
      <c r="BSF286" s="197"/>
      <c r="BSG286" s="678" t="e">
        <f>BSF286+#REF!</f>
        <v>#REF!</v>
      </c>
      <c r="BSH286" s="197"/>
      <c r="BSI286" s="678" t="e">
        <f>BSH286+#REF!</f>
        <v>#REF!</v>
      </c>
      <c r="BSJ286" s="197"/>
      <c r="BSK286" s="678" t="e">
        <f>BSJ286+#REF!</f>
        <v>#REF!</v>
      </c>
      <c r="BSL286" s="197"/>
      <c r="BSM286" s="678" t="e">
        <f>BSL286+#REF!</f>
        <v>#REF!</v>
      </c>
      <c r="BSN286" s="197"/>
      <c r="BSO286" s="678" t="e">
        <f>BSN286+#REF!</f>
        <v>#REF!</v>
      </c>
      <c r="BSP286" s="197"/>
      <c r="BSQ286" s="678" t="e">
        <f>BSP286+#REF!</f>
        <v>#REF!</v>
      </c>
      <c r="BSR286" s="197"/>
      <c r="BSS286" s="678" t="e">
        <f>BSR286+#REF!</f>
        <v>#REF!</v>
      </c>
      <c r="BST286" s="197"/>
      <c r="BSU286" s="678" t="e">
        <f>BST286+#REF!</f>
        <v>#REF!</v>
      </c>
      <c r="BSV286" s="197"/>
      <c r="BSW286" s="678" t="e">
        <f>BSV286+#REF!</f>
        <v>#REF!</v>
      </c>
      <c r="BSX286" s="197"/>
      <c r="BSY286" s="678" t="e">
        <f>BSX286+#REF!</f>
        <v>#REF!</v>
      </c>
      <c r="BSZ286" s="197"/>
      <c r="BTA286" s="678" t="e">
        <f>BSZ286+#REF!</f>
        <v>#REF!</v>
      </c>
      <c r="BTB286" s="197"/>
      <c r="BTC286" s="678" t="e">
        <f>BTB286+#REF!</f>
        <v>#REF!</v>
      </c>
      <c r="BTD286" s="197"/>
      <c r="BTE286" s="678" t="e">
        <f>BTD286+#REF!</f>
        <v>#REF!</v>
      </c>
      <c r="BTF286" s="197"/>
      <c r="BTG286" s="678" t="e">
        <f>BTF286+#REF!</f>
        <v>#REF!</v>
      </c>
      <c r="BTH286" s="197"/>
      <c r="BTI286" s="678" t="e">
        <f>BTH286+#REF!</f>
        <v>#REF!</v>
      </c>
      <c r="BTJ286" s="197"/>
      <c r="BTK286" s="678" t="e">
        <f>BTJ286+#REF!</f>
        <v>#REF!</v>
      </c>
      <c r="BTL286" s="197"/>
      <c r="BTM286" s="678" t="e">
        <f>BTL286+#REF!</f>
        <v>#REF!</v>
      </c>
      <c r="BTN286" s="197"/>
      <c r="BTO286" s="678" t="e">
        <f>BTN286+#REF!</f>
        <v>#REF!</v>
      </c>
      <c r="BTP286" s="197"/>
      <c r="BTQ286" s="678" t="e">
        <f>BTP286+#REF!</f>
        <v>#REF!</v>
      </c>
      <c r="BTR286" s="197"/>
      <c r="BTS286" s="678" t="e">
        <f>BTR286+#REF!</f>
        <v>#REF!</v>
      </c>
      <c r="BTT286" s="197"/>
      <c r="BTU286" s="678" t="e">
        <f>BTT286+#REF!</f>
        <v>#REF!</v>
      </c>
      <c r="BTV286" s="197"/>
      <c r="BTW286" s="678" t="e">
        <f>BTV286+#REF!</f>
        <v>#REF!</v>
      </c>
      <c r="BTX286" s="197"/>
      <c r="BTY286" s="678" t="e">
        <f>BTX286+#REF!</f>
        <v>#REF!</v>
      </c>
      <c r="BTZ286" s="197"/>
      <c r="BUA286" s="678" t="e">
        <f>BTZ286+#REF!</f>
        <v>#REF!</v>
      </c>
      <c r="BUB286" s="197"/>
      <c r="BUC286" s="678" t="e">
        <f>BUB286+#REF!</f>
        <v>#REF!</v>
      </c>
      <c r="BUD286" s="197"/>
      <c r="BUE286" s="678" t="e">
        <f>BUD286+#REF!</f>
        <v>#REF!</v>
      </c>
      <c r="BUF286" s="197"/>
      <c r="BUG286" s="678" t="e">
        <f>BUF286+#REF!</f>
        <v>#REF!</v>
      </c>
      <c r="BUH286" s="197"/>
      <c r="BUI286" s="678" t="e">
        <f>BUH286+#REF!</f>
        <v>#REF!</v>
      </c>
      <c r="BUJ286" s="197"/>
      <c r="BUK286" s="678" t="e">
        <f>BUJ286+#REF!</f>
        <v>#REF!</v>
      </c>
      <c r="BUL286" s="197"/>
      <c r="BUM286" s="678" t="e">
        <f>BUL286+#REF!</f>
        <v>#REF!</v>
      </c>
      <c r="BUN286" s="197"/>
      <c r="BUO286" s="678" t="e">
        <f>BUN286+#REF!</f>
        <v>#REF!</v>
      </c>
      <c r="BUP286" s="197"/>
      <c r="BUQ286" s="678" t="e">
        <f>BUP286+#REF!</f>
        <v>#REF!</v>
      </c>
      <c r="BUR286" s="197"/>
      <c r="BUS286" s="678" t="e">
        <f>BUR286+#REF!</f>
        <v>#REF!</v>
      </c>
      <c r="BUT286" s="197"/>
      <c r="BUU286" s="678" t="e">
        <f>BUT286+#REF!</f>
        <v>#REF!</v>
      </c>
      <c r="BUV286" s="197"/>
      <c r="BUW286" s="678" t="e">
        <f>BUV286+#REF!</f>
        <v>#REF!</v>
      </c>
      <c r="BUX286" s="197"/>
      <c r="BUY286" s="678" t="e">
        <f>BUX286+#REF!</f>
        <v>#REF!</v>
      </c>
      <c r="BUZ286" s="197"/>
      <c r="BVA286" s="678" t="e">
        <f>BUZ286+#REF!</f>
        <v>#REF!</v>
      </c>
      <c r="BVB286" s="197"/>
      <c r="BVC286" s="678" t="e">
        <f>BVB286+#REF!</f>
        <v>#REF!</v>
      </c>
      <c r="BVD286" s="197"/>
      <c r="BVE286" s="678" t="e">
        <f>BVD286+#REF!</f>
        <v>#REF!</v>
      </c>
      <c r="BVF286" s="197"/>
      <c r="BVG286" s="678" t="e">
        <f>BVF286+#REF!</f>
        <v>#REF!</v>
      </c>
      <c r="BVH286" s="197"/>
      <c r="BVI286" s="678" t="e">
        <f>BVH286+#REF!</f>
        <v>#REF!</v>
      </c>
      <c r="BVJ286" s="197"/>
      <c r="BVK286" s="678" t="e">
        <f>BVJ286+#REF!</f>
        <v>#REF!</v>
      </c>
      <c r="BVL286" s="197"/>
      <c r="BVM286" s="678" t="e">
        <f>BVL286+#REF!</f>
        <v>#REF!</v>
      </c>
      <c r="BVN286" s="197"/>
      <c r="BVO286" s="678" t="e">
        <f>BVN286+#REF!</f>
        <v>#REF!</v>
      </c>
      <c r="BVP286" s="197"/>
      <c r="BVQ286" s="678" t="e">
        <f>BVP286+#REF!</f>
        <v>#REF!</v>
      </c>
      <c r="BVR286" s="197"/>
      <c r="BVS286" s="678" t="e">
        <f>BVR286+#REF!</f>
        <v>#REF!</v>
      </c>
      <c r="BVT286" s="197"/>
      <c r="BVU286" s="678" t="e">
        <f>BVT286+#REF!</f>
        <v>#REF!</v>
      </c>
      <c r="BVV286" s="197"/>
      <c r="BVW286" s="678" t="e">
        <f>BVV286+#REF!</f>
        <v>#REF!</v>
      </c>
      <c r="BVX286" s="197"/>
      <c r="BVY286" s="678" t="e">
        <f>BVX286+#REF!</f>
        <v>#REF!</v>
      </c>
      <c r="BVZ286" s="197"/>
      <c r="BWA286" s="678" t="e">
        <f>BVZ286+#REF!</f>
        <v>#REF!</v>
      </c>
      <c r="BWB286" s="197"/>
      <c r="BWC286" s="678" t="e">
        <f>BWB286+#REF!</f>
        <v>#REF!</v>
      </c>
      <c r="BWD286" s="197"/>
      <c r="BWE286" s="678" t="e">
        <f>BWD286+#REF!</f>
        <v>#REF!</v>
      </c>
      <c r="BWF286" s="197"/>
      <c r="BWG286" s="678" t="e">
        <f>BWF286+#REF!</f>
        <v>#REF!</v>
      </c>
      <c r="BWH286" s="197"/>
      <c r="BWI286" s="678" t="e">
        <f>BWH286+#REF!</f>
        <v>#REF!</v>
      </c>
      <c r="BWJ286" s="197"/>
      <c r="BWK286" s="678" t="e">
        <f>BWJ286+#REF!</f>
        <v>#REF!</v>
      </c>
      <c r="BWL286" s="197"/>
      <c r="BWM286" s="678" t="e">
        <f>BWL286+#REF!</f>
        <v>#REF!</v>
      </c>
      <c r="BWN286" s="197"/>
      <c r="BWO286" s="678" t="e">
        <f>BWN286+#REF!</f>
        <v>#REF!</v>
      </c>
      <c r="BWP286" s="197"/>
      <c r="BWQ286" s="678" t="e">
        <f>BWP286+#REF!</f>
        <v>#REF!</v>
      </c>
      <c r="BWR286" s="197"/>
      <c r="BWS286" s="678" t="e">
        <f>BWR286+#REF!</f>
        <v>#REF!</v>
      </c>
      <c r="BWT286" s="197"/>
      <c r="BWU286" s="678" t="e">
        <f>BWT286+#REF!</f>
        <v>#REF!</v>
      </c>
      <c r="BWV286" s="197"/>
      <c r="BWW286" s="678" t="e">
        <f>BWV286+#REF!</f>
        <v>#REF!</v>
      </c>
      <c r="BWX286" s="197"/>
      <c r="BWY286" s="678" t="e">
        <f>BWX286+#REF!</f>
        <v>#REF!</v>
      </c>
      <c r="BWZ286" s="197"/>
      <c r="BXA286" s="678" t="e">
        <f>BWZ286+#REF!</f>
        <v>#REF!</v>
      </c>
      <c r="BXB286" s="197"/>
      <c r="BXC286" s="678" t="e">
        <f>BXB286+#REF!</f>
        <v>#REF!</v>
      </c>
      <c r="BXD286" s="197"/>
      <c r="BXE286" s="678" t="e">
        <f>BXD286+#REF!</f>
        <v>#REF!</v>
      </c>
      <c r="BXF286" s="197"/>
      <c r="BXG286" s="678" t="e">
        <f>BXF286+#REF!</f>
        <v>#REF!</v>
      </c>
      <c r="BXH286" s="197"/>
      <c r="BXI286" s="678" t="e">
        <f>BXH286+#REF!</f>
        <v>#REF!</v>
      </c>
      <c r="BXJ286" s="197"/>
      <c r="BXK286" s="678" t="e">
        <f>BXJ286+#REF!</f>
        <v>#REF!</v>
      </c>
      <c r="BXL286" s="197"/>
      <c r="BXM286" s="678" t="e">
        <f>BXL286+#REF!</f>
        <v>#REF!</v>
      </c>
      <c r="BXN286" s="197"/>
      <c r="BXO286" s="678" t="e">
        <f>BXN286+#REF!</f>
        <v>#REF!</v>
      </c>
      <c r="BXP286" s="197"/>
      <c r="BXQ286" s="678" t="e">
        <f>BXP286+#REF!</f>
        <v>#REF!</v>
      </c>
      <c r="BXR286" s="197"/>
      <c r="BXS286" s="678" t="e">
        <f>BXR286+#REF!</f>
        <v>#REF!</v>
      </c>
      <c r="BXT286" s="197"/>
      <c r="BXU286" s="678" t="e">
        <f>BXT286+#REF!</f>
        <v>#REF!</v>
      </c>
      <c r="BXV286" s="197"/>
      <c r="BXW286" s="678" t="e">
        <f>BXV286+#REF!</f>
        <v>#REF!</v>
      </c>
      <c r="BXX286" s="197"/>
      <c r="BXY286" s="678" t="e">
        <f>BXX286+#REF!</f>
        <v>#REF!</v>
      </c>
      <c r="BXZ286" s="197"/>
      <c r="BYA286" s="678" t="e">
        <f>BXZ286+#REF!</f>
        <v>#REF!</v>
      </c>
      <c r="BYB286" s="197"/>
      <c r="BYC286" s="678" t="e">
        <f>BYB286+#REF!</f>
        <v>#REF!</v>
      </c>
      <c r="BYD286" s="197"/>
      <c r="BYE286" s="678" t="e">
        <f>BYD286+#REF!</f>
        <v>#REF!</v>
      </c>
      <c r="BYF286" s="197"/>
      <c r="BYG286" s="678" t="e">
        <f>BYF286+#REF!</f>
        <v>#REF!</v>
      </c>
      <c r="BYH286" s="197"/>
      <c r="BYI286" s="678" t="e">
        <f>BYH286+#REF!</f>
        <v>#REF!</v>
      </c>
      <c r="BYJ286" s="197"/>
      <c r="BYK286" s="678" t="e">
        <f>BYJ286+#REF!</f>
        <v>#REF!</v>
      </c>
      <c r="BYL286" s="197"/>
      <c r="BYM286" s="678" t="e">
        <f>BYL286+#REF!</f>
        <v>#REF!</v>
      </c>
      <c r="BYN286" s="197"/>
      <c r="BYO286" s="678" t="e">
        <f>BYN286+#REF!</f>
        <v>#REF!</v>
      </c>
      <c r="BYP286" s="197"/>
      <c r="BYQ286" s="678" t="e">
        <f>BYP286+#REF!</f>
        <v>#REF!</v>
      </c>
      <c r="BYR286" s="197"/>
      <c r="BYS286" s="678" t="e">
        <f>BYR286+#REF!</f>
        <v>#REF!</v>
      </c>
      <c r="BYT286" s="197"/>
      <c r="BYU286" s="678" t="e">
        <f>BYT286+#REF!</f>
        <v>#REF!</v>
      </c>
      <c r="BYV286" s="197"/>
      <c r="BYW286" s="678" t="e">
        <f>BYV286+#REF!</f>
        <v>#REF!</v>
      </c>
      <c r="BYX286" s="197"/>
      <c r="BYY286" s="678" t="e">
        <f>BYX286+#REF!</f>
        <v>#REF!</v>
      </c>
      <c r="BYZ286" s="197"/>
      <c r="BZA286" s="678" t="e">
        <f>BYZ286+#REF!</f>
        <v>#REF!</v>
      </c>
      <c r="BZB286" s="197"/>
      <c r="BZC286" s="678" t="e">
        <f>BZB286+#REF!</f>
        <v>#REF!</v>
      </c>
      <c r="BZD286" s="197"/>
      <c r="BZE286" s="678" t="e">
        <f>BZD286+#REF!</f>
        <v>#REF!</v>
      </c>
      <c r="BZF286" s="197"/>
      <c r="BZG286" s="678" t="e">
        <f>BZF286+#REF!</f>
        <v>#REF!</v>
      </c>
      <c r="BZH286" s="197"/>
      <c r="BZI286" s="678" t="e">
        <f>BZH286+#REF!</f>
        <v>#REF!</v>
      </c>
      <c r="BZJ286" s="197"/>
      <c r="BZK286" s="678" t="e">
        <f>BZJ286+#REF!</f>
        <v>#REF!</v>
      </c>
      <c r="BZL286" s="197"/>
      <c r="BZM286" s="678" t="e">
        <f>BZL286+#REF!</f>
        <v>#REF!</v>
      </c>
      <c r="BZN286" s="197"/>
      <c r="BZO286" s="678" t="e">
        <f>BZN286+#REF!</f>
        <v>#REF!</v>
      </c>
      <c r="BZP286" s="197"/>
      <c r="BZQ286" s="678" t="e">
        <f>BZP286+#REF!</f>
        <v>#REF!</v>
      </c>
      <c r="BZR286" s="197"/>
      <c r="BZS286" s="678" t="e">
        <f>BZR286+#REF!</f>
        <v>#REF!</v>
      </c>
      <c r="BZT286" s="197"/>
      <c r="BZU286" s="678" t="e">
        <f>BZT286+#REF!</f>
        <v>#REF!</v>
      </c>
      <c r="BZV286" s="197"/>
      <c r="BZW286" s="678" t="e">
        <f>BZV286+#REF!</f>
        <v>#REF!</v>
      </c>
      <c r="BZX286" s="197"/>
      <c r="BZY286" s="678" t="e">
        <f>BZX286+#REF!</f>
        <v>#REF!</v>
      </c>
      <c r="BZZ286" s="197"/>
      <c r="CAA286" s="678" t="e">
        <f>BZZ286+#REF!</f>
        <v>#REF!</v>
      </c>
      <c r="CAB286" s="197"/>
      <c r="CAC286" s="678" t="e">
        <f>CAB286+#REF!</f>
        <v>#REF!</v>
      </c>
      <c r="CAD286" s="197"/>
      <c r="CAE286" s="678" t="e">
        <f>CAD286+#REF!</f>
        <v>#REF!</v>
      </c>
      <c r="CAF286" s="197"/>
      <c r="CAG286" s="678" t="e">
        <f>CAF286+#REF!</f>
        <v>#REF!</v>
      </c>
      <c r="CAH286" s="197"/>
      <c r="CAI286" s="678" t="e">
        <f>CAH286+#REF!</f>
        <v>#REF!</v>
      </c>
      <c r="CAJ286" s="197"/>
      <c r="CAK286" s="678" t="e">
        <f>CAJ286+#REF!</f>
        <v>#REF!</v>
      </c>
      <c r="CAL286" s="197"/>
      <c r="CAM286" s="678" t="e">
        <f>CAL286+#REF!</f>
        <v>#REF!</v>
      </c>
      <c r="CAN286" s="197"/>
      <c r="CAO286" s="678" t="e">
        <f>CAN286+#REF!</f>
        <v>#REF!</v>
      </c>
      <c r="CAP286" s="197"/>
      <c r="CAQ286" s="678" t="e">
        <f>CAP286+#REF!</f>
        <v>#REF!</v>
      </c>
      <c r="CAR286" s="197"/>
      <c r="CAS286" s="678" t="e">
        <f>CAR286+#REF!</f>
        <v>#REF!</v>
      </c>
      <c r="CAT286" s="197"/>
      <c r="CAU286" s="678" t="e">
        <f>CAT286+#REF!</f>
        <v>#REF!</v>
      </c>
      <c r="CAV286" s="197"/>
      <c r="CAW286" s="678" t="e">
        <f>CAV286+#REF!</f>
        <v>#REF!</v>
      </c>
      <c r="CAX286" s="197"/>
      <c r="CAY286" s="678" t="e">
        <f>CAX286+#REF!</f>
        <v>#REF!</v>
      </c>
      <c r="CAZ286" s="197"/>
      <c r="CBA286" s="678" t="e">
        <f>CAZ286+#REF!</f>
        <v>#REF!</v>
      </c>
      <c r="CBB286" s="197"/>
      <c r="CBC286" s="678" t="e">
        <f>CBB286+#REF!</f>
        <v>#REF!</v>
      </c>
      <c r="CBD286" s="197"/>
      <c r="CBE286" s="678" t="e">
        <f>CBD286+#REF!</f>
        <v>#REF!</v>
      </c>
      <c r="CBF286" s="197"/>
      <c r="CBG286" s="678" t="e">
        <f>CBF286+#REF!</f>
        <v>#REF!</v>
      </c>
      <c r="CBH286" s="197"/>
      <c r="CBI286" s="678" t="e">
        <f>CBH286+#REF!</f>
        <v>#REF!</v>
      </c>
      <c r="CBJ286" s="197"/>
      <c r="CBK286" s="678" t="e">
        <f>CBJ286+#REF!</f>
        <v>#REF!</v>
      </c>
      <c r="CBL286" s="197"/>
      <c r="CBM286" s="678" t="e">
        <f>CBL286+#REF!</f>
        <v>#REF!</v>
      </c>
      <c r="CBN286" s="197"/>
      <c r="CBO286" s="678" t="e">
        <f>CBN286+#REF!</f>
        <v>#REF!</v>
      </c>
      <c r="CBP286" s="197"/>
      <c r="CBQ286" s="678" t="e">
        <f>CBP286+#REF!</f>
        <v>#REF!</v>
      </c>
      <c r="CBR286" s="197"/>
      <c r="CBS286" s="678" t="e">
        <f>CBR286+#REF!</f>
        <v>#REF!</v>
      </c>
      <c r="CBT286" s="197"/>
      <c r="CBU286" s="678" t="e">
        <f>CBT286+#REF!</f>
        <v>#REF!</v>
      </c>
      <c r="CBV286" s="197"/>
      <c r="CBW286" s="678" t="e">
        <f>CBV286+#REF!</f>
        <v>#REF!</v>
      </c>
      <c r="CBX286" s="197"/>
      <c r="CBY286" s="678" t="e">
        <f>CBX286+#REF!</f>
        <v>#REF!</v>
      </c>
      <c r="CBZ286" s="197"/>
      <c r="CCA286" s="678" t="e">
        <f>CBZ286+#REF!</f>
        <v>#REF!</v>
      </c>
      <c r="CCB286" s="197"/>
      <c r="CCC286" s="678" t="e">
        <f>CCB286+#REF!</f>
        <v>#REF!</v>
      </c>
      <c r="CCD286" s="197"/>
      <c r="CCE286" s="678" t="e">
        <f>CCD286+#REF!</f>
        <v>#REF!</v>
      </c>
      <c r="CCF286" s="197"/>
      <c r="CCG286" s="678" t="e">
        <f>CCF286+#REF!</f>
        <v>#REF!</v>
      </c>
      <c r="CCH286" s="197"/>
      <c r="CCI286" s="678" t="e">
        <f>CCH286+#REF!</f>
        <v>#REF!</v>
      </c>
      <c r="CCJ286" s="197"/>
      <c r="CCK286" s="678" t="e">
        <f>CCJ286+#REF!</f>
        <v>#REF!</v>
      </c>
      <c r="CCL286" s="197"/>
      <c r="CCM286" s="678" t="e">
        <f>CCL286+#REF!</f>
        <v>#REF!</v>
      </c>
      <c r="CCN286" s="197"/>
      <c r="CCO286" s="678" t="e">
        <f>CCN286+#REF!</f>
        <v>#REF!</v>
      </c>
      <c r="CCP286" s="197"/>
      <c r="CCQ286" s="678" t="e">
        <f>CCP286+#REF!</f>
        <v>#REF!</v>
      </c>
      <c r="CCR286" s="197"/>
      <c r="CCS286" s="678" t="e">
        <f>CCR286+#REF!</f>
        <v>#REF!</v>
      </c>
      <c r="CCT286" s="197"/>
      <c r="CCU286" s="678" t="e">
        <f>CCT286+#REF!</f>
        <v>#REF!</v>
      </c>
      <c r="CCV286" s="197"/>
      <c r="CCW286" s="678" t="e">
        <f>CCV286+#REF!</f>
        <v>#REF!</v>
      </c>
      <c r="CCX286" s="197"/>
      <c r="CCY286" s="678" t="e">
        <f>CCX286+#REF!</f>
        <v>#REF!</v>
      </c>
      <c r="CCZ286" s="197"/>
      <c r="CDA286" s="678" t="e">
        <f>CCZ286+#REF!</f>
        <v>#REF!</v>
      </c>
      <c r="CDB286" s="197"/>
      <c r="CDC286" s="678" t="e">
        <f>CDB286+#REF!</f>
        <v>#REF!</v>
      </c>
      <c r="CDD286" s="197"/>
      <c r="CDE286" s="678" t="e">
        <f>CDD286+#REF!</f>
        <v>#REF!</v>
      </c>
      <c r="CDF286" s="197"/>
      <c r="CDG286" s="678" t="e">
        <f>CDF286+#REF!</f>
        <v>#REF!</v>
      </c>
      <c r="CDH286" s="197"/>
      <c r="CDI286" s="678" t="e">
        <f>CDH286+#REF!</f>
        <v>#REF!</v>
      </c>
      <c r="CDJ286" s="197"/>
      <c r="CDK286" s="678" t="e">
        <f>CDJ286+#REF!</f>
        <v>#REF!</v>
      </c>
      <c r="CDL286" s="197"/>
      <c r="CDM286" s="678" t="e">
        <f>CDL286+#REF!</f>
        <v>#REF!</v>
      </c>
      <c r="CDN286" s="197"/>
      <c r="CDO286" s="678" t="e">
        <f>CDN286+#REF!</f>
        <v>#REF!</v>
      </c>
      <c r="CDP286" s="197"/>
      <c r="CDQ286" s="678" t="e">
        <f>CDP286+#REF!</f>
        <v>#REF!</v>
      </c>
      <c r="CDR286" s="197"/>
      <c r="CDS286" s="678" t="e">
        <f>CDR286+#REF!</f>
        <v>#REF!</v>
      </c>
      <c r="CDT286" s="197"/>
      <c r="CDU286" s="678" t="e">
        <f>CDT286+#REF!</f>
        <v>#REF!</v>
      </c>
      <c r="CDV286" s="197"/>
      <c r="CDW286" s="678" t="e">
        <f>CDV286+#REF!</f>
        <v>#REF!</v>
      </c>
      <c r="CDX286" s="197"/>
      <c r="CDY286" s="678" t="e">
        <f>CDX286+#REF!</f>
        <v>#REF!</v>
      </c>
      <c r="CDZ286" s="197"/>
      <c r="CEA286" s="678" t="e">
        <f>CDZ286+#REF!</f>
        <v>#REF!</v>
      </c>
      <c r="CEB286" s="197"/>
      <c r="CEC286" s="678" t="e">
        <f>CEB286+#REF!</f>
        <v>#REF!</v>
      </c>
      <c r="CED286" s="197"/>
      <c r="CEE286" s="678" t="e">
        <f>CED286+#REF!</f>
        <v>#REF!</v>
      </c>
      <c r="CEF286" s="197"/>
      <c r="CEG286" s="678" t="e">
        <f>CEF286+#REF!</f>
        <v>#REF!</v>
      </c>
      <c r="CEH286" s="197"/>
      <c r="CEI286" s="678" t="e">
        <f>CEH286+#REF!</f>
        <v>#REF!</v>
      </c>
      <c r="CEJ286" s="197"/>
      <c r="CEK286" s="678" t="e">
        <f>CEJ286+#REF!</f>
        <v>#REF!</v>
      </c>
      <c r="CEL286" s="197"/>
      <c r="CEM286" s="678" t="e">
        <f>CEL286+#REF!</f>
        <v>#REF!</v>
      </c>
      <c r="CEN286" s="197"/>
      <c r="CEO286" s="678" t="e">
        <f>CEN286+#REF!</f>
        <v>#REF!</v>
      </c>
      <c r="CEP286" s="197"/>
      <c r="CEQ286" s="678" t="e">
        <f>CEP286+#REF!</f>
        <v>#REF!</v>
      </c>
      <c r="CER286" s="197"/>
      <c r="CES286" s="678" t="e">
        <f>CER286+#REF!</f>
        <v>#REF!</v>
      </c>
      <c r="CET286" s="197"/>
      <c r="CEU286" s="678" t="e">
        <f>CET286+#REF!</f>
        <v>#REF!</v>
      </c>
      <c r="CEV286" s="197"/>
      <c r="CEW286" s="678" t="e">
        <f>CEV286+#REF!</f>
        <v>#REF!</v>
      </c>
      <c r="CEX286" s="197"/>
      <c r="CEY286" s="678" t="e">
        <f>CEX286+#REF!</f>
        <v>#REF!</v>
      </c>
      <c r="CEZ286" s="197"/>
      <c r="CFA286" s="678" t="e">
        <f>CEZ286+#REF!</f>
        <v>#REF!</v>
      </c>
      <c r="CFB286" s="197"/>
      <c r="CFC286" s="678" t="e">
        <f>CFB286+#REF!</f>
        <v>#REF!</v>
      </c>
      <c r="CFD286" s="197"/>
      <c r="CFE286" s="678" t="e">
        <f>CFD286+#REF!</f>
        <v>#REF!</v>
      </c>
      <c r="CFF286" s="197"/>
      <c r="CFG286" s="678" t="e">
        <f>CFF286+#REF!</f>
        <v>#REF!</v>
      </c>
      <c r="CFH286" s="197"/>
      <c r="CFI286" s="678" t="e">
        <f>CFH286+#REF!</f>
        <v>#REF!</v>
      </c>
      <c r="CFJ286" s="197"/>
      <c r="CFK286" s="678" t="e">
        <f>CFJ286+#REF!</f>
        <v>#REF!</v>
      </c>
      <c r="CFL286" s="197"/>
      <c r="CFM286" s="678" t="e">
        <f>CFL286+#REF!</f>
        <v>#REF!</v>
      </c>
      <c r="CFN286" s="197"/>
      <c r="CFO286" s="678" t="e">
        <f>CFN286+#REF!</f>
        <v>#REF!</v>
      </c>
      <c r="CFP286" s="197"/>
      <c r="CFQ286" s="678" t="e">
        <f>CFP286+#REF!</f>
        <v>#REF!</v>
      </c>
      <c r="CFR286" s="197"/>
      <c r="CFS286" s="678" t="e">
        <f>CFR286+#REF!</f>
        <v>#REF!</v>
      </c>
      <c r="CFT286" s="197"/>
      <c r="CFU286" s="678" t="e">
        <f>CFT286+#REF!</f>
        <v>#REF!</v>
      </c>
      <c r="CFV286" s="197"/>
      <c r="CFW286" s="678" t="e">
        <f>CFV286+#REF!</f>
        <v>#REF!</v>
      </c>
      <c r="CFX286" s="197"/>
      <c r="CFY286" s="678" t="e">
        <f>CFX286+#REF!</f>
        <v>#REF!</v>
      </c>
      <c r="CFZ286" s="197"/>
      <c r="CGA286" s="678" t="e">
        <f>CFZ286+#REF!</f>
        <v>#REF!</v>
      </c>
      <c r="CGB286" s="197"/>
      <c r="CGC286" s="678" t="e">
        <f>CGB286+#REF!</f>
        <v>#REF!</v>
      </c>
      <c r="CGD286" s="197"/>
      <c r="CGE286" s="678" t="e">
        <f>CGD286+#REF!</f>
        <v>#REF!</v>
      </c>
      <c r="CGF286" s="197"/>
      <c r="CGG286" s="678" t="e">
        <f>CGF286+#REF!</f>
        <v>#REF!</v>
      </c>
      <c r="CGH286" s="197"/>
      <c r="CGI286" s="678" t="e">
        <f>CGH286+#REF!</f>
        <v>#REF!</v>
      </c>
      <c r="CGJ286" s="197"/>
      <c r="CGK286" s="678" t="e">
        <f>CGJ286+#REF!</f>
        <v>#REF!</v>
      </c>
      <c r="CGL286" s="197"/>
      <c r="CGM286" s="678" t="e">
        <f>CGL286+#REF!</f>
        <v>#REF!</v>
      </c>
      <c r="CGN286" s="197"/>
      <c r="CGO286" s="678" t="e">
        <f>CGN286+#REF!</f>
        <v>#REF!</v>
      </c>
      <c r="CGP286" s="197"/>
      <c r="CGQ286" s="678" t="e">
        <f>CGP286+#REF!</f>
        <v>#REF!</v>
      </c>
      <c r="CGR286" s="197"/>
      <c r="CGS286" s="678" t="e">
        <f>CGR286+#REF!</f>
        <v>#REF!</v>
      </c>
      <c r="CGT286" s="197"/>
      <c r="CGU286" s="678" t="e">
        <f>CGT286+#REF!</f>
        <v>#REF!</v>
      </c>
      <c r="CGV286" s="197"/>
      <c r="CGW286" s="678" t="e">
        <f>CGV286+#REF!</f>
        <v>#REF!</v>
      </c>
      <c r="CGX286" s="197"/>
      <c r="CGY286" s="678" t="e">
        <f>CGX286+#REF!</f>
        <v>#REF!</v>
      </c>
      <c r="CGZ286" s="197"/>
      <c r="CHA286" s="678" t="e">
        <f>CGZ286+#REF!</f>
        <v>#REF!</v>
      </c>
      <c r="CHB286" s="197"/>
      <c r="CHC286" s="678" t="e">
        <f>CHB286+#REF!</f>
        <v>#REF!</v>
      </c>
      <c r="CHD286" s="197"/>
      <c r="CHE286" s="678" t="e">
        <f>CHD286+#REF!</f>
        <v>#REF!</v>
      </c>
      <c r="CHF286" s="197"/>
      <c r="CHG286" s="678" t="e">
        <f>CHF286+#REF!</f>
        <v>#REF!</v>
      </c>
      <c r="CHH286" s="197"/>
      <c r="CHI286" s="678" t="e">
        <f>CHH286+#REF!</f>
        <v>#REF!</v>
      </c>
      <c r="CHJ286" s="197"/>
      <c r="CHK286" s="678" t="e">
        <f>CHJ286+#REF!</f>
        <v>#REF!</v>
      </c>
      <c r="CHL286" s="197"/>
      <c r="CHM286" s="678" t="e">
        <f>CHL286+#REF!</f>
        <v>#REF!</v>
      </c>
      <c r="CHN286" s="197"/>
      <c r="CHO286" s="678" t="e">
        <f>CHN286+#REF!</f>
        <v>#REF!</v>
      </c>
      <c r="CHP286" s="197"/>
      <c r="CHQ286" s="678" t="e">
        <f>CHP286+#REF!</f>
        <v>#REF!</v>
      </c>
      <c r="CHR286" s="197"/>
      <c r="CHS286" s="678" t="e">
        <f>CHR286+#REF!</f>
        <v>#REF!</v>
      </c>
      <c r="CHT286" s="197"/>
      <c r="CHU286" s="678" t="e">
        <f>CHT286+#REF!</f>
        <v>#REF!</v>
      </c>
      <c r="CHV286" s="197"/>
      <c r="CHW286" s="678" t="e">
        <f>CHV286+#REF!</f>
        <v>#REF!</v>
      </c>
      <c r="CHX286" s="197"/>
      <c r="CHY286" s="678" t="e">
        <f>CHX286+#REF!</f>
        <v>#REF!</v>
      </c>
      <c r="CHZ286" s="197"/>
      <c r="CIA286" s="678" t="e">
        <f>CHZ286+#REF!</f>
        <v>#REF!</v>
      </c>
      <c r="CIB286" s="197"/>
      <c r="CIC286" s="678" t="e">
        <f>CIB286+#REF!</f>
        <v>#REF!</v>
      </c>
      <c r="CID286" s="197"/>
      <c r="CIE286" s="678" t="e">
        <f>CID286+#REF!</f>
        <v>#REF!</v>
      </c>
      <c r="CIF286" s="197"/>
      <c r="CIG286" s="678" t="e">
        <f>CIF286+#REF!</f>
        <v>#REF!</v>
      </c>
      <c r="CIH286" s="197"/>
      <c r="CII286" s="678" t="e">
        <f>CIH286+#REF!</f>
        <v>#REF!</v>
      </c>
      <c r="CIJ286" s="197"/>
      <c r="CIK286" s="678" t="e">
        <f>CIJ286+#REF!</f>
        <v>#REF!</v>
      </c>
      <c r="CIL286" s="197"/>
      <c r="CIM286" s="678" t="e">
        <f>CIL286+#REF!</f>
        <v>#REF!</v>
      </c>
      <c r="CIN286" s="197"/>
      <c r="CIO286" s="678" t="e">
        <f>CIN286+#REF!</f>
        <v>#REF!</v>
      </c>
      <c r="CIP286" s="197"/>
      <c r="CIQ286" s="678" t="e">
        <f>CIP286+#REF!</f>
        <v>#REF!</v>
      </c>
      <c r="CIR286" s="197"/>
      <c r="CIS286" s="678" t="e">
        <f>CIR286+#REF!</f>
        <v>#REF!</v>
      </c>
      <c r="CIT286" s="197"/>
      <c r="CIU286" s="678" t="e">
        <f>CIT286+#REF!</f>
        <v>#REF!</v>
      </c>
      <c r="CIV286" s="197"/>
      <c r="CIW286" s="678" t="e">
        <f>CIV286+#REF!</f>
        <v>#REF!</v>
      </c>
      <c r="CIX286" s="197"/>
      <c r="CIY286" s="678" t="e">
        <f>CIX286+#REF!</f>
        <v>#REF!</v>
      </c>
      <c r="CIZ286" s="197"/>
      <c r="CJA286" s="678" t="e">
        <f>CIZ286+#REF!</f>
        <v>#REF!</v>
      </c>
      <c r="CJB286" s="197"/>
      <c r="CJC286" s="678" t="e">
        <f>CJB286+#REF!</f>
        <v>#REF!</v>
      </c>
      <c r="CJD286" s="197"/>
      <c r="CJE286" s="678" t="e">
        <f>CJD286+#REF!</f>
        <v>#REF!</v>
      </c>
      <c r="CJF286" s="197"/>
      <c r="CJG286" s="678" t="e">
        <f>CJF286+#REF!</f>
        <v>#REF!</v>
      </c>
      <c r="CJH286" s="197"/>
      <c r="CJI286" s="678" t="e">
        <f>CJH286+#REF!</f>
        <v>#REF!</v>
      </c>
      <c r="CJJ286" s="197"/>
      <c r="CJK286" s="678" t="e">
        <f>CJJ286+#REF!</f>
        <v>#REF!</v>
      </c>
      <c r="CJL286" s="197"/>
      <c r="CJM286" s="678" t="e">
        <f>CJL286+#REF!</f>
        <v>#REF!</v>
      </c>
      <c r="CJN286" s="197"/>
      <c r="CJO286" s="678" t="e">
        <f>CJN286+#REF!</f>
        <v>#REF!</v>
      </c>
      <c r="CJP286" s="197"/>
      <c r="CJQ286" s="678" t="e">
        <f>CJP286+#REF!</f>
        <v>#REF!</v>
      </c>
      <c r="CJR286" s="197"/>
      <c r="CJS286" s="678" t="e">
        <f>CJR286+#REF!</f>
        <v>#REF!</v>
      </c>
      <c r="CJT286" s="197"/>
      <c r="CJU286" s="678" t="e">
        <f>CJT286+#REF!</f>
        <v>#REF!</v>
      </c>
      <c r="CJV286" s="197"/>
      <c r="CJW286" s="678" t="e">
        <f>CJV286+#REF!</f>
        <v>#REF!</v>
      </c>
      <c r="CJX286" s="197"/>
      <c r="CJY286" s="678" t="e">
        <f>CJX286+#REF!</f>
        <v>#REF!</v>
      </c>
      <c r="CJZ286" s="197"/>
      <c r="CKA286" s="678" t="e">
        <f>CJZ286+#REF!</f>
        <v>#REF!</v>
      </c>
      <c r="CKB286" s="197"/>
      <c r="CKC286" s="678" t="e">
        <f>CKB286+#REF!</f>
        <v>#REF!</v>
      </c>
      <c r="CKD286" s="197"/>
      <c r="CKE286" s="678" t="e">
        <f>CKD286+#REF!</f>
        <v>#REF!</v>
      </c>
      <c r="CKF286" s="197"/>
      <c r="CKG286" s="678" t="e">
        <f>CKF286+#REF!</f>
        <v>#REF!</v>
      </c>
      <c r="CKH286" s="197"/>
      <c r="CKI286" s="678" t="e">
        <f>CKH286+#REF!</f>
        <v>#REF!</v>
      </c>
      <c r="CKJ286" s="197"/>
      <c r="CKK286" s="678" t="e">
        <f>CKJ286+#REF!</f>
        <v>#REF!</v>
      </c>
      <c r="CKL286" s="197"/>
      <c r="CKM286" s="678" t="e">
        <f>CKL286+#REF!</f>
        <v>#REF!</v>
      </c>
      <c r="CKN286" s="197"/>
      <c r="CKO286" s="678" t="e">
        <f>CKN286+#REF!</f>
        <v>#REF!</v>
      </c>
      <c r="CKP286" s="197"/>
      <c r="CKQ286" s="678" t="e">
        <f>CKP286+#REF!</f>
        <v>#REF!</v>
      </c>
      <c r="CKR286" s="197"/>
      <c r="CKS286" s="678" t="e">
        <f>CKR286+#REF!</f>
        <v>#REF!</v>
      </c>
      <c r="CKT286" s="197"/>
      <c r="CKU286" s="678" t="e">
        <f>CKT286+#REF!</f>
        <v>#REF!</v>
      </c>
      <c r="CKV286" s="197"/>
      <c r="CKW286" s="678" t="e">
        <f>CKV286+#REF!</f>
        <v>#REF!</v>
      </c>
      <c r="CKX286" s="197"/>
      <c r="CKY286" s="678" t="e">
        <f>CKX286+#REF!</f>
        <v>#REF!</v>
      </c>
      <c r="CKZ286" s="197"/>
      <c r="CLA286" s="678" t="e">
        <f>CKZ286+#REF!</f>
        <v>#REF!</v>
      </c>
      <c r="CLB286" s="197"/>
      <c r="CLC286" s="678" t="e">
        <f>CLB286+#REF!</f>
        <v>#REF!</v>
      </c>
      <c r="CLD286" s="197"/>
      <c r="CLE286" s="678" t="e">
        <f>CLD286+#REF!</f>
        <v>#REF!</v>
      </c>
      <c r="CLF286" s="197"/>
      <c r="CLG286" s="678" t="e">
        <f>CLF286+#REF!</f>
        <v>#REF!</v>
      </c>
      <c r="CLH286" s="197"/>
      <c r="CLI286" s="678" t="e">
        <f>CLH286+#REF!</f>
        <v>#REF!</v>
      </c>
      <c r="CLJ286" s="197"/>
      <c r="CLK286" s="678" t="e">
        <f>CLJ286+#REF!</f>
        <v>#REF!</v>
      </c>
      <c r="CLL286" s="197"/>
      <c r="CLM286" s="678" t="e">
        <f>CLL286+#REF!</f>
        <v>#REF!</v>
      </c>
      <c r="CLN286" s="197"/>
      <c r="CLO286" s="678" t="e">
        <f>CLN286+#REF!</f>
        <v>#REF!</v>
      </c>
      <c r="CLP286" s="197"/>
      <c r="CLQ286" s="678" t="e">
        <f>CLP286+#REF!</f>
        <v>#REF!</v>
      </c>
      <c r="CLR286" s="197"/>
      <c r="CLS286" s="678" t="e">
        <f>CLR286+#REF!</f>
        <v>#REF!</v>
      </c>
      <c r="CLT286" s="197"/>
      <c r="CLU286" s="678" t="e">
        <f>CLT286+#REF!</f>
        <v>#REF!</v>
      </c>
      <c r="CLV286" s="197"/>
      <c r="CLW286" s="678" t="e">
        <f>CLV286+#REF!</f>
        <v>#REF!</v>
      </c>
      <c r="CLX286" s="197"/>
      <c r="CLY286" s="678" t="e">
        <f>CLX286+#REF!</f>
        <v>#REF!</v>
      </c>
      <c r="CLZ286" s="197"/>
      <c r="CMA286" s="678" t="e">
        <f>CLZ286+#REF!</f>
        <v>#REF!</v>
      </c>
      <c r="CMB286" s="197"/>
      <c r="CMC286" s="678" t="e">
        <f>CMB286+#REF!</f>
        <v>#REF!</v>
      </c>
      <c r="CMD286" s="197"/>
      <c r="CME286" s="678" t="e">
        <f>CMD286+#REF!</f>
        <v>#REF!</v>
      </c>
      <c r="CMF286" s="197"/>
      <c r="CMG286" s="678" t="e">
        <f>CMF286+#REF!</f>
        <v>#REF!</v>
      </c>
      <c r="CMH286" s="197"/>
      <c r="CMI286" s="678" t="e">
        <f>CMH286+#REF!</f>
        <v>#REF!</v>
      </c>
      <c r="CMJ286" s="197"/>
      <c r="CMK286" s="678" t="e">
        <f>CMJ286+#REF!</f>
        <v>#REF!</v>
      </c>
      <c r="CML286" s="197"/>
      <c r="CMM286" s="678" t="e">
        <f>CML286+#REF!</f>
        <v>#REF!</v>
      </c>
      <c r="CMN286" s="197"/>
      <c r="CMO286" s="678" t="e">
        <f>CMN286+#REF!</f>
        <v>#REF!</v>
      </c>
      <c r="CMP286" s="197"/>
      <c r="CMQ286" s="678" t="e">
        <f>CMP286+#REF!</f>
        <v>#REF!</v>
      </c>
      <c r="CMR286" s="197"/>
      <c r="CMS286" s="678" t="e">
        <f>CMR286+#REF!</f>
        <v>#REF!</v>
      </c>
      <c r="CMT286" s="197"/>
      <c r="CMU286" s="678" t="e">
        <f>CMT286+#REF!</f>
        <v>#REF!</v>
      </c>
      <c r="CMV286" s="197"/>
      <c r="CMW286" s="678" t="e">
        <f>CMV286+#REF!</f>
        <v>#REF!</v>
      </c>
      <c r="CMX286" s="197"/>
      <c r="CMY286" s="678" t="e">
        <f>CMX286+#REF!</f>
        <v>#REF!</v>
      </c>
      <c r="CMZ286" s="197"/>
      <c r="CNA286" s="678" t="e">
        <f>CMZ286+#REF!</f>
        <v>#REF!</v>
      </c>
      <c r="CNB286" s="197"/>
      <c r="CNC286" s="678" t="e">
        <f>CNB286+#REF!</f>
        <v>#REF!</v>
      </c>
      <c r="CND286" s="197"/>
      <c r="CNE286" s="678" t="e">
        <f>CND286+#REF!</f>
        <v>#REF!</v>
      </c>
      <c r="CNF286" s="197"/>
      <c r="CNG286" s="678" t="e">
        <f>CNF286+#REF!</f>
        <v>#REF!</v>
      </c>
      <c r="CNH286" s="197"/>
      <c r="CNI286" s="678" t="e">
        <f>CNH286+#REF!</f>
        <v>#REF!</v>
      </c>
      <c r="CNJ286" s="197"/>
      <c r="CNK286" s="678" t="e">
        <f>CNJ286+#REF!</f>
        <v>#REF!</v>
      </c>
      <c r="CNL286" s="197"/>
      <c r="CNM286" s="678" t="e">
        <f>CNL286+#REF!</f>
        <v>#REF!</v>
      </c>
      <c r="CNN286" s="197"/>
      <c r="CNO286" s="678" t="e">
        <f>CNN286+#REF!</f>
        <v>#REF!</v>
      </c>
      <c r="CNP286" s="197"/>
      <c r="CNQ286" s="678" t="e">
        <f>CNP286+#REF!</f>
        <v>#REF!</v>
      </c>
      <c r="CNR286" s="197"/>
      <c r="CNS286" s="678" t="e">
        <f>CNR286+#REF!</f>
        <v>#REF!</v>
      </c>
      <c r="CNT286" s="197"/>
      <c r="CNU286" s="678" t="e">
        <f>CNT286+#REF!</f>
        <v>#REF!</v>
      </c>
      <c r="CNV286" s="197"/>
      <c r="CNW286" s="678" t="e">
        <f>CNV286+#REF!</f>
        <v>#REF!</v>
      </c>
      <c r="CNX286" s="197"/>
      <c r="CNY286" s="678" t="e">
        <f>CNX286+#REF!</f>
        <v>#REF!</v>
      </c>
      <c r="CNZ286" s="197"/>
      <c r="COA286" s="678" t="e">
        <f>CNZ286+#REF!</f>
        <v>#REF!</v>
      </c>
      <c r="COB286" s="197"/>
      <c r="COC286" s="678" t="e">
        <f>COB286+#REF!</f>
        <v>#REF!</v>
      </c>
      <c r="COD286" s="197"/>
      <c r="COE286" s="678" t="e">
        <f>COD286+#REF!</f>
        <v>#REF!</v>
      </c>
      <c r="COF286" s="197"/>
      <c r="COG286" s="678" t="e">
        <f>COF286+#REF!</f>
        <v>#REF!</v>
      </c>
      <c r="COH286" s="197"/>
      <c r="COI286" s="678" t="e">
        <f>COH286+#REF!</f>
        <v>#REF!</v>
      </c>
      <c r="COJ286" s="197"/>
      <c r="COK286" s="678" t="e">
        <f>COJ286+#REF!</f>
        <v>#REF!</v>
      </c>
      <c r="COL286" s="197"/>
      <c r="COM286" s="678" t="e">
        <f>COL286+#REF!</f>
        <v>#REF!</v>
      </c>
      <c r="CON286" s="197"/>
      <c r="COO286" s="678" t="e">
        <f>CON286+#REF!</f>
        <v>#REF!</v>
      </c>
      <c r="COP286" s="197"/>
      <c r="COQ286" s="678" t="e">
        <f>COP286+#REF!</f>
        <v>#REF!</v>
      </c>
      <c r="COR286" s="197"/>
      <c r="COS286" s="678" t="e">
        <f>COR286+#REF!</f>
        <v>#REF!</v>
      </c>
      <c r="COT286" s="197"/>
      <c r="COU286" s="678" t="e">
        <f>COT286+#REF!</f>
        <v>#REF!</v>
      </c>
      <c r="COV286" s="197"/>
      <c r="COW286" s="678" t="e">
        <f>COV286+#REF!</f>
        <v>#REF!</v>
      </c>
      <c r="COX286" s="197"/>
      <c r="COY286" s="678" t="e">
        <f>COX286+#REF!</f>
        <v>#REF!</v>
      </c>
      <c r="COZ286" s="197"/>
      <c r="CPA286" s="678" t="e">
        <f>COZ286+#REF!</f>
        <v>#REF!</v>
      </c>
      <c r="CPB286" s="197"/>
      <c r="CPC286" s="678" t="e">
        <f>CPB286+#REF!</f>
        <v>#REF!</v>
      </c>
      <c r="CPD286" s="197"/>
      <c r="CPE286" s="678" t="e">
        <f>CPD286+#REF!</f>
        <v>#REF!</v>
      </c>
      <c r="CPF286" s="197"/>
      <c r="CPG286" s="678" t="e">
        <f>CPF286+#REF!</f>
        <v>#REF!</v>
      </c>
      <c r="CPH286" s="197"/>
      <c r="CPI286" s="678" t="e">
        <f>CPH286+#REF!</f>
        <v>#REF!</v>
      </c>
      <c r="CPJ286" s="197"/>
      <c r="CPK286" s="678" t="e">
        <f>CPJ286+#REF!</f>
        <v>#REF!</v>
      </c>
      <c r="CPL286" s="197"/>
      <c r="CPM286" s="678" t="e">
        <f>CPL286+#REF!</f>
        <v>#REF!</v>
      </c>
      <c r="CPN286" s="197"/>
      <c r="CPO286" s="678" t="e">
        <f>CPN286+#REF!</f>
        <v>#REF!</v>
      </c>
      <c r="CPP286" s="197"/>
      <c r="CPQ286" s="678" t="e">
        <f>CPP286+#REF!</f>
        <v>#REF!</v>
      </c>
      <c r="CPR286" s="197"/>
      <c r="CPS286" s="678" t="e">
        <f>CPR286+#REF!</f>
        <v>#REF!</v>
      </c>
      <c r="CPT286" s="197"/>
      <c r="CPU286" s="678" t="e">
        <f>CPT286+#REF!</f>
        <v>#REF!</v>
      </c>
      <c r="CPV286" s="197"/>
      <c r="CPW286" s="678" t="e">
        <f>CPV286+#REF!</f>
        <v>#REF!</v>
      </c>
      <c r="CPX286" s="197"/>
      <c r="CPY286" s="678" t="e">
        <f>CPX286+#REF!</f>
        <v>#REF!</v>
      </c>
      <c r="CPZ286" s="197"/>
      <c r="CQA286" s="678" t="e">
        <f>CPZ286+#REF!</f>
        <v>#REF!</v>
      </c>
      <c r="CQB286" s="197"/>
      <c r="CQC286" s="678" t="e">
        <f>CQB286+#REF!</f>
        <v>#REF!</v>
      </c>
      <c r="CQD286" s="197"/>
      <c r="CQE286" s="678" t="e">
        <f>CQD286+#REF!</f>
        <v>#REF!</v>
      </c>
      <c r="CQF286" s="197"/>
      <c r="CQG286" s="678" t="e">
        <f>CQF286+#REF!</f>
        <v>#REF!</v>
      </c>
      <c r="CQH286" s="197"/>
      <c r="CQI286" s="678" t="e">
        <f>CQH286+#REF!</f>
        <v>#REF!</v>
      </c>
      <c r="CQJ286" s="197"/>
      <c r="CQK286" s="678" t="e">
        <f>CQJ286+#REF!</f>
        <v>#REF!</v>
      </c>
      <c r="CQL286" s="197"/>
      <c r="CQM286" s="678" t="e">
        <f>CQL286+#REF!</f>
        <v>#REF!</v>
      </c>
      <c r="CQN286" s="197"/>
      <c r="CQO286" s="678" t="e">
        <f>CQN286+#REF!</f>
        <v>#REF!</v>
      </c>
      <c r="CQP286" s="197"/>
      <c r="CQQ286" s="678" t="e">
        <f>CQP286+#REF!</f>
        <v>#REF!</v>
      </c>
      <c r="CQR286" s="197"/>
      <c r="CQS286" s="678" t="e">
        <f>CQR286+#REF!</f>
        <v>#REF!</v>
      </c>
      <c r="CQT286" s="197"/>
      <c r="CQU286" s="678" t="e">
        <f>CQT286+#REF!</f>
        <v>#REF!</v>
      </c>
      <c r="CQV286" s="197"/>
      <c r="CQW286" s="678" t="e">
        <f>CQV286+#REF!</f>
        <v>#REF!</v>
      </c>
      <c r="CQX286" s="197"/>
      <c r="CQY286" s="678" t="e">
        <f>CQX286+#REF!</f>
        <v>#REF!</v>
      </c>
      <c r="CQZ286" s="197"/>
      <c r="CRA286" s="678" t="e">
        <f>CQZ286+#REF!</f>
        <v>#REF!</v>
      </c>
      <c r="CRB286" s="197"/>
      <c r="CRC286" s="678" t="e">
        <f>CRB286+#REF!</f>
        <v>#REF!</v>
      </c>
      <c r="CRD286" s="197"/>
      <c r="CRE286" s="678" t="e">
        <f>CRD286+#REF!</f>
        <v>#REF!</v>
      </c>
      <c r="CRF286" s="197"/>
      <c r="CRG286" s="678" t="e">
        <f>CRF286+#REF!</f>
        <v>#REF!</v>
      </c>
      <c r="CRH286" s="197"/>
      <c r="CRI286" s="678" t="e">
        <f>CRH286+#REF!</f>
        <v>#REF!</v>
      </c>
      <c r="CRJ286" s="197"/>
      <c r="CRK286" s="678" t="e">
        <f>CRJ286+#REF!</f>
        <v>#REF!</v>
      </c>
      <c r="CRL286" s="197"/>
      <c r="CRM286" s="678" t="e">
        <f>CRL286+#REF!</f>
        <v>#REF!</v>
      </c>
      <c r="CRN286" s="197"/>
      <c r="CRO286" s="678" t="e">
        <f>CRN286+#REF!</f>
        <v>#REF!</v>
      </c>
      <c r="CRP286" s="197"/>
      <c r="CRQ286" s="678" t="e">
        <f>CRP286+#REF!</f>
        <v>#REF!</v>
      </c>
      <c r="CRR286" s="197"/>
      <c r="CRS286" s="678" t="e">
        <f>CRR286+#REF!</f>
        <v>#REF!</v>
      </c>
      <c r="CRT286" s="197"/>
      <c r="CRU286" s="678" t="e">
        <f>CRT286+#REF!</f>
        <v>#REF!</v>
      </c>
      <c r="CRV286" s="197"/>
      <c r="CRW286" s="678" t="e">
        <f>CRV286+#REF!</f>
        <v>#REF!</v>
      </c>
      <c r="CRX286" s="197"/>
      <c r="CRY286" s="678" t="e">
        <f>CRX286+#REF!</f>
        <v>#REF!</v>
      </c>
      <c r="CRZ286" s="197"/>
      <c r="CSA286" s="678" t="e">
        <f>CRZ286+#REF!</f>
        <v>#REF!</v>
      </c>
      <c r="CSB286" s="197"/>
      <c r="CSC286" s="678" t="e">
        <f>CSB286+#REF!</f>
        <v>#REF!</v>
      </c>
      <c r="CSD286" s="197"/>
      <c r="CSE286" s="678" t="e">
        <f>CSD286+#REF!</f>
        <v>#REF!</v>
      </c>
      <c r="CSF286" s="197"/>
      <c r="CSG286" s="678" t="e">
        <f>CSF286+#REF!</f>
        <v>#REF!</v>
      </c>
      <c r="CSH286" s="197"/>
      <c r="CSI286" s="678" t="e">
        <f>CSH286+#REF!</f>
        <v>#REF!</v>
      </c>
      <c r="CSJ286" s="197"/>
      <c r="CSK286" s="678" t="e">
        <f>CSJ286+#REF!</f>
        <v>#REF!</v>
      </c>
      <c r="CSL286" s="197"/>
      <c r="CSM286" s="678" t="e">
        <f>CSL286+#REF!</f>
        <v>#REF!</v>
      </c>
      <c r="CSN286" s="197"/>
      <c r="CSO286" s="678" t="e">
        <f>CSN286+#REF!</f>
        <v>#REF!</v>
      </c>
      <c r="CSP286" s="197"/>
      <c r="CSQ286" s="678" t="e">
        <f>CSP286+#REF!</f>
        <v>#REF!</v>
      </c>
      <c r="CSR286" s="197"/>
      <c r="CSS286" s="678" t="e">
        <f>CSR286+#REF!</f>
        <v>#REF!</v>
      </c>
      <c r="CST286" s="197"/>
      <c r="CSU286" s="678" t="e">
        <f>CST286+#REF!</f>
        <v>#REF!</v>
      </c>
      <c r="CSV286" s="197"/>
      <c r="CSW286" s="678" t="e">
        <f>CSV286+#REF!</f>
        <v>#REF!</v>
      </c>
      <c r="CSX286" s="197"/>
      <c r="CSY286" s="678" t="e">
        <f>CSX286+#REF!</f>
        <v>#REF!</v>
      </c>
      <c r="CSZ286" s="197"/>
      <c r="CTA286" s="678" t="e">
        <f>CSZ286+#REF!</f>
        <v>#REF!</v>
      </c>
      <c r="CTB286" s="197"/>
      <c r="CTC286" s="678" t="e">
        <f>CTB286+#REF!</f>
        <v>#REF!</v>
      </c>
      <c r="CTD286" s="197"/>
      <c r="CTE286" s="678" t="e">
        <f>CTD286+#REF!</f>
        <v>#REF!</v>
      </c>
      <c r="CTF286" s="197"/>
      <c r="CTG286" s="678" t="e">
        <f>CTF286+#REF!</f>
        <v>#REF!</v>
      </c>
      <c r="CTH286" s="197"/>
      <c r="CTI286" s="678" t="e">
        <f>CTH286+#REF!</f>
        <v>#REF!</v>
      </c>
      <c r="CTJ286" s="197"/>
      <c r="CTK286" s="678" t="e">
        <f>CTJ286+#REF!</f>
        <v>#REF!</v>
      </c>
      <c r="CTL286" s="197"/>
      <c r="CTM286" s="678" t="e">
        <f>CTL286+#REF!</f>
        <v>#REF!</v>
      </c>
      <c r="CTN286" s="197"/>
      <c r="CTO286" s="678" t="e">
        <f>CTN286+#REF!</f>
        <v>#REF!</v>
      </c>
      <c r="CTP286" s="197"/>
      <c r="CTQ286" s="678" t="e">
        <f>CTP286+#REF!</f>
        <v>#REF!</v>
      </c>
      <c r="CTR286" s="197"/>
      <c r="CTS286" s="678" t="e">
        <f>CTR286+#REF!</f>
        <v>#REF!</v>
      </c>
      <c r="CTT286" s="197"/>
      <c r="CTU286" s="678" t="e">
        <f>CTT286+#REF!</f>
        <v>#REF!</v>
      </c>
      <c r="CTV286" s="197"/>
      <c r="CTW286" s="678" t="e">
        <f>CTV286+#REF!</f>
        <v>#REF!</v>
      </c>
      <c r="CTX286" s="197"/>
      <c r="CTY286" s="678" t="e">
        <f>CTX286+#REF!</f>
        <v>#REF!</v>
      </c>
      <c r="CTZ286" s="197"/>
      <c r="CUA286" s="678" t="e">
        <f>CTZ286+#REF!</f>
        <v>#REF!</v>
      </c>
      <c r="CUB286" s="197"/>
      <c r="CUC286" s="678" t="e">
        <f>CUB286+#REF!</f>
        <v>#REF!</v>
      </c>
      <c r="CUD286" s="197"/>
      <c r="CUE286" s="678" t="e">
        <f>CUD286+#REF!</f>
        <v>#REF!</v>
      </c>
      <c r="CUF286" s="197"/>
      <c r="CUG286" s="678" t="e">
        <f>CUF286+#REF!</f>
        <v>#REF!</v>
      </c>
      <c r="CUH286" s="197"/>
      <c r="CUI286" s="678" t="e">
        <f>CUH286+#REF!</f>
        <v>#REF!</v>
      </c>
      <c r="CUJ286" s="197"/>
      <c r="CUK286" s="678" t="e">
        <f>CUJ286+#REF!</f>
        <v>#REF!</v>
      </c>
      <c r="CUL286" s="197"/>
      <c r="CUM286" s="678" t="e">
        <f>CUL286+#REF!</f>
        <v>#REF!</v>
      </c>
      <c r="CUN286" s="197"/>
      <c r="CUO286" s="678" t="e">
        <f>CUN286+#REF!</f>
        <v>#REF!</v>
      </c>
      <c r="CUP286" s="197"/>
      <c r="CUQ286" s="678" t="e">
        <f>CUP286+#REF!</f>
        <v>#REF!</v>
      </c>
      <c r="CUR286" s="197"/>
      <c r="CUS286" s="678" t="e">
        <f>CUR286+#REF!</f>
        <v>#REF!</v>
      </c>
      <c r="CUT286" s="197"/>
      <c r="CUU286" s="678" t="e">
        <f>CUT286+#REF!</f>
        <v>#REF!</v>
      </c>
      <c r="CUV286" s="197"/>
      <c r="CUW286" s="678" t="e">
        <f>CUV286+#REF!</f>
        <v>#REF!</v>
      </c>
      <c r="CUX286" s="197"/>
      <c r="CUY286" s="678" t="e">
        <f>CUX286+#REF!</f>
        <v>#REF!</v>
      </c>
      <c r="CUZ286" s="197"/>
      <c r="CVA286" s="678" t="e">
        <f>CUZ286+#REF!</f>
        <v>#REF!</v>
      </c>
      <c r="CVB286" s="197"/>
      <c r="CVC286" s="678" t="e">
        <f>CVB286+#REF!</f>
        <v>#REF!</v>
      </c>
      <c r="CVD286" s="197"/>
      <c r="CVE286" s="678" t="e">
        <f>CVD286+#REF!</f>
        <v>#REF!</v>
      </c>
      <c r="CVF286" s="197"/>
      <c r="CVG286" s="678" t="e">
        <f>CVF286+#REF!</f>
        <v>#REF!</v>
      </c>
      <c r="CVH286" s="197"/>
      <c r="CVI286" s="678" t="e">
        <f>CVH286+#REF!</f>
        <v>#REF!</v>
      </c>
      <c r="CVJ286" s="197"/>
      <c r="CVK286" s="678" t="e">
        <f>CVJ286+#REF!</f>
        <v>#REF!</v>
      </c>
      <c r="CVL286" s="197"/>
      <c r="CVM286" s="678" t="e">
        <f>CVL286+#REF!</f>
        <v>#REF!</v>
      </c>
      <c r="CVN286" s="197"/>
      <c r="CVO286" s="678" t="e">
        <f>CVN286+#REF!</f>
        <v>#REF!</v>
      </c>
      <c r="CVP286" s="197"/>
      <c r="CVQ286" s="678" t="e">
        <f>CVP286+#REF!</f>
        <v>#REF!</v>
      </c>
      <c r="CVR286" s="197"/>
      <c r="CVS286" s="678" t="e">
        <f>CVR286+#REF!</f>
        <v>#REF!</v>
      </c>
      <c r="CVT286" s="197"/>
      <c r="CVU286" s="678" t="e">
        <f>CVT286+#REF!</f>
        <v>#REF!</v>
      </c>
      <c r="CVV286" s="197"/>
      <c r="CVW286" s="678" t="e">
        <f>CVV286+#REF!</f>
        <v>#REF!</v>
      </c>
      <c r="CVX286" s="197"/>
      <c r="CVY286" s="678" t="e">
        <f>CVX286+#REF!</f>
        <v>#REF!</v>
      </c>
      <c r="CVZ286" s="197"/>
      <c r="CWA286" s="678" t="e">
        <f>CVZ286+#REF!</f>
        <v>#REF!</v>
      </c>
      <c r="CWB286" s="197"/>
      <c r="CWC286" s="678" t="e">
        <f>CWB286+#REF!</f>
        <v>#REF!</v>
      </c>
      <c r="CWD286" s="197"/>
      <c r="CWE286" s="678" t="e">
        <f>CWD286+#REF!</f>
        <v>#REF!</v>
      </c>
      <c r="CWF286" s="197"/>
      <c r="CWG286" s="678" t="e">
        <f>CWF286+#REF!</f>
        <v>#REF!</v>
      </c>
      <c r="CWH286" s="197"/>
      <c r="CWI286" s="678" t="e">
        <f>CWH286+#REF!</f>
        <v>#REF!</v>
      </c>
      <c r="CWJ286" s="197"/>
      <c r="CWK286" s="678" t="e">
        <f>CWJ286+#REF!</f>
        <v>#REF!</v>
      </c>
      <c r="CWL286" s="197"/>
      <c r="CWM286" s="678" t="e">
        <f>CWL286+#REF!</f>
        <v>#REF!</v>
      </c>
      <c r="CWN286" s="197"/>
      <c r="CWO286" s="678" t="e">
        <f>CWN286+#REF!</f>
        <v>#REF!</v>
      </c>
      <c r="CWP286" s="197"/>
      <c r="CWQ286" s="678" t="e">
        <f>CWP286+#REF!</f>
        <v>#REF!</v>
      </c>
      <c r="CWR286" s="197"/>
      <c r="CWS286" s="678" t="e">
        <f>CWR286+#REF!</f>
        <v>#REF!</v>
      </c>
      <c r="CWT286" s="197"/>
      <c r="CWU286" s="678" t="e">
        <f>CWT286+#REF!</f>
        <v>#REF!</v>
      </c>
      <c r="CWV286" s="197"/>
      <c r="CWW286" s="678" t="e">
        <f>CWV286+#REF!</f>
        <v>#REF!</v>
      </c>
      <c r="CWX286" s="197"/>
      <c r="CWY286" s="678" t="e">
        <f>CWX286+#REF!</f>
        <v>#REF!</v>
      </c>
      <c r="CWZ286" s="197"/>
      <c r="CXA286" s="678" t="e">
        <f>CWZ286+#REF!</f>
        <v>#REF!</v>
      </c>
      <c r="CXB286" s="197"/>
      <c r="CXC286" s="678" t="e">
        <f>CXB286+#REF!</f>
        <v>#REF!</v>
      </c>
      <c r="CXD286" s="197"/>
      <c r="CXE286" s="678" t="e">
        <f>CXD286+#REF!</f>
        <v>#REF!</v>
      </c>
      <c r="CXF286" s="197"/>
      <c r="CXG286" s="678" t="e">
        <f>CXF286+#REF!</f>
        <v>#REF!</v>
      </c>
      <c r="CXH286" s="197"/>
      <c r="CXI286" s="678" t="e">
        <f>CXH286+#REF!</f>
        <v>#REF!</v>
      </c>
      <c r="CXJ286" s="197"/>
      <c r="CXK286" s="678" t="e">
        <f>CXJ286+#REF!</f>
        <v>#REF!</v>
      </c>
      <c r="CXL286" s="197"/>
      <c r="CXM286" s="678" t="e">
        <f>CXL286+#REF!</f>
        <v>#REF!</v>
      </c>
      <c r="CXN286" s="197"/>
      <c r="CXO286" s="678" t="e">
        <f>CXN286+#REF!</f>
        <v>#REF!</v>
      </c>
      <c r="CXP286" s="197"/>
      <c r="CXQ286" s="678" t="e">
        <f>CXP286+#REF!</f>
        <v>#REF!</v>
      </c>
      <c r="CXR286" s="197"/>
      <c r="CXS286" s="678" t="e">
        <f>CXR286+#REF!</f>
        <v>#REF!</v>
      </c>
      <c r="CXT286" s="197"/>
      <c r="CXU286" s="678" t="e">
        <f>CXT286+#REF!</f>
        <v>#REF!</v>
      </c>
      <c r="CXV286" s="197"/>
      <c r="CXW286" s="678" t="e">
        <f>CXV286+#REF!</f>
        <v>#REF!</v>
      </c>
      <c r="CXX286" s="197"/>
      <c r="CXY286" s="678" t="e">
        <f>CXX286+#REF!</f>
        <v>#REF!</v>
      </c>
      <c r="CXZ286" s="197"/>
      <c r="CYA286" s="678" t="e">
        <f>CXZ286+#REF!</f>
        <v>#REF!</v>
      </c>
      <c r="CYB286" s="197"/>
      <c r="CYC286" s="678" t="e">
        <f>CYB286+#REF!</f>
        <v>#REF!</v>
      </c>
      <c r="CYD286" s="197"/>
      <c r="CYE286" s="678" t="e">
        <f>CYD286+#REF!</f>
        <v>#REF!</v>
      </c>
      <c r="CYF286" s="197"/>
      <c r="CYG286" s="678" t="e">
        <f>CYF286+#REF!</f>
        <v>#REF!</v>
      </c>
      <c r="CYH286" s="197"/>
      <c r="CYI286" s="678" t="e">
        <f>CYH286+#REF!</f>
        <v>#REF!</v>
      </c>
      <c r="CYJ286" s="197"/>
      <c r="CYK286" s="678" t="e">
        <f>CYJ286+#REF!</f>
        <v>#REF!</v>
      </c>
      <c r="CYL286" s="197"/>
      <c r="CYM286" s="678" t="e">
        <f>CYL286+#REF!</f>
        <v>#REF!</v>
      </c>
      <c r="CYN286" s="197"/>
      <c r="CYO286" s="678" t="e">
        <f>CYN286+#REF!</f>
        <v>#REF!</v>
      </c>
      <c r="CYP286" s="197"/>
      <c r="CYQ286" s="678" t="e">
        <f>CYP286+#REF!</f>
        <v>#REF!</v>
      </c>
      <c r="CYR286" s="197"/>
      <c r="CYS286" s="678" t="e">
        <f>CYR286+#REF!</f>
        <v>#REF!</v>
      </c>
      <c r="CYT286" s="197"/>
      <c r="CYU286" s="678" t="e">
        <f>CYT286+#REF!</f>
        <v>#REF!</v>
      </c>
      <c r="CYV286" s="197"/>
      <c r="CYW286" s="678" t="e">
        <f>CYV286+#REF!</f>
        <v>#REF!</v>
      </c>
      <c r="CYX286" s="197"/>
      <c r="CYY286" s="678" t="e">
        <f>CYX286+#REF!</f>
        <v>#REF!</v>
      </c>
      <c r="CYZ286" s="197"/>
      <c r="CZA286" s="678" t="e">
        <f>CYZ286+#REF!</f>
        <v>#REF!</v>
      </c>
      <c r="CZB286" s="197"/>
      <c r="CZC286" s="678" t="e">
        <f>CZB286+#REF!</f>
        <v>#REF!</v>
      </c>
      <c r="CZD286" s="197"/>
      <c r="CZE286" s="678" t="e">
        <f>CZD286+#REF!</f>
        <v>#REF!</v>
      </c>
      <c r="CZF286" s="197"/>
      <c r="CZG286" s="678" t="e">
        <f>CZF286+#REF!</f>
        <v>#REF!</v>
      </c>
      <c r="CZH286" s="197"/>
      <c r="CZI286" s="678" t="e">
        <f>CZH286+#REF!</f>
        <v>#REF!</v>
      </c>
      <c r="CZJ286" s="197"/>
      <c r="CZK286" s="678" t="e">
        <f>CZJ286+#REF!</f>
        <v>#REF!</v>
      </c>
      <c r="CZL286" s="197"/>
      <c r="CZM286" s="678" t="e">
        <f>CZL286+#REF!</f>
        <v>#REF!</v>
      </c>
      <c r="CZN286" s="197"/>
      <c r="CZO286" s="678" t="e">
        <f>CZN286+#REF!</f>
        <v>#REF!</v>
      </c>
      <c r="CZP286" s="197"/>
      <c r="CZQ286" s="678" t="e">
        <f>CZP286+#REF!</f>
        <v>#REF!</v>
      </c>
      <c r="CZR286" s="197"/>
      <c r="CZS286" s="678" t="e">
        <f>CZR286+#REF!</f>
        <v>#REF!</v>
      </c>
      <c r="CZT286" s="197"/>
      <c r="CZU286" s="678" t="e">
        <f>CZT286+#REF!</f>
        <v>#REF!</v>
      </c>
      <c r="CZV286" s="197"/>
      <c r="CZW286" s="678" t="e">
        <f>CZV286+#REF!</f>
        <v>#REF!</v>
      </c>
      <c r="CZX286" s="197"/>
      <c r="CZY286" s="678" t="e">
        <f>CZX286+#REF!</f>
        <v>#REF!</v>
      </c>
      <c r="CZZ286" s="197"/>
      <c r="DAA286" s="678" t="e">
        <f>CZZ286+#REF!</f>
        <v>#REF!</v>
      </c>
      <c r="DAB286" s="197"/>
      <c r="DAC286" s="678" t="e">
        <f>DAB286+#REF!</f>
        <v>#REF!</v>
      </c>
      <c r="DAD286" s="197"/>
      <c r="DAE286" s="678" t="e">
        <f>DAD286+#REF!</f>
        <v>#REF!</v>
      </c>
      <c r="DAF286" s="197"/>
      <c r="DAG286" s="678" t="e">
        <f>DAF286+#REF!</f>
        <v>#REF!</v>
      </c>
      <c r="DAH286" s="197"/>
      <c r="DAI286" s="678" t="e">
        <f>DAH286+#REF!</f>
        <v>#REF!</v>
      </c>
      <c r="DAJ286" s="197"/>
      <c r="DAK286" s="678" t="e">
        <f>DAJ286+#REF!</f>
        <v>#REF!</v>
      </c>
      <c r="DAL286" s="197"/>
      <c r="DAM286" s="678" t="e">
        <f>DAL286+#REF!</f>
        <v>#REF!</v>
      </c>
      <c r="DAN286" s="197"/>
      <c r="DAO286" s="678" t="e">
        <f>DAN286+#REF!</f>
        <v>#REF!</v>
      </c>
      <c r="DAP286" s="197"/>
      <c r="DAQ286" s="678" t="e">
        <f>DAP286+#REF!</f>
        <v>#REF!</v>
      </c>
      <c r="DAR286" s="197"/>
      <c r="DAS286" s="678" t="e">
        <f>DAR286+#REF!</f>
        <v>#REF!</v>
      </c>
      <c r="DAT286" s="197"/>
      <c r="DAU286" s="678" t="e">
        <f>DAT286+#REF!</f>
        <v>#REF!</v>
      </c>
      <c r="DAV286" s="197"/>
      <c r="DAW286" s="678" t="e">
        <f>DAV286+#REF!</f>
        <v>#REF!</v>
      </c>
      <c r="DAX286" s="197"/>
      <c r="DAY286" s="678" t="e">
        <f>DAX286+#REF!</f>
        <v>#REF!</v>
      </c>
      <c r="DAZ286" s="197"/>
      <c r="DBA286" s="678" t="e">
        <f>DAZ286+#REF!</f>
        <v>#REF!</v>
      </c>
      <c r="DBB286" s="197"/>
      <c r="DBC286" s="678" t="e">
        <f>DBB286+#REF!</f>
        <v>#REF!</v>
      </c>
      <c r="DBD286" s="197"/>
      <c r="DBE286" s="678" t="e">
        <f>DBD286+#REF!</f>
        <v>#REF!</v>
      </c>
      <c r="DBF286" s="197"/>
      <c r="DBG286" s="678" t="e">
        <f>DBF286+#REF!</f>
        <v>#REF!</v>
      </c>
      <c r="DBH286" s="197"/>
      <c r="DBI286" s="678" t="e">
        <f>DBH286+#REF!</f>
        <v>#REF!</v>
      </c>
      <c r="DBJ286" s="197"/>
      <c r="DBK286" s="678" t="e">
        <f>DBJ286+#REF!</f>
        <v>#REF!</v>
      </c>
      <c r="DBL286" s="197"/>
      <c r="DBM286" s="678" t="e">
        <f>DBL286+#REF!</f>
        <v>#REF!</v>
      </c>
      <c r="DBN286" s="197"/>
      <c r="DBO286" s="678" t="e">
        <f>DBN286+#REF!</f>
        <v>#REF!</v>
      </c>
      <c r="DBP286" s="197"/>
      <c r="DBQ286" s="678" t="e">
        <f>DBP286+#REF!</f>
        <v>#REF!</v>
      </c>
      <c r="DBR286" s="197"/>
      <c r="DBS286" s="678" t="e">
        <f>DBR286+#REF!</f>
        <v>#REF!</v>
      </c>
      <c r="DBT286" s="197"/>
      <c r="DBU286" s="678" t="e">
        <f>DBT286+#REF!</f>
        <v>#REF!</v>
      </c>
      <c r="DBV286" s="197"/>
      <c r="DBW286" s="678" t="e">
        <f>DBV286+#REF!</f>
        <v>#REF!</v>
      </c>
      <c r="DBX286" s="197"/>
      <c r="DBY286" s="678" t="e">
        <f>DBX286+#REF!</f>
        <v>#REF!</v>
      </c>
      <c r="DBZ286" s="197"/>
      <c r="DCA286" s="678" t="e">
        <f>DBZ286+#REF!</f>
        <v>#REF!</v>
      </c>
      <c r="DCB286" s="197"/>
      <c r="DCC286" s="678" t="e">
        <f>DCB286+#REF!</f>
        <v>#REF!</v>
      </c>
      <c r="DCD286" s="197"/>
      <c r="DCE286" s="678" t="e">
        <f>DCD286+#REF!</f>
        <v>#REF!</v>
      </c>
      <c r="DCF286" s="197"/>
      <c r="DCG286" s="678" t="e">
        <f>DCF286+#REF!</f>
        <v>#REF!</v>
      </c>
      <c r="DCH286" s="197"/>
      <c r="DCI286" s="678" t="e">
        <f>DCH286+#REF!</f>
        <v>#REF!</v>
      </c>
      <c r="DCJ286" s="197"/>
      <c r="DCK286" s="678" t="e">
        <f>DCJ286+#REF!</f>
        <v>#REF!</v>
      </c>
      <c r="DCL286" s="197"/>
      <c r="DCM286" s="678" t="e">
        <f>DCL286+#REF!</f>
        <v>#REF!</v>
      </c>
      <c r="DCN286" s="197"/>
      <c r="DCO286" s="678" t="e">
        <f>DCN286+#REF!</f>
        <v>#REF!</v>
      </c>
      <c r="DCP286" s="197"/>
      <c r="DCQ286" s="678" t="e">
        <f>DCP286+#REF!</f>
        <v>#REF!</v>
      </c>
      <c r="DCR286" s="197"/>
      <c r="DCS286" s="678" t="e">
        <f>DCR286+#REF!</f>
        <v>#REF!</v>
      </c>
      <c r="DCT286" s="197"/>
      <c r="DCU286" s="678" t="e">
        <f>DCT286+#REF!</f>
        <v>#REF!</v>
      </c>
      <c r="DCV286" s="197"/>
      <c r="DCW286" s="678" t="e">
        <f>DCV286+#REF!</f>
        <v>#REF!</v>
      </c>
      <c r="DCX286" s="197"/>
      <c r="DCY286" s="678" t="e">
        <f>DCX286+#REF!</f>
        <v>#REF!</v>
      </c>
      <c r="DCZ286" s="197"/>
      <c r="DDA286" s="678" t="e">
        <f>DCZ286+#REF!</f>
        <v>#REF!</v>
      </c>
      <c r="DDB286" s="197"/>
      <c r="DDC286" s="678" t="e">
        <f>DDB286+#REF!</f>
        <v>#REF!</v>
      </c>
      <c r="DDD286" s="197"/>
      <c r="DDE286" s="678" t="e">
        <f>DDD286+#REF!</f>
        <v>#REF!</v>
      </c>
      <c r="DDF286" s="197"/>
      <c r="DDG286" s="678" t="e">
        <f>DDF286+#REF!</f>
        <v>#REF!</v>
      </c>
      <c r="DDH286" s="197"/>
      <c r="DDI286" s="678" t="e">
        <f>DDH286+#REF!</f>
        <v>#REF!</v>
      </c>
      <c r="DDJ286" s="197"/>
      <c r="DDK286" s="678" t="e">
        <f>DDJ286+#REF!</f>
        <v>#REF!</v>
      </c>
      <c r="DDL286" s="197"/>
      <c r="DDM286" s="678" t="e">
        <f>DDL286+#REF!</f>
        <v>#REF!</v>
      </c>
      <c r="DDN286" s="197"/>
      <c r="DDO286" s="678" t="e">
        <f>DDN286+#REF!</f>
        <v>#REF!</v>
      </c>
      <c r="DDP286" s="197"/>
      <c r="DDQ286" s="678" t="e">
        <f>DDP286+#REF!</f>
        <v>#REF!</v>
      </c>
      <c r="DDR286" s="197"/>
      <c r="DDS286" s="678" t="e">
        <f>DDR286+#REF!</f>
        <v>#REF!</v>
      </c>
      <c r="DDT286" s="197"/>
      <c r="DDU286" s="678" t="e">
        <f>DDT286+#REF!</f>
        <v>#REF!</v>
      </c>
      <c r="DDV286" s="197"/>
      <c r="DDW286" s="678" t="e">
        <f>DDV286+#REF!</f>
        <v>#REF!</v>
      </c>
      <c r="DDX286" s="197"/>
      <c r="DDY286" s="678" t="e">
        <f>DDX286+#REF!</f>
        <v>#REF!</v>
      </c>
      <c r="DDZ286" s="197"/>
      <c r="DEA286" s="678" t="e">
        <f>DDZ286+#REF!</f>
        <v>#REF!</v>
      </c>
      <c r="DEB286" s="197"/>
      <c r="DEC286" s="678" t="e">
        <f>DEB286+#REF!</f>
        <v>#REF!</v>
      </c>
      <c r="DED286" s="197"/>
      <c r="DEE286" s="678" t="e">
        <f>DED286+#REF!</f>
        <v>#REF!</v>
      </c>
      <c r="DEF286" s="197"/>
      <c r="DEG286" s="678" t="e">
        <f>DEF286+#REF!</f>
        <v>#REF!</v>
      </c>
      <c r="DEH286" s="197"/>
      <c r="DEI286" s="678" t="e">
        <f>DEH286+#REF!</f>
        <v>#REF!</v>
      </c>
      <c r="DEJ286" s="197"/>
      <c r="DEK286" s="678" t="e">
        <f>DEJ286+#REF!</f>
        <v>#REF!</v>
      </c>
      <c r="DEL286" s="197"/>
      <c r="DEM286" s="678" t="e">
        <f>DEL286+#REF!</f>
        <v>#REF!</v>
      </c>
      <c r="DEN286" s="197"/>
      <c r="DEO286" s="678" t="e">
        <f>DEN286+#REF!</f>
        <v>#REF!</v>
      </c>
      <c r="DEP286" s="197"/>
      <c r="DEQ286" s="678" t="e">
        <f>DEP286+#REF!</f>
        <v>#REF!</v>
      </c>
      <c r="DER286" s="197"/>
      <c r="DES286" s="678" t="e">
        <f>DER286+#REF!</f>
        <v>#REF!</v>
      </c>
      <c r="DET286" s="197"/>
      <c r="DEU286" s="678" t="e">
        <f>DET286+#REF!</f>
        <v>#REF!</v>
      </c>
      <c r="DEV286" s="197"/>
      <c r="DEW286" s="678" t="e">
        <f>DEV286+#REF!</f>
        <v>#REF!</v>
      </c>
      <c r="DEX286" s="197"/>
      <c r="DEY286" s="678" t="e">
        <f>DEX286+#REF!</f>
        <v>#REF!</v>
      </c>
      <c r="DEZ286" s="197"/>
      <c r="DFA286" s="678" t="e">
        <f>DEZ286+#REF!</f>
        <v>#REF!</v>
      </c>
      <c r="DFB286" s="197"/>
      <c r="DFC286" s="678" t="e">
        <f>DFB286+#REF!</f>
        <v>#REF!</v>
      </c>
      <c r="DFD286" s="197"/>
      <c r="DFE286" s="678" t="e">
        <f>DFD286+#REF!</f>
        <v>#REF!</v>
      </c>
      <c r="DFF286" s="197"/>
      <c r="DFG286" s="678" t="e">
        <f>DFF286+#REF!</f>
        <v>#REF!</v>
      </c>
      <c r="DFH286" s="197"/>
      <c r="DFI286" s="678" t="e">
        <f>DFH286+#REF!</f>
        <v>#REF!</v>
      </c>
      <c r="DFJ286" s="197"/>
      <c r="DFK286" s="678" t="e">
        <f>DFJ286+#REF!</f>
        <v>#REF!</v>
      </c>
      <c r="DFL286" s="197"/>
      <c r="DFM286" s="678" t="e">
        <f>DFL286+#REF!</f>
        <v>#REF!</v>
      </c>
      <c r="DFN286" s="197"/>
      <c r="DFO286" s="678" t="e">
        <f>DFN286+#REF!</f>
        <v>#REF!</v>
      </c>
      <c r="DFP286" s="197"/>
      <c r="DFQ286" s="678" t="e">
        <f>DFP286+#REF!</f>
        <v>#REF!</v>
      </c>
      <c r="DFR286" s="197"/>
      <c r="DFS286" s="678" t="e">
        <f>DFR286+#REF!</f>
        <v>#REF!</v>
      </c>
      <c r="DFT286" s="197"/>
      <c r="DFU286" s="678" t="e">
        <f>DFT286+#REF!</f>
        <v>#REF!</v>
      </c>
      <c r="DFV286" s="197"/>
      <c r="DFW286" s="678" t="e">
        <f>DFV286+#REF!</f>
        <v>#REF!</v>
      </c>
      <c r="DFX286" s="197"/>
      <c r="DFY286" s="678" t="e">
        <f>DFX286+#REF!</f>
        <v>#REF!</v>
      </c>
      <c r="DFZ286" s="197"/>
      <c r="DGA286" s="678" t="e">
        <f>DFZ286+#REF!</f>
        <v>#REF!</v>
      </c>
      <c r="DGB286" s="197"/>
      <c r="DGC286" s="678" t="e">
        <f>DGB286+#REF!</f>
        <v>#REF!</v>
      </c>
      <c r="DGD286" s="197"/>
      <c r="DGE286" s="678" t="e">
        <f>DGD286+#REF!</f>
        <v>#REF!</v>
      </c>
      <c r="DGF286" s="197"/>
      <c r="DGG286" s="678" t="e">
        <f>DGF286+#REF!</f>
        <v>#REF!</v>
      </c>
      <c r="DGH286" s="197"/>
      <c r="DGI286" s="678" t="e">
        <f>DGH286+#REF!</f>
        <v>#REF!</v>
      </c>
      <c r="DGJ286" s="197"/>
      <c r="DGK286" s="678" t="e">
        <f>DGJ286+#REF!</f>
        <v>#REF!</v>
      </c>
      <c r="DGL286" s="197"/>
      <c r="DGM286" s="678" t="e">
        <f>DGL286+#REF!</f>
        <v>#REF!</v>
      </c>
      <c r="DGN286" s="197"/>
      <c r="DGO286" s="678" t="e">
        <f>DGN286+#REF!</f>
        <v>#REF!</v>
      </c>
      <c r="DGP286" s="197"/>
      <c r="DGQ286" s="678" t="e">
        <f>DGP286+#REF!</f>
        <v>#REF!</v>
      </c>
      <c r="DGR286" s="197"/>
      <c r="DGS286" s="678" t="e">
        <f>DGR286+#REF!</f>
        <v>#REF!</v>
      </c>
      <c r="DGT286" s="197"/>
      <c r="DGU286" s="678" t="e">
        <f>DGT286+#REF!</f>
        <v>#REF!</v>
      </c>
      <c r="DGV286" s="197"/>
      <c r="DGW286" s="678" t="e">
        <f>DGV286+#REF!</f>
        <v>#REF!</v>
      </c>
      <c r="DGX286" s="197"/>
      <c r="DGY286" s="678" t="e">
        <f>DGX286+#REF!</f>
        <v>#REF!</v>
      </c>
      <c r="DGZ286" s="197"/>
      <c r="DHA286" s="678" t="e">
        <f>DGZ286+#REF!</f>
        <v>#REF!</v>
      </c>
      <c r="DHB286" s="197"/>
      <c r="DHC286" s="678" t="e">
        <f>DHB286+#REF!</f>
        <v>#REF!</v>
      </c>
      <c r="DHD286" s="197"/>
      <c r="DHE286" s="678" t="e">
        <f>DHD286+#REF!</f>
        <v>#REF!</v>
      </c>
      <c r="DHF286" s="197"/>
      <c r="DHG286" s="678" t="e">
        <f>DHF286+#REF!</f>
        <v>#REF!</v>
      </c>
      <c r="DHH286" s="197"/>
      <c r="DHI286" s="678" t="e">
        <f>DHH286+#REF!</f>
        <v>#REF!</v>
      </c>
      <c r="DHJ286" s="197"/>
      <c r="DHK286" s="678" t="e">
        <f>DHJ286+#REF!</f>
        <v>#REF!</v>
      </c>
      <c r="DHL286" s="197"/>
      <c r="DHM286" s="678" t="e">
        <f>DHL286+#REF!</f>
        <v>#REF!</v>
      </c>
      <c r="DHN286" s="197"/>
      <c r="DHO286" s="678" t="e">
        <f>DHN286+#REF!</f>
        <v>#REF!</v>
      </c>
      <c r="DHP286" s="197"/>
      <c r="DHQ286" s="678" t="e">
        <f>DHP286+#REF!</f>
        <v>#REF!</v>
      </c>
      <c r="DHR286" s="197"/>
      <c r="DHS286" s="678" t="e">
        <f>DHR286+#REF!</f>
        <v>#REF!</v>
      </c>
      <c r="DHT286" s="197"/>
      <c r="DHU286" s="678" t="e">
        <f>DHT286+#REF!</f>
        <v>#REF!</v>
      </c>
      <c r="DHV286" s="197"/>
      <c r="DHW286" s="678" t="e">
        <f>DHV286+#REF!</f>
        <v>#REF!</v>
      </c>
      <c r="DHX286" s="197"/>
      <c r="DHY286" s="678" t="e">
        <f>DHX286+#REF!</f>
        <v>#REF!</v>
      </c>
      <c r="DHZ286" s="197"/>
      <c r="DIA286" s="678" t="e">
        <f>DHZ286+#REF!</f>
        <v>#REF!</v>
      </c>
      <c r="DIB286" s="197"/>
      <c r="DIC286" s="678" t="e">
        <f>DIB286+#REF!</f>
        <v>#REF!</v>
      </c>
      <c r="DID286" s="197"/>
      <c r="DIE286" s="678" t="e">
        <f>DID286+#REF!</f>
        <v>#REF!</v>
      </c>
      <c r="DIF286" s="197"/>
      <c r="DIG286" s="678" t="e">
        <f>DIF286+#REF!</f>
        <v>#REF!</v>
      </c>
      <c r="DIH286" s="197"/>
      <c r="DII286" s="678" t="e">
        <f>DIH286+#REF!</f>
        <v>#REF!</v>
      </c>
      <c r="DIJ286" s="197"/>
      <c r="DIK286" s="678" t="e">
        <f>DIJ286+#REF!</f>
        <v>#REF!</v>
      </c>
      <c r="DIL286" s="197"/>
      <c r="DIM286" s="678" t="e">
        <f>DIL286+#REF!</f>
        <v>#REF!</v>
      </c>
      <c r="DIN286" s="197"/>
      <c r="DIO286" s="678" t="e">
        <f>DIN286+#REF!</f>
        <v>#REF!</v>
      </c>
      <c r="DIP286" s="197"/>
      <c r="DIQ286" s="678" t="e">
        <f>DIP286+#REF!</f>
        <v>#REF!</v>
      </c>
      <c r="DIR286" s="197"/>
      <c r="DIS286" s="678" t="e">
        <f>DIR286+#REF!</f>
        <v>#REF!</v>
      </c>
      <c r="DIT286" s="197"/>
      <c r="DIU286" s="678" t="e">
        <f>DIT286+#REF!</f>
        <v>#REF!</v>
      </c>
      <c r="DIV286" s="197"/>
      <c r="DIW286" s="678" t="e">
        <f>DIV286+#REF!</f>
        <v>#REF!</v>
      </c>
      <c r="DIX286" s="197"/>
      <c r="DIY286" s="678" t="e">
        <f>DIX286+#REF!</f>
        <v>#REF!</v>
      </c>
      <c r="DIZ286" s="197"/>
      <c r="DJA286" s="678" t="e">
        <f>DIZ286+#REF!</f>
        <v>#REF!</v>
      </c>
      <c r="DJB286" s="197"/>
      <c r="DJC286" s="678" t="e">
        <f>DJB286+#REF!</f>
        <v>#REF!</v>
      </c>
      <c r="DJD286" s="197"/>
      <c r="DJE286" s="678" t="e">
        <f>DJD286+#REF!</f>
        <v>#REF!</v>
      </c>
      <c r="DJF286" s="197"/>
      <c r="DJG286" s="678" t="e">
        <f>DJF286+#REF!</f>
        <v>#REF!</v>
      </c>
      <c r="DJH286" s="197"/>
      <c r="DJI286" s="678" t="e">
        <f>DJH286+#REF!</f>
        <v>#REF!</v>
      </c>
      <c r="DJJ286" s="197"/>
      <c r="DJK286" s="678" t="e">
        <f>DJJ286+#REF!</f>
        <v>#REF!</v>
      </c>
      <c r="DJL286" s="197"/>
      <c r="DJM286" s="678" t="e">
        <f>DJL286+#REF!</f>
        <v>#REF!</v>
      </c>
      <c r="DJN286" s="197"/>
      <c r="DJO286" s="678" t="e">
        <f>DJN286+#REF!</f>
        <v>#REF!</v>
      </c>
      <c r="DJP286" s="197"/>
      <c r="DJQ286" s="678" t="e">
        <f>DJP286+#REF!</f>
        <v>#REF!</v>
      </c>
      <c r="DJR286" s="197"/>
      <c r="DJS286" s="678" t="e">
        <f>DJR286+#REF!</f>
        <v>#REF!</v>
      </c>
      <c r="DJT286" s="197"/>
      <c r="DJU286" s="678" t="e">
        <f>DJT286+#REF!</f>
        <v>#REF!</v>
      </c>
      <c r="DJV286" s="197"/>
      <c r="DJW286" s="678" t="e">
        <f>DJV286+#REF!</f>
        <v>#REF!</v>
      </c>
      <c r="DJX286" s="197"/>
      <c r="DJY286" s="678" t="e">
        <f>DJX286+#REF!</f>
        <v>#REF!</v>
      </c>
      <c r="DJZ286" s="197"/>
      <c r="DKA286" s="678" t="e">
        <f>DJZ286+#REF!</f>
        <v>#REF!</v>
      </c>
      <c r="DKB286" s="197"/>
      <c r="DKC286" s="678" t="e">
        <f>DKB286+#REF!</f>
        <v>#REF!</v>
      </c>
      <c r="DKD286" s="197"/>
      <c r="DKE286" s="678" t="e">
        <f>DKD286+#REF!</f>
        <v>#REF!</v>
      </c>
      <c r="DKF286" s="197"/>
      <c r="DKG286" s="678" t="e">
        <f>DKF286+#REF!</f>
        <v>#REF!</v>
      </c>
      <c r="DKH286" s="197"/>
      <c r="DKI286" s="678" t="e">
        <f>DKH286+#REF!</f>
        <v>#REF!</v>
      </c>
      <c r="DKJ286" s="197"/>
      <c r="DKK286" s="678" t="e">
        <f>DKJ286+#REF!</f>
        <v>#REF!</v>
      </c>
      <c r="DKL286" s="197"/>
      <c r="DKM286" s="678" t="e">
        <f>DKL286+#REF!</f>
        <v>#REF!</v>
      </c>
      <c r="DKN286" s="197"/>
      <c r="DKO286" s="678" t="e">
        <f>DKN286+#REF!</f>
        <v>#REF!</v>
      </c>
      <c r="DKP286" s="197"/>
      <c r="DKQ286" s="678" t="e">
        <f>DKP286+#REF!</f>
        <v>#REF!</v>
      </c>
      <c r="DKR286" s="197"/>
      <c r="DKS286" s="678" t="e">
        <f>DKR286+#REF!</f>
        <v>#REF!</v>
      </c>
      <c r="DKT286" s="197"/>
      <c r="DKU286" s="678" t="e">
        <f>DKT286+#REF!</f>
        <v>#REF!</v>
      </c>
      <c r="DKV286" s="197"/>
      <c r="DKW286" s="678" t="e">
        <f>DKV286+#REF!</f>
        <v>#REF!</v>
      </c>
      <c r="DKX286" s="197"/>
      <c r="DKY286" s="678" t="e">
        <f>DKX286+#REF!</f>
        <v>#REF!</v>
      </c>
      <c r="DKZ286" s="197"/>
      <c r="DLA286" s="678" t="e">
        <f>DKZ286+#REF!</f>
        <v>#REF!</v>
      </c>
      <c r="DLB286" s="197"/>
      <c r="DLC286" s="678" t="e">
        <f>DLB286+#REF!</f>
        <v>#REF!</v>
      </c>
      <c r="DLD286" s="197"/>
      <c r="DLE286" s="678" t="e">
        <f>DLD286+#REF!</f>
        <v>#REF!</v>
      </c>
      <c r="DLF286" s="197"/>
      <c r="DLG286" s="678" t="e">
        <f>DLF286+#REF!</f>
        <v>#REF!</v>
      </c>
      <c r="DLH286" s="197"/>
      <c r="DLI286" s="678" t="e">
        <f>DLH286+#REF!</f>
        <v>#REF!</v>
      </c>
      <c r="DLJ286" s="197"/>
      <c r="DLK286" s="678" t="e">
        <f>DLJ286+#REF!</f>
        <v>#REF!</v>
      </c>
      <c r="DLL286" s="197"/>
      <c r="DLM286" s="678" t="e">
        <f>DLL286+#REF!</f>
        <v>#REF!</v>
      </c>
      <c r="DLN286" s="197"/>
      <c r="DLO286" s="678" t="e">
        <f>DLN286+#REF!</f>
        <v>#REF!</v>
      </c>
      <c r="DLP286" s="197"/>
      <c r="DLQ286" s="678" t="e">
        <f>DLP286+#REF!</f>
        <v>#REF!</v>
      </c>
      <c r="DLR286" s="197"/>
      <c r="DLS286" s="678" t="e">
        <f>DLR286+#REF!</f>
        <v>#REF!</v>
      </c>
      <c r="DLT286" s="197"/>
      <c r="DLU286" s="678" t="e">
        <f>DLT286+#REF!</f>
        <v>#REF!</v>
      </c>
      <c r="DLV286" s="197"/>
      <c r="DLW286" s="678" t="e">
        <f>DLV286+#REF!</f>
        <v>#REF!</v>
      </c>
      <c r="DLX286" s="197"/>
      <c r="DLY286" s="678" t="e">
        <f>DLX286+#REF!</f>
        <v>#REF!</v>
      </c>
      <c r="DLZ286" s="197"/>
      <c r="DMA286" s="678" t="e">
        <f>DLZ286+#REF!</f>
        <v>#REF!</v>
      </c>
      <c r="DMB286" s="197"/>
      <c r="DMC286" s="678" t="e">
        <f>DMB286+#REF!</f>
        <v>#REF!</v>
      </c>
      <c r="DMD286" s="197"/>
      <c r="DME286" s="678" t="e">
        <f>DMD286+#REF!</f>
        <v>#REF!</v>
      </c>
      <c r="DMF286" s="197"/>
      <c r="DMG286" s="678" t="e">
        <f>DMF286+#REF!</f>
        <v>#REF!</v>
      </c>
      <c r="DMH286" s="197"/>
      <c r="DMI286" s="678" t="e">
        <f>DMH286+#REF!</f>
        <v>#REF!</v>
      </c>
      <c r="DMJ286" s="197"/>
      <c r="DMK286" s="678" t="e">
        <f>DMJ286+#REF!</f>
        <v>#REF!</v>
      </c>
      <c r="DML286" s="197"/>
      <c r="DMM286" s="678" t="e">
        <f>DML286+#REF!</f>
        <v>#REF!</v>
      </c>
      <c r="DMN286" s="197"/>
      <c r="DMO286" s="678" t="e">
        <f>DMN286+#REF!</f>
        <v>#REF!</v>
      </c>
      <c r="DMP286" s="197"/>
      <c r="DMQ286" s="678" t="e">
        <f>DMP286+#REF!</f>
        <v>#REF!</v>
      </c>
      <c r="DMR286" s="197"/>
      <c r="DMS286" s="678" t="e">
        <f>DMR286+#REF!</f>
        <v>#REF!</v>
      </c>
      <c r="DMT286" s="197"/>
      <c r="DMU286" s="678" t="e">
        <f>DMT286+#REF!</f>
        <v>#REF!</v>
      </c>
      <c r="DMV286" s="197"/>
      <c r="DMW286" s="678" t="e">
        <f>DMV286+#REF!</f>
        <v>#REF!</v>
      </c>
      <c r="DMX286" s="197"/>
      <c r="DMY286" s="678" t="e">
        <f>DMX286+#REF!</f>
        <v>#REF!</v>
      </c>
      <c r="DMZ286" s="197"/>
      <c r="DNA286" s="678" t="e">
        <f>DMZ286+#REF!</f>
        <v>#REF!</v>
      </c>
      <c r="DNB286" s="197"/>
      <c r="DNC286" s="678" t="e">
        <f>DNB286+#REF!</f>
        <v>#REF!</v>
      </c>
      <c r="DND286" s="197"/>
      <c r="DNE286" s="678" t="e">
        <f>DND286+#REF!</f>
        <v>#REF!</v>
      </c>
      <c r="DNF286" s="197"/>
      <c r="DNG286" s="678" t="e">
        <f>DNF286+#REF!</f>
        <v>#REF!</v>
      </c>
      <c r="DNH286" s="197"/>
      <c r="DNI286" s="678" t="e">
        <f>DNH286+#REF!</f>
        <v>#REF!</v>
      </c>
      <c r="DNJ286" s="197"/>
      <c r="DNK286" s="678" t="e">
        <f>DNJ286+#REF!</f>
        <v>#REF!</v>
      </c>
      <c r="DNL286" s="197"/>
      <c r="DNM286" s="678" t="e">
        <f>DNL286+#REF!</f>
        <v>#REF!</v>
      </c>
      <c r="DNN286" s="197"/>
      <c r="DNO286" s="678" t="e">
        <f>DNN286+#REF!</f>
        <v>#REF!</v>
      </c>
      <c r="DNP286" s="197"/>
      <c r="DNQ286" s="678" t="e">
        <f>DNP286+#REF!</f>
        <v>#REF!</v>
      </c>
      <c r="DNR286" s="197"/>
      <c r="DNS286" s="678" t="e">
        <f>DNR286+#REF!</f>
        <v>#REF!</v>
      </c>
      <c r="DNT286" s="197"/>
      <c r="DNU286" s="678" t="e">
        <f>DNT286+#REF!</f>
        <v>#REF!</v>
      </c>
      <c r="DNV286" s="197"/>
      <c r="DNW286" s="678" t="e">
        <f>DNV286+#REF!</f>
        <v>#REF!</v>
      </c>
      <c r="DNX286" s="197"/>
      <c r="DNY286" s="678" t="e">
        <f>DNX286+#REF!</f>
        <v>#REF!</v>
      </c>
      <c r="DNZ286" s="197"/>
      <c r="DOA286" s="678" t="e">
        <f>DNZ286+#REF!</f>
        <v>#REF!</v>
      </c>
      <c r="DOB286" s="197"/>
      <c r="DOC286" s="678" t="e">
        <f>DOB286+#REF!</f>
        <v>#REF!</v>
      </c>
      <c r="DOD286" s="197"/>
      <c r="DOE286" s="678" t="e">
        <f>DOD286+#REF!</f>
        <v>#REF!</v>
      </c>
      <c r="DOF286" s="197"/>
      <c r="DOG286" s="678" t="e">
        <f>DOF286+#REF!</f>
        <v>#REF!</v>
      </c>
      <c r="DOH286" s="197"/>
      <c r="DOI286" s="678" t="e">
        <f>DOH286+#REF!</f>
        <v>#REF!</v>
      </c>
      <c r="DOJ286" s="197"/>
      <c r="DOK286" s="678" t="e">
        <f>DOJ286+#REF!</f>
        <v>#REF!</v>
      </c>
      <c r="DOL286" s="197"/>
      <c r="DOM286" s="678" t="e">
        <f>DOL286+#REF!</f>
        <v>#REF!</v>
      </c>
      <c r="DON286" s="197"/>
      <c r="DOO286" s="678" t="e">
        <f>DON286+#REF!</f>
        <v>#REF!</v>
      </c>
      <c r="DOP286" s="197"/>
      <c r="DOQ286" s="678" t="e">
        <f>DOP286+#REF!</f>
        <v>#REF!</v>
      </c>
      <c r="DOR286" s="197"/>
      <c r="DOS286" s="678" t="e">
        <f>DOR286+#REF!</f>
        <v>#REF!</v>
      </c>
      <c r="DOT286" s="197"/>
      <c r="DOU286" s="678" t="e">
        <f>DOT286+#REF!</f>
        <v>#REF!</v>
      </c>
      <c r="DOV286" s="197"/>
      <c r="DOW286" s="678" t="e">
        <f>DOV286+#REF!</f>
        <v>#REF!</v>
      </c>
      <c r="DOX286" s="197"/>
      <c r="DOY286" s="678" t="e">
        <f>DOX286+#REF!</f>
        <v>#REF!</v>
      </c>
      <c r="DOZ286" s="197"/>
      <c r="DPA286" s="678" t="e">
        <f>DOZ286+#REF!</f>
        <v>#REF!</v>
      </c>
      <c r="DPB286" s="197"/>
      <c r="DPC286" s="678" t="e">
        <f>DPB286+#REF!</f>
        <v>#REF!</v>
      </c>
      <c r="DPD286" s="197"/>
      <c r="DPE286" s="678" t="e">
        <f>DPD286+#REF!</f>
        <v>#REF!</v>
      </c>
      <c r="DPF286" s="197"/>
      <c r="DPG286" s="678" t="e">
        <f>DPF286+#REF!</f>
        <v>#REF!</v>
      </c>
      <c r="DPH286" s="197"/>
      <c r="DPI286" s="678" t="e">
        <f>DPH286+#REF!</f>
        <v>#REF!</v>
      </c>
      <c r="DPJ286" s="197"/>
      <c r="DPK286" s="678" t="e">
        <f>DPJ286+#REF!</f>
        <v>#REF!</v>
      </c>
      <c r="DPL286" s="197"/>
      <c r="DPM286" s="678" t="e">
        <f>DPL286+#REF!</f>
        <v>#REF!</v>
      </c>
      <c r="DPN286" s="197"/>
      <c r="DPO286" s="678" t="e">
        <f>DPN286+#REF!</f>
        <v>#REF!</v>
      </c>
      <c r="DPP286" s="197"/>
      <c r="DPQ286" s="678" t="e">
        <f>DPP286+#REF!</f>
        <v>#REF!</v>
      </c>
      <c r="DPR286" s="197"/>
      <c r="DPS286" s="678" t="e">
        <f>DPR286+#REF!</f>
        <v>#REF!</v>
      </c>
      <c r="DPT286" s="197"/>
      <c r="DPU286" s="678" t="e">
        <f>DPT286+#REF!</f>
        <v>#REF!</v>
      </c>
      <c r="DPV286" s="197"/>
      <c r="DPW286" s="678" t="e">
        <f>DPV286+#REF!</f>
        <v>#REF!</v>
      </c>
      <c r="DPX286" s="197"/>
      <c r="DPY286" s="678" t="e">
        <f>DPX286+#REF!</f>
        <v>#REF!</v>
      </c>
      <c r="DPZ286" s="197"/>
      <c r="DQA286" s="678" t="e">
        <f>DPZ286+#REF!</f>
        <v>#REF!</v>
      </c>
      <c r="DQB286" s="197"/>
      <c r="DQC286" s="678" t="e">
        <f>DQB286+#REF!</f>
        <v>#REF!</v>
      </c>
      <c r="DQD286" s="197"/>
      <c r="DQE286" s="678" t="e">
        <f>DQD286+#REF!</f>
        <v>#REF!</v>
      </c>
      <c r="DQF286" s="197"/>
      <c r="DQG286" s="678" t="e">
        <f>DQF286+#REF!</f>
        <v>#REF!</v>
      </c>
      <c r="DQH286" s="197"/>
      <c r="DQI286" s="678" t="e">
        <f>DQH286+#REF!</f>
        <v>#REF!</v>
      </c>
      <c r="DQJ286" s="197"/>
      <c r="DQK286" s="678" t="e">
        <f>DQJ286+#REF!</f>
        <v>#REF!</v>
      </c>
      <c r="DQL286" s="197"/>
      <c r="DQM286" s="678" t="e">
        <f>DQL286+#REF!</f>
        <v>#REF!</v>
      </c>
      <c r="DQN286" s="197"/>
      <c r="DQO286" s="678" t="e">
        <f>DQN286+#REF!</f>
        <v>#REF!</v>
      </c>
      <c r="DQP286" s="197"/>
      <c r="DQQ286" s="678" t="e">
        <f>DQP286+#REF!</f>
        <v>#REF!</v>
      </c>
      <c r="DQR286" s="197"/>
      <c r="DQS286" s="678" t="e">
        <f>DQR286+#REF!</f>
        <v>#REF!</v>
      </c>
      <c r="DQT286" s="197"/>
      <c r="DQU286" s="678" t="e">
        <f>DQT286+#REF!</f>
        <v>#REF!</v>
      </c>
      <c r="DQV286" s="197"/>
      <c r="DQW286" s="678" t="e">
        <f>DQV286+#REF!</f>
        <v>#REF!</v>
      </c>
      <c r="DQX286" s="197"/>
      <c r="DQY286" s="678" t="e">
        <f>DQX286+#REF!</f>
        <v>#REF!</v>
      </c>
      <c r="DQZ286" s="197"/>
      <c r="DRA286" s="678" t="e">
        <f>DQZ286+#REF!</f>
        <v>#REF!</v>
      </c>
      <c r="DRB286" s="197"/>
      <c r="DRC286" s="678" t="e">
        <f>DRB286+#REF!</f>
        <v>#REF!</v>
      </c>
      <c r="DRD286" s="197"/>
      <c r="DRE286" s="678" t="e">
        <f>DRD286+#REF!</f>
        <v>#REF!</v>
      </c>
      <c r="DRF286" s="197"/>
      <c r="DRG286" s="678" t="e">
        <f>DRF286+#REF!</f>
        <v>#REF!</v>
      </c>
      <c r="DRH286" s="197"/>
      <c r="DRI286" s="678" t="e">
        <f>DRH286+#REF!</f>
        <v>#REF!</v>
      </c>
      <c r="DRJ286" s="197"/>
      <c r="DRK286" s="678" t="e">
        <f>DRJ286+#REF!</f>
        <v>#REF!</v>
      </c>
      <c r="DRL286" s="197"/>
      <c r="DRM286" s="678" t="e">
        <f>DRL286+#REF!</f>
        <v>#REF!</v>
      </c>
      <c r="DRN286" s="197"/>
      <c r="DRO286" s="678" t="e">
        <f>DRN286+#REF!</f>
        <v>#REF!</v>
      </c>
      <c r="DRP286" s="197"/>
      <c r="DRQ286" s="678" t="e">
        <f>DRP286+#REF!</f>
        <v>#REF!</v>
      </c>
      <c r="DRR286" s="197"/>
      <c r="DRS286" s="678" t="e">
        <f>DRR286+#REF!</f>
        <v>#REF!</v>
      </c>
      <c r="DRT286" s="197"/>
      <c r="DRU286" s="678" t="e">
        <f>DRT286+#REF!</f>
        <v>#REF!</v>
      </c>
      <c r="DRV286" s="197"/>
      <c r="DRW286" s="678" t="e">
        <f>DRV286+#REF!</f>
        <v>#REF!</v>
      </c>
      <c r="DRX286" s="197"/>
      <c r="DRY286" s="678" t="e">
        <f>DRX286+#REF!</f>
        <v>#REF!</v>
      </c>
      <c r="DRZ286" s="197"/>
      <c r="DSA286" s="678" t="e">
        <f>DRZ286+#REF!</f>
        <v>#REF!</v>
      </c>
      <c r="DSB286" s="197"/>
      <c r="DSC286" s="678" t="e">
        <f>DSB286+#REF!</f>
        <v>#REF!</v>
      </c>
      <c r="DSD286" s="197"/>
      <c r="DSE286" s="678" t="e">
        <f>DSD286+#REF!</f>
        <v>#REF!</v>
      </c>
      <c r="DSF286" s="197"/>
      <c r="DSG286" s="678" t="e">
        <f>DSF286+#REF!</f>
        <v>#REF!</v>
      </c>
      <c r="DSH286" s="197"/>
      <c r="DSI286" s="678" t="e">
        <f>DSH286+#REF!</f>
        <v>#REF!</v>
      </c>
      <c r="DSJ286" s="197"/>
      <c r="DSK286" s="678" t="e">
        <f>DSJ286+#REF!</f>
        <v>#REF!</v>
      </c>
      <c r="DSL286" s="197"/>
      <c r="DSM286" s="678" t="e">
        <f>DSL286+#REF!</f>
        <v>#REF!</v>
      </c>
      <c r="DSN286" s="197"/>
      <c r="DSO286" s="678" t="e">
        <f>DSN286+#REF!</f>
        <v>#REF!</v>
      </c>
      <c r="DSP286" s="197"/>
      <c r="DSQ286" s="678" t="e">
        <f>DSP286+#REF!</f>
        <v>#REF!</v>
      </c>
      <c r="DSR286" s="197"/>
      <c r="DSS286" s="678" t="e">
        <f>DSR286+#REF!</f>
        <v>#REF!</v>
      </c>
      <c r="DST286" s="197"/>
      <c r="DSU286" s="678" t="e">
        <f>DST286+#REF!</f>
        <v>#REF!</v>
      </c>
      <c r="DSV286" s="197"/>
      <c r="DSW286" s="678" t="e">
        <f>DSV286+#REF!</f>
        <v>#REF!</v>
      </c>
      <c r="DSX286" s="197"/>
      <c r="DSY286" s="678" t="e">
        <f>DSX286+#REF!</f>
        <v>#REF!</v>
      </c>
      <c r="DSZ286" s="197"/>
      <c r="DTA286" s="678" t="e">
        <f>DSZ286+#REF!</f>
        <v>#REF!</v>
      </c>
      <c r="DTB286" s="197"/>
      <c r="DTC286" s="678" t="e">
        <f>DTB286+#REF!</f>
        <v>#REF!</v>
      </c>
      <c r="DTD286" s="197"/>
      <c r="DTE286" s="678" t="e">
        <f>DTD286+#REF!</f>
        <v>#REF!</v>
      </c>
      <c r="DTF286" s="197"/>
      <c r="DTG286" s="678" t="e">
        <f>DTF286+#REF!</f>
        <v>#REF!</v>
      </c>
      <c r="DTH286" s="197"/>
      <c r="DTI286" s="678" t="e">
        <f>DTH286+#REF!</f>
        <v>#REF!</v>
      </c>
      <c r="DTJ286" s="197"/>
      <c r="DTK286" s="678" t="e">
        <f>DTJ286+#REF!</f>
        <v>#REF!</v>
      </c>
      <c r="DTL286" s="197"/>
      <c r="DTM286" s="678" t="e">
        <f>DTL286+#REF!</f>
        <v>#REF!</v>
      </c>
      <c r="DTN286" s="197"/>
      <c r="DTO286" s="678" t="e">
        <f>DTN286+#REF!</f>
        <v>#REF!</v>
      </c>
      <c r="DTP286" s="197"/>
      <c r="DTQ286" s="678" t="e">
        <f>DTP286+#REF!</f>
        <v>#REF!</v>
      </c>
      <c r="DTR286" s="197"/>
      <c r="DTS286" s="678" t="e">
        <f>DTR286+#REF!</f>
        <v>#REF!</v>
      </c>
      <c r="DTT286" s="197"/>
      <c r="DTU286" s="678" t="e">
        <f>DTT286+#REF!</f>
        <v>#REF!</v>
      </c>
      <c r="DTV286" s="197"/>
      <c r="DTW286" s="678" t="e">
        <f>DTV286+#REF!</f>
        <v>#REF!</v>
      </c>
      <c r="DTX286" s="197"/>
      <c r="DTY286" s="678" t="e">
        <f>DTX286+#REF!</f>
        <v>#REF!</v>
      </c>
      <c r="DTZ286" s="197"/>
      <c r="DUA286" s="678" t="e">
        <f>DTZ286+#REF!</f>
        <v>#REF!</v>
      </c>
      <c r="DUB286" s="197"/>
      <c r="DUC286" s="678" t="e">
        <f>DUB286+#REF!</f>
        <v>#REF!</v>
      </c>
      <c r="DUD286" s="197"/>
      <c r="DUE286" s="678" t="e">
        <f>DUD286+#REF!</f>
        <v>#REF!</v>
      </c>
      <c r="DUF286" s="197"/>
      <c r="DUG286" s="678" t="e">
        <f>DUF286+#REF!</f>
        <v>#REF!</v>
      </c>
      <c r="DUH286" s="197"/>
      <c r="DUI286" s="678" t="e">
        <f>DUH286+#REF!</f>
        <v>#REF!</v>
      </c>
      <c r="DUJ286" s="197"/>
      <c r="DUK286" s="678" t="e">
        <f>DUJ286+#REF!</f>
        <v>#REF!</v>
      </c>
      <c r="DUL286" s="197"/>
      <c r="DUM286" s="678" t="e">
        <f>DUL286+#REF!</f>
        <v>#REF!</v>
      </c>
      <c r="DUN286" s="197"/>
      <c r="DUO286" s="678" t="e">
        <f>DUN286+#REF!</f>
        <v>#REF!</v>
      </c>
      <c r="DUP286" s="197"/>
      <c r="DUQ286" s="678" t="e">
        <f>DUP286+#REF!</f>
        <v>#REF!</v>
      </c>
      <c r="DUR286" s="197"/>
      <c r="DUS286" s="678" t="e">
        <f>DUR286+#REF!</f>
        <v>#REF!</v>
      </c>
      <c r="DUT286" s="197"/>
      <c r="DUU286" s="678" t="e">
        <f>DUT286+#REF!</f>
        <v>#REF!</v>
      </c>
      <c r="DUV286" s="197"/>
      <c r="DUW286" s="678" t="e">
        <f>DUV286+#REF!</f>
        <v>#REF!</v>
      </c>
      <c r="DUX286" s="197"/>
      <c r="DUY286" s="678" t="e">
        <f>DUX286+#REF!</f>
        <v>#REF!</v>
      </c>
      <c r="DUZ286" s="197"/>
      <c r="DVA286" s="678" t="e">
        <f>DUZ286+#REF!</f>
        <v>#REF!</v>
      </c>
      <c r="DVB286" s="197"/>
      <c r="DVC286" s="678" t="e">
        <f>DVB286+#REF!</f>
        <v>#REF!</v>
      </c>
      <c r="DVD286" s="197"/>
      <c r="DVE286" s="678" t="e">
        <f>DVD286+#REF!</f>
        <v>#REF!</v>
      </c>
      <c r="DVF286" s="197"/>
      <c r="DVG286" s="678" t="e">
        <f>DVF286+#REF!</f>
        <v>#REF!</v>
      </c>
      <c r="DVH286" s="197"/>
      <c r="DVI286" s="678" t="e">
        <f>DVH286+#REF!</f>
        <v>#REF!</v>
      </c>
      <c r="DVJ286" s="197"/>
      <c r="DVK286" s="678" t="e">
        <f>DVJ286+#REF!</f>
        <v>#REF!</v>
      </c>
      <c r="DVL286" s="197"/>
      <c r="DVM286" s="678" t="e">
        <f>DVL286+#REF!</f>
        <v>#REF!</v>
      </c>
      <c r="DVN286" s="197"/>
      <c r="DVO286" s="678" t="e">
        <f>DVN286+#REF!</f>
        <v>#REF!</v>
      </c>
      <c r="DVP286" s="197"/>
      <c r="DVQ286" s="678" t="e">
        <f>DVP286+#REF!</f>
        <v>#REF!</v>
      </c>
      <c r="DVR286" s="197"/>
      <c r="DVS286" s="678" t="e">
        <f>DVR286+#REF!</f>
        <v>#REF!</v>
      </c>
      <c r="DVT286" s="197"/>
      <c r="DVU286" s="678" t="e">
        <f>DVT286+#REF!</f>
        <v>#REF!</v>
      </c>
      <c r="DVV286" s="197"/>
      <c r="DVW286" s="678" t="e">
        <f>DVV286+#REF!</f>
        <v>#REF!</v>
      </c>
      <c r="DVX286" s="197"/>
      <c r="DVY286" s="678" t="e">
        <f>DVX286+#REF!</f>
        <v>#REF!</v>
      </c>
      <c r="DVZ286" s="197"/>
      <c r="DWA286" s="678" t="e">
        <f>DVZ286+#REF!</f>
        <v>#REF!</v>
      </c>
      <c r="DWB286" s="197"/>
      <c r="DWC286" s="678" t="e">
        <f>DWB286+#REF!</f>
        <v>#REF!</v>
      </c>
      <c r="DWD286" s="197"/>
      <c r="DWE286" s="678" t="e">
        <f>DWD286+#REF!</f>
        <v>#REF!</v>
      </c>
      <c r="DWF286" s="197"/>
      <c r="DWG286" s="678" t="e">
        <f>DWF286+#REF!</f>
        <v>#REF!</v>
      </c>
      <c r="DWH286" s="197"/>
      <c r="DWI286" s="678" t="e">
        <f>DWH286+#REF!</f>
        <v>#REF!</v>
      </c>
      <c r="DWJ286" s="197"/>
      <c r="DWK286" s="678" t="e">
        <f>DWJ286+#REF!</f>
        <v>#REF!</v>
      </c>
      <c r="DWL286" s="197"/>
      <c r="DWM286" s="678" t="e">
        <f>DWL286+#REF!</f>
        <v>#REF!</v>
      </c>
      <c r="DWN286" s="197"/>
      <c r="DWO286" s="678" t="e">
        <f>DWN286+#REF!</f>
        <v>#REF!</v>
      </c>
      <c r="DWP286" s="197"/>
      <c r="DWQ286" s="678" t="e">
        <f>DWP286+#REF!</f>
        <v>#REF!</v>
      </c>
      <c r="DWR286" s="197"/>
      <c r="DWS286" s="678" t="e">
        <f>DWR286+#REF!</f>
        <v>#REF!</v>
      </c>
      <c r="DWT286" s="197"/>
      <c r="DWU286" s="678" t="e">
        <f>DWT286+#REF!</f>
        <v>#REF!</v>
      </c>
      <c r="DWV286" s="197"/>
      <c r="DWW286" s="678" t="e">
        <f>DWV286+#REF!</f>
        <v>#REF!</v>
      </c>
      <c r="DWX286" s="197"/>
      <c r="DWY286" s="678" t="e">
        <f>DWX286+#REF!</f>
        <v>#REF!</v>
      </c>
      <c r="DWZ286" s="197"/>
      <c r="DXA286" s="678" t="e">
        <f>DWZ286+#REF!</f>
        <v>#REF!</v>
      </c>
      <c r="DXB286" s="197"/>
      <c r="DXC286" s="678" t="e">
        <f>DXB286+#REF!</f>
        <v>#REF!</v>
      </c>
      <c r="DXD286" s="197"/>
      <c r="DXE286" s="678" t="e">
        <f>DXD286+#REF!</f>
        <v>#REF!</v>
      </c>
      <c r="DXF286" s="197"/>
      <c r="DXG286" s="678" t="e">
        <f>DXF286+#REF!</f>
        <v>#REF!</v>
      </c>
      <c r="DXH286" s="197"/>
      <c r="DXI286" s="678" t="e">
        <f>DXH286+#REF!</f>
        <v>#REF!</v>
      </c>
      <c r="DXJ286" s="197"/>
      <c r="DXK286" s="678" t="e">
        <f>DXJ286+#REF!</f>
        <v>#REF!</v>
      </c>
      <c r="DXL286" s="197"/>
      <c r="DXM286" s="678" t="e">
        <f>DXL286+#REF!</f>
        <v>#REF!</v>
      </c>
      <c r="DXN286" s="197"/>
      <c r="DXO286" s="678" t="e">
        <f>DXN286+#REF!</f>
        <v>#REF!</v>
      </c>
      <c r="DXP286" s="197"/>
      <c r="DXQ286" s="678" t="e">
        <f>DXP286+#REF!</f>
        <v>#REF!</v>
      </c>
      <c r="DXR286" s="197"/>
      <c r="DXS286" s="678" t="e">
        <f>DXR286+#REF!</f>
        <v>#REF!</v>
      </c>
      <c r="DXT286" s="197"/>
      <c r="DXU286" s="678" t="e">
        <f>DXT286+#REF!</f>
        <v>#REF!</v>
      </c>
      <c r="DXV286" s="197"/>
      <c r="DXW286" s="678" t="e">
        <f>DXV286+#REF!</f>
        <v>#REF!</v>
      </c>
      <c r="DXX286" s="197"/>
      <c r="DXY286" s="678" t="e">
        <f>DXX286+#REF!</f>
        <v>#REF!</v>
      </c>
      <c r="DXZ286" s="197"/>
      <c r="DYA286" s="678" t="e">
        <f>DXZ286+#REF!</f>
        <v>#REF!</v>
      </c>
      <c r="DYB286" s="197"/>
      <c r="DYC286" s="678" t="e">
        <f>DYB286+#REF!</f>
        <v>#REF!</v>
      </c>
      <c r="DYD286" s="197"/>
      <c r="DYE286" s="678" t="e">
        <f>DYD286+#REF!</f>
        <v>#REF!</v>
      </c>
      <c r="DYF286" s="197"/>
      <c r="DYG286" s="678" t="e">
        <f>DYF286+#REF!</f>
        <v>#REF!</v>
      </c>
      <c r="DYH286" s="197"/>
      <c r="DYI286" s="678" t="e">
        <f>DYH286+#REF!</f>
        <v>#REF!</v>
      </c>
      <c r="DYJ286" s="197"/>
      <c r="DYK286" s="678" t="e">
        <f>DYJ286+#REF!</f>
        <v>#REF!</v>
      </c>
      <c r="DYL286" s="197"/>
      <c r="DYM286" s="678" t="e">
        <f>DYL286+#REF!</f>
        <v>#REF!</v>
      </c>
      <c r="DYN286" s="197"/>
      <c r="DYO286" s="678" t="e">
        <f>DYN286+#REF!</f>
        <v>#REF!</v>
      </c>
      <c r="DYP286" s="197"/>
      <c r="DYQ286" s="678" t="e">
        <f>DYP286+#REF!</f>
        <v>#REF!</v>
      </c>
      <c r="DYR286" s="197"/>
      <c r="DYS286" s="678" t="e">
        <f>DYR286+#REF!</f>
        <v>#REF!</v>
      </c>
      <c r="DYT286" s="197"/>
      <c r="DYU286" s="678" t="e">
        <f>DYT286+#REF!</f>
        <v>#REF!</v>
      </c>
      <c r="DYV286" s="197"/>
      <c r="DYW286" s="678" t="e">
        <f>DYV286+#REF!</f>
        <v>#REF!</v>
      </c>
      <c r="DYX286" s="197"/>
      <c r="DYY286" s="678" t="e">
        <f>DYX286+#REF!</f>
        <v>#REF!</v>
      </c>
      <c r="DYZ286" s="197"/>
      <c r="DZA286" s="678" t="e">
        <f>DYZ286+#REF!</f>
        <v>#REF!</v>
      </c>
      <c r="DZB286" s="197"/>
      <c r="DZC286" s="678" t="e">
        <f>DZB286+#REF!</f>
        <v>#REF!</v>
      </c>
      <c r="DZD286" s="197"/>
      <c r="DZE286" s="678" t="e">
        <f>DZD286+#REF!</f>
        <v>#REF!</v>
      </c>
      <c r="DZF286" s="197"/>
      <c r="DZG286" s="678" t="e">
        <f>DZF286+#REF!</f>
        <v>#REF!</v>
      </c>
      <c r="DZH286" s="197"/>
      <c r="DZI286" s="678" t="e">
        <f>DZH286+#REF!</f>
        <v>#REF!</v>
      </c>
      <c r="DZJ286" s="197"/>
      <c r="DZK286" s="678" t="e">
        <f>DZJ286+#REF!</f>
        <v>#REF!</v>
      </c>
      <c r="DZL286" s="197"/>
      <c r="DZM286" s="678" t="e">
        <f>DZL286+#REF!</f>
        <v>#REF!</v>
      </c>
      <c r="DZN286" s="197"/>
      <c r="DZO286" s="678" t="e">
        <f>DZN286+#REF!</f>
        <v>#REF!</v>
      </c>
      <c r="DZP286" s="197"/>
      <c r="DZQ286" s="678" t="e">
        <f>DZP286+#REF!</f>
        <v>#REF!</v>
      </c>
      <c r="DZR286" s="197"/>
      <c r="DZS286" s="678" t="e">
        <f>DZR286+#REF!</f>
        <v>#REF!</v>
      </c>
      <c r="DZT286" s="197"/>
      <c r="DZU286" s="678" t="e">
        <f>DZT286+#REF!</f>
        <v>#REF!</v>
      </c>
      <c r="DZV286" s="197"/>
      <c r="DZW286" s="678" t="e">
        <f>DZV286+#REF!</f>
        <v>#REF!</v>
      </c>
      <c r="DZX286" s="197"/>
      <c r="DZY286" s="678" t="e">
        <f>DZX286+#REF!</f>
        <v>#REF!</v>
      </c>
      <c r="DZZ286" s="197"/>
      <c r="EAA286" s="678" t="e">
        <f>DZZ286+#REF!</f>
        <v>#REF!</v>
      </c>
      <c r="EAB286" s="197"/>
      <c r="EAC286" s="678" t="e">
        <f>EAB286+#REF!</f>
        <v>#REF!</v>
      </c>
      <c r="EAD286" s="197"/>
      <c r="EAE286" s="678" t="e">
        <f>EAD286+#REF!</f>
        <v>#REF!</v>
      </c>
      <c r="EAF286" s="197"/>
      <c r="EAG286" s="678" t="e">
        <f>EAF286+#REF!</f>
        <v>#REF!</v>
      </c>
      <c r="EAH286" s="197"/>
      <c r="EAI286" s="678" t="e">
        <f>EAH286+#REF!</f>
        <v>#REF!</v>
      </c>
      <c r="EAJ286" s="197"/>
      <c r="EAK286" s="678" t="e">
        <f>EAJ286+#REF!</f>
        <v>#REF!</v>
      </c>
      <c r="EAL286" s="197"/>
      <c r="EAM286" s="678" t="e">
        <f>EAL286+#REF!</f>
        <v>#REF!</v>
      </c>
      <c r="EAN286" s="197"/>
      <c r="EAO286" s="678" t="e">
        <f>EAN286+#REF!</f>
        <v>#REF!</v>
      </c>
      <c r="EAP286" s="197"/>
      <c r="EAQ286" s="678" t="e">
        <f>EAP286+#REF!</f>
        <v>#REF!</v>
      </c>
      <c r="EAR286" s="197"/>
      <c r="EAS286" s="678" t="e">
        <f>EAR286+#REF!</f>
        <v>#REF!</v>
      </c>
      <c r="EAT286" s="197"/>
      <c r="EAU286" s="678" t="e">
        <f>EAT286+#REF!</f>
        <v>#REF!</v>
      </c>
      <c r="EAV286" s="197"/>
      <c r="EAW286" s="678" t="e">
        <f>EAV286+#REF!</f>
        <v>#REF!</v>
      </c>
      <c r="EAX286" s="197"/>
      <c r="EAY286" s="678" t="e">
        <f>EAX286+#REF!</f>
        <v>#REF!</v>
      </c>
      <c r="EAZ286" s="197"/>
      <c r="EBA286" s="678" t="e">
        <f>EAZ286+#REF!</f>
        <v>#REF!</v>
      </c>
      <c r="EBB286" s="197"/>
      <c r="EBC286" s="678" t="e">
        <f>EBB286+#REF!</f>
        <v>#REF!</v>
      </c>
      <c r="EBD286" s="197"/>
      <c r="EBE286" s="678" t="e">
        <f>EBD286+#REF!</f>
        <v>#REF!</v>
      </c>
      <c r="EBF286" s="197"/>
      <c r="EBG286" s="678" t="e">
        <f>EBF286+#REF!</f>
        <v>#REF!</v>
      </c>
      <c r="EBH286" s="197"/>
      <c r="EBI286" s="678" t="e">
        <f>EBH286+#REF!</f>
        <v>#REF!</v>
      </c>
      <c r="EBJ286" s="197"/>
      <c r="EBK286" s="678" t="e">
        <f>EBJ286+#REF!</f>
        <v>#REF!</v>
      </c>
      <c r="EBL286" s="197"/>
      <c r="EBM286" s="678" t="e">
        <f>EBL286+#REF!</f>
        <v>#REF!</v>
      </c>
      <c r="EBN286" s="197"/>
      <c r="EBO286" s="678" t="e">
        <f>EBN286+#REF!</f>
        <v>#REF!</v>
      </c>
      <c r="EBP286" s="197"/>
      <c r="EBQ286" s="678" t="e">
        <f>EBP286+#REF!</f>
        <v>#REF!</v>
      </c>
      <c r="EBR286" s="197"/>
      <c r="EBS286" s="678" t="e">
        <f>EBR286+#REF!</f>
        <v>#REF!</v>
      </c>
      <c r="EBT286" s="197"/>
      <c r="EBU286" s="678" t="e">
        <f>EBT286+#REF!</f>
        <v>#REF!</v>
      </c>
      <c r="EBV286" s="197"/>
      <c r="EBW286" s="678" t="e">
        <f>EBV286+#REF!</f>
        <v>#REF!</v>
      </c>
      <c r="EBX286" s="197"/>
      <c r="EBY286" s="678" t="e">
        <f>EBX286+#REF!</f>
        <v>#REF!</v>
      </c>
      <c r="EBZ286" s="197"/>
      <c r="ECA286" s="678" t="e">
        <f>EBZ286+#REF!</f>
        <v>#REF!</v>
      </c>
      <c r="ECB286" s="197"/>
      <c r="ECC286" s="678" t="e">
        <f>ECB286+#REF!</f>
        <v>#REF!</v>
      </c>
      <c r="ECD286" s="197"/>
      <c r="ECE286" s="678" t="e">
        <f>ECD286+#REF!</f>
        <v>#REF!</v>
      </c>
      <c r="ECF286" s="197"/>
      <c r="ECG286" s="678" t="e">
        <f>ECF286+#REF!</f>
        <v>#REF!</v>
      </c>
      <c r="ECH286" s="197"/>
      <c r="ECI286" s="678" t="e">
        <f>ECH286+#REF!</f>
        <v>#REF!</v>
      </c>
      <c r="ECJ286" s="197"/>
      <c r="ECK286" s="678" t="e">
        <f>ECJ286+#REF!</f>
        <v>#REF!</v>
      </c>
      <c r="ECL286" s="197"/>
      <c r="ECM286" s="678" t="e">
        <f>ECL286+#REF!</f>
        <v>#REF!</v>
      </c>
      <c r="ECN286" s="197"/>
      <c r="ECO286" s="678" t="e">
        <f>ECN286+#REF!</f>
        <v>#REF!</v>
      </c>
      <c r="ECP286" s="197"/>
      <c r="ECQ286" s="678" t="e">
        <f>ECP286+#REF!</f>
        <v>#REF!</v>
      </c>
      <c r="ECR286" s="197"/>
      <c r="ECS286" s="678" t="e">
        <f>ECR286+#REF!</f>
        <v>#REF!</v>
      </c>
      <c r="ECT286" s="197"/>
      <c r="ECU286" s="678" t="e">
        <f>ECT286+#REF!</f>
        <v>#REF!</v>
      </c>
      <c r="ECV286" s="197"/>
      <c r="ECW286" s="678" t="e">
        <f>ECV286+#REF!</f>
        <v>#REF!</v>
      </c>
      <c r="ECX286" s="197"/>
      <c r="ECY286" s="678" t="e">
        <f>ECX286+#REF!</f>
        <v>#REF!</v>
      </c>
      <c r="ECZ286" s="197"/>
      <c r="EDA286" s="678" t="e">
        <f>ECZ286+#REF!</f>
        <v>#REF!</v>
      </c>
      <c r="EDB286" s="197"/>
      <c r="EDC286" s="678" t="e">
        <f>EDB286+#REF!</f>
        <v>#REF!</v>
      </c>
      <c r="EDD286" s="197"/>
      <c r="EDE286" s="678" t="e">
        <f>EDD286+#REF!</f>
        <v>#REF!</v>
      </c>
      <c r="EDF286" s="197"/>
      <c r="EDG286" s="678" t="e">
        <f>EDF286+#REF!</f>
        <v>#REF!</v>
      </c>
      <c r="EDH286" s="197"/>
      <c r="EDI286" s="678" t="e">
        <f>EDH286+#REF!</f>
        <v>#REF!</v>
      </c>
      <c r="EDJ286" s="197"/>
      <c r="EDK286" s="678" t="e">
        <f>EDJ286+#REF!</f>
        <v>#REF!</v>
      </c>
      <c r="EDL286" s="197"/>
      <c r="EDM286" s="678" t="e">
        <f>EDL286+#REF!</f>
        <v>#REF!</v>
      </c>
      <c r="EDN286" s="197"/>
      <c r="EDO286" s="678" t="e">
        <f>EDN286+#REF!</f>
        <v>#REF!</v>
      </c>
      <c r="EDP286" s="197"/>
      <c r="EDQ286" s="678" t="e">
        <f>EDP286+#REF!</f>
        <v>#REF!</v>
      </c>
      <c r="EDR286" s="197"/>
      <c r="EDS286" s="678" t="e">
        <f>EDR286+#REF!</f>
        <v>#REF!</v>
      </c>
      <c r="EDT286" s="197"/>
      <c r="EDU286" s="678" t="e">
        <f>EDT286+#REF!</f>
        <v>#REF!</v>
      </c>
      <c r="EDV286" s="197"/>
      <c r="EDW286" s="678" t="e">
        <f>EDV286+#REF!</f>
        <v>#REF!</v>
      </c>
      <c r="EDX286" s="197"/>
      <c r="EDY286" s="678" t="e">
        <f>EDX286+#REF!</f>
        <v>#REF!</v>
      </c>
      <c r="EDZ286" s="197"/>
      <c r="EEA286" s="678" t="e">
        <f>EDZ286+#REF!</f>
        <v>#REF!</v>
      </c>
      <c r="EEB286" s="197"/>
      <c r="EEC286" s="678" t="e">
        <f>EEB286+#REF!</f>
        <v>#REF!</v>
      </c>
      <c r="EED286" s="197"/>
      <c r="EEE286" s="678" t="e">
        <f>EED286+#REF!</f>
        <v>#REF!</v>
      </c>
      <c r="EEF286" s="197"/>
      <c r="EEG286" s="678" t="e">
        <f>EEF286+#REF!</f>
        <v>#REF!</v>
      </c>
      <c r="EEH286" s="197"/>
      <c r="EEI286" s="678" t="e">
        <f>EEH286+#REF!</f>
        <v>#REF!</v>
      </c>
      <c r="EEJ286" s="197"/>
      <c r="EEK286" s="678" t="e">
        <f>EEJ286+#REF!</f>
        <v>#REF!</v>
      </c>
      <c r="EEL286" s="197"/>
      <c r="EEM286" s="678" t="e">
        <f>EEL286+#REF!</f>
        <v>#REF!</v>
      </c>
      <c r="EEN286" s="197"/>
      <c r="EEO286" s="678" t="e">
        <f>EEN286+#REF!</f>
        <v>#REF!</v>
      </c>
      <c r="EEP286" s="197"/>
      <c r="EEQ286" s="678" t="e">
        <f>EEP286+#REF!</f>
        <v>#REF!</v>
      </c>
      <c r="EER286" s="197"/>
      <c r="EES286" s="678" t="e">
        <f>EER286+#REF!</f>
        <v>#REF!</v>
      </c>
      <c r="EET286" s="197"/>
      <c r="EEU286" s="678" t="e">
        <f>EET286+#REF!</f>
        <v>#REF!</v>
      </c>
      <c r="EEV286" s="197"/>
      <c r="EEW286" s="678" t="e">
        <f>EEV286+#REF!</f>
        <v>#REF!</v>
      </c>
      <c r="EEX286" s="197"/>
      <c r="EEY286" s="678" t="e">
        <f>EEX286+#REF!</f>
        <v>#REF!</v>
      </c>
      <c r="EEZ286" s="197"/>
      <c r="EFA286" s="678" t="e">
        <f>EEZ286+#REF!</f>
        <v>#REF!</v>
      </c>
      <c r="EFB286" s="197"/>
      <c r="EFC286" s="678" t="e">
        <f>EFB286+#REF!</f>
        <v>#REF!</v>
      </c>
      <c r="EFD286" s="197"/>
      <c r="EFE286" s="678" t="e">
        <f>EFD286+#REF!</f>
        <v>#REF!</v>
      </c>
      <c r="EFF286" s="197"/>
      <c r="EFG286" s="678" t="e">
        <f>EFF286+#REF!</f>
        <v>#REF!</v>
      </c>
      <c r="EFH286" s="197"/>
      <c r="EFI286" s="678" t="e">
        <f>EFH286+#REF!</f>
        <v>#REF!</v>
      </c>
      <c r="EFJ286" s="197"/>
      <c r="EFK286" s="678" t="e">
        <f>EFJ286+#REF!</f>
        <v>#REF!</v>
      </c>
      <c r="EFL286" s="197"/>
      <c r="EFM286" s="678" t="e">
        <f>EFL286+#REF!</f>
        <v>#REF!</v>
      </c>
      <c r="EFN286" s="197"/>
      <c r="EFO286" s="678" t="e">
        <f>EFN286+#REF!</f>
        <v>#REF!</v>
      </c>
      <c r="EFP286" s="197"/>
      <c r="EFQ286" s="678" t="e">
        <f>EFP286+#REF!</f>
        <v>#REF!</v>
      </c>
      <c r="EFR286" s="197"/>
      <c r="EFS286" s="678" t="e">
        <f>EFR286+#REF!</f>
        <v>#REF!</v>
      </c>
      <c r="EFT286" s="197"/>
      <c r="EFU286" s="678" t="e">
        <f>EFT286+#REF!</f>
        <v>#REF!</v>
      </c>
      <c r="EFV286" s="197"/>
      <c r="EFW286" s="678" t="e">
        <f>EFV286+#REF!</f>
        <v>#REF!</v>
      </c>
      <c r="EFX286" s="197"/>
      <c r="EFY286" s="678" t="e">
        <f>EFX286+#REF!</f>
        <v>#REF!</v>
      </c>
      <c r="EFZ286" s="197"/>
      <c r="EGA286" s="678" t="e">
        <f>EFZ286+#REF!</f>
        <v>#REF!</v>
      </c>
      <c r="EGB286" s="197"/>
      <c r="EGC286" s="678" t="e">
        <f>EGB286+#REF!</f>
        <v>#REF!</v>
      </c>
      <c r="EGD286" s="197"/>
      <c r="EGE286" s="678" t="e">
        <f>EGD286+#REF!</f>
        <v>#REF!</v>
      </c>
      <c r="EGF286" s="197"/>
      <c r="EGG286" s="678" t="e">
        <f>EGF286+#REF!</f>
        <v>#REF!</v>
      </c>
      <c r="EGH286" s="197"/>
      <c r="EGI286" s="678" t="e">
        <f>EGH286+#REF!</f>
        <v>#REF!</v>
      </c>
      <c r="EGJ286" s="197"/>
      <c r="EGK286" s="678" t="e">
        <f>EGJ286+#REF!</f>
        <v>#REF!</v>
      </c>
      <c r="EGL286" s="197"/>
      <c r="EGM286" s="678" t="e">
        <f>EGL286+#REF!</f>
        <v>#REF!</v>
      </c>
      <c r="EGN286" s="197"/>
      <c r="EGO286" s="678" t="e">
        <f>EGN286+#REF!</f>
        <v>#REF!</v>
      </c>
      <c r="EGP286" s="197"/>
      <c r="EGQ286" s="678" t="e">
        <f>EGP286+#REF!</f>
        <v>#REF!</v>
      </c>
      <c r="EGR286" s="197"/>
      <c r="EGS286" s="678" t="e">
        <f>EGR286+#REF!</f>
        <v>#REF!</v>
      </c>
      <c r="EGT286" s="197"/>
      <c r="EGU286" s="678" t="e">
        <f>EGT286+#REF!</f>
        <v>#REF!</v>
      </c>
      <c r="EGV286" s="197"/>
      <c r="EGW286" s="678" t="e">
        <f>EGV286+#REF!</f>
        <v>#REF!</v>
      </c>
      <c r="EGX286" s="197"/>
      <c r="EGY286" s="678" t="e">
        <f>EGX286+#REF!</f>
        <v>#REF!</v>
      </c>
      <c r="EGZ286" s="197"/>
      <c r="EHA286" s="678" t="e">
        <f>EGZ286+#REF!</f>
        <v>#REF!</v>
      </c>
      <c r="EHB286" s="197"/>
      <c r="EHC286" s="678" t="e">
        <f>EHB286+#REF!</f>
        <v>#REF!</v>
      </c>
      <c r="EHD286" s="197"/>
      <c r="EHE286" s="678" t="e">
        <f>EHD286+#REF!</f>
        <v>#REF!</v>
      </c>
      <c r="EHF286" s="197"/>
      <c r="EHG286" s="678" t="e">
        <f>EHF286+#REF!</f>
        <v>#REF!</v>
      </c>
      <c r="EHH286" s="197"/>
      <c r="EHI286" s="678" t="e">
        <f>EHH286+#REF!</f>
        <v>#REF!</v>
      </c>
      <c r="EHJ286" s="197"/>
      <c r="EHK286" s="678" t="e">
        <f>EHJ286+#REF!</f>
        <v>#REF!</v>
      </c>
      <c r="EHL286" s="197"/>
      <c r="EHM286" s="678" t="e">
        <f>EHL286+#REF!</f>
        <v>#REF!</v>
      </c>
      <c r="EHN286" s="197"/>
      <c r="EHO286" s="678" t="e">
        <f>EHN286+#REF!</f>
        <v>#REF!</v>
      </c>
      <c r="EHP286" s="197"/>
      <c r="EHQ286" s="678" t="e">
        <f>EHP286+#REF!</f>
        <v>#REF!</v>
      </c>
      <c r="EHR286" s="197"/>
      <c r="EHS286" s="678" t="e">
        <f>EHR286+#REF!</f>
        <v>#REF!</v>
      </c>
      <c r="EHT286" s="197"/>
      <c r="EHU286" s="678" t="e">
        <f>EHT286+#REF!</f>
        <v>#REF!</v>
      </c>
      <c r="EHV286" s="197"/>
      <c r="EHW286" s="678" t="e">
        <f>EHV286+#REF!</f>
        <v>#REF!</v>
      </c>
      <c r="EHX286" s="197"/>
      <c r="EHY286" s="678" t="e">
        <f>EHX286+#REF!</f>
        <v>#REF!</v>
      </c>
      <c r="EHZ286" s="197"/>
      <c r="EIA286" s="678" t="e">
        <f>EHZ286+#REF!</f>
        <v>#REF!</v>
      </c>
      <c r="EIB286" s="197"/>
      <c r="EIC286" s="678" t="e">
        <f>EIB286+#REF!</f>
        <v>#REF!</v>
      </c>
      <c r="EID286" s="197"/>
      <c r="EIE286" s="678" t="e">
        <f>EID286+#REF!</f>
        <v>#REF!</v>
      </c>
      <c r="EIF286" s="197"/>
      <c r="EIG286" s="678" t="e">
        <f>EIF286+#REF!</f>
        <v>#REF!</v>
      </c>
      <c r="EIH286" s="197"/>
      <c r="EII286" s="678" t="e">
        <f>EIH286+#REF!</f>
        <v>#REF!</v>
      </c>
      <c r="EIJ286" s="197"/>
      <c r="EIK286" s="678" t="e">
        <f>EIJ286+#REF!</f>
        <v>#REF!</v>
      </c>
      <c r="EIL286" s="197"/>
      <c r="EIM286" s="678" t="e">
        <f>EIL286+#REF!</f>
        <v>#REF!</v>
      </c>
      <c r="EIN286" s="197"/>
      <c r="EIO286" s="678" t="e">
        <f>EIN286+#REF!</f>
        <v>#REF!</v>
      </c>
      <c r="EIP286" s="197"/>
      <c r="EIQ286" s="678" t="e">
        <f>EIP286+#REF!</f>
        <v>#REF!</v>
      </c>
      <c r="EIR286" s="197"/>
      <c r="EIS286" s="678" t="e">
        <f>EIR286+#REF!</f>
        <v>#REF!</v>
      </c>
      <c r="EIT286" s="197"/>
      <c r="EIU286" s="678" t="e">
        <f>EIT286+#REF!</f>
        <v>#REF!</v>
      </c>
      <c r="EIV286" s="197"/>
      <c r="EIW286" s="678" t="e">
        <f>EIV286+#REF!</f>
        <v>#REF!</v>
      </c>
      <c r="EIX286" s="197"/>
      <c r="EIY286" s="678" t="e">
        <f>EIX286+#REF!</f>
        <v>#REF!</v>
      </c>
      <c r="EIZ286" s="197"/>
      <c r="EJA286" s="678" t="e">
        <f>EIZ286+#REF!</f>
        <v>#REF!</v>
      </c>
      <c r="EJB286" s="197"/>
      <c r="EJC286" s="678" t="e">
        <f>EJB286+#REF!</f>
        <v>#REF!</v>
      </c>
      <c r="EJD286" s="197"/>
      <c r="EJE286" s="678" t="e">
        <f>EJD286+#REF!</f>
        <v>#REF!</v>
      </c>
      <c r="EJF286" s="197"/>
      <c r="EJG286" s="678" t="e">
        <f>EJF286+#REF!</f>
        <v>#REF!</v>
      </c>
      <c r="EJH286" s="197"/>
      <c r="EJI286" s="678" t="e">
        <f>EJH286+#REF!</f>
        <v>#REF!</v>
      </c>
      <c r="EJJ286" s="197"/>
      <c r="EJK286" s="678" t="e">
        <f>EJJ286+#REF!</f>
        <v>#REF!</v>
      </c>
      <c r="EJL286" s="197"/>
      <c r="EJM286" s="678" t="e">
        <f>EJL286+#REF!</f>
        <v>#REF!</v>
      </c>
      <c r="EJN286" s="197"/>
      <c r="EJO286" s="678" t="e">
        <f>EJN286+#REF!</f>
        <v>#REF!</v>
      </c>
      <c r="EJP286" s="197"/>
      <c r="EJQ286" s="678" t="e">
        <f>EJP286+#REF!</f>
        <v>#REF!</v>
      </c>
      <c r="EJR286" s="197"/>
      <c r="EJS286" s="678" t="e">
        <f>EJR286+#REF!</f>
        <v>#REF!</v>
      </c>
      <c r="EJT286" s="197"/>
      <c r="EJU286" s="678" t="e">
        <f>EJT286+#REF!</f>
        <v>#REF!</v>
      </c>
      <c r="EJV286" s="197"/>
      <c r="EJW286" s="678" t="e">
        <f>EJV286+#REF!</f>
        <v>#REF!</v>
      </c>
      <c r="EJX286" s="197"/>
      <c r="EJY286" s="678" t="e">
        <f>EJX286+#REF!</f>
        <v>#REF!</v>
      </c>
      <c r="EJZ286" s="197"/>
      <c r="EKA286" s="678" t="e">
        <f>EJZ286+#REF!</f>
        <v>#REF!</v>
      </c>
      <c r="EKB286" s="197"/>
      <c r="EKC286" s="678" t="e">
        <f>EKB286+#REF!</f>
        <v>#REF!</v>
      </c>
      <c r="EKD286" s="197"/>
      <c r="EKE286" s="678" t="e">
        <f>EKD286+#REF!</f>
        <v>#REF!</v>
      </c>
      <c r="EKF286" s="197"/>
      <c r="EKG286" s="678" t="e">
        <f>EKF286+#REF!</f>
        <v>#REF!</v>
      </c>
      <c r="EKH286" s="197"/>
      <c r="EKI286" s="678" t="e">
        <f>EKH286+#REF!</f>
        <v>#REF!</v>
      </c>
      <c r="EKJ286" s="197"/>
      <c r="EKK286" s="678" t="e">
        <f>EKJ286+#REF!</f>
        <v>#REF!</v>
      </c>
      <c r="EKL286" s="197"/>
      <c r="EKM286" s="678" t="e">
        <f>EKL286+#REF!</f>
        <v>#REF!</v>
      </c>
      <c r="EKN286" s="197"/>
      <c r="EKO286" s="678" t="e">
        <f>EKN286+#REF!</f>
        <v>#REF!</v>
      </c>
      <c r="EKP286" s="197"/>
      <c r="EKQ286" s="678" t="e">
        <f>EKP286+#REF!</f>
        <v>#REF!</v>
      </c>
      <c r="EKR286" s="197"/>
      <c r="EKS286" s="678" t="e">
        <f>EKR286+#REF!</f>
        <v>#REF!</v>
      </c>
      <c r="EKT286" s="197"/>
      <c r="EKU286" s="678" t="e">
        <f>EKT286+#REF!</f>
        <v>#REF!</v>
      </c>
      <c r="EKV286" s="197"/>
      <c r="EKW286" s="678" t="e">
        <f>EKV286+#REF!</f>
        <v>#REF!</v>
      </c>
      <c r="EKX286" s="197"/>
      <c r="EKY286" s="678" t="e">
        <f>EKX286+#REF!</f>
        <v>#REF!</v>
      </c>
      <c r="EKZ286" s="197"/>
      <c r="ELA286" s="678" t="e">
        <f>EKZ286+#REF!</f>
        <v>#REF!</v>
      </c>
      <c r="ELB286" s="197"/>
      <c r="ELC286" s="678" t="e">
        <f>ELB286+#REF!</f>
        <v>#REF!</v>
      </c>
      <c r="ELD286" s="197"/>
      <c r="ELE286" s="678" t="e">
        <f>ELD286+#REF!</f>
        <v>#REF!</v>
      </c>
      <c r="ELF286" s="197"/>
      <c r="ELG286" s="678" t="e">
        <f>ELF286+#REF!</f>
        <v>#REF!</v>
      </c>
      <c r="ELH286" s="197"/>
      <c r="ELI286" s="678" t="e">
        <f>ELH286+#REF!</f>
        <v>#REF!</v>
      </c>
      <c r="ELJ286" s="197"/>
      <c r="ELK286" s="678" t="e">
        <f>ELJ286+#REF!</f>
        <v>#REF!</v>
      </c>
      <c r="ELL286" s="197"/>
      <c r="ELM286" s="678" t="e">
        <f>ELL286+#REF!</f>
        <v>#REF!</v>
      </c>
      <c r="ELN286" s="197"/>
      <c r="ELO286" s="678" t="e">
        <f>ELN286+#REF!</f>
        <v>#REF!</v>
      </c>
      <c r="ELP286" s="197"/>
      <c r="ELQ286" s="678" t="e">
        <f>ELP286+#REF!</f>
        <v>#REF!</v>
      </c>
      <c r="ELR286" s="197"/>
      <c r="ELS286" s="678" t="e">
        <f>ELR286+#REF!</f>
        <v>#REF!</v>
      </c>
      <c r="ELT286" s="197"/>
      <c r="ELU286" s="678" t="e">
        <f>ELT286+#REF!</f>
        <v>#REF!</v>
      </c>
      <c r="ELV286" s="197"/>
      <c r="ELW286" s="678" t="e">
        <f>ELV286+#REF!</f>
        <v>#REF!</v>
      </c>
      <c r="ELX286" s="197"/>
      <c r="ELY286" s="678" t="e">
        <f>ELX286+#REF!</f>
        <v>#REF!</v>
      </c>
      <c r="ELZ286" s="197"/>
      <c r="EMA286" s="678" t="e">
        <f>ELZ286+#REF!</f>
        <v>#REF!</v>
      </c>
      <c r="EMB286" s="197"/>
      <c r="EMC286" s="678" t="e">
        <f>EMB286+#REF!</f>
        <v>#REF!</v>
      </c>
      <c r="EMD286" s="197"/>
      <c r="EME286" s="678" t="e">
        <f>EMD286+#REF!</f>
        <v>#REF!</v>
      </c>
      <c r="EMF286" s="197"/>
      <c r="EMG286" s="678" t="e">
        <f>EMF286+#REF!</f>
        <v>#REF!</v>
      </c>
      <c r="EMH286" s="197"/>
      <c r="EMI286" s="678" t="e">
        <f>EMH286+#REF!</f>
        <v>#REF!</v>
      </c>
      <c r="EMJ286" s="197"/>
      <c r="EMK286" s="678" t="e">
        <f>EMJ286+#REF!</f>
        <v>#REF!</v>
      </c>
      <c r="EML286" s="197"/>
      <c r="EMM286" s="678" t="e">
        <f>EML286+#REF!</f>
        <v>#REF!</v>
      </c>
      <c r="EMN286" s="197"/>
      <c r="EMO286" s="678" t="e">
        <f>EMN286+#REF!</f>
        <v>#REF!</v>
      </c>
      <c r="EMP286" s="197"/>
      <c r="EMQ286" s="678" t="e">
        <f>EMP286+#REF!</f>
        <v>#REF!</v>
      </c>
      <c r="EMR286" s="197"/>
      <c r="EMS286" s="678" t="e">
        <f>EMR286+#REF!</f>
        <v>#REF!</v>
      </c>
      <c r="EMT286" s="197"/>
      <c r="EMU286" s="678" t="e">
        <f>EMT286+#REF!</f>
        <v>#REF!</v>
      </c>
      <c r="EMV286" s="197"/>
      <c r="EMW286" s="678" t="e">
        <f>EMV286+#REF!</f>
        <v>#REF!</v>
      </c>
      <c r="EMX286" s="197"/>
      <c r="EMY286" s="678" t="e">
        <f>EMX286+#REF!</f>
        <v>#REF!</v>
      </c>
      <c r="EMZ286" s="197"/>
      <c r="ENA286" s="678" t="e">
        <f>EMZ286+#REF!</f>
        <v>#REF!</v>
      </c>
      <c r="ENB286" s="197"/>
      <c r="ENC286" s="678" t="e">
        <f>ENB286+#REF!</f>
        <v>#REF!</v>
      </c>
      <c r="END286" s="197"/>
      <c r="ENE286" s="678" t="e">
        <f>END286+#REF!</f>
        <v>#REF!</v>
      </c>
      <c r="ENF286" s="197"/>
      <c r="ENG286" s="678" t="e">
        <f>ENF286+#REF!</f>
        <v>#REF!</v>
      </c>
      <c r="ENH286" s="197"/>
      <c r="ENI286" s="678" t="e">
        <f>ENH286+#REF!</f>
        <v>#REF!</v>
      </c>
      <c r="ENJ286" s="197"/>
      <c r="ENK286" s="678" t="e">
        <f>ENJ286+#REF!</f>
        <v>#REF!</v>
      </c>
      <c r="ENL286" s="197"/>
      <c r="ENM286" s="678" t="e">
        <f>ENL286+#REF!</f>
        <v>#REF!</v>
      </c>
      <c r="ENN286" s="197"/>
      <c r="ENO286" s="678" t="e">
        <f>ENN286+#REF!</f>
        <v>#REF!</v>
      </c>
      <c r="ENP286" s="197"/>
      <c r="ENQ286" s="678" t="e">
        <f>ENP286+#REF!</f>
        <v>#REF!</v>
      </c>
      <c r="ENR286" s="197"/>
      <c r="ENS286" s="678" t="e">
        <f>ENR286+#REF!</f>
        <v>#REF!</v>
      </c>
      <c r="ENT286" s="197"/>
      <c r="ENU286" s="678" t="e">
        <f>ENT286+#REF!</f>
        <v>#REF!</v>
      </c>
      <c r="ENV286" s="197"/>
      <c r="ENW286" s="678" t="e">
        <f>ENV286+#REF!</f>
        <v>#REF!</v>
      </c>
      <c r="ENX286" s="197"/>
      <c r="ENY286" s="678" t="e">
        <f>ENX286+#REF!</f>
        <v>#REF!</v>
      </c>
      <c r="ENZ286" s="197"/>
      <c r="EOA286" s="678" t="e">
        <f>ENZ286+#REF!</f>
        <v>#REF!</v>
      </c>
      <c r="EOB286" s="197"/>
      <c r="EOC286" s="678" t="e">
        <f>EOB286+#REF!</f>
        <v>#REF!</v>
      </c>
      <c r="EOD286" s="197"/>
      <c r="EOE286" s="678" t="e">
        <f>EOD286+#REF!</f>
        <v>#REF!</v>
      </c>
      <c r="EOF286" s="197"/>
      <c r="EOG286" s="678" t="e">
        <f>EOF286+#REF!</f>
        <v>#REF!</v>
      </c>
      <c r="EOH286" s="197"/>
      <c r="EOI286" s="678" t="e">
        <f>EOH286+#REF!</f>
        <v>#REF!</v>
      </c>
      <c r="EOJ286" s="197"/>
      <c r="EOK286" s="678" t="e">
        <f>EOJ286+#REF!</f>
        <v>#REF!</v>
      </c>
      <c r="EOL286" s="197"/>
      <c r="EOM286" s="678" t="e">
        <f>EOL286+#REF!</f>
        <v>#REF!</v>
      </c>
      <c r="EON286" s="197"/>
      <c r="EOO286" s="678" t="e">
        <f>EON286+#REF!</f>
        <v>#REF!</v>
      </c>
      <c r="EOP286" s="197"/>
      <c r="EOQ286" s="678" t="e">
        <f>EOP286+#REF!</f>
        <v>#REF!</v>
      </c>
      <c r="EOR286" s="197"/>
      <c r="EOS286" s="678" t="e">
        <f>EOR286+#REF!</f>
        <v>#REF!</v>
      </c>
      <c r="EOT286" s="197"/>
      <c r="EOU286" s="678" t="e">
        <f>EOT286+#REF!</f>
        <v>#REF!</v>
      </c>
      <c r="EOV286" s="197"/>
      <c r="EOW286" s="678" t="e">
        <f>EOV286+#REF!</f>
        <v>#REF!</v>
      </c>
      <c r="EOX286" s="197"/>
      <c r="EOY286" s="678" t="e">
        <f>EOX286+#REF!</f>
        <v>#REF!</v>
      </c>
      <c r="EOZ286" s="197"/>
      <c r="EPA286" s="678" t="e">
        <f>EOZ286+#REF!</f>
        <v>#REF!</v>
      </c>
      <c r="EPB286" s="197"/>
      <c r="EPC286" s="678" t="e">
        <f>EPB286+#REF!</f>
        <v>#REF!</v>
      </c>
      <c r="EPD286" s="197"/>
      <c r="EPE286" s="678" t="e">
        <f>EPD286+#REF!</f>
        <v>#REF!</v>
      </c>
      <c r="EPF286" s="197"/>
      <c r="EPG286" s="678" t="e">
        <f>EPF286+#REF!</f>
        <v>#REF!</v>
      </c>
      <c r="EPH286" s="197"/>
      <c r="EPI286" s="678" t="e">
        <f>EPH286+#REF!</f>
        <v>#REF!</v>
      </c>
      <c r="EPJ286" s="197"/>
      <c r="EPK286" s="678" t="e">
        <f>EPJ286+#REF!</f>
        <v>#REF!</v>
      </c>
      <c r="EPL286" s="197"/>
      <c r="EPM286" s="678" t="e">
        <f>EPL286+#REF!</f>
        <v>#REF!</v>
      </c>
      <c r="EPN286" s="197"/>
      <c r="EPO286" s="678" t="e">
        <f>EPN286+#REF!</f>
        <v>#REF!</v>
      </c>
      <c r="EPP286" s="197"/>
      <c r="EPQ286" s="678" t="e">
        <f>EPP286+#REF!</f>
        <v>#REF!</v>
      </c>
      <c r="EPR286" s="197"/>
      <c r="EPS286" s="678" t="e">
        <f>EPR286+#REF!</f>
        <v>#REF!</v>
      </c>
      <c r="EPT286" s="197"/>
      <c r="EPU286" s="678" t="e">
        <f>EPT286+#REF!</f>
        <v>#REF!</v>
      </c>
      <c r="EPV286" s="197"/>
      <c r="EPW286" s="678" t="e">
        <f>EPV286+#REF!</f>
        <v>#REF!</v>
      </c>
      <c r="EPX286" s="197"/>
      <c r="EPY286" s="678" t="e">
        <f>EPX286+#REF!</f>
        <v>#REF!</v>
      </c>
      <c r="EPZ286" s="197"/>
      <c r="EQA286" s="678" t="e">
        <f>EPZ286+#REF!</f>
        <v>#REF!</v>
      </c>
      <c r="EQB286" s="197"/>
      <c r="EQC286" s="678" t="e">
        <f>EQB286+#REF!</f>
        <v>#REF!</v>
      </c>
      <c r="EQD286" s="197"/>
      <c r="EQE286" s="678" t="e">
        <f>EQD286+#REF!</f>
        <v>#REF!</v>
      </c>
      <c r="EQF286" s="197"/>
      <c r="EQG286" s="678" t="e">
        <f>EQF286+#REF!</f>
        <v>#REF!</v>
      </c>
      <c r="EQH286" s="197"/>
      <c r="EQI286" s="678" t="e">
        <f>EQH286+#REF!</f>
        <v>#REF!</v>
      </c>
      <c r="EQJ286" s="197"/>
      <c r="EQK286" s="678" t="e">
        <f>EQJ286+#REF!</f>
        <v>#REF!</v>
      </c>
      <c r="EQL286" s="197"/>
      <c r="EQM286" s="678" t="e">
        <f>EQL286+#REF!</f>
        <v>#REF!</v>
      </c>
      <c r="EQN286" s="197"/>
      <c r="EQO286" s="678" t="e">
        <f>EQN286+#REF!</f>
        <v>#REF!</v>
      </c>
      <c r="EQP286" s="197"/>
      <c r="EQQ286" s="678" t="e">
        <f>EQP286+#REF!</f>
        <v>#REF!</v>
      </c>
      <c r="EQR286" s="197"/>
      <c r="EQS286" s="678" t="e">
        <f>EQR286+#REF!</f>
        <v>#REF!</v>
      </c>
      <c r="EQT286" s="197"/>
      <c r="EQU286" s="678" t="e">
        <f>EQT286+#REF!</f>
        <v>#REF!</v>
      </c>
      <c r="EQV286" s="197"/>
      <c r="EQW286" s="678" t="e">
        <f>EQV286+#REF!</f>
        <v>#REF!</v>
      </c>
      <c r="EQX286" s="197"/>
      <c r="EQY286" s="678" t="e">
        <f>EQX286+#REF!</f>
        <v>#REF!</v>
      </c>
      <c r="EQZ286" s="197"/>
      <c r="ERA286" s="678" t="e">
        <f>EQZ286+#REF!</f>
        <v>#REF!</v>
      </c>
      <c r="ERB286" s="197"/>
      <c r="ERC286" s="678" t="e">
        <f>ERB286+#REF!</f>
        <v>#REF!</v>
      </c>
      <c r="ERD286" s="197"/>
      <c r="ERE286" s="678" t="e">
        <f>ERD286+#REF!</f>
        <v>#REF!</v>
      </c>
      <c r="ERF286" s="197"/>
      <c r="ERG286" s="678" t="e">
        <f>ERF286+#REF!</f>
        <v>#REF!</v>
      </c>
      <c r="ERH286" s="197"/>
      <c r="ERI286" s="678" t="e">
        <f>ERH286+#REF!</f>
        <v>#REF!</v>
      </c>
      <c r="ERJ286" s="197"/>
      <c r="ERK286" s="678" t="e">
        <f>ERJ286+#REF!</f>
        <v>#REF!</v>
      </c>
      <c r="ERL286" s="197"/>
      <c r="ERM286" s="678" t="e">
        <f>ERL286+#REF!</f>
        <v>#REF!</v>
      </c>
      <c r="ERN286" s="197"/>
      <c r="ERO286" s="678" t="e">
        <f>ERN286+#REF!</f>
        <v>#REF!</v>
      </c>
      <c r="ERP286" s="197"/>
      <c r="ERQ286" s="678" t="e">
        <f>ERP286+#REF!</f>
        <v>#REF!</v>
      </c>
      <c r="ERR286" s="197"/>
      <c r="ERS286" s="678" t="e">
        <f>ERR286+#REF!</f>
        <v>#REF!</v>
      </c>
      <c r="ERT286" s="197"/>
      <c r="ERU286" s="678" t="e">
        <f>ERT286+#REF!</f>
        <v>#REF!</v>
      </c>
      <c r="ERV286" s="197"/>
      <c r="ERW286" s="678" t="e">
        <f>ERV286+#REF!</f>
        <v>#REF!</v>
      </c>
      <c r="ERX286" s="197"/>
      <c r="ERY286" s="678" t="e">
        <f>ERX286+#REF!</f>
        <v>#REF!</v>
      </c>
      <c r="ERZ286" s="197"/>
      <c r="ESA286" s="678" t="e">
        <f>ERZ286+#REF!</f>
        <v>#REF!</v>
      </c>
      <c r="ESB286" s="197"/>
      <c r="ESC286" s="678" t="e">
        <f>ESB286+#REF!</f>
        <v>#REF!</v>
      </c>
      <c r="ESD286" s="197"/>
      <c r="ESE286" s="678" t="e">
        <f>ESD286+#REF!</f>
        <v>#REF!</v>
      </c>
      <c r="ESF286" s="197"/>
      <c r="ESG286" s="678" t="e">
        <f>ESF286+#REF!</f>
        <v>#REF!</v>
      </c>
      <c r="ESH286" s="197"/>
      <c r="ESI286" s="678" t="e">
        <f>ESH286+#REF!</f>
        <v>#REF!</v>
      </c>
      <c r="ESJ286" s="197"/>
      <c r="ESK286" s="678" t="e">
        <f>ESJ286+#REF!</f>
        <v>#REF!</v>
      </c>
      <c r="ESL286" s="197"/>
      <c r="ESM286" s="678" t="e">
        <f>ESL286+#REF!</f>
        <v>#REF!</v>
      </c>
      <c r="ESN286" s="197"/>
      <c r="ESO286" s="678" t="e">
        <f>ESN286+#REF!</f>
        <v>#REF!</v>
      </c>
      <c r="ESP286" s="197"/>
      <c r="ESQ286" s="678" t="e">
        <f>ESP286+#REF!</f>
        <v>#REF!</v>
      </c>
      <c r="ESR286" s="197"/>
      <c r="ESS286" s="678" t="e">
        <f>ESR286+#REF!</f>
        <v>#REF!</v>
      </c>
      <c r="EST286" s="197"/>
      <c r="ESU286" s="678" t="e">
        <f>EST286+#REF!</f>
        <v>#REF!</v>
      </c>
      <c r="ESV286" s="197"/>
      <c r="ESW286" s="678" t="e">
        <f>ESV286+#REF!</f>
        <v>#REF!</v>
      </c>
      <c r="ESX286" s="197"/>
      <c r="ESY286" s="678" t="e">
        <f>ESX286+#REF!</f>
        <v>#REF!</v>
      </c>
      <c r="ESZ286" s="197"/>
      <c r="ETA286" s="678" t="e">
        <f>ESZ286+#REF!</f>
        <v>#REF!</v>
      </c>
      <c r="ETB286" s="197"/>
      <c r="ETC286" s="678" t="e">
        <f>ETB286+#REF!</f>
        <v>#REF!</v>
      </c>
      <c r="ETD286" s="197"/>
      <c r="ETE286" s="678" t="e">
        <f>ETD286+#REF!</f>
        <v>#REF!</v>
      </c>
      <c r="ETF286" s="197"/>
      <c r="ETG286" s="678" t="e">
        <f>ETF286+#REF!</f>
        <v>#REF!</v>
      </c>
      <c r="ETH286" s="197"/>
      <c r="ETI286" s="678" t="e">
        <f>ETH286+#REF!</f>
        <v>#REF!</v>
      </c>
      <c r="ETJ286" s="197"/>
      <c r="ETK286" s="678" t="e">
        <f>ETJ286+#REF!</f>
        <v>#REF!</v>
      </c>
      <c r="ETL286" s="197"/>
      <c r="ETM286" s="678" t="e">
        <f>ETL286+#REF!</f>
        <v>#REF!</v>
      </c>
      <c r="ETN286" s="197"/>
      <c r="ETO286" s="678" t="e">
        <f>ETN286+#REF!</f>
        <v>#REF!</v>
      </c>
      <c r="ETP286" s="197"/>
      <c r="ETQ286" s="678" t="e">
        <f>ETP286+#REF!</f>
        <v>#REF!</v>
      </c>
      <c r="ETR286" s="197"/>
      <c r="ETS286" s="678" t="e">
        <f>ETR286+#REF!</f>
        <v>#REF!</v>
      </c>
      <c r="ETT286" s="197"/>
      <c r="ETU286" s="678" t="e">
        <f>ETT286+#REF!</f>
        <v>#REF!</v>
      </c>
      <c r="ETV286" s="197"/>
      <c r="ETW286" s="678" t="e">
        <f>ETV286+#REF!</f>
        <v>#REF!</v>
      </c>
      <c r="ETX286" s="197"/>
      <c r="ETY286" s="678" t="e">
        <f>ETX286+#REF!</f>
        <v>#REF!</v>
      </c>
      <c r="ETZ286" s="197"/>
      <c r="EUA286" s="678" t="e">
        <f>ETZ286+#REF!</f>
        <v>#REF!</v>
      </c>
      <c r="EUB286" s="197"/>
      <c r="EUC286" s="678" t="e">
        <f>EUB286+#REF!</f>
        <v>#REF!</v>
      </c>
      <c r="EUD286" s="197"/>
      <c r="EUE286" s="678" t="e">
        <f>EUD286+#REF!</f>
        <v>#REF!</v>
      </c>
      <c r="EUF286" s="197"/>
      <c r="EUG286" s="678" t="e">
        <f>EUF286+#REF!</f>
        <v>#REF!</v>
      </c>
      <c r="EUH286" s="197"/>
      <c r="EUI286" s="678" t="e">
        <f>EUH286+#REF!</f>
        <v>#REF!</v>
      </c>
      <c r="EUJ286" s="197"/>
      <c r="EUK286" s="678" t="e">
        <f>EUJ286+#REF!</f>
        <v>#REF!</v>
      </c>
      <c r="EUL286" s="197"/>
      <c r="EUM286" s="678" t="e">
        <f>EUL286+#REF!</f>
        <v>#REF!</v>
      </c>
      <c r="EUN286" s="197"/>
      <c r="EUO286" s="678" t="e">
        <f>EUN286+#REF!</f>
        <v>#REF!</v>
      </c>
      <c r="EUP286" s="197"/>
      <c r="EUQ286" s="678" t="e">
        <f>EUP286+#REF!</f>
        <v>#REF!</v>
      </c>
      <c r="EUR286" s="197"/>
      <c r="EUS286" s="678" t="e">
        <f>EUR286+#REF!</f>
        <v>#REF!</v>
      </c>
      <c r="EUT286" s="197"/>
      <c r="EUU286" s="678" t="e">
        <f>EUT286+#REF!</f>
        <v>#REF!</v>
      </c>
      <c r="EUV286" s="197"/>
      <c r="EUW286" s="678" t="e">
        <f>EUV286+#REF!</f>
        <v>#REF!</v>
      </c>
      <c r="EUX286" s="197"/>
      <c r="EUY286" s="678" t="e">
        <f>EUX286+#REF!</f>
        <v>#REF!</v>
      </c>
      <c r="EUZ286" s="197"/>
      <c r="EVA286" s="678" t="e">
        <f>EUZ286+#REF!</f>
        <v>#REF!</v>
      </c>
      <c r="EVB286" s="197"/>
      <c r="EVC286" s="678" t="e">
        <f>EVB286+#REF!</f>
        <v>#REF!</v>
      </c>
      <c r="EVD286" s="197"/>
      <c r="EVE286" s="678" t="e">
        <f>EVD286+#REF!</f>
        <v>#REF!</v>
      </c>
      <c r="EVF286" s="197"/>
      <c r="EVG286" s="678" t="e">
        <f>EVF286+#REF!</f>
        <v>#REF!</v>
      </c>
      <c r="EVH286" s="197"/>
      <c r="EVI286" s="678" t="e">
        <f>EVH286+#REF!</f>
        <v>#REF!</v>
      </c>
      <c r="EVJ286" s="197"/>
      <c r="EVK286" s="678" t="e">
        <f>EVJ286+#REF!</f>
        <v>#REF!</v>
      </c>
      <c r="EVL286" s="197"/>
      <c r="EVM286" s="678" t="e">
        <f>EVL286+#REF!</f>
        <v>#REF!</v>
      </c>
      <c r="EVN286" s="197"/>
      <c r="EVO286" s="678" t="e">
        <f>EVN286+#REF!</f>
        <v>#REF!</v>
      </c>
      <c r="EVP286" s="197"/>
      <c r="EVQ286" s="678" t="e">
        <f>EVP286+#REF!</f>
        <v>#REF!</v>
      </c>
      <c r="EVR286" s="197"/>
      <c r="EVS286" s="678" t="e">
        <f>EVR286+#REF!</f>
        <v>#REF!</v>
      </c>
      <c r="EVT286" s="197"/>
      <c r="EVU286" s="678" t="e">
        <f>EVT286+#REF!</f>
        <v>#REF!</v>
      </c>
      <c r="EVV286" s="197"/>
      <c r="EVW286" s="678" t="e">
        <f>EVV286+#REF!</f>
        <v>#REF!</v>
      </c>
      <c r="EVX286" s="197"/>
      <c r="EVY286" s="678" t="e">
        <f>EVX286+#REF!</f>
        <v>#REF!</v>
      </c>
      <c r="EVZ286" s="197"/>
      <c r="EWA286" s="678" t="e">
        <f>EVZ286+#REF!</f>
        <v>#REF!</v>
      </c>
      <c r="EWB286" s="197"/>
      <c r="EWC286" s="678" t="e">
        <f>EWB286+#REF!</f>
        <v>#REF!</v>
      </c>
      <c r="EWD286" s="197"/>
      <c r="EWE286" s="678" t="e">
        <f>EWD286+#REF!</f>
        <v>#REF!</v>
      </c>
      <c r="EWF286" s="197"/>
      <c r="EWG286" s="678" t="e">
        <f>EWF286+#REF!</f>
        <v>#REF!</v>
      </c>
      <c r="EWH286" s="197"/>
      <c r="EWI286" s="678" t="e">
        <f>EWH286+#REF!</f>
        <v>#REF!</v>
      </c>
      <c r="EWJ286" s="197"/>
      <c r="EWK286" s="678" t="e">
        <f>EWJ286+#REF!</f>
        <v>#REF!</v>
      </c>
      <c r="EWL286" s="197"/>
      <c r="EWM286" s="678" t="e">
        <f>EWL286+#REF!</f>
        <v>#REF!</v>
      </c>
      <c r="EWN286" s="197"/>
      <c r="EWO286" s="678" t="e">
        <f>EWN286+#REF!</f>
        <v>#REF!</v>
      </c>
      <c r="EWP286" s="197"/>
      <c r="EWQ286" s="678" t="e">
        <f>EWP286+#REF!</f>
        <v>#REF!</v>
      </c>
      <c r="EWR286" s="197"/>
      <c r="EWS286" s="678" t="e">
        <f>EWR286+#REF!</f>
        <v>#REF!</v>
      </c>
      <c r="EWT286" s="197"/>
      <c r="EWU286" s="678" t="e">
        <f>EWT286+#REF!</f>
        <v>#REF!</v>
      </c>
      <c r="EWV286" s="197"/>
      <c r="EWW286" s="678" t="e">
        <f>EWV286+#REF!</f>
        <v>#REF!</v>
      </c>
      <c r="EWX286" s="197"/>
      <c r="EWY286" s="678" t="e">
        <f>EWX286+#REF!</f>
        <v>#REF!</v>
      </c>
      <c r="EWZ286" s="197"/>
      <c r="EXA286" s="678" t="e">
        <f>EWZ286+#REF!</f>
        <v>#REF!</v>
      </c>
      <c r="EXB286" s="197"/>
      <c r="EXC286" s="678" t="e">
        <f>EXB286+#REF!</f>
        <v>#REF!</v>
      </c>
      <c r="EXD286" s="197"/>
      <c r="EXE286" s="678" t="e">
        <f>EXD286+#REF!</f>
        <v>#REF!</v>
      </c>
      <c r="EXF286" s="197"/>
      <c r="EXG286" s="678" t="e">
        <f>EXF286+#REF!</f>
        <v>#REF!</v>
      </c>
      <c r="EXH286" s="197"/>
      <c r="EXI286" s="678" t="e">
        <f>EXH286+#REF!</f>
        <v>#REF!</v>
      </c>
      <c r="EXJ286" s="197"/>
      <c r="EXK286" s="678" t="e">
        <f>EXJ286+#REF!</f>
        <v>#REF!</v>
      </c>
      <c r="EXL286" s="197"/>
      <c r="EXM286" s="678" t="e">
        <f>EXL286+#REF!</f>
        <v>#REF!</v>
      </c>
      <c r="EXN286" s="197"/>
      <c r="EXO286" s="678" t="e">
        <f>EXN286+#REF!</f>
        <v>#REF!</v>
      </c>
      <c r="EXP286" s="197"/>
      <c r="EXQ286" s="678" t="e">
        <f>EXP286+#REF!</f>
        <v>#REF!</v>
      </c>
      <c r="EXR286" s="197"/>
      <c r="EXS286" s="678" t="e">
        <f>EXR286+#REF!</f>
        <v>#REF!</v>
      </c>
      <c r="EXT286" s="197"/>
      <c r="EXU286" s="678" t="e">
        <f>EXT286+#REF!</f>
        <v>#REF!</v>
      </c>
      <c r="EXV286" s="197"/>
      <c r="EXW286" s="678" t="e">
        <f>EXV286+#REF!</f>
        <v>#REF!</v>
      </c>
      <c r="EXX286" s="197"/>
      <c r="EXY286" s="678" t="e">
        <f>EXX286+#REF!</f>
        <v>#REF!</v>
      </c>
      <c r="EXZ286" s="197"/>
      <c r="EYA286" s="678" t="e">
        <f>EXZ286+#REF!</f>
        <v>#REF!</v>
      </c>
      <c r="EYB286" s="197"/>
      <c r="EYC286" s="678" t="e">
        <f>EYB286+#REF!</f>
        <v>#REF!</v>
      </c>
      <c r="EYD286" s="197"/>
      <c r="EYE286" s="678" t="e">
        <f>EYD286+#REF!</f>
        <v>#REF!</v>
      </c>
      <c r="EYF286" s="197"/>
      <c r="EYG286" s="678" t="e">
        <f>EYF286+#REF!</f>
        <v>#REF!</v>
      </c>
      <c r="EYH286" s="197"/>
      <c r="EYI286" s="678" t="e">
        <f>EYH286+#REF!</f>
        <v>#REF!</v>
      </c>
      <c r="EYJ286" s="197"/>
      <c r="EYK286" s="678" t="e">
        <f>EYJ286+#REF!</f>
        <v>#REF!</v>
      </c>
      <c r="EYL286" s="197"/>
      <c r="EYM286" s="678" t="e">
        <f>EYL286+#REF!</f>
        <v>#REF!</v>
      </c>
      <c r="EYN286" s="197"/>
      <c r="EYO286" s="678" t="e">
        <f>EYN286+#REF!</f>
        <v>#REF!</v>
      </c>
      <c r="EYP286" s="197"/>
      <c r="EYQ286" s="678" t="e">
        <f>EYP286+#REF!</f>
        <v>#REF!</v>
      </c>
      <c r="EYR286" s="197"/>
      <c r="EYS286" s="678" t="e">
        <f>EYR286+#REF!</f>
        <v>#REF!</v>
      </c>
      <c r="EYT286" s="197"/>
      <c r="EYU286" s="678" t="e">
        <f>EYT286+#REF!</f>
        <v>#REF!</v>
      </c>
      <c r="EYV286" s="197"/>
      <c r="EYW286" s="678" t="e">
        <f>EYV286+#REF!</f>
        <v>#REF!</v>
      </c>
      <c r="EYX286" s="197"/>
      <c r="EYY286" s="678" t="e">
        <f>EYX286+#REF!</f>
        <v>#REF!</v>
      </c>
      <c r="EYZ286" s="197"/>
      <c r="EZA286" s="678" t="e">
        <f>EYZ286+#REF!</f>
        <v>#REF!</v>
      </c>
      <c r="EZB286" s="197"/>
      <c r="EZC286" s="678" t="e">
        <f>EZB286+#REF!</f>
        <v>#REF!</v>
      </c>
      <c r="EZD286" s="197"/>
      <c r="EZE286" s="678" t="e">
        <f>EZD286+#REF!</f>
        <v>#REF!</v>
      </c>
      <c r="EZF286" s="197"/>
      <c r="EZG286" s="678" t="e">
        <f>EZF286+#REF!</f>
        <v>#REF!</v>
      </c>
      <c r="EZH286" s="197"/>
      <c r="EZI286" s="678" t="e">
        <f>EZH286+#REF!</f>
        <v>#REF!</v>
      </c>
      <c r="EZJ286" s="197"/>
      <c r="EZK286" s="678" t="e">
        <f>EZJ286+#REF!</f>
        <v>#REF!</v>
      </c>
      <c r="EZL286" s="197"/>
      <c r="EZM286" s="678" t="e">
        <f>EZL286+#REF!</f>
        <v>#REF!</v>
      </c>
      <c r="EZN286" s="197"/>
      <c r="EZO286" s="678" t="e">
        <f>EZN286+#REF!</f>
        <v>#REF!</v>
      </c>
      <c r="EZP286" s="197"/>
      <c r="EZQ286" s="678" t="e">
        <f>EZP286+#REF!</f>
        <v>#REF!</v>
      </c>
      <c r="EZR286" s="197"/>
      <c r="EZS286" s="678" t="e">
        <f>EZR286+#REF!</f>
        <v>#REF!</v>
      </c>
      <c r="EZT286" s="197"/>
      <c r="EZU286" s="678" t="e">
        <f>EZT286+#REF!</f>
        <v>#REF!</v>
      </c>
      <c r="EZV286" s="197"/>
      <c r="EZW286" s="678" t="e">
        <f>EZV286+#REF!</f>
        <v>#REF!</v>
      </c>
      <c r="EZX286" s="197"/>
      <c r="EZY286" s="678" t="e">
        <f>EZX286+#REF!</f>
        <v>#REF!</v>
      </c>
      <c r="EZZ286" s="197"/>
      <c r="FAA286" s="678" t="e">
        <f>EZZ286+#REF!</f>
        <v>#REF!</v>
      </c>
      <c r="FAB286" s="197"/>
      <c r="FAC286" s="678" t="e">
        <f>FAB286+#REF!</f>
        <v>#REF!</v>
      </c>
      <c r="FAD286" s="197"/>
      <c r="FAE286" s="678" t="e">
        <f>FAD286+#REF!</f>
        <v>#REF!</v>
      </c>
      <c r="FAF286" s="197"/>
      <c r="FAG286" s="678" t="e">
        <f>FAF286+#REF!</f>
        <v>#REF!</v>
      </c>
      <c r="FAH286" s="197"/>
      <c r="FAI286" s="678" t="e">
        <f>FAH286+#REF!</f>
        <v>#REF!</v>
      </c>
      <c r="FAJ286" s="197"/>
      <c r="FAK286" s="678" t="e">
        <f>FAJ286+#REF!</f>
        <v>#REF!</v>
      </c>
      <c r="FAL286" s="197"/>
      <c r="FAM286" s="678" t="e">
        <f>FAL286+#REF!</f>
        <v>#REF!</v>
      </c>
      <c r="FAN286" s="197"/>
      <c r="FAO286" s="678" t="e">
        <f>FAN286+#REF!</f>
        <v>#REF!</v>
      </c>
      <c r="FAP286" s="197"/>
      <c r="FAQ286" s="678" t="e">
        <f>FAP286+#REF!</f>
        <v>#REF!</v>
      </c>
      <c r="FAR286" s="197"/>
      <c r="FAS286" s="678" t="e">
        <f>FAR286+#REF!</f>
        <v>#REF!</v>
      </c>
      <c r="FAT286" s="197"/>
      <c r="FAU286" s="678" t="e">
        <f>FAT286+#REF!</f>
        <v>#REF!</v>
      </c>
      <c r="FAV286" s="197"/>
      <c r="FAW286" s="678" t="e">
        <f>FAV286+#REF!</f>
        <v>#REF!</v>
      </c>
      <c r="FAX286" s="197"/>
      <c r="FAY286" s="678" t="e">
        <f>FAX286+#REF!</f>
        <v>#REF!</v>
      </c>
      <c r="FAZ286" s="197"/>
      <c r="FBA286" s="678" t="e">
        <f>FAZ286+#REF!</f>
        <v>#REF!</v>
      </c>
      <c r="FBB286" s="197"/>
      <c r="FBC286" s="678" t="e">
        <f>FBB286+#REF!</f>
        <v>#REF!</v>
      </c>
      <c r="FBD286" s="197"/>
      <c r="FBE286" s="678" t="e">
        <f>FBD286+#REF!</f>
        <v>#REF!</v>
      </c>
      <c r="FBF286" s="197"/>
      <c r="FBG286" s="678" t="e">
        <f>FBF286+#REF!</f>
        <v>#REF!</v>
      </c>
      <c r="FBH286" s="197"/>
      <c r="FBI286" s="678" t="e">
        <f>FBH286+#REF!</f>
        <v>#REF!</v>
      </c>
      <c r="FBJ286" s="197"/>
      <c r="FBK286" s="678" t="e">
        <f>FBJ286+#REF!</f>
        <v>#REF!</v>
      </c>
      <c r="FBL286" s="197"/>
      <c r="FBM286" s="678" t="e">
        <f>FBL286+#REF!</f>
        <v>#REF!</v>
      </c>
      <c r="FBN286" s="197"/>
      <c r="FBO286" s="678" t="e">
        <f>FBN286+#REF!</f>
        <v>#REF!</v>
      </c>
      <c r="FBP286" s="197"/>
      <c r="FBQ286" s="678" t="e">
        <f>FBP286+#REF!</f>
        <v>#REF!</v>
      </c>
      <c r="FBR286" s="197"/>
      <c r="FBS286" s="678" t="e">
        <f>FBR286+#REF!</f>
        <v>#REF!</v>
      </c>
      <c r="FBT286" s="197"/>
      <c r="FBU286" s="678" t="e">
        <f>FBT286+#REF!</f>
        <v>#REF!</v>
      </c>
      <c r="FBV286" s="197"/>
      <c r="FBW286" s="678" t="e">
        <f>FBV286+#REF!</f>
        <v>#REF!</v>
      </c>
      <c r="FBX286" s="197"/>
      <c r="FBY286" s="678" t="e">
        <f>FBX286+#REF!</f>
        <v>#REF!</v>
      </c>
      <c r="FBZ286" s="197"/>
      <c r="FCA286" s="678" t="e">
        <f>FBZ286+#REF!</f>
        <v>#REF!</v>
      </c>
      <c r="FCB286" s="197"/>
      <c r="FCC286" s="678" t="e">
        <f>FCB286+#REF!</f>
        <v>#REF!</v>
      </c>
      <c r="FCD286" s="197"/>
      <c r="FCE286" s="678" t="e">
        <f>FCD286+#REF!</f>
        <v>#REF!</v>
      </c>
      <c r="FCF286" s="197"/>
      <c r="FCG286" s="678" t="e">
        <f>FCF286+#REF!</f>
        <v>#REF!</v>
      </c>
      <c r="FCH286" s="197"/>
      <c r="FCI286" s="678" t="e">
        <f>FCH286+#REF!</f>
        <v>#REF!</v>
      </c>
      <c r="FCJ286" s="197"/>
      <c r="FCK286" s="678" t="e">
        <f>FCJ286+#REF!</f>
        <v>#REF!</v>
      </c>
      <c r="FCL286" s="197"/>
      <c r="FCM286" s="678" t="e">
        <f>FCL286+#REF!</f>
        <v>#REF!</v>
      </c>
      <c r="FCN286" s="197"/>
      <c r="FCO286" s="678" t="e">
        <f>FCN286+#REF!</f>
        <v>#REF!</v>
      </c>
      <c r="FCP286" s="197"/>
      <c r="FCQ286" s="678" t="e">
        <f>FCP286+#REF!</f>
        <v>#REF!</v>
      </c>
      <c r="FCR286" s="197"/>
      <c r="FCS286" s="678" t="e">
        <f>FCR286+#REF!</f>
        <v>#REF!</v>
      </c>
      <c r="FCT286" s="197"/>
      <c r="FCU286" s="678" t="e">
        <f>FCT286+#REF!</f>
        <v>#REF!</v>
      </c>
      <c r="FCV286" s="197"/>
      <c r="FCW286" s="678" t="e">
        <f>FCV286+#REF!</f>
        <v>#REF!</v>
      </c>
      <c r="FCX286" s="197"/>
      <c r="FCY286" s="678" t="e">
        <f>FCX286+#REF!</f>
        <v>#REF!</v>
      </c>
      <c r="FCZ286" s="197"/>
      <c r="FDA286" s="678" t="e">
        <f>FCZ286+#REF!</f>
        <v>#REF!</v>
      </c>
      <c r="FDB286" s="197"/>
      <c r="FDC286" s="678" t="e">
        <f>FDB286+#REF!</f>
        <v>#REF!</v>
      </c>
      <c r="FDD286" s="197"/>
      <c r="FDE286" s="678" t="e">
        <f>FDD286+#REF!</f>
        <v>#REF!</v>
      </c>
      <c r="FDF286" s="197"/>
      <c r="FDG286" s="678" t="e">
        <f>FDF286+#REF!</f>
        <v>#REF!</v>
      </c>
      <c r="FDH286" s="197"/>
      <c r="FDI286" s="678" t="e">
        <f>FDH286+#REF!</f>
        <v>#REF!</v>
      </c>
      <c r="FDJ286" s="197"/>
      <c r="FDK286" s="678" t="e">
        <f>FDJ286+#REF!</f>
        <v>#REF!</v>
      </c>
      <c r="FDL286" s="197"/>
      <c r="FDM286" s="678" t="e">
        <f>FDL286+#REF!</f>
        <v>#REF!</v>
      </c>
      <c r="FDN286" s="197"/>
      <c r="FDO286" s="678" t="e">
        <f>FDN286+#REF!</f>
        <v>#REF!</v>
      </c>
      <c r="FDP286" s="197"/>
      <c r="FDQ286" s="678" t="e">
        <f>FDP286+#REF!</f>
        <v>#REF!</v>
      </c>
      <c r="FDR286" s="197"/>
      <c r="FDS286" s="678" t="e">
        <f>FDR286+#REF!</f>
        <v>#REF!</v>
      </c>
      <c r="FDT286" s="197"/>
      <c r="FDU286" s="678" t="e">
        <f>FDT286+#REF!</f>
        <v>#REF!</v>
      </c>
      <c r="FDV286" s="197"/>
      <c r="FDW286" s="678" t="e">
        <f>FDV286+#REF!</f>
        <v>#REF!</v>
      </c>
      <c r="FDX286" s="197"/>
      <c r="FDY286" s="678" t="e">
        <f>FDX286+#REF!</f>
        <v>#REF!</v>
      </c>
      <c r="FDZ286" s="197"/>
      <c r="FEA286" s="678" t="e">
        <f>FDZ286+#REF!</f>
        <v>#REF!</v>
      </c>
      <c r="FEB286" s="197"/>
      <c r="FEC286" s="678" t="e">
        <f>FEB286+#REF!</f>
        <v>#REF!</v>
      </c>
      <c r="FED286" s="197"/>
      <c r="FEE286" s="678" t="e">
        <f>FED286+#REF!</f>
        <v>#REF!</v>
      </c>
      <c r="FEF286" s="197"/>
      <c r="FEG286" s="678" t="e">
        <f>FEF286+#REF!</f>
        <v>#REF!</v>
      </c>
      <c r="FEH286" s="197"/>
      <c r="FEI286" s="678" t="e">
        <f>FEH286+#REF!</f>
        <v>#REF!</v>
      </c>
      <c r="FEJ286" s="197"/>
      <c r="FEK286" s="678" t="e">
        <f>FEJ286+#REF!</f>
        <v>#REF!</v>
      </c>
      <c r="FEL286" s="197"/>
      <c r="FEM286" s="678" t="e">
        <f>FEL286+#REF!</f>
        <v>#REF!</v>
      </c>
      <c r="FEN286" s="197"/>
      <c r="FEO286" s="678" t="e">
        <f>FEN286+#REF!</f>
        <v>#REF!</v>
      </c>
      <c r="FEP286" s="197"/>
      <c r="FEQ286" s="678" t="e">
        <f>FEP286+#REF!</f>
        <v>#REF!</v>
      </c>
      <c r="FER286" s="197"/>
      <c r="FES286" s="678" t="e">
        <f>FER286+#REF!</f>
        <v>#REF!</v>
      </c>
      <c r="FET286" s="197"/>
      <c r="FEU286" s="678" t="e">
        <f>FET286+#REF!</f>
        <v>#REF!</v>
      </c>
      <c r="FEV286" s="197"/>
      <c r="FEW286" s="678" t="e">
        <f>FEV286+#REF!</f>
        <v>#REF!</v>
      </c>
      <c r="FEX286" s="197"/>
      <c r="FEY286" s="678" t="e">
        <f>FEX286+#REF!</f>
        <v>#REF!</v>
      </c>
      <c r="FEZ286" s="197"/>
      <c r="FFA286" s="678" t="e">
        <f>FEZ286+#REF!</f>
        <v>#REF!</v>
      </c>
      <c r="FFB286" s="197"/>
      <c r="FFC286" s="678" t="e">
        <f>FFB286+#REF!</f>
        <v>#REF!</v>
      </c>
      <c r="FFD286" s="197"/>
      <c r="FFE286" s="678" t="e">
        <f>FFD286+#REF!</f>
        <v>#REF!</v>
      </c>
      <c r="FFF286" s="197"/>
      <c r="FFG286" s="678" t="e">
        <f>FFF286+#REF!</f>
        <v>#REF!</v>
      </c>
      <c r="FFH286" s="197"/>
      <c r="FFI286" s="678" t="e">
        <f>FFH286+#REF!</f>
        <v>#REF!</v>
      </c>
      <c r="FFJ286" s="197"/>
      <c r="FFK286" s="678" t="e">
        <f>FFJ286+#REF!</f>
        <v>#REF!</v>
      </c>
      <c r="FFL286" s="197"/>
      <c r="FFM286" s="678" t="e">
        <f>FFL286+#REF!</f>
        <v>#REF!</v>
      </c>
      <c r="FFN286" s="197"/>
      <c r="FFO286" s="678" t="e">
        <f>FFN286+#REF!</f>
        <v>#REF!</v>
      </c>
      <c r="FFP286" s="197"/>
      <c r="FFQ286" s="678" t="e">
        <f>FFP286+#REF!</f>
        <v>#REF!</v>
      </c>
      <c r="FFR286" s="197"/>
      <c r="FFS286" s="678" t="e">
        <f>FFR286+#REF!</f>
        <v>#REF!</v>
      </c>
      <c r="FFT286" s="197"/>
      <c r="FFU286" s="678" t="e">
        <f>FFT286+#REF!</f>
        <v>#REF!</v>
      </c>
      <c r="FFV286" s="197"/>
      <c r="FFW286" s="678" t="e">
        <f>FFV286+#REF!</f>
        <v>#REF!</v>
      </c>
      <c r="FFX286" s="197"/>
      <c r="FFY286" s="678" t="e">
        <f>FFX286+#REF!</f>
        <v>#REF!</v>
      </c>
      <c r="FFZ286" s="197"/>
      <c r="FGA286" s="678" t="e">
        <f>FFZ286+#REF!</f>
        <v>#REF!</v>
      </c>
      <c r="FGB286" s="197"/>
      <c r="FGC286" s="678" t="e">
        <f>FGB286+#REF!</f>
        <v>#REF!</v>
      </c>
      <c r="FGD286" s="197"/>
      <c r="FGE286" s="678" t="e">
        <f>FGD286+#REF!</f>
        <v>#REF!</v>
      </c>
      <c r="FGF286" s="197"/>
      <c r="FGG286" s="678" t="e">
        <f>FGF286+#REF!</f>
        <v>#REF!</v>
      </c>
      <c r="FGH286" s="197"/>
      <c r="FGI286" s="678" t="e">
        <f>FGH286+#REF!</f>
        <v>#REF!</v>
      </c>
      <c r="FGJ286" s="197"/>
      <c r="FGK286" s="678" t="e">
        <f>FGJ286+#REF!</f>
        <v>#REF!</v>
      </c>
      <c r="FGL286" s="197"/>
      <c r="FGM286" s="678" t="e">
        <f>FGL286+#REF!</f>
        <v>#REF!</v>
      </c>
      <c r="FGN286" s="197"/>
      <c r="FGO286" s="678" t="e">
        <f>FGN286+#REF!</f>
        <v>#REF!</v>
      </c>
      <c r="FGP286" s="197"/>
      <c r="FGQ286" s="678" t="e">
        <f>FGP286+#REF!</f>
        <v>#REF!</v>
      </c>
      <c r="FGR286" s="197"/>
      <c r="FGS286" s="678" t="e">
        <f>FGR286+#REF!</f>
        <v>#REF!</v>
      </c>
      <c r="FGT286" s="197"/>
      <c r="FGU286" s="678" t="e">
        <f>FGT286+#REF!</f>
        <v>#REF!</v>
      </c>
      <c r="FGV286" s="197"/>
      <c r="FGW286" s="678" t="e">
        <f>FGV286+#REF!</f>
        <v>#REF!</v>
      </c>
      <c r="FGX286" s="197"/>
      <c r="FGY286" s="678" t="e">
        <f>FGX286+#REF!</f>
        <v>#REF!</v>
      </c>
      <c r="FGZ286" s="197"/>
      <c r="FHA286" s="678" t="e">
        <f>FGZ286+#REF!</f>
        <v>#REF!</v>
      </c>
      <c r="FHB286" s="197"/>
      <c r="FHC286" s="678" t="e">
        <f>FHB286+#REF!</f>
        <v>#REF!</v>
      </c>
      <c r="FHD286" s="197"/>
      <c r="FHE286" s="678" t="e">
        <f>FHD286+#REF!</f>
        <v>#REF!</v>
      </c>
      <c r="FHF286" s="197"/>
      <c r="FHG286" s="678" t="e">
        <f>FHF286+#REF!</f>
        <v>#REF!</v>
      </c>
      <c r="FHH286" s="197"/>
      <c r="FHI286" s="678" t="e">
        <f>FHH286+#REF!</f>
        <v>#REF!</v>
      </c>
      <c r="FHJ286" s="197"/>
      <c r="FHK286" s="678" t="e">
        <f>FHJ286+#REF!</f>
        <v>#REF!</v>
      </c>
      <c r="FHL286" s="197"/>
      <c r="FHM286" s="678" t="e">
        <f>FHL286+#REF!</f>
        <v>#REF!</v>
      </c>
      <c r="FHN286" s="197"/>
      <c r="FHO286" s="678" t="e">
        <f>FHN286+#REF!</f>
        <v>#REF!</v>
      </c>
      <c r="FHP286" s="197"/>
      <c r="FHQ286" s="678" t="e">
        <f>FHP286+#REF!</f>
        <v>#REF!</v>
      </c>
      <c r="FHR286" s="197"/>
      <c r="FHS286" s="678" t="e">
        <f>FHR286+#REF!</f>
        <v>#REF!</v>
      </c>
      <c r="FHT286" s="197"/>
      <c r="FHU286" s="678" t="e">
        <f>FHT286+#REF!</f>
        <v>#REF!</v>
      </c>
      <c r="FHV286" s="197"/>
      <c r="FHW286" s="678" t="e">
        <f>FHV286+#REF!</f>
        <v>#REF!</v>
      </c>
      <c r="FHX286" s="197"/>
      <c r="FHY286" s="678" t="e">
        <f>FHX286+#REF!</f>
        <v>#REF!</v>
      </c>
      <c r="FHZ286" s="197"/>
      <c r="FIA286" s="678" t="e">
        <f>FHZ286+#REF!</f>
        <v>#REF!</v>
      </c>
      <c r="FIB286" s="197"/>
      <c r="FIC286" s="678" t="e">
        <f>FIB286+#REF!</f>
        <v>#REF!</v>
      </c>
      <c r="FID286" s="197"/>
      <c r="FIE286" s="678" t="e">
        <f>FID286+#REF!</f>
        <v>#REF!</v>
      </c>
      <c r="FIF286" s="197"/>
      <c r="FIG286" s="678" t="e">
        <f>FIF286+#REF!</f>
        <v>#REF!</v>
      </c>
      <c r="FIH286" s="197"/>
      <c r="FII286" s="678" t="e">
        <f>FIH286+#REF!</f>
        <v>#REF!</v>
      </c>
      <c r="FIJ286" s="197"/>
      <c r="FIK286" s="678" t="e">
        <f>FIJ286+#REF!</f>
        <v>#REF!</v>
      </c>
      <c r="FIL286" s="197"/>
      <c r="FIM286" s="678" t="e">
        <f>FIL286+#REF!</f>
        <v>#REF!</v>
      </c>
      <c r="FIN286" s="197"/>
      <c r="FIO286" s="678" t="e">
        <f>FIN286+#REF!</f>
        <v>#REF!</v>
      </c>
      <c r="FIP286" s="197"/>
      <c r="FIQ286" s="678" t="e">
        <f>FIP286+#REF!</f>
        <v>#REF!</v>
      </c>
      <c r="FIR286" s="197"/>
      <c r="FIS286" s="678" t="e">
        <f>FIR286+#REF!</f>
        <v>#REF!</v>
      </c>
      <c r="FIT286" s="197"/>
      <c r="FIU286" s="678" t="e">
        <f>FIT286+#REF!</f>
        <v>#REF!</v>
      </c>
      <c r="FIV286" s="197"/>
      <c r="FIW286" s="678" t="e">
        <f>FIV286+#REF!</f>
        <v>#REF!</v>
      </c>
      <c r="FIX286" s="197"/>
      <c r="FIY286" s="678" t="e">
        <f>FIX286+#REF!</f>
        <v>#REF!</v>
      </c>
      <c r="FIZ286" s="197"/>
      <c r="FJA286" s="678" t="e">
        <f>FIZ286+#REF!</f>
        <v>#REF!</v>
      </c>
      <c r="FJB286" s="197"/>
      <c r="FJC286" s="678" t="e">
        <f>FJB286+#REF!</f>
        <v>#REF!</v>
      </c>
      <c r="FJD286" s="197"/>
      <c r="FJE286" s="678" t="e">
        <f>FJD286+#REF!</f>
        <v>#REF!</v>
      </c>
      <c r="FJF286" s="197"/>
      <c r="FJG286" s="678" t="e">
        <f>FJF286+#REF!</f>
        <v>#REF!</v>
      </c>
      <c r="FJH286" s="197"/>
      <c r="FJI286" s="678" t="e">
        <f>FJH286+#REF!</f>
        <v>#REF!</v>
      </c>
      <c r="FJJ286" s="197"/>
      <c r="FJK286" s="678" t="e">
        <f>FJJ286+#REF!</f>
        <v>#REF!</v>
      </c>
      <c r="FJL286" s="197"/>
      <c r="FJM286" s="678" t="e">
        <f>FJL286+#REF!</f>
        <v>#REF!</v>
      </c>
      <c r="FJN286" s="197"/>
      <c r="FJO286" s="678" t="e">
        <f>FJN286+#REF!</f>
        <v>#REF!</v>
      </c>
      <c r="FJP286" s="197"/>
      <c r="FJQ286" s="678" t="e">
        <f>FJP286+#REF!</f>
        <v>#REF!</v>
      </c>
      <c r="FJR286" s="197"/>
      <c r="FJS286" s="678" t="e">
        <f>FJR286+#REF!</f>
        <v>#REF!</v>
      </c>
      <c r="FJT286" s="197"/>
      <c r="FJU286" s="678" t="e">
        <f>FJT286+#REF!</f>
        <v>#REF!</v>
      </c>
      <c r="FJV286" s="197"/>
      <c r="FJW286" s="678" t="e">
        <f>FJV286+#REF!</f>
        <v>#REF!</v>
      </c>
      <c r="FJX286" s="197"/>
      <c r="FJY286" s="678" t="e">
        <f>FJX286+#REF!</f>
        <v>#REF!</v>
      </c>
      <c r="FJZ286" s="197"/>
      <c r="FKA286" s="678" t="e">
        <f>FJZ286+#REF!</f>
        <v>#REF!</v>
      </c>
      <c r="FKB286" s="197"/>
      <c r="FKC286" s="678" t="e">
        <f>FKB286+#REF!</f>
        <v>#REF!</v>
      </c>
      <c r="FKD286" s="197"/>
      <c r="FKE286" s="678" t="e">
        <f>FKD286+#REF!</f>
        <v>#REF!</v>
      </c>
      <c r="FKF286" s="197"/>
      <c r="FKG286" s="678" t="e">
        <f>FKF286+#REF!</f>
        <v>#REF!</v>
      </c>
      <c r="FKH286" s="197"/>
      <c r="FKI286" s="678" t="e">
        <f>FKH286+#REF!</f>
        <v>#REF!</v>
      </c>
      <c r="FKJ286" s="197"/>
      <c r="FKK286" s="678" t="e">
        <f>FKJ286+#REF!</f>
        <v>#REF!</v>
      </c>
      <c r="FKL286" s="197"/>
      <c r="FKM286" s="678" t="e">
        <f>FKL286+#REF!</f>
        <v>#REF!</v>
      </c>
      <c r="FKN286" s="197"/>
      <c r="FKO286" s="678" t="e">
        <f>FKN286+#REF!</f>
        <v>#REF!</v>
      </c>
      <c r="FKP286" s="197"/>
      <c r="FKQ286" s="678" t="e">
        <f>FKP286+#REF!</f>
        <v>#REF!</v>
      </c>
      <c r="FKR286" s="197"/>
      <c r="FKS286" s="678" t="e">
        <f>FKR286+#REF!</f>
        <v>#REF!</v>
      </c>
      <c r="FKT286" s="197"/>
      <c r="FKU286" s="678" t="e">
        <f>FKT286+#REF!</f>
        <v>#REF!</v>
      </c>
      <c r="FKV286" s="197"/>
      <c r="FKW286" s="678" t="e">
        <f>FKV286+#REF!</f>
        <v>#REF!</v>
      </c>
      <c r="FKX286" s="197"/>
      <c r="FKY286" s="678" t="e">
        <f>FKX286+#REF!</f>
        <v>#REF!</v>
      </c>
      <c r="FKZ286" s="197"/>
      <c r="FLA286" s="678" t="e">
        <f>FKZ286+#REF!</f>
        <v>#REF!</v>
      </c>
      <c r="FLB286" s="197"/>
      <c r="FLC286" s="678" t="e">
        <f>FLB286+#REF!</f>
        <v>#REF!</v>
      </c>
      <c r="FLD286" s="197"/>
      <c r="FLE286" s="678" t="e">
        <f>FLD286+#REF!</f>
        <v>#REF!</v>
      </c>
      <c r="FLF286" s="197"/>
      <c r="FLG286" s="678" t="e">
        <f>FLF286+#REF!</f>
        <v>#REF!</v>
      </c>
      <c r="FLH286" s="197"/>
      <c r="FLI286" s="678" t="e">
        <f>FLH286+#REF!</f>
        <v>#REF!</v>
      </c>
      <c r="FLJ286" s="197"/>
      <c r="FLK286" s="678" t="e">
        <f>FLJ286+#REF!</f>
        <v>#REF!</v>
      </c>
      <c r="FLL286" s="197"/>
      <c r="FLM286" s="678" t="e">
        <f>FLL286+#REF!</f>
        <v>#REF!</v>
      </c>
      <c r="FLN286" s="197"/>
      <c r="FLO286" s="678" t="e">
        <f>FLN286+#REF!</f>
        <v>#REF!</v>
      </c>
      <c r="FLP286" s="197"/>
      <c r="FLQ286" s="678" t="e">
        <f>FLP286+#REF!</f>
        <v>#REF!</v>
      </c>
      <c r="FLR286" s="197"/>
      <c r="FLS286" s="678" t="e">
        <f>FLR286+#REF!</f>
        <v>#REF!</v>
      </c>
      <c r="FLT286" s="197"/>
      <c r="FLU286" s="678" t="e">
        <f>FLT286+#REF!</f>
        <v>#REF!</v>
      </c>
      <c r="FLV286" s="197"/>
      <c r="FLW286" s="678" t="e">
        <f>FLV286+#REF!</f>
        <v>#REF!</v>
      </c>
      <c r="FLX286" s="197"/>
      <c r="FLY286" s="678" t="e">
        <f>FLX286+#REF!</f>
        <v>#REF!</v>
      </c>
      <c r="FLZ286" s="197"/>
      <c r="FMA286" s="678" t="e">
        <f>FLZ286+#REF!</f>
        <v>#REF!</v>
      </c>
      <c r="FMB286" s="197"/>
      <c r="FMC286" s="678" t="e">
        <f>FMB286+#REF!</f>
        <v>#REF!</v>
      </c>
      <c r="FMD286" s="197"/>
      <c r="FME286" s="678" t="e">
        <f>FMD286+#REF!</f>
        <v>#REF!</v>
      </c>
      <c r="FMF286" s="197"/>
      <c r="FMG286" s="678" t="e">
        <f>FMF286+#REF!</f>
        <v>#REF!</v>
      </c>
      <c r="FMH286" s="197"/>
      <c r="FMI286" s="678" t="e">
        <f>FMH286+#REF!</f>
        <v>#REF!</v>
      </c>
      <c r="FMJ286" s="197"/>
      <c r="FMK286" s="678" t="e">
        <f>FMJ286+#REF!</f>
        <v>#REF!</v>
      </c>
      <c r="FML286" s="197"/>
      <c r="FMM286" s="678" t="e">
        <f>FML286+#REF!</f>
        <v>#REF!</v>
      </c>
      <c r="FMN286" s="197"/>
      <c r="FMO286" s="678" t="e">
        <f>FMN286+#REF!</f>
        <v>#REF!</v>
      </c>
      <c r="FMP286" s="197"/>
      <c r="FMQ286" s="678" t="e">
        <f>FMP286+#REF!</f>
        <v>#REF!</v>
      </c>
      <c r="FMR286" s="197"/>
      <c r="FMS286" s="678" t="e">
        <f>FMR286+#REF!</f>
        <v>#REF!</v>
      </c>
      <c r="FMT286" s="197"/>
      <c r="FMU286" s="678" t="e">
        <f>FMT286+#REF!</f>
        <v>#REF!</v>
      </c>
      <c r="FMV286" s="197"/>
      <c r="FMW286" s="678" t="e">
        <f>FMV286+#REF!</f>
        <v>#REF!</v>
      </c>
      <c r="FMX286" s="197"/>
      <c r="FMY286" s="678" t="e">
        <f>FMX286+#REF!</f>
        <v>#REF!</v>
      </c>
      <c r="FMZ286" s="197"/>
      <c r="FNA286" s="678" t="e">
        <f>FMZ286+#REF!</f>
        <v>#REF!</v>
      </c>
      <c r="FNB286" s="197"/>
      <c r="FNC286" s="678" t="e">
        <f>FNB286+#REF!</f>
        <v>#REF!</v>
      </c>
      <c r="FND286" s="197"/>
      <c r="FNE286" s="678" t="e">
        <f>FND286+#REF!</f>
        <v>#REF!</v>
      </c>
      <c r="FNF286" s="197"/>
      <c r="FNG286" s="678" t="e">
        <f>FNF286+#REF!</f>
        <v>#REF!</v>
      </c>
      <c r="FNH286" s="197"/>
      <c r="FNI286" s="678" t="e">
        <f>FNH286+#REF!</f>
        <v>#REF!</v>
      </c>
      <c r="FNJ286" s="197"/>
      <c r="FNK286" s="678" t="e">
        <f>FNJ286+#REF!</f>
        <v>#REF!</v>
      </c>
      <c r="FNL286" s="197"/>
      <c r="FNM286" s="678" t="e">
        <f>FNL286+#REF!</f>
        <v>#REF!</v>
      </c>
      <c r="FNN286" s="197"/>
      <c r="FNO286" s="678" t="e">
        <f>FNN286+#REF!</f>
        <v>#REF!</v>
      </c>
      <c r="FNP286" s="197"/>
      <c r="FNQ286" s="678" t="e">
        <f>FNP286+#REF!</f>
        <v>#REF!</v>
      </c>
      <c r="FNR286" s="197"/>
      <c r="FNS286" s="678" t="e">
        <f>FNR286+#REF!</f>
        <v>#REF!</v>
      </c>
      <c r="FNT286" s="197"/>
      <c r="FNU286" s="678" t="e">
        <f>FNT286+#REF!</f>
        <v>#REF!</v>
      </c>
      <c r="FNV286" s="197"/>
      <c r="FNW286" s="678" t="e">
        <f>FNV286+#REF!</f>
        <v>#REF!</v>
      </c>
      <c r="FNX286" s="197"/>
      <c r="FNY286" s="678" t="e">
        <f>FNX286+#REF!</f>
        <v>#REF!</v>
      </c>
      <c r="FNZ286" s="197"/>
      <c r="FOA286" s="678" t="e">
        <f>FNZ286+#REF!</f>
        <v>#REF!</v>
      </c>
      <c r="FOB286" s="197"/>
      <c r="FOC286" s="678" t="e">
        <f>FOB286+#REF!</f>
        <v>#REF!</v>
      </c>
      <c r="FOD286" s="197"/>
      <c r="FOE286" s="678" t="e">
        <f>FOD286+#REF!</f>
        <v>#REF!</v>
      </c>
      <c r="FOF286" s="197"/>
      <c r="FOG286" s="678" t="e">
        <f>FOF286+#REF!</f>
        <v>#REF!</v>
      </c>
      <c r="FOH286" s="197"/>
      <c r="FOI286" s="678" t="e">
        <f>FOH286+#REF!</f>
        <v>#REF!</v>
      </c>
      <c r="FOJ286" s="197"/>
      <c r="FOK286" s="678" t="e">
        <f>FOJ286+#REF!</f>
        <v>#REF!</v>
      </c>
      <c r="FOL286" s="197"/>
      <c r="FOM286" s="678" t="e">
        <f>FOL286+#REF!</f>
        <v>#REF!</v>
      </c>
      <c r="FON286" s="197"/>
      <c r="FOO286" s="678" t="e">
        <f>FON286+#REF!</f>
        <v>#REF!</v>
      </c>
      <c r="FOP286" s="197"/>
      <c r="FOQ286" s="678" t="e">
        <f>FOP286+#REF!</f>
        <v>#REF!</v>
      </c>
      <c r="FOR286" s="197"/>
      <c r="FOS286" s="678" t="e">
        <f>FOR286+#REF!</f>
        <v>#REF!</v>
      </c>
      <c r="FOT286" s="197"/>
      <c r="FOU286" s="678" t="e">
        <f>FOT286+#REF!</f>
        <v>#REF!</v>
      </c>
      <c r="FOV286" s="197"/>
      <c r="FOW286" s="678" t="e">
        <f>FOV286+#REF!</f>
        <v>#REF!</v>
      </c>
      <c r="FOX286" s="197"/>
      <c r="FOY286" s="678" t="e">
        <f>FOX286+#REF!</f>
        <v>#REF!</v>
      </c>
      <c r="FOZ286" s="197"/>
      <c r="FPA286" s="678" t="e">
        <f>FOZ286+#REF!</f>
        <v>#REF!</v>
      </c>
      <c r="FPB286" s="197"/>
      <c r="FPC286" s="678" t="e">
        <f>FPB286+#REF!</f>
        <v>#REF!</v>
      </c>
      <c r="FPD286" s="197"/>
      <c r="FPE286" s="678" t="e">
        <f>FPD286+#REF!</f>
        <v>#REF!</v>
      </c>
      <c r="FPF286" s="197"/>
      <c r="FPG286" s="678" t="e">
        <f>FPF286+#REF!</f>
        <v>#REF!</v>
      </c>
      <c r="FPH286" s="197"/>
      <c r="FPI286" s="678" t="e">
        <f>FPH286+#REF!</f>
        <v>#REF!</v>
      </c>
      <c r="FPJ286" s="197"/>
      <c r="FPK286" s="678" t="e">
        <f>FPJ286+#REF!</f>
        <v>#REF!</v>
      </c>
      <c r="FPL286" s="197"/>
      <c r="FPM286" s="678" t="e">
        <f>FPL286+#REF!</f>
        <v>#REF!</v>
      </c>
      <c r="FPN286" s="197"/>
      <c r="FPO286" s="678" t="e">
        <f>FPN286+#REF!</f>
        <v>#REF!</v>
      </c>
      <c r="FPP286" s="197"/>
      <c r="FPQ286" s="678" t="e">
        <f>FPP286+#REF!</f>
        <v>#REF!</v>
      </c>
      <c r="FPR286" s="197"/>
      <c r="FPS286" s="678" t="e">
        <f>FPR286+#REF!</f>
        <v>#REF!</v>
      </c>
      <c r="FPT286" s="197"/>
      <c r="FPU286" s="678" t="e">
        <f>FPT286+#REF!</f>
        <v>#REF!</v>
      </c>
      <c r="FPV286" s="197"/>
      <c r="FPW286" s="678" t="e">
        <f>FPV286+#REF!</f>
        <v>#REF!</v>
      </c>
      <c r="FPX286" s="197"/>
      <c r="FPY286" s="678" t="e">
        <f>FPX286+#REF!</f>
        <v>#REF!</v>
      </c>
      <c r="FPZ286" s="197"/>
      <c r="FQA286" s="678" t="e">
        <f>FPZ286+#REF!</f>
        <v>#REF!</v>
      </c>
      <c r="FQB286" s="197"/>
      <c r="FQC286" s="678" t="e">
        <f>FQB286+#REF!</f>
        <v>#REF!</v>
      </c>
      <c r="FQD286" s="197"/>
      <c r="FQE286" s="678" t="e">
        <f>FQD286+#REF!</f>
        <v>#REF!</v>
      </c>
      <c r="FQF286" s="197"/>
      <c r="FQG286" s="678" t="e">
        <f>FQF286+#REF!</f>
        <v>#REF!</v>
      </c>
      <c r="FQH286" s="197"/>
      <c r="FQI286" s="678" t="e">
        <f>FQH286+#REF!</f>
        <v>#REF!</v>
      </c>
      <c r="FQJ286" s="197"/>
      <c r="FQK286" s="678" t="e">
        <f>FQJ286+#REF!</f>
        <v>#REF!</v>
      </c>
      <c r="FQL286" s="197"/>
      <c r="FQM286" s="678" t="e">
        <f>FQL286+#REF!</f>
        <v>#REF!</v>
      </c>
      <c r="FQN286" s="197"/>
      <c r="FQO286" s="678" t="e">
        <f>FQN286+#REF!</f>
        <v>#REF!</v>
      </c>
      <c r="FQP286" s="197"/>
      <c r="FQQ286" s="678" t="e">
        <f>FQP286+#REF!</f>
        <v>#REF!</v>
      </c>
      <c r="FQR286" s="197"/>
      <c r="FQS286" s="678" t="e">
        <f>FQR286+#REF!</f>
        <v>#REF!</v>
      </c>
      <c r="FQT286" s="197"/>
      <c r="FQU286" s="678" t="e">
        <f>FQT286+#REF!</f>
        <v>#REF!</v>
      </c>
      <c r="FQV286" s="197"/>
      <c r="FQW286" s="678" t="e">
        <f>FQV286+#REF!</f>
        <v>#REF!</v>
      </c>
      <c r="FQX286" s="197"/>
      <c r="FQY286" s="678" t="e">
        <f>FQX286+#REF!</f>
        <v>#REF!</v>
      </c>
      <c r="FQZ286" s="197"/>
      <c r="FRA286" s="678" t="e">
        <f>FQZ286+#REF!</f>
        <v>#REF!</v>
      </c>
      <c r="FRB286" s="197"/>
      <c r="FRC286" s="678" t="e">
        <f>FRB286+#REF!</f>
        <v>#REF!</v>
      </c>
      <c r="FRD286" s="197"/>
      <c r="FRE286" s="678" t="e">
        <f>FRD286+#REF!</f>
        <v>#REF!</v>
      </c>
      <c r="FRF286" s="197"/>
      <c r="FRG286" s="678" t="e">
        <f>FRF286+#REF!</f>
        <v>#REF!</v>
      </c>
      <c r="FRH286" s="197"/>
      <c r="FRI286" s="678" t="e">
        <f>FRH286+#REF!</f>
        <v>#REF!</v>
      </c>
      <c r="FRJ286" s="197"/>
      <c r="FRK286" s="678" t="e">
        <f>FRJ286+#REF!</f>
        <v>#REF!</v>
      </c>
      <c r="FRL286" s="197"/>
      <c r="FRM286" s="678" t="e">
        <f>FRL286+#REF!</f>
        <v>#REF!</v>
      </c>
      <c r="FRN286" s="197"/>
      <c r="FRO286" s="678" t="e">
        <f>FRN286+#REF!</f>
        <v>#REF!</v>
      </c>
      <c r="FRP286" s="197"/>
      <c r="FRQ286" s="678" t="e">
        <f>FRP286+#REF!</f>
        <v>#REF!</v>
      </c>
      <c r="FRR286" s="197"/>
      <c r="FRS286" s="678" t="e">
        <f>FRR286+#REF!</f>
        <v>#REF!</v>
      </c>
      <c r="FRT286" s="197"/>
      <c r="FRU286" s="678" t="e">
        <f>FRT286+#REF!</f>
        <v>#REF!</v>
      </c>
      <c r="FRV286" s="197"/>
      <c r="FRW286" s="678" t="e">
        <f>FRV286+#REF!</f>
        <v>#REF!</v>
      </c>
      <c r="FRX286" s="197"/>
      <c r="FRY286" s="678" t="e">
        <f>FRX286+#REF!</f>
        <v>#REF!</v>
      </c>
      <c r="FRZ286" s="197"/>
      <c r="FSA286" s="678" t="e">
        <f>FRZ286+#REF!</f>
        <v>#REF!</v>
      </c>
      <c r="FSB286" s="197"/>
      <c r="FSC286" s="678" t="e">
        <f>FSB286+#REF!</f>
        <v>#REF!</v>
      </c>
      <c r="FSD286" s="197"/>
      <c r="FSE286" s="678" t="e">
        <f>FSD286+#REF!</f>
        <v>#REF!</v>
      </c>
      <c r="FSF286" s="197"/>
      <c r="FSG286" s="678" t="e">
        <f>FSF286+#REF!</f>
        <v>#REF!</v>
      </c>
      <c r="FSH286" s="197"/>
      <c r="FSI286" s="678" t="e">
        <f>FSH286+#REF!</f>
        <v>#REF!</v>
      </c>
      <c r="FSJ286" s="197"/>
      <c r="FSK286" s="678" t="e">
        <f>FSJ286+#REF!</f>
        <v>#REF!</v>
      </c>
      <c r="FSL286" s="197"/>
      <c r="FSM286" s="678" t="e">
        <f>FSL286+#REF!</f>
        <v>#REF!</v>
      </c>
      <c r="FSN286" s="197"/>
      <c r="FSO286" s="678" t="e">
        <f>FSN286+#REF!</f>
        <v>#REF!</v>
      </c>
      <c r="FSP286" s="197"/>
      <c r="FSQ286" s="678" t="e">
        <f>FSP286+#REF!</f>
        <v>#REF!</v>
      </c>
      <c r="FSR286" s="197"/>
      <c r="FSS286" s="678" t="e">
        <f>FSR286+#REF!</f>
        <v>#REF!</v>
      </c>
      <c r="FST286" s="197"/>
      <c r="FSU286" s="678" t="e">
        <f>FST286+#REF!</f>
        <v>#REF!</v>
      </c>
      <c r="FSV286" s="197"/>
      <c r="FSW286" s="678" t="e">
        <f>FSV286+#REF!</f>
        <v>#REF!</v>
      </c>
      <c r="FSX286" s="197"/>
      <c r="FSY286" s="678" t="e">
        <f>FSX286+#REF!</f>
        <v>#REF!</v>
      </c>
      <c r="FSZ286" s="197"/>
      <c r="FTA286" s="678" t="e">
        <f>FSZ286+#REF!</f>
        <v>#REF!</v>
      </c>
      <c r="FTB286" s="197"/>
      <c r="FTC286" s="678" t="e">
        <f>FTB286+#REF!</f>
        <v>#REF!</v>
      </c>
      <c r="FTD286" s="197"/>
      <c r="FTE286" s="678" t="e">
        <f>FTD286+#REF!</f>
        <v>#REF!</v>
      </c>
      <c r="FTF286" s="197"/>
      <c r="FTG286" s="678" t="e">
        <f>FTF286+#REF!</f>
        <v>#REF!</v>
      </c>
      <c r="FTH286" s="197"/>
      <c r="FTI286" s="678" t="e">
        <f>FTH286+#REF!</f>
        <v>#REF!</v>
      </c>
      <c r="FTJ286" s="197"/>
      <c r="FTK286" s="678" t="e">
        <f>FTJ286+#REF!</f>
        <v>#REF!</v>
      </c>
      <c r="FTL286" s="197"/>
      <c r="FTM286" s="678" t="e">
        <f>FTL286+#REF!</f>
        <v>#REF!</v>
      </c>
      <c r="FTN286" s="197"/>
      <c r="FTO286" s="678" t="e">
        <f>FTN286+#REF!</f>
        <v>#REF!</v>
      </c>
      <c r="FTP286" s="197"/>
      <c r="FTQ286" s="678" t="e">
        <f>FTP286+#REF!</f>
        <v>#REF!</v>
      </c>
      <c r="FTR286" s="197"/>
      <c r="FTS286" s="678" t="e">
        <f>FTR286+#REF!</f>
        <v>#REF!</v>
      </c>
      <c r="FTT286" s="197"/>
      <c r="FTU286" s="678" t="e">
        <f>FTT286+#REF!</f>
        <v>#REF!</v>
      </c>
      <c r="FTV286" s="197"/>
      <c r="FTW286" s="678" t="e">
        <f>FTV286+#REF!</f>
        <v>#REF!</v>
      </c>
      <c r="FTX286" s="197"/>
      <c r="FTY286" s="678" t="e">
        <f>FTX286+#REF!</f>
        <v>#REF!</v>
      </c>
      <c r="FTZ286" s="197"/>
      <c r="FUA286" s="678" t="e">
        <f>FTZ286+#REF!</f>
        <v>#REF!</v>
      </c>
      <c r="FUB286" s="197"/>
      <c r="FUC286" s="678" t="e">
        <f>FUB286+#REF!</f>
        <v>#REF!</v>
      </c>
      <c r="FUD286" s="197"/>
      <c r="FUE286" s="678" t="e">
        <f>FUD286+#REF!</f>
        <v>#REF!</v>
      </c>
      <c r="FUF286" s="197"/>
      <c r="FUG286" s="678" t="e">
        <f>FUF286+#REF!</f>
        <v>#REF!</v>
      </c>
      <c r="FUH286" s="197"/>
      <c r="FUI286" s="678" t="e">
        <f>FUH286+#REF!</f>
        <v>#REF!</v>
      </c>
      <c r="FUJ286" s="197"/>
      <c r="FUK286" s="678" t="e">
        <f>FUJ286+#REF!</f>
        <v>#REF!</v>
      </c>
      <c r="FUL286" s="197"/>
      <c r="FUM286" s="678" t="e">
        <f>FUL286+#REF!</f>
        <v>#REF!</v>
      </c>
      <c r="FUN286" s="197"/>
      <c r="FUO286" s="678" t="e">
        <f>FUN286+#REF!</f>
        <v>#REF!</v>
      </c>
      <c r="FUP286" s="197"/>
      <c r="FUQ286" s="678" t="e">
        <f>FUP286+#REF!</f>
        <v>#REF!</v>
      </c>
      <c r="FUR286" s="197"/>
      <c r="FUS286" s="678" t="e">
        <f>FUR286+#REF!</f>
        <v>#REF!</v>
      </c>
      <c r="FUT286" s="197"/>
      <c r="FUU286" s="678" t="e">
        <f>FUT286+#REF!</f>
        <v>#REF!</v>
      </c>
      <c r="FUV286" s="197"/>
      <c r="FUW286" s="678" t="e">
        <f>FUV286+#REF!</f>
        <v>#REF!</v>
      </c>
      <c r="FUX286" s="197"/>
      <c r="FUY286" s="678" t="e">
        <f>FUX286+#REF!</f>
        <v>#REF!</v>
      </c>
      <c r="FUZ286" s="197"/>
      <c r="FVA286" s="678" t="e">
        <f>FUZ286+#REF!</f>
        <v>#REF!</v>
      </c>
      <c r="FVB286" s="197"/>
      <c r="FVC286" s="678" t="e">
        <f>FVB286+#REF!</f>
        <v>#REF!</v>
      </c>
      <c r="FVD286" s="197"/>
      <c r="FVE286" s="678" t="e">
        <f>FVD286+#REF!</f>
        <v>#REF!</v>
      </c>
      <c r="FVF286" s="197"/>
      <c r="FVG286" s="678" t="e">
        <f>FVF286+#REF!</f>
        <v>#REF!</v>
      </c>
      <c r="FVH286" s="197"/>
      <c r="FVI286" s="678" t="e">
        <f>FVH286+#REF!</f>
        <v>#REF!</v>
      </c>
      <c r="FVJ286" s="197"/>
      <c r="FVK286" s="678" t="e">
        <f>FVJ286+#REF!</f>
        <v>#REF!</v>
      </c>
      <c r="FVL286" s="197"/>
      <c r="FVM286" s="678" t="e">
        <f>FVL286+#REF!</f>
        <v>#REF!</v>
      </c>
      <c r="FVN286" s="197"/>
      <c r="FVO286" s="678" t="e">
        <f>FVN286+#REF!</f>
        <v>#REF!</v>
      </c>
      <c r="FVP286" s="197"/>
      <c r="FVQ286" s="678" t="e">
        <f>FVP286+#REF!</f>
        <v>#REF!</v>
      </c>
      <c r="FVR286" s="197"/>
      <c r="FVS286" s="678" t="e">
        <f>FVR286+#REF!</f>
        <v>#REF!</v>
      </c>
      <c r="FVT286" s="197"/>
      <c r="FVU286" s="678" t="e">
        <f>FVT286+#REF!</f>
        <v>#REF!</v>
      </c>
      <c r="FVV286" s="197"/>
      <c r="FVW286" s="678" t="e">
        <f>FVV286+#REF!</f>
        <v>#REF!</v>
      </c>
      <c r="FVX286" s="197"/>
      <c r="FVY286" s="678" t="e">
        <f>FVX286+#REF!</f>
        <v>#REF!</v>
      </c>
      <c r="FVZ286" s="197"/>
      <c r="FWA286" s="678" t="e">
        <f>FVZ286+#REF!</f>
        <v>#REF!</v>
      </c>
      <c r="FWB286" s="197"/>
      <c r="FWC286" s="678" t="e">
        <f>FWB286+#REF!</f>
        <v>#REF!</v>
      </c>
      <c r="FWD286" s="197"/>
      <c r="FWE286" s="678" t="e">
        <f>FWD286+#REF!</f>
        <v>#REF!</v>
      </c>
      <c r="FWF286" s="197"/>
      <c r="FWG286" s="678" t="e">
        <f>FWF286+#REF!</f>
        <v>#REF!</v>
      </c>
      <c r="FWH286" s="197"/>
      <c r="FWI286" s="678" t="e">
        <f>FWH286+#REF!</f>
        <v>#REF!</v>
      </c>
      <c r="FWJ286" s="197"/>
      <c r="FWK286" s="678" t="e">
        <f>FWJ286+#REF!</f>
        <v>#REF!</v>
      </c>
      <c r="FWL286" s="197"/>
      <c r="FWM286" s="678" t="e">
        <f>FWL286+#REF!</f>
        <v>#REF!</v>
      </c>
      <c r="FWN286" s="197"/>
      <c r="FWO286" s="678" t="e">
        <f>FWN286+#REF!</f>
        <v>#REF!</v>
      </c>
      <c r="FWP286" s="197"/>
      <c r="FWQ286" s="678" t="e">
        <f>FWP286+#REF!</f>
        <v>#REF!</v>
      </c>
      <c r="FWR286" s="197"/>
      <c r="FWS286" s="678" t="e">
        <f>FWR286+#REF!</f>
        <v>#REF!</v>
      </c>
      <c r="FWT286" s="197"/>
      <c r="FWU286" s="678" t="e">
        <f>FWT286+#REF!</f>
        <v>#REF!</v>
      </c>
      <c r="FWV286" s="197"/>
      <c r="FWW286" s="678" t="e">
        <f>FWV286+#REF!</f>
        <v>#REF!</v>
      </c>
      <c r="FWX286" s="197"/>
      <c r="FWY286" s="678" t="e">
        <f>FWX286+#REF!</f>
        <v>#REF!</v>
      </c>
      <c r="FWZ286" s="197"/>
      <c r="FXA286" s="678" t="e">
        <f>FWZ286+#REF!</f>
        <v>#REF!</v>
      </c>
      <c r="FXB286" s="197"/>
      <c r="FXC286" s="678" t="e">
        <f>FXB286+#REF!</f>
        <v>#REF!</v>
      </c>
      <c r="FXD286" s="197"/>
      <c r="FXE286" s="678" t="e">
        <f>FXD286+#REF!</f>
        <v>#REF!</v>
      </c>
      <c r="FXF286" s="197"/>
      <c r="FXG286" s="678" t="e">
        <f>FXF286+#REF!</f>
        <v>#REF!</v>
      </c>
      <c r="FXH286" s="197"/>
      <c r="FXI286" s="678" t="e">
        <f>FXH286+#REF!</f>
        <v>#REF!</v>
      </c>
      <c r="FXJ286" s="197"/>
      <c r="FXK286" s="678" t="e">
        <f>FXJ286+#REF!</f>
        <v>#REF!</v>
      </c>
      <c r="FXL286" s="197"/>
      <c r="FXM286" s="678" t="e">
        <f>FXL286+#REF!</f>
        <v>#REF!</v>
      </c>
      <c r="FXN286" s="197"/>
      <c r="FXO286" s="678" t="e">
        <f>FXN286+#REF!</f>
        <v>#REF!</v>
      </c>
      <c r="FXP286" s="197"/>
      <c r="FXQ286" s="678" t="e">
        <f>FXP286+#REF!</f>
        <v>#REF!</v>
      </c>
      <c r="FXR286" s="197"/>
      <c r="FXS286" s="678" t="e">
        <f>FXR286+#REF!</f>
        <v>#REF!</v>
      </c>
      <c r="FXT286" s="197"/>
      <c r="FXU286" s="678" t="e">
        <f>FXT286+#REF!</f>
        <v>#REF!</v>
      </c>
      <c r="FXV286" s="197"/>
      <c r="FXW286" s="678" t="e">
        <f>FXV286+#REF!</f>
        <v>#REF!</v>
      </c>
      <c r="FXX286" s="197"/>
      <c r="FXY286" s="678" t="e">
        <f>FXX286+#REF!</f>
        <v>#REF!</v>
      </c>
      <c r="FXZ286" s="197"/>
      <c r="FYA286" s="678" t="e">
        <f>FXZ286+#REF!</f>
        <v>#REF!</v>
      </c>
      <c r="FYB286" s="197"/>
      <c r="FYC286" s="678" t="e">
        <f>FYB286+#REF!</f>
        <v>#REF!</v>
      </c>
      <c r="FYD286" s="197"/>
      <c r="FYE286" s="678" t="e">
        <f>FYD286+#REF!</f>
        <v>#REF!</v>
      </c>
      <c r="FYF286" s="197"/>
      <c r="FYG286" s="678" t="e">
        <f>FYF286+#REF!</f>
        <v>#REF!</v>
      </c>
      <c r="FYH286" s="197"/>
      <c r="FYI286" s="678" t="e">
        <f>FYH286+#REF!</f>
        <v>#REF!</v>
      </c>
      <c r="FYJ286" s="197"/>
      <c r="FYK286" s="678" t="e">
        <f>FYJ286+#REF!</f>
        <v>#REF!</v>
      </c>
      <c r="FYL286" s="197"/>
      <c r="FYM286" s="678" t="e">
        <f>FYL286+#REF!</f>
        <v>#REF!</v>
      </c>
      <c r="FYN286" s="197"/>
      <c r="FYO286" s="678" t="e">
        <f>FYN286+#REF!</f>
        <v>#REF!</v>
      </c>
      <c r="FYP286" s="197"/>
      <c r="FYQ286" s="678" t="e">
        <f>FYP286+#REF!</f>
        <v>#REF!</v>
      </c>
      <c r="FYR286" s="197"/>
      <c r="FYS286" s="678" t="e">
        <f>FYR286+#REF!</f>
        <v>#REF!</v>
      </c>
      <c r="FYT286" s="197"/>
      <c r="FYU286" s="678" t="e">
        <f>FYT286+#REF!</f>
        <v>#REF!</v>
      </c>
      <c r="FYV286" s="197"/>
      <c r="FYW286" s="678" t="e">
        <f>FYV286+#REF!</f>
        <v>#REF!</v>
      </c>
      <c r="FYX286" s="197"/>
      <c r="FYY286" s="678" t="e">
        <f>FYX286+#REF!</f>
        <v>#REF!</v>
      </c>
      <c r="FYZ286" s="197"/>
      <c r="FZA286" s="678" t="e">
        <f>FYZ286+#REF!</f>
        <v>#REF!</v>
      </c>
      <c r="FZB286" s="197"/>
      <c r="FZC286" s="678" t="e">
        <f>FZB286+#REF!</f>
        <v>#REF!</v>
      </c>
      <c r="FZD286" s="197"/>
      <c r="FZE286" s="678" t="e">
        <f>FZD286+#REF!</f>
        <v>#REF!</v>
      </c>
      <c r="FZF286" s="197"/>
      <c r="FZG286" s="678" t="e">
        <f>FZF286+#REF!</f>
        <v>#REF!</v>
      </c>
      <c r="FZH286" s="197"/>
      <c r="FZI286" s="678" t="e">
        <f>FZH286+#REF!</f>
        <v>#REF!</v>
      </c>
      <c r="FZJ286" s="197"/>
      <c r="FZK286" s="678" t="e">
        <f>FZJ286+#REF!</f>
        <v>#REF!</v>
      </c>
      <c r="FZL286" s="197"/>
      <c r="FZM286" s="678" t="e">
        <f>FZL286+#REF!</f>
        <v>#REF!</v>
      </c>
      <c r="FZN286" s="197"/>
      <c r="FZO286" s="678" t="e">
        <f>FZN286+#REF!</f>
        <v>#REF!</v>
      </c>
      <c r="FZP286" s="197"/>
      <c r="FZQ286" s="678" t="e">
        <f>FZP286+#REF!</f>
        <v>#REF!</v>
      </c>
      <c r="FZR286" s="197"/>
      <c r="FZS286" s="678" t="e">
        <f>FZR286+#REF!</f>
        <v>#REF!</v>
      </c>
      <c r="FZT286" s="197"/>
      <c r="FZU286" s="678" t="e">
        <f>FZT286+#REF!</f>
        <v>#REF!</v>
      </c>
      <c r="FZV286" s="197"/>
      <c r="FZW286" s="678" t="e">
        <f>FZV286+#REF!</f>
        <v>#REF!</v>
      </c>
      <c r="FZX286" s="197"/>
      <c r="FZY286" s="678" t="e">
        <f>FZX286+#REF!</f>
        <v>#REF!</v>
      </c>
      <c r="FZZ286" s="197"/>
      <c r="GAA286" s="678" t="e">
        <f>FZZ286+#REF!</f>
        <v>#REF!</v>
      </c>
      <c r="GAB286" s="197"/>
      <c r="GAC286" s="678" t="e">
        <f>GAB286+#REF!</f>
        <v>#REF!</v>
      </c>
      <c r="GAD286" s="197"/>
      <c r="GAE286" s="678" t="e">
        <f>GAD286+#REF!</f>
        <v>#REF!</v>
      </c>
      <c r="GAF286" s="197"/>
      <c r="GAG286" s="678" t="e">
        <f>GAF286+#REF!</f>
        <v>#REF!</v>
      </c>
      <c r="GAH286" s="197"/>
      <c r="GAI286" s="678" t="e">
        <f>GAH286+#REF!</f>
        <v>#REF!</v>
      </c>
      <c r="GAJ286" s="197"/>
      <c r="GAK286" s="678" t="e">
        <f>GAJ286+#REF!</f>
        <v>#REF!</v>
      </c>
      <c r="GAL286" s="197"/>
      <c r="GAM286" s="678" t="e">
        <f>GAL286+#REF!</f>
        <v>#REF!</v>
      </c>
      <c r="GAN286" s="197"/>
      <c r="GAO286" s="678" t="e">
        <f>GAN286+#REF!</f>
        <v>#REF!</v>
      </c>
      <c r="GAP286" s="197"/>
      <c r="GAQ286" s="678" t="e">
        <f>GAP286+#REF!</f>
        <v>#REF!</v>
      </c>
      <c r="GAR286" s="197"/>
      <c r="GAS286" s="678" t="e">
        <f>GAR286+#REF!</f>
        <v>#REF!</v>
      </c>
      <c r="GAT286" s="197"/>
      <c r="GAU286" s="678" t="e">
        <f>GAT286+#REF!</f>
        <v>#REF!</v>
      </c>
      <c r="GAV286" s="197"/>
      <c r="GAW286" s="678" t="e">
        <f>GAV286+#REF!</f>
        <v>#REF!</v>
      </c>
      <c r="GAX286" s="197"/>
      <c r="GAY286" s="678" t="e">
        <f>GAX286+#REF!</f>
        <v>#REF!</v>
      </c>
      <c r="GAZ286" s="197"/>
      <c r="GBA286" s="678" t="e">
        <f>GAZ286+#REF!</f>
        <v>#REF!</v>
      </c>
      <c r="GBB286" s="197"/>
      <c r="GBC286" s="678" t="e">
        <f>GBB286+#REF!</f>
        <v>#REF!</v>
      </c>
      <c r="GBD286" s="197"/>
      <c r="GBE286" s="678" t="e">
        <f>GBD286+#REF!</f>
        <v>#REF!</v>
      </c>
      <c r="GBF286" s="197"/>
      <c r="GBG286" s="678" t="e">
        <f>GBF286+#REF!</f>
        <v>#REF!</v>
      </c>
      <c r="GBH286" s="197"/>
      <c r="GBI286" s="678" t="e">
        <f>GBH286+#REF!</f>
        <v>#REF!</v>
      </c>
      <c r="GBJ286" s="197"/>
      <c r="GBK286" s="678" t="e">
        <f>GBJ286+#REF!</f>
        <v>#REF!</v>
      </c>
      <c r="GBL286" s="197"/>
      <c r="GBM286" s="678" t="e">
        <f>GBL286+#REF!</f>
        <v>#REF!</v>
      </c>
      <c r="GBN286" s="197"/>
      <c r="GBO286" s="678" t="e">
        <f>GBN286+#REF!</f>
        <v>#REF!</v>
      </c>
      <c r="GBP286" s="197"/>
      <c r="GBQ286" s="678" t="e">
        <f>GBP286+#REF!</f>
        <v>#REF!</v>
      </c>
      <c r="GBR286" s="197"/>
      <c r="GBS286" s="678" t="e">
        <f>GBR286+#REF!</f>
        <v>#REF!</v>
      </c>
      <c r="GBT286" s="197"/>
      <c r="GBU286" s="678" t="e">
        <f>GBT286+#REF!</f>
        <v>#REF!</v>
      </c>
      <c r="GBV286" s="197"/>
      <c r="GBW286" s="678" t="e">
        <f>GBV286+#REF!</f>
        <v>#REF!</v>
      </c>
      <c r="GBX286" s="197"/>
      <c r="GBY286" s="678" t="e">
        <f>GBX286+#REF!</f>
        <v>#REF!</v>
      </c>
      <c r="GBZ286" s="197"/>
      <c r="GCA286" s="678" t="e">
        <f>GBZ286+#REF!</f>
        <v>#REF!</v>
      </c>
      <c r="GCB286" s="197"/>
      <c r="GCC286" s="678" t="e">
        <f>GCB286+#REF!</f>
        <v>#REF!</v>
      </c>
      <c r="GCD286" s="197"/>
      <c r="GCE286" s="678" t="e">
        <f>GCD286+#REF!</f>
        <v>#REF!</v>
      </c>
      <c r="GCF286" s="197"/>
      <c r="GCG286" s="678" t="e">
        <f>GCF286+#REF!</f>
        <v>#REF!</v>
      </c>
      <c r="GCH286" s="197"/>
      <c r="GCI286" s="678" t="e">
        <f>GCH286+#REF!</f>
        <v>#REF!</v>
      </c>
      <c r="GCJ286" s="197"/>
      <c r="GCK286" s="678" t="e">
        <f>GCJ286+#REF!</f>
        <v>#REF!</v>
      </c>
      <c r="GCL286" s="197"/>
      <c r="GCM286" s="678" t="e">
        <f>GCL286+#REF!</f>
        <v>#REF!</v>
      </c>
      <c r="GCN286" s="197"/>
      <c r="GCO286" s="678" t="e">
        <f>GCN286+#REF!</f>
        <v>#REF!</v>
      </c>
      <c r="GCP286" s="197"/>
      <c r="GCQ286" s="678" t="e">
        <f>GCP286+#REF!</f>
        <v>#REF!</v>
      </c>
      <c r="GCR286" s="197"/>
      <c r="GCS286" s="678" t="e">
        <f>GCR286+#REF!</f>
        <v>#REF!</v>
      </c>
      <c r="GCT286" s="197"/>
      <c r="GCU286" s="678" t="e">
        <f>GCT286+#REF!</f>
        <v>#REF!</v>
      </c>
      <c r="GCV286" s="197"/>
      <c r="GCW286" s="678" t="e">
        <f>GCV286+#REF!</f>
        <v>#REF!</v>
      </c>
      <c r="GCX286" s="197"/>
      <c r="GCY286" s="678" t="e">
        <f>GCX286+#REF!</f>
        <v>#REF!</v>
      </c>
      <c r="GCZ286" s="197"/>
      <c r="GDA286" s="678" t="e">
        <f>GCZ286+#REF!</f>
        <v>#REF!</v>
      </c>
      <c r="GDB286" s="197"/>
      <c r="GDC286" s="678" t="e">
        <f>GDB286+#REF!</f>
        <v>#REF!</v>
      </c>
      <c r="GDD286" s="197"/>
      <c r="GDE286" s="678" t="e">
        <f>GDD286+#REF!</f>
        <v>#REF!</v>
      </c>
      <c r="GDF286" s="197"/>
      <c r="GDG286" s="678" t="e">
        <f>GDF286+#REF!</f>
        <v>#REF!</v>
      </c>
      <c r="GDH286" s="197"/>
      <c r="GDI286" s="678" t="e">
        <f>GDH286+#REF!</f>
        <v>#REF!</v>
      </c>
      <c r="GDJ286" s="197"/>
      <c r="GDK286" s="678" t="e">
        <f>GDJ286+#REF!</f>
        <v>#REF!</v>
      </c>
      <c r="GDL286" s="197"/>
      <c r="GDM286" s="678" t="e">
        <f>GDL286+#REF!</f>
        <v>#REF!</v>
      </c>
      <c r="GDN286" s="197"/>
      <c r="GDO286" s="678" t="e">
        <f>GDN286+#REF!</f>
        <v>#REF!</v>
      </c>
      <c r="GDP286" s="197"/>
      <c r="GDQ286" s="678" t="e">
        <f>GDP286+#REF!</f>
        <v>#REF!</v>
      </c>
      <c r="GDR286" s="197"/>
      <c r="GDS286" s="678" t="e">
        <f>GDR286+#REF!</f>
        <v>#REF!</v>
      </c>
      <c r="GDT286" s="197"/>
      <c r="GDU286" s="678" t="e">
        <f>GDT286+#REF!</f>
        <v>#REF!</v>
      </c>
      <c r="GDV286" s="197"/>
      <c r="GDW286" s="678" t="e">
        <f>GDV286+#REF!</f>
        <v>#REF!</v>
      </c>
      <c r="GDX286" s="197"/>
      <c r="GDY286" s="678" t="e">
        <f>GDX286+#REF!</f>
        <v>#REF!</v>
      </c>
      <c r="GDZ286" s="197"/>
      <c r="GEA286" s="678" t="e">
        <f>GDZ286+#REF!</f>
        <v>#REF!</v>
      </c>
      <c r="GEB286" s="197"/>
      <c r="GEC286" s="678" t="e">
        <f>GEB286+#REF!</f>
        <v>#REF!</v>
      </c>
      <c r="GED286" s="197"/>
      <c r="GEE286" s="678" t="e">
        <f>GED286+#REF!</f>
        <v>#REF!</v>
      </c>
      <c r="GEF286" s="197"/>
      <c r="GEG286" s="678" t="e">
        <f>GEF286+#REF!</f>
        <v>#REF!</v>
      </c>
      <c r="GEH286" s="197"/>
      <c r="GEI286" s="678" t="e">
        <f>GEH286+#REF!</f>
        <v>#REF!</v>
      </c>
      <c r="GEJ286" s="197"/>
      <c r="GEK286" s="678" t="e">
        <f>GEJ286+#REF!</f>
        <v>#REF!</v>
      </c>
      <c r="GEL286" s="197"/>
      <c r="GEM286" s="678" t="e">
        <f>GEL286+#REF!</f>
        <v>#REF!</v>
      </c>
      <c r="GEN286" s="197"/>
      <c r="GEO286" s="678" t="e">
        <f>GEN286+#REF!</f>
        <v>#REF!</v>
      </c>
      <c r="GEP286" s="197"/>
      <c r="GEQ286" s="678" t="e">
        <f>GEP286+#REF!</f>
        <v>#REF!</v>
      </c>
      <c r="GER286" s="197"/>
      <c r="GES286" s="678" t="e">
        <f>GER286+#REF!</f>
        <v>#REF!</v>
      </c>
      <c r="GET286" s="197"/>
      <c r="GEU286" s="678" t="e">
        <f>GET286+#REF!</f>
        <v>#REF!</v>
      </c>
      <c r="GEV286" s="197"/>
      <c r="GEW286" s="678" t="e">
        <f>GEV286+#REF!</f>
        <v>#REF!</v>
      </c>
      <c r="GEX286" s="197"/>
      <c r="GEY286" s="678" t="e">
        <f>GEX286+#REF!</f>
        <v>#REF!</v>
      </c>
      <c r="GEZ286" s="197"/>
      <c r="GFA286" s="678" t="e">
        <f>GEZ286+#REF!</f>
        <v>#REF!</v>
      </c>
      <c r="GFB286" s="197"/>
      <c r="GFC286" s="678" t="e">
        <f>GFB286+#REF!</f>
        <v>#REF!</v>
      </c>
      <c r="GFD286" s="197"/>
      <c r="GFE286" s="678" t="e">
        <f>GFD286+#REF!</f>
        <v>#REF!</v>
      </c>
      <c r="GFF286" s="197"/>
      <c r="GFG286" s="678" t="e">
        <f>GFF286+#REF!</f>
        <v>#REF!</v>
      </c>
      <c r="GFH286" s="197"/>
      <c r="GFI286" s="678" t="e">
        <f>GFH286+#REF!</f>
        <v>#REF!</v>
      </c>
      <c r="GFJ286" s="197"/>
      <c r="GFK286" s="678" t="e">
        <f>GFJ286+#REF!</f>
        <v>#REF!</v>
      </c>
      <c r="GFL286" s="197"/>
      <c r="GFM286" s="678" t="e">
        <f>GFL286+#REF!</f>
        <v>#REF!</v>
      </c>
      <c r="GFN286" s="197"/>
      <c r="GFO286" s="678" t="e">
        <f>GFN286+#REF!</f>
        <v>#REF!</v>
      </c>
      <c r="GFP286" s="197"/>
      <c r="GFQ286" s="678" t="e">
        <f>GFP286+#REF!</f>
        <v>#REF!</v>
      </c>
      <c r="GFR286" s="197"/>
      <c r="GFS286" s="678" t="e">
        <f>GFR286+#REF!</f>
        <v>#REF!</v>
      </c>
      <c r="GFT286" s="197"/>
      <c r="GFU286" s="678" t="e">
        <f>GFT286+#REF!</f>
        <v>#REF!</v>
      </c>
      <c r="GFV286" s="197"/>
      <c r="GFW286" s="678" t="e">
        <f>GFV286+#REF!</f>
        <v>#REF!</v>
      </c>
      <c r="GFX286" s="197"/>
      <c r="GFY286" s="678" t="e">
        <f>GFX286+#REF!</f>
        <v>#REF!</v>
      </c>
      <c r="GFZ286" s="197"/>
      <c r="GGA286" s="678" t="e">
        <f>GFZ286+#REF!</f>
        <v>#REF!</v>
      </c>
      <c r="GGB286" s="197"/>
      <c r="GGC286" s="678" t="e">
        <f>GGB286+#REF!</f>
        <v>#REF!</v>
      </c>
      <c r="GGD286" s="197"/>
      <c r="GGE286" s="678" t="e">
        <f>GGD286+#REF!</f>
        <v>#REF!</v>
      </c>
      <c r="GGF286" s="197"/>
      <c r="GGG286" s="678" t="e">
        <f>GGF286+#REF!</f>
        <v>#REF!</v>
      </c>
      <c r="GGH286" s="197"/>
      <c r="GGI286" s="678" t="e">
        <f>GGH286+#REF!</f>
        <v>#REF!</v>
      </c>
      <c r="GGJ286" s="197"/>
      <c r="GGK286" s="678" t="e">
        <f>GGJ286+#REF!</f>
        <v>#REF!</v>
      </c>
      <c r="GGL286" s="197"/>
      <c r="GGM286" s="678" t="e">
        <f>GGL286+#REF!</f>
        <v>#REF!</v>
      </c>
      <c r="GGN286" s="197"/>
      <c r="GGO286" s="678" t="e">
        <f>GGN286+#REF!</f>
        <v>#REF!</v>
      </c>
      <c r="GGP286" s="197"/>
      <c r="GGQ286" s="678" t="e">
        <f>GGP286+#REF!</f>
        <v>#REF!</v>
      </c>
      <c r="GGR286" s="197"/>
      <c r="GGS286" s="678" t="e">
        <f>GGR286+#REF!</f>
        <v>#REF!</v>
      </c>
      <c r="GGT286" s="197"/>
      <c r="GGU286" s="678" t="e">
        <f>GGT286+#REF!</f>
        <v>#REF!</v>
      </c>
      <c r="GGV286" s="197"/>
      <c r="GGW286" s="678" t="e">
        <f>GGV286+#REF!</f>
        <v>#REF!</v>
      </c>
      <c r="GGX286" s="197"/>
      <c r="GGY286" s="678" t="e">
        <f>GGX286+#REF!</f>
        <v>#REF!</v>
      </c>
      <c r="GGZ286" s="197"/>
      <c r="GHA286" s="678" t="e">
        <f>GGZ286+#REF!</f>
        <v>#REF!</v>
      </c>
      <c r="GHB286" s="197"/>
      <c r="GHC286" s="678" t="e">
        <f>GHB286+#REF!</f>
        <v>#REF!</v>
      </c>
      <c r="GHD286" s="197"/>
      <c r="GHE286" s="678" t="e">
        <f>GHD286+#REF!</f>
        <v>#REF!</v>
      </c>
      <c r="GHF286" s="197"/>
      <c r="GHG286" s="678" t="e">
        <f>GHF286+#REF!</f>
        <v>#REF!</v>
      </c>
      <c r="GHH286" s="197"/>
      <c r="GHI286" s="678" t="e">
        <f>GHH286+#REF!</f>
        <v>#REF!</v>
      </c>
      <c r="GHJ286" s="197"/>
      <c r="GHK286" s="678" t="e">
        <f>GHJ286+#REF!</f>
        <v>#REF!</v>
      </c>
      <c r="GHL286" s="197"/>
      <c r="GHM286" s="678" t="e">
        <f>GHL286+#REF!</f>
        <v>#REF!</v>
      </c>
      <c r="GHN286" s="197"/>
      <c r="GHO286" s="678" t="e">
        <f>GHN286+#REF!</f>
        <v>#REF!</v>
      </c>
      <c r="GHP286" s="197"/>
      <c r="GHQ286" s="678" t="e">
        <f>GHP286+#REF!</f>
        <v>#REF!</v>
      </c>
      <c r="GHR286" s="197"/>
      <c r="GHS286" s="678" t="e">
        <f>GHR286+#REF!</f>
        <v>#REF!</v>
      </c>
      <c r="GHT286" s="197"/>
      <c r="GHU286" s="678" t="e">
        <f>GHT286+#REF!</f>
        <v>#REF!</v>
      </c>
      <c r="GHV286" s="197"/>
      <c r="GHW286" s="678" t="e">
        <f>GHV286+#REF!</f>
        <v>#REF!</v>
      </c>
      <c r="GHX286" s="197"/>
      <c r="GHY286" s="678" t="e">
        <f>GHX286+#REF!</f>
        <v>#REF!</v>
      </c>
      <c r="GHZ286" s="197"/>
      <c r="GIA286" s="678" t="e">
        <f>GHZ286+#REF!</f>
        <v>#REF!</v>
      </c>
      <c r="GIB286" s="197"/>
      <c r="GIC286" s="678" t="e">
        <f>GIB286+#REF!</f>
        <v>#REF!</v>
      </c>
      <c r="GID286" s="197"/>
      <c r="GIE286" s="678" t="e">
        <f>GID286+#REF!</f>
        <v>#REF!</v>
      </c>
      <c r="GIF286" s="197"/>
      <c r="GIG286" s="678" t="e">
        <f>GIF286+#REF!</f>
        <v>#REF!</v>
      </c>
      <c r="GIH286" s="197"/>
      <c r="GII286" s="678" t="e">
        <f>GIH286+#REF!</f>
        <v>#REF!</v>
      </c>
      <c r="GIJ286" s="197"/>
      <c r="GIK286" s="678" t="e">
        <f>GIJ286+#REF!</f>
        <v>#REF!</v>
      </c>
      <c r="GIL286" s="197"/>
      <c r="GIM286" s="678" t="e">
        <f>GIL286+#REF!</f>
        <v>#REF!</v>
      </c>
      <c r="GIN286" s="197"/>
      <c r="GIO286" s="678" t="e">
        <f>GIN286+#REF!</f>
        <v>#REF!</v>
      </c>
      <c r="GIP286" s="197"/>
      <c r="GIQ286" s="678" t="e">
        <f>GIP286+#REF!</f>
        <v>#REF!</v>
      </c>
      <c r="GIR286" s="197"/>
      <c r="GIS286" s="678" t="e">
        <f>GIR286+#REF!</f>
        <v>#REF!</v>
      </c>
      <c r="GIT286" s="197"/>
      <c r="GIU286" s="678" t="e">
        <f>GIT286+#REF!</f>
        <v>#REF!</v>
      </c>
      <c r="GIV286" s="197"/>
      <c r="GIW286" s="678" t="e">
        <f>GIV286+#REF!</f>
        <v>#REF!</v>
      </c>
      <c r="GIX286" s="197"/>
      <c r="GIY286" s="678" t="e">
        <f>GIX286+#REF!</f>
        <v>#REF!</v>
      </c>
      <c r="GIZ286" s="197"/>
      <c r="GJA286" s="678" t="e">
        <f>GIZ286+#REF!</f>
        <v>#REF!</v>
      </c>
      <c r="GJB286" s="197"/>
      <c r="GJC286" s="678" t="e">
        <f>GJB286+#REF!</f>
        <v>#REF!</v>
      </c>
      <c r="GJD286" s="197"/>
      <c r="GJE286" s="678" t="e">
        <f>GJD286+#REF!</f>
        <v>#REF!</v>
      </c>
      <c r="GJF286" s="197"/>
      <c r="GJG286" s="678" t="e">
        <f>GJF286+#REF!</f>
        <v>#REF!</v>
      </c>
      <c r="GJH286" s="197"/>
      <c r="GJI286" s="678" t="e">
        <f>GJH286+#REF!</f>
        <v>#REF!</v>
      </c>
      <c r="GJJ286" s="197"/>
      <c r="GJK286" s="678" t="e">
        <f>GJJ286+#REF!</f>
        <v>#REF!</v>
      </c>
      <c r="GJL286" s="197"/>
      <c r="GJM286" s="678" t="e">
        <f>GJL286+#REF!</f>
        <v>#REF!</v>
      </c>
      <c r="GJN286" s="197"/>
      <c r="GJO286" s="678" t="e">
        <f>GJN286+#REF!</f>
        <v>#REF!</v>
      </c>
      <c r="GJP286" s="197"/>
      <c r="GJQ286" s="678" t="e">
        <f>GJP286+#REF!</f>
        <v>#REF!</v>
      </c>
      <c r="GJR286" s="197"/>
      <c r="GJS286" s="678" t="e">
        <f>GJR286+#REF!</f>
        <v>#REF!</v>
      </c>
      <c r="GJT286" s="197"/>
      <c r="GJU286" s="678" t="e">
        <f>GJT286+#REF!</f>
        <v>#REF!</v>
      </c>
      <c r="GJV286" s="197"/>
      <c r="GJW286" s="678" t="e">
        <f>GJV286+#REF!</f>
        <v>#REF!</v>
      </c>
      <c r="GJX286" s="197"/>
      <c r="GJY286" s="678" t="e">
        <f>GJX286+#REF!</f>
        <v>#REF!</v>
      </c>
      <c r="GJZ286" s="197"/>
      <c r="GKA286" s="678" t="e">
        <f>GJZ286+#REF!</f>
        <v>#REF!</v>
      </c>
      <c r="GKB286" s="197"/>
      <c r="GKC286" s="678" t="e">
        <f>GKB286+#REF!</f>
        <v>#REF!</v>
      </c>
      <c r="GKD286" s="197"/>
      <c r="GKE286" s="678" t="e">
        <f>GKD286+#REF!</f>
        <v>#REF!</v>
      </c>
      <c r="GKF286" s="197"/>
      <c r="GKG286" s="678" t="e">
        <f>GKF286+#REF!</f>
        <v>#REF!</v>
      </c>
      <c r="GKH286" s="197"/>
      <c r="GKI286" s="678" t="e">
        <f>GKH286+#REF!</f>
        <v>#REF!</v>
      </c>
      <c r="GKJ286" s="197"/>
      <c r="GKK286" s="678" t="e">
        <f>GKJ286+#REF!</f>
        <v>#REF!</v>
      </c>
      <c r="GKL286" s="197"/>
      <c r="GKM286" s="678" t="e">
        <f>GKL286+#REF!</f>
        <v>#REF!</v>
      </c>
      <c r="GKN286" s="197"/>
      <c r="GKO286" s="678" t="e">
        <f>GKN286+#REF!</f>
        <v>#REF!</v>
      </c>
      <c r="GKP286" s="197"/>
      <c r="GKQ286" s="678" t="e">
        <f>GKP286+#REF!</f>
        <v>#REF!</v>
      </c>
      <c r="GKR286" s="197"/>
      <c r="GKS286" s="678" t="e">
        <f>GKR286+#REF!</f>
        <v>#REF!</v>
      </c>
      <c r="GKT286" s="197"/>
      <c r="GKU286" s="678" t="e">
        <f>GKT286+#REF!</f>
        <v>#REF!</v>
      </c>
      <c r="GKV286" s="197"/>
      <c r="GKW286" s="678" t="e">
        <f>GKV286+#REF!</f>
        <v>#REF!</v>
      </c>
      <c r="GKX286" s="197"/>
      <c r="GKY286" s="678" t="e">
        <f>GKX286+#REF!</f>
        <v>#REF!</v>
      </c>
      <c r="GKZ286" s="197"/>
      <c r="GLA286" s="678" t="e">
        <f>GKZ286+#REF!</f>
        <v>#REF!</v>
      </c>
      <c r="GLB286" s="197"/>
      <c r="GLC286" s="678" t="e">
        <f>GLB286+#REF!</f>
        <v>#REF!</v>
      </c>
      <c r="GLD286" s="197"/>
      <c r="GLE286" s="678" t="e">
        <f>GLD286+#REF!</f>
        <v>#REF!</v>
      </c>
      <c r="GLF286" s="197"/>
      <c r="GLG286" s="678" t="e">
        <f>GLF286+#REF!</f>
        <v>#REF!</v>
      </c>
      <c r="GLH286" s="197"/>
      <c r="GLI286" s="678" t="e">
        <f>GLH286+#REF!</f>
        <v>#REF!</v>
      </c>
      <c r="GLJ286" s="197"/>
      <c r="GLK286" s="678" t="e">
        <f>GLJ286+#REF!</f>
        <v>#REF!</v>
      </c>
      <c r="GLL286" s="197"/>
      <c r="GLM286" s="678" t="e">
        <f>GLL286+#REF!</f>
        <v>#REF!</v>
      </c>
      <c r="GLN286" s="197"/>
      <c r="GLO286" s="678" t="e">
        <f>GLN286+#REF!</f>
        <v>#REF!</v>
      </c>
      <c r="GLP286" s="197"/>
      <c r="GLQ286" s="678" t="e">
        <f>GLP286+#REF!</f>
        <v>#REF!</v>
      </c>
      <c r="GLR286" s="197"/>
      <c r="GLS286" s="678" t="e">
        <f>GLR286+#REF!</f>
        <v>#REF!</v>
      </c>
      <c r="GLT286" s="197"/>
      <c r="GLU286" s="678" t="e">
        <f>GLT286+#REF!</f>
        <v>#REF!</v>
      </c>
      <c r="GLV286" s="197"/>
      <c r="GLW286" s="678" t="e">
        <f>GLV286+#REF!</f>
        <v>#REF!</v>
      </c>
      <c r="GLX286" s="197"/>
      <c r="GLY286" s="678" t="e">
        <f>GLX286+#REF!</f>
        <v>#REF!</v>
      </c>
      <c r="GLZ286" s="197"/>
      <c r="GMA286" s="678" t="e">
        <f>GLZ286+#REF!</f>
        <v>#REF!</v>
      </c>
      <c r="GMB286" s="197"/>
      <c r="GMC286" s="678" t="e">
        <f>GMB286+#REF!</f>
        <v>#REF!</v>
      </c>
      <c r="GMD286" s="197"/>
      <c r="GME286" s="678" t="e">
        <f>GMD286+#REF!</f>
        <v>#REF!</v>
      </c>
      <c r="GMF286" s="197"/>
      <c r="GMG286" s="678" t="e">
        <f>GMF286+#REF!</f>
        <v>#REF!</v>
      </c>
      <c r="GMH286" s="197"/>
      <c r="GMI286" s="678" t="e">
        <f>GMH286+#REF!</f>
        <v>#REF!</v>
      </c>
      <c r="GMJ286" s="197"/>
      <c r="GMK286" s="678" t="e">
        <f>GMJ286+#REF!</f>
        <v>#REF!</v>
      </c>
      <c r="GML286" s="197"/>
      <c r="GMM286" s="678" t="e">
        <f>GML286+#REF!</f>
        <v>#REF!</v>
      </c>
      <c r="GMN286" s="197"/>
      <c r="GMO286" s="678" t="e">
        <f>GMN286+#REF!</f>
        <v>#REF!</v>
      </c>
      <c r="GMP286" s="197"/>
      <c r="GMQ286" s="678" t="e">
        <f>GMP286+#REF!</f>
        <v>#REF!</v>
      </c>
      <c r="GMR286" s="197"/>
      <c r="GMS286" s="678" t="e">
        <f>GMR286+#REF!</f>
        <v>#REF!</v>
      </c>
      <c r="GMT286" s="197"/>
      <c r="GMU286" s="678" t="e">
        <f>GMT286+#REF!</f>
        <v>#REF!</v>
      </c>
      <c r="GMV286" s="197"/>
      <c r="GMW286" s="678" t="e">
        <f>GMV286+#REF!</f>
        <v>#REF!</v>
      </c>
      <c r="GMX286" s="197"/>
      <c r="GMY286" s="678" t="e">
        <f>GMX286+#REF!</f>
        <v>#REF!</v>
      </c>
      <c r="GMZ286" s="197"/>
      <c r="GNA286" s="678" t="e">
        <f>GMZ286+#REF!</f>
        <v>#REF!</v>
      </c>
      <c r="GNB286" s="197"/>
      <c r="GNC286" s="678" t="e">
        <f>GNB286+#REF!</f>
        <v>#REF!</v>
      </c>
      <c r="GND286" s="197"/>
      <c r="GNE286" s="678" t="e">
        <f>GND286+#REF!</f>
        <v>#REF!</v>
      </c>
      <c r="GNF286" s="197"/>
      <c r="GNG286" s="678" t="e">
        <f>GNF286+#REF!</f>
        <v>#REF!</v>
      </c>
      <c r="GNH286" s="197"/>
      <c r="GNI286" s="678" t="e">
        <f>GNH286+#REF!</f>
        <v>#REF!</v>
      </c>
      <c r="GNJ286" s="197"/>
      <c r="GNK286" s="678" t="e">
        <f>GNJ286+#REF!</f>
        <v>#REF!</v>
      </c>
      <c r="GNL286" s="197"/>
      <c r="GNM286" s="678" t="e">
        <f>GNL286+#REF!</f>
        <v>#REF!</v>
      </c>
      <c r="GNN286" s="197"/>
      <c r="GNO286" s="678" t="e">
        <f>GNN286+#REF!</f>
        <v>#REF!</v>
      </c>
      <c r="GNP286" s="197"/>
      <c r="GNQ286" s="678" t="e">
        <f>GNP286+#REF!</f>
        <v>#REF!</v>
      </c>
      <c r="GNR286" s="197"/>
      <c r="GNS286" s="678" t="e">
        <f>GNR286+#REF!</f>
        <v>#REF!</v>
      </c>
      <c r="GNT286" s="197"/>
      <c r="GNU286" s="678" t="e">
        <f>GNT286+#REF!</f>
        <v>#REF!</v>
      </c>
      <c r="GNV286" s="197"/>
      <c r="GNW286" s="678" t="e">
        <f>GNV286+#REF!</f>
        <v>#REF!</v>
      </c>
      <c r="GNX286" s="197"/>
      <c r="GNY286" s="678" t="e">
        <f>GNX286+#REF!</f>
        <v>#REF!</v>
      </c>
      <c r="GNZ286" s="197"/>
      <c r="GOA286" s="678" t="e">
        <f>GNZ286+#REF!</f>
        <v>#REF!</v>
      </c>
      <c r="GOB286" s="197"/>
      <c r="GOC286" s="678" t="e">
        <f>GOB286+#REF!</f>
        <v>#REF!</v>
      </c>
      <c r="GOD286" s="197"/>
      <c r="GOE286" s="678" t="e">
        <f>GOD286+#REF!</f>
        <v>#REF!</v>
      </c>
      <c r="GOF286" s="197"/>
      <c r="GOG286" s="678" t="e">
        <f>GOF286+#REF!</f>
        <v>#REF!</v>
      </c>
      <c r="GOH286" s="197"/>
      <c r="GOI286" s="678" t="e">
        <f>GOH286+#REF!</f>
        <v>#REF!</v>
      </c>
      <c r="GOJ286" s="197"/>
      <c r="GOK286" s="678" t="e">
        <f>GOJ286+#REF!</f>
        <v>#REF!</v>
      </c>
      <c r="GOL286" s="197"/>
      <c r="GOM286" s="678" t="e">
        <f>GOL286+#REF!</f>
        <v>#REF!</v>
      </c>
      <c r="GON286" s="197"/>
      <c r="GOO286" s="678" t="e">
        <f>GON286+#REF!</f>
        <v>#REF!</v>
      </c>
      <c r="GOP286" s="197"/>
      <c r="GOQ286" s="678" t="e">
        <f>GOP286+#REF!</f>
        <v>#REF!</v>
      </c>
      <c r="GOR286" s="197"/>
      <c r="GOS286" s="678" t="e">
        <f>GOR286+#REF!</f>
        <v>#REF!</v>
      </c>
      <c r="GOT286" s="197"/>
      <c r="GOU286" s="678" t="e">
        <f>GOT286+#REF!</f>
        <v>#REF!</v>
      </c>
      <c r="GOV286" s="197"/>
      <c r="GOW286" s="678" t="e">
        <f>GOV286+#REF!</f>
        <v>#REF!</v>
      </c>
      <c r="GOX286" s="197"/>
      <c r="GOY286" s="678" t="e">
        <f>GOX286+#REF!</f>
        <v>#REF!</v>
      </c>
      <c r="GOZ286" s="197"/>
      <c r="GPA286" s="678" t="e">
        <f>GOZ286+#REF!</f>
        <v>#REF!</v>
      </c>
      <c r="GPB286" s="197"/>
      <c r="GPC286" s="678" t="e">
        <f>GPB286+#REF!</f>
        <v>#REF!</v>
      </c>
      <c r="GPD286" s="197"/>
      <c r="GPE286" s="678" t="e">
        <f>GPD286+#REF!</f>
        <v>#REF!</v>
      </c>
      <c r="GPF286" s="197"/>
      <c r="GPG286" s="678" t="e">
        <f>GPF286+#REF!</f>
        <v>#REF!</v>
      </c>
      <c r="GPH286" s="197"/>
      <c r="GPI286" s="678" t="e">
        <f>GPH286+#REF!</f>
        <v>#REF!</v>
      </c>
      <c r="GPJ286" s="197"/>
      <c r="GPK286" s="678" t="e">
        <f>GPJ286+#REF!</f>
        <v>#REF!</v>
      </c>
      <c r="GPL286" s="197"/>
      <c r="GPM286" s="678" t="e">
        <f>GPL286+#REF!</f>
        <v>#REF!</v>
      </c>
      <c r="GPN286" s="197"/>
      <c r="GPO286" s="678" t="e">
        <f>GPN286+#REF!</f>
        <v>#REF!</v>
      </c>
      <c r="GPP286" s="197"/>
      <c r="GPQ286" s="678" t="e">
        <f>GPP286+#REF!</f>
        <v>#REF!</v>
      </c>
      <c r="GPR286" s="197"/>
      <c r="GPS286" s="678" t="e">
        <f>GPR286+#REF!</f>
        <v>#REF!</v>
      </c>
      <c r="GPT286" s="197"/>
      <c r="GPU286" s="678" t="e">
        <f>GPT286+#REF!</f>
        <v>#REF!</v>
      </c>
      <c r="GPV286" s="197"/>
      <c r="GPW286" s="678" t="e">
        <f>GPV286+#REF!</f>
        <v>#REF!</v>
      </c>
      <c r="GPX286" s="197"/>
      <c r="GPY286" s="678" t="e">
        <f>GPX286+#REF!</f>
        <v>#REF!</v>
      </c>
      <c r="GPZ286" s="197"/>
      <c r="GQA286" s="678" t="e">
        <f>GPZ286+#REF!</f>
        <v>#REF!</v>
      </c>
      <c r="GQB286" s="197"/>
      <c r="GQC286" s="678" t="e">
        <f>GQB286+#REF!</f>
        <v>#REF!</v>
      </c>
      <c r="GQD286" s="197"/>
      <c r="GQE286" s="678" t="e">
        <f>GQD286+#REF!</f>
        <v>#REF!</v>
      </c>
      <c r="GQF286" s="197"/>
      <c r="GQG286" s="678" t="e">
        <f>GQF286+#REF!</f>
        <v>#REF!</v>
      </c>
      <c r="GQH286" s="197"/>
      <c r="GQI286" s="678" t="e">
        <f>GQH286+#REF!</f>
        <v>#REF!</v>
      </c>
      <c r="GQJ286" s="197"/>
      <c r="GQK286" s="678" t="e">
        <f>GQJ286+#REF!</f>
        <v>#REF!</v>
      </c>
      <c r="GQL286" s="197"/>
      <c r="GQM286" s="678" t="e">
        <f>GQL286+#REF!</f>
        <v>#REF!</v>
      </c>
      <c r="GQN286" s="197"/>
      <c r="GQO286" s="678" t="e">
        <f>GQN286+#REF!</f>
        <v>#REF!</v>
      </c>
      <c r="GQP286" s="197"/>
      <c r="GQQ286" s="678" t="e">
        <f>GQP286+#REF!</f>
        <v>#REF!</v>
      </c>
      <c r="GQR286" s="197"/>
      <c r="GQS286" s="678" t="e">
        <f>GQR286+#REF!</f>
        <v>#REF!</v>
      </c>
      <c r="GQT286" s="197"/>
      <c r="GQU286" s="678" t="e">
        <f>GQT286+#REF!</f>
        <v>#REF!</v>
      </c>
      <c r="GQV286" s="197"/>
      <c r="GQW286" s="678" t="e">
        <f>GQV286+#REF!</f>
        <v>#REF!</v>
      </c>
      <c r="GQX286" s="197"/>
      <c r="GQY286" s="678" t="e">
        <f>GQX286+#REF!</f>
        <v>#REF!</v>
      </c>
      <c r="GQZ286" s="197"/>
      <c r="GRA286" s="678" t="e">
        <f>GQZ286+#REF!</f>
        <v>#REF!</v>
      </c>
      <c r="GRB286" s="197"/>
      <c r="GRC286" s="678" t="e">
        <f>GRB286+#REF!</f>
        <v>#REF!</v>
      </c>
      <c r="GRD286" s="197"/>
      <c r="GRE286" s="678" t="e">
        <f>GRD286+#REF!</f>
        <v>#REF!</v>
      </c>
      <c r="GRF286" s="197"/>
      <c r="GRG286" s="678" t="e">
        <f>GRF286+#REF!</f>
        <v>#REF!</v>
      </c>
      <c r="GRH286" s="197"/>
      <c r="GRI286" s="678" t="e">
        <f>GRH286+#REF!</f>
        <v>#REF!</v>
      </c>
      <c r="GRJ286" s="197"/>
      <c r="GRK286" s="678" t="e">
        <f>GRJ286+#REF!</f>
        <v>#REF!</v>
      </c>
      <c r="GRL286" s="197"/>
      <c r="GRM286" s="678" t="e">
        <f>GRL286+#REF!</f>
        <v>#REF!</v>
      </c>
      <c r="GRN286" s="197"/>
      <c r="GRO286" s="678" t="e">
        <f>GRN286+#REF!</f>
        <v>#REF!</v>
      </c>
      <c r="GRP286" s="197"/>
      <c r="GRQ286" s="678" t="e">
        <f>GRP286+#REF!</f>
        <v>#REF!</v>
      </c>
      <c r="GRR286" s="197"/>
      <c r="GRS286" s="678" t="e">
        <f>GRR286+#REF!</f>
        <v>#REF!</v>
      </c>
      <c r="GRT286" s="197"/>
      <c r="GRU286" s="678" t="e">
        <f>GRT286+#REF!</f>
        <v>#REF!</v>
      </c>
      <c r="GRV286" s="197"/>
      <c r="GRW286" s="678" t="e">
        <f>GRV286+#REF!</f>
        <v>#REF!</v>
      </c>
      <c r="GRX286" s="197"/>
      <c r="GRY286" s="678" t="e">
        <f>GRX286+#REF!</f>
        <v>#REF!</v>
      </c>
      <c r="GRZ286" s="197"/>
      <c r="GSA286" s="678" t="e">
        <f>GRZ286+#REF!</f>
        <v>#REF!</v>
      </c>
      <c r="GSB286" s="197"/>
      <c r="GSC286" s="678" t="e">
        <f>GSB286+#REF!</f>
        <v>#REF!</v>
      </c>
      <c r="GSD286" s="197"/>
      <c r="GSE286" s="678" t="e">
        <f>GSD286+#REF!</f>
        <v>#REF!</v>
      </c>
      <c r="GSF286" s="197"/>
      <c r="GSG286" s="678" t="e">
        <f>GSF286+#REF!</f>
        <v>#REF!</v>
      </c>
      <c r="GSH286" s="197"/>
      <c r="GSI286" s="678" t="e">
        <f>GSH286+#REF!</f>
        <v>#REF!</v>
      </c>
      <c r="GSJ286" s="197"/>
      <c r="GSK286" s="678" t="e">
        <f>GSJ286+#REF!</f>
        <v>#REF!</v>
      </c>
      <c r="GSL286" s="197"/>
      <c r="GSM286" s="678" t="e">
        <f>GSL286+#REF!</f>
        <v>#REF!</v>
      </c>
      <c r="GSN286" s="197"/>
      <c r="GSO286" s="678" t="e">
        <f>GSN286+#REF!</f>
        <v>#REF!</v>
      </c>
      <c r="GSP286" s="197"/>
      <c r="GSQ286" s="678" t="e">
        <f>GSP286+#REF!</f>
        <v>#REF!</v>
      </c>
      <c r="GSR286" s="197"/>
      <c r="GSS286" s="678" t="e">
        <f>GSR286+#REF!</f>
        <v>#REF!</v>
      </c>
      <c r="GST286" s="197"/>
      <c r="GSU286" s="678" t="e">
        <f>GST286+#REF!</f>
        <v>#REF!</v>
      </c>
      <c r="GSV286" s="197"/>
      <c r="GSW286" s="678" t="e">
        <f>GSV286+#REF!</f>
        <v>#REF!</v>
      </c>
      <c r="GSX286" s="197"/>
      <c r="GSY286" s="678" t="e">
        <f>GSX286+#REF!</f>
        <v>#REF!</v>
      </c>
      <c r="GSZ286" s="197"/>
      <c r="GTA286" s="678" t="e">
        <f>GSZ286+#REF!</f>
        <v>#REF!</v>
      </c>
      <c r="GTB286" s="197"/>
      <c r="GTC286" s="678" t="e">
        <f>GTB286+#REF!</f>
        <v>#REF!</v>
      </c>
      <c r="GTD286" s="197"/>
      <c r="GTE286" s="678" t="e">
        <f>GTD286+#REF!</f>
        <v>#REF!</v>
      </c>
      <c r="GTF286" s="197"/>
      <c r="GTG286" s="678" t="e">
        <f>GTF286+#REF!</f>
        <v>#REF!</v>
      </c>
      <c r="GTH286" s="197"/>
      <c r="GTI286" s="678" t="e">
        <f>GTH286+#REF!</f>
        <v>#REF!</v>
      </c>
      <c r="GTJ286" s="197"/>
      <c r="GTK286" s="678" t="e">
        <f>GTJ286+#REF!</f>
        <v>#REF!</v>
      </c>
      <c r="GTL286" s="197"/>
      <c r="GTM286" s="678" t="e">
        <f>GTL286+#REF!</f>
        <v>#REF!</v>
      </c>
      <c r="GTN286" s="197"/>
      <c r="GTO286" s="678" t="e">
        <f>GTN286+#REF!</f>
        <v>#REF!</v>
      </c>
      <c r="GTP286" s="197"/>
      <c r="GTQ286" s="678" t="e">
        <f>GTP286+#REF!</f>
        <v>#REF!</v>
      </c>
      <c r="GTR286" s="197"/>
      <c r="GTS286" s="678" t="e">
        <f>GTR286+#REF!</f>
        <v>#REF!</v>
      </c>
      <c r="GTT286" s="197"/>
      <c r="GTU286" s="678" t="e">
        <f>GTT286+#REF!</f>
        <v>#REF!</v>
      </c>
      <c r="GTV286" s="197"/>
      <c r="GTW286" s="678" t="e">
        <f>GTV286+#REF!</f>
        <v>#REF!</v>
      </c>
      <c r="GTX286" s="197"/>
      <c r="GTY286" s="678" t="e">
        <f>GTX286+#REF!</f>
        <v>#REF!</v>
      </c>
      <c r="GTZ286" s="197"/>
      <c r="GUA286" s="678" t="e">
        <f>GTZ286+#REF!</f>
        <v>#REF!</v>
      </c>
      <c r="GUB286" s="197"/>
      <c r="GUC286" s="678" t="e">
        <f>GUB286+#REF!</f>
        <v>#REF!</v>
      </c>
      <c r="GUD286" s="197"/>
      <c r="GUE286" s="678" t="e">
        <f>GUD286+#REF!</f>
        <v>#REF!</v>
      </c>
      <c r="GUF286" s="197"/>
      <c r="GUG286" s="678" t="e">
        <f>GUF286+#REF!</f>
        <v>#REF!</v>
      </c>
      <c r="GUH286" s="197"/>
      <c r="GUI286" s="678" t="e">
        <f>GUH286+#REF!</f>
        <v>#REF!</v>
      </c>
      <c r="GUJ286" s="197"/>
      <c r="GUK286" s="678" t="e">
        <f>GUJ286+#REF!</f>
        <v>#REF!</v>
      </c>
      <c r="GUL286" s="197"/>
      <c r="GUM286" s="678" t="e">
        <f>GUL286+#REF!</f>
        <v>#REF!</v>
      </c>
      <c r="GUN286" s="197"/>
      <c r="GUO286" s="678" t="e">
        <f>GUN286+#REF!</f>
        <v>#REF!</v>
      </c>
      <c r="GUP286" s="197"/>
      <c r="GUQ286" s="678" t="e">
        <f>GUP286+#REF!</f>
        <v>#REF!</v>
      </c>
      <c r="GUR286" s="197"/>
      <c r="GUS286" s="678" t="e">
        <f>GUR286+#REF!</f>
        <v>#REF!</v>
      </c>
      <c r="GUT286" s="197"/>
      <c r="GUU286" s="678" t="e">
        <f>GUT286+#REF!</f>
        <v>#REF!</v>
      </c>
      <c r="GUV286" s="197"/>
      <c r="GUW286" s="678" t="e">
        <f>GUV286+#REF!</f>
        <v>#REF!</v>
      </c>
      <c r="GUX286" s="197"/>
      <c r="GUY286" s="678" t="e">
        <f>GUX286+#REF!</f>
        <v>#REF!</v>
      </c>
      <c r="GUZ286" s="197"/>
      <c r="GVA286" s="678" t="e">
        <f>GUZ286+#REF!</f>
        <v>#REF!</v>
      </c>
      <c r="GVB286" s="197"/>
      <c r="GVC286" s="678" t="e">
        <f>GVB286+#REF!</f>
        <v>#REF!</v>
      </c>
      <c r="GVD286" s="197"/>
      <c r="GVE286" s="678" t="e">
        <f>GVD286+#REF!</f>
        <v>#REF!</v>
      </c>
      <c r="GVF286" s="197"/>
      <c r="GVG286" s="678" t="e">
        <f>GVF286+#REF!</f>
        <v>#REF!</v>
      </c>
      <c r="GVH286" s="197"/>
      <c r="GVI286" s="678" t="e">
        <f>GVH286+#REF!</f>
        <v>#REF!</v>
      </c>
      <c r="GVJ286" s="197"/>
      <c r="GVK286" s="678" t="e">
        <f>GVJ286+#REF!</f>
        <v>#REF!</v>
      </c>
      <c r="GVL286" s="197"/>
      <c r="GVM286" s="678" t="e">
        <f>GVL286+#REF!</f>
        <v>#REF!</v>
      </c>
      <c r="GVN286" s="197"/>
      <c r="GVO286" s="678" t="e">
        <f>GVN286+#REF!</f>
        <v>#REF!</v>
      </c>
      <c r="GVP286" s="197"/>
      <c r="GVQ286" s="678" t="e">
        <f>GVP286+#REF!</f>
        <v>#REF!</v>
      </c>
      <c r="GVR286" s="197"/>
      <c r="GVS286" s="678" t="e">
        <f>GVR286+#REF!</f>
        <v>#REF!</v>
      </c>
      <c r="GVT286" s="197"/>
      <c r="GVU286" s="678" t="e">
        <f>GVT286+#REF!</f>
        <v>#REF!</v>
      </c>
      <c r="GVV286" s="197"/>
      <c r="GVW286" s="678" t="e">
        <f>GVV286+#REF!</f>
        <v>#REF!</v>
      </c>
      <c r="GVX286" s="197"/>
      <c r="GVY286" s="678" t="e">
        <f>GVX286+#REF!</f>
        <v>#REF!</v>
      </c>
      <c r="GVZ286" s="197"/>
      <c r="GWA286" s="678" t="e">
        <f>GVZ286+#REF!</f>
        <v>#REF!</v>
      </c>
      <c r="GWB286" s="197"/>
      <c r="GWC286" s="678" t="e">
        <f>GWB286+#REF!</f>
        <v>#REF!</v>
      </c>
      <c r="GWD286" s="197"/>
      <c r="GWE286" s="678" t="e">
        <f>GWD286+#REF!</f>
        <v>#REF!</v>
      </c>
      <c r="GWF286" s="197"/>
      <c r="GWG286" s="678" t="e">
        <f>GWF286+#REF!</f>
        <v>#REF!</v>
      </c>
      <c r="GWH286" s="197"/>
      <c r="GWI286" s="678" t="e">
        <f>GWH286+#REF!</f>
        <v>#REF!</v>
      </c>
      <c r="GWJ286" s="197"/>
      <c r="GWK286" s="678" t="e">
        <f>GWJ286+#REF!</f>
        <v>#REF!</v>
      </c>
      <c r="GWL286" s="197"/>
      <c r="GWM286" s="678" t="e">
        <f>GWL286+#REF!</f>
        <v>#REF!</v>
      </c>
      <c r="GWN286" s="197"/>
      <c r="GWO286" s="678" t="e">
        <f>GWN286+#REF!</f>
        <v>#REF!</v>
      </c>
      <c r="GWP286" s="197"/>
      <c r="GWQ286" s="678" t="e">
        <f>GWP286+#REF!</f>
        <v>#REF!</v>
      </c>
      <c r="GWR286" s="197"/>
      <c r="GWS286" s="678" t="e">
        <f>GWR286+#REF!</f>
        <v>#REF!</v>
      </c>
      <c r="GWT286" s="197"/>
      <c r="GWU286" s="678" t="e">
        <f>GWT286+#REF!</f>
        <v>#REF!</v>
      </c>
      <c r="GWV286" s="197"/>
      <c r="GWW286" s="678" t="e">
        <f>GWV286+#REF!</f>
        <v>#REF!</v>
      </c>
      <c r="GWX286" s="197"/>
      <c r="GWY286" s="678" t="e">
        <f>GWX286+#REF!</f>
        <v>#REF!</v>
      </c>
      <c r="GWZ286" s="197"/>
      <c r="GXA286" s="678" t="e">
        <f>GWZ286+#REF!</f>
        <v>#REF!</v>
      </c>
      <c r="GXB286" s="197"/>
      <c r="GXC286" s="678" t="e">
        <f>GXB286+#REF!</f>
        <v>#REF!</v>
      </c>
      <c r="GXD286" s="197"/>
      <c r="GXE286" s="678" t="e">
        <f>GXD286+#REF!</f>
        <v>#REF!</v>
      </c>
      <c r="GXF286" s="197"/>
      <c r="GXG286" s="678" t="e">
        <f>GXF286+#REF!</f>
        <v>#REF!</v>
      </c>
      <c r="GXH286" s="197"/>
      <c r="GXI286" s="678" t="e">
        <f>GXH286+#REF!</f>
        <v>#REF!</v>
      </c>
      <c r="GXJ286" s="197"/>
      <c r="GXK286" s="678" t="e">
        <f>GXJ286+#REF!</f>
        <v>#REF!</v>
      </c>
      <c r="GXL286" s="197"/>
      <c r="GXM286" s="678" t="e">
        <f>GXL286+#REF!</f>
        <v>#REF!</v>
      </c>
      <c r="GXN286" s="197"/>
      <c r="GXO286" s="678" t="e">
        <f>GXN286+#REF!</f>
        <v>#REF!</v>
      </c>
      <c r="GXP286" s="197"/>
      <c r="GXQ286" s="678" t="e">
        <f>GXP286+#REF!</f>
        <v>#REF!</v>
      </c>
      <c r="GXR286" s="197"/>
      <c r="GXS286" s="678" t="e">
        <f>GXR286+#REF!</f>
        <v>#REF!</v>
      </c>
      <c r="GXT286" s="197"/>
      <c r="GXU286" s="678" t="e">
        <f>GXT286+#REF!</f>
        <v>#REF!</v>
      </c>
      <c r="GXV286" s="197"/>
      <c r="GXW286" s="678" t="e">
        <f>GXV286+#REF!</f>
        <v>#REF!</v>
      </c>
      <c r="GXX286" s="197"/>
      <c r="GXY286" s="678" t="e">
        <f>GXX286+#REF!</f>
        <v>#REF!</v>
      </c>
      <c r="GXZ286" s="197"/>
      <c r="GYA286" s="678" t="e">
        <f>GXZ286+#REF!</f>
        <v>#REF!</v>
      </c>
      <c r="GYB286" s="197"/>
      <c r="GYC286" s="678" t="e">
        <f>GYB286+#REF!</f>
        <v>#REF!</v>
      </c>
      <c r="GYD286" s="197"/>
      <c r="GYE286" s="678" t="e">
        <f>GYD286+#REF!</f>
        <v>#REF!</v>
      </c>
      <c r="GYF286" s="197"/>
      <c r="GYG286" s="678" t="e">
        <f>GYF286+#REF!</f>
        <v>#REF!</v>
      </c>
      <c r="GYH286" s="197"/>
      <c r="GYI286" s="678" t="e">
        <f>GYH286+#REF!</f>
        <v>#REF!</v>
      </c>
      <c r="GYJ286" s="197"/>
      <c r="GYK286" s="678" t="e">
        <f>GYJ286+#REF!</f>
        <v>#REF!</v>
      </c>
      <c r="GYL286" s="197"/>
      <c r="GYM286" s="678" t="e">
        <f>GYL286+#REF!</f>
        <v>#REF!</v>
      </c>
      <c r="GYN286" s="197"/>
      <c r="GYO286" s="678" t="e">
        <f>GYN286+#REF!</f>
        <v>#REF!</v>
      </c>
      <c r="GYP286" s="197"/>
      <c r="GYQ286" s="678" t="e">
        <f>GYP286+#REF!</f>
        <v>#REF!</v>
      </c>
      <c r="GYR286" s="197"/>
      <c r="GYS286" s="678" t="e">
        <f>GYR286+#REF!</f>
        <v>#REF!</v>
      </c>
      <c r="GYT286" s="197"/>
      <c r="GYU286" s="678" t="e">
        <f>GYT286+#REF!</f>
        <v>#REF!</v>
      </c>
      <c r="GYV286" s="197"/>
      <c r="GYW286" s="678" t="e">
        <f>GYV286+#REF!</f>
        <v>#REF!</v>
      </c>
      <c r="GYX286" s="197"/>
      <c r="GYY286" s="678" t="e">
        <f>GYX286+#REF!</f>
        <v>#REF!</v>
      </c>
      <c r="GYZ286" s="197"/>
      <c r="GZA286" s="678" t="e">
        <f>GYZ286+#REF!</f>
        <v>#REF!</v>
      </c>
      <c r="GZB286" s="197"/>
      <c r="GZC286" s="678" t="e">
        <f>GZB286+#REF!</f>
        <v>#REF!</v>
      </c>
      <c r="GZD286" s="197"/>
      <c r="GZE286" s="678" t="e">
        <f>GZD286+#REF!</f>
        <v>#REF!</v>
      </c>
      <c r="GZF286" s="197"/>
      <c r="GZG286" s="678" t="e">
        <f>GZF286+#REF!</f>
        <v>#REF!</v>
      </c>
      <c r="GZH286" s="197"/>
      <c r="GZI286" s="678" t="e">
        <f>GZH286+#REF!</f>
        <v>#REF!</v>
      </c>
      <c r="GZJ286" s="197"/>
      <c r="GZK286" s="678" t="e">
        <f>GZJ286+#REF!</f>
        <v>#REF!</v>
      </c>
      <c r="GZL286" s="197"/>
      <c r="GZM286" s="678" t="e">
        <f>GZL286+#REF!</f>
        <v>#REF!</v>
      </c>
      <c r="GZN286" s="197"/>
      <c r="GZO286" s="678" t="e">
        <f>GZN286+#REF!</f>
        <v>#REF!</v>
      </c>
      <c r="GZP286" s="197"/>
      <c r="GZQ286" s="678" t="e">
        <f>GZP286+#REF!</f>
        <v>#REF!</v>
      </c>
      <c r="GZR286" s="197"/>
      <c r="GZS286" s="678" t="e">
        <f>GZR286+#REF!</f>
        <v>#REF!</v>
      </c>
      <c r="GZT286" s="197"/>
      <c r="GZU286" s="678" t="e">
        <f>GZT286+#REF!</f>
        <v>#REF!</v>
      </c>
      <c r="GZV286" s="197"/>
      <c r="GZW286" s="678" t="e">
        <f>GZV286+#REF!</f>
        <v>#REF!</v>
      </c>
      <c r="GZX286" s="197"/>
      <c r="GZY286" s="678" t="e">
        <f>GZX286+#REF!</f>
        <v>#REF!</v>
      </c>
      <c r="GZZ286" s="197"/>
      <c r="HAA286" s="678" t="e">
        <f>GZZ286+#REF!</f>
        <v>#REF!</v>
      </c>
      <c r="HAB286" s="197"/>
      <c r="HAC286" s="678" t="e">
        <f>HAB286+#REF!</f>
        <v>#REF!</v>
      </c>
      <c r="HAD286" s="197"/>
      <c r="HAE286" s="678" t="e">
        <f>HAD286+#REF!</f>
        <v>#REF!</v>
      </c>
      <c r="HAF286" s="197"/>
      <c r="HAG286" s="678" t="e">
        <f>HAF286+#REF!</f>
        <v>#REF!</v>
      </c>
      <c r="HAH286" s="197"/>
      <c r="HAI286" s="678" t="e">
        <f>HAH286+#REF!</f>
        <v>#REF!</v>
      </c>
      <c r="HAJ286" s="197"/>
      <c r="HAK286" s="678" t="e">
        <f>HAJ286+#REF!</f>
        <v>#REF!</v>
      </c>
      <c r="HAL286" s="197"/>
      <c r="HAM286" s="678" t="e">
        <f>HAL286+#REF!</f>
        <v>#REF!</v>
      </c>
      <c r="HAN286" s="197"/>
      <c r="HAO286" s="678" t="e">
        <f>HAN286+#REF!</f>
        <v>#REF!</v>
      </c>
      <c r="HAP286" s="197"/>
      <c r="HAQ286" s="678" t="e">
        <f>HAP286+#REF!</f>
        <v>#REF!</v>
      </c>
      <c r="HAR286" s="197"/>
      <c r="HAS286" s="678" t="e">
        <f>HAR286+#REF!</f>
        <v>#REF!</v>
      </c>
      <c r="HAT286" s="197"/>
      <c r="HAU286" s="678" t="e">
        <f>HAT286+#REF!</f>
        <v>#REF!</v>
      </c>
      <c r="HAV286" s="197"/>
      <c r="HAW286" s="678" t="e">
        <f>HAV286+#REF!</f>
        <v>#REF!</v>
      </c>
      <c r="HAX286" s="197"/>
      <c r="HAY286" s="678" t="e">
        <f>HAX286+#REF!</f>
        <v>#REF!</v>
      </c>
      <c r="HAZ286" s="197"/>
      <c r="HBA286" s="678" t="e">
        <f>HAZ286+#REF!</f>
        <v>#REF!</v>
      </c>
      <c r="HBB286" s="197"/>
      <c r="HBC286" s="678" t="e">
        <f>HBB286+#REF!</f>
        <v>#REF!</v>
      </c>
      <c r="HBD286" s="197"/>
      <c r="HBE286" s="678" t="e">
        <f>HBD286+#REF!</f>
        <v>#REF!</v>
      </c>
      <c r="HBF286" s="197"/>
      <c r="HBG286" s="678" t="e">
        <f>HBF286+#REF!</f>
        <v>#REF!</v>
      </c>
      <c r="HBH286" s="197"/>
      <c r="HBI286" s="678" t="e">
        <f>HBH286+#REF!</f>
        <v>#REF!</v>
      </c>
      <c r="HBJ286" s="197"/>
      <c r="HBK286" s="678" t="e">
        <f>HBJ286+#REF!</f>
        <v>#REF!</v>
      </c>
      <c r="HBL286" s="197"/>
      <c r="HBM286" s="678" t="e">
        <f>HBL286+#REF!</f>
        <v>#REF!</v>
      </c>
      <c r="HBN286" s="197"/>
      <c r="HBO286" s="678" t="e">
        <f>HBN286+#REF!</f>
        <v>#REF!</v>
      </c>
      <c r="HBP286" s="197"/>
      <c r="HBQ286" s="678" t="e">
        <f>HBP286+#REF!</f>
        <v>#REF!</v>
      </c>
      <c r="HBR286" s="197"/>
      <c r="HBS286" s="678" t="e">
        <f>HBR286+#REF!</f>
        <v>#REF!</v>
      </c>
      <c r="HBT286" s="197"/>
      <c r="HBU286" s="678" t="e">
        <f>HBT286+#REF!</f>
        <v>#REF!</v>
      </c>
      <c r="HBV286" s="197"/>
      <c r="HBW286" s="678" t="e">
        <f>HBV286+#REF!</f>
        <v>#REF!</v>
      </c>
      <c r="HBX286" s="197"/>
      <c r="HBY286" s="678" t="e">
        <f>HBX286+#REF!</f>
        <v>#REF!</v>
      </c>
      <c r="HBZ286" s="197"/>
      <c r="HCA286" s="678" t="e">
        <f>HBZ286+#REF!</f>
        <v>#REF!</v>
      </c>
      <c r="HCB286" s="197"/>
      <c r="HCC286" s="678" t="e">
        <f>HCB286+#REF!</f>
        <v>#REF!</v>
      </c>
      <c r="HCD286" s="197"/>
      <c r="HCE286" s="678" t="e">
        <f>HCD286+#REF!</f>
        <v>#REF!</v>
      </c>
      <c r="HCF286" s="197"/>
      <c r="HCG286" s="678" t="e">
        <f>HCF286+#REF!</f>
        <v>#REF!</v>
      </c>
      <c r="HCH286" s="197"/>
      <c r="HCI286" s="678" t="e">
        <f>HCH286+#REF!</f>
        <v>#REF!</v>
      </c>
      <c r="HCJ286" s="197"/>
      <c r="HCK286" s="678" t="e">
        <f>HCJ286+#REF!</f>
        <v>#REF!</v>
      </c>
      <c r="HCL286" s="197"/>
      <c r="HCM286" s="678" t="e">
        <f>HCL286+#REF!</f>
        <v>#REF!</v>
      </c>
      <c r="HCN286" s="197"/>
      <c r="HCO286" s="678" t="e">
        <f>HCN286+#REF!</f>
        <v>#REF!</v>
      </c>
      <c r="HCP286" s="197"/>
      <c r="HCQ286" s="678" t="e">
        <f>HCP286+#REF!</f>
        <v>#REF!</v>
      </c>
      <c r="HCR286" s="197"/>
      <c r="HCS286" s="678" t="e">
        <f>HCR286+#REF!</f>
        <v>#REF!</v>
      </c>
      <c r="HCT286" s="197"/>
      <c r="HCU286" s="678" t="e">
        <f>HCT286+#REF!</f>
        <v>#REF!</v>
      </c>
      <c r="HCV286" s="197"/>
      <c r="HCW286" s="678" t="e">
        <f>HCV286+#REF!</f>
        <v>#REF!</v>
      </c>
      <c r="HCX286" s="197"/>
      <c r="HCY286" s="678" t="e">
        <f>HCX286+#REF!</f>
        <v>#REF!</v>
      </c>
      <c r="HCZ286" s="197"/>
      <c r="HDA286" s="678" t="e">
        <f>HCZ286+#REF!</f>
        <v>#REF!</v>
      </c>
      <c r="HDB286" s="197"/>
      <c r="HDC286" s="678" t="e">
        <f>HDB286+#REF!</f>
        <v>#REF!</v>
      </c>
      <c r="HDD286" s="197"/>
      <c r="HDE286" s="678" t="e">
        <f>HDD286+#REF!</f>
        <v>#REF!</v>
      </c>
      <c r="HDF286" s="197"/>
      <c r="HDG286" s="678" t="e">
        <f>HDF286+#REF!</f>
        <v>#REF!</v>
      </c>
      <c r="HDH286" s="197"/>
      <c r="HDI286" s="678" t="e">
        <f>HDH286+#REF!</f>
        <v>#REF!</v>
      </c>
      <c r="HDJ286" s="197"/>
      <c r="HDK286" s="678" t="e">
        <f>HDJ286+#REF!</f>
        <v>#REF!</v>
      </c>
      <c r="HDL286" s="197"/>
      <c r="HDM286" s="678" t="e">
        <f>HDL286+#REF!</f>
        <v>#REF!</v>
      </c>
      <c r="HDN286" s="197"/>
      <c r="HDO286" s="678" t="e">
        <f>HDN286+#REF!</f>
        <v>#REF!</v>
      </c>
      <c r="HDP286" s="197"/>
      <c r="HDQ286" s="678" t="e">
        <f>HDP286+#REF!</f>
        <v>#REF!</v>
      </c>
      <c r="HDR286" s="197"/>
      <c r="HDS286" s="678" t="e">
        <f>HDR286+#REF!</f>
        <v>#REF!</v>
      </c>
      <c r="HDT286" s="197"/>
      <c r="HDU286" s="678" t="e">
        <f>HDT286+#REF!</f>
        <v>#REF!</v>
      </c>
      <c r="HDV286" s="197"/>
      <c r="HDW286" s="678" t="e">
        <f>HDV286+#REF!</f>
        <v>#REF!</v>
      </c>
      <c r="HDX286" s="197"/>
      <c r="HDY286" s="678" t="e">
        <f>HDX286+#REF!</f>
        <v>#REF!</v>
      </c>
      <c r="HDZ286" s="197"/>
      <c r="HEA286" s="678" t="e">
        <f>HDZ286+#REF!</f>
        <v>#REF!</v>
      </c>
      <c r="HEB286" s="197"/>
      <c r="HEC286" s="678" t="e">
        <f>HEB286+#REF!</f>
        <v>#REF!</v>
      </c>
      <c r="HED286" s="197"/>
      <c r="HEE286" s="678" t="e">
        <f>HED286+#REF!</f>
        <v>#REF!</v>
      </c>
      <c r="HEF286" s="197"/>
      <c r="HEG286" s="678" t="e">
        <f>HEF286+#REF!</f>
        <v>#REF!</v>
      </c>
      <c r="HEH286" s="197"/>
      <c r="HEI286" s="678" t="e">
        <f>HEH286+#REF!</f>
        <v>#REF!</v>
      </c>
      <c r="HEJ286" s="197"/>
      <c r="HEK286" s="678" t="e">
        <f>HEJ286+#REF!</f>
        <v>#REF!</v>
      </c>
      <c r="HEL286" s="197"/>
      <c r="HEM286" s="678" t="e">
        <f>HEL286+#REF!</f>
        <v>#REF!</v>
      </c>
      <c r="HEN286" s="197"/>
      <c r="HEO286" s="678" t="e">
        <f>HEN286+#REF!</f>
        <v>#REF!</v>
      </c>
      <c r="HEP286" s="197"/>
      <c r="HEQ286" s="678" t="e">
        <f>HEP286+#REF!</f>
        <v>#REF!</v>
      </c>
      <c r="HER286" s="197"/>
      <c r="HES286" s="678" t="e">
        <f>HER286+#REF!</f>
        <v>#REF!</v>
      </c>
      <c r="HET286" s="197"/>
      <c r="HEU286" s="678" t="e">
        <f>HET286+#REF!</f>
        <v>#REF!</v>
      </c>
      <c r="HEV286" s="197"/>
      <c r="HEW286" s="678" t="e">
        <f>HEV286+#REF!</f>
        <v>#REF!</v>
      </c>
      <c r="HEX286" s="197"/>
      <c r="HEY286" s="678" t="e">
        <f>HEX286+#REF!</f>
        <v>#REF!</v>
      </c>
      <c r="HEZ286" s="197"/>
      <c r="HFA286" s="678" t="e">
        <f>HEZ286+#REF!</f>
        <v>#REF!</v>
      </c>
      <c r="HFB286" s="197"/>
      <c r="HFC286" s="678" t="e">
        <f>HFB286+#REF!</f>
        <v>#REF!</v>
      </c>
      <c r="HFD286" s="197"/>
      <c r="HFE286" s="678" t="e">
        <f>HFD286+#REF!</f>
        <v>#REF!</v>
      </c>
      <c r="HFF286" s="197"/>
      <c r="HFG286" s="678" t="e">
        <f>HFF286+#REF!</f>
        <v>#REF!</v>
      </c>
      <c r="HFH286" s="197"/>
      <c r="HFI286" s="678" t="e">
        <f>HFH286+#REF!</f>
        <v>#REF!</v>
      </c>
      <c r="HFJ286" s="197"/>
      <c r="HFK286" s="678" t="e">
        <f>HFJ286+#REF!</f>
        <v>#REF!</v>
      </c>
      <c r="HFL286" s="197"/>
      <c r="HFM286" s="678" t="e">
        <f>HFL286+#REF!</f>
        <v>#REF!</v>
      </c>
      <c r="HFN286" s="197"/>
      <c r="HFO286" s="678" t="e">
        <f>HFN286+#REF!</f>
        <v>#REF!</v>
      </c>
      <c r="HFP286" s="197"/>
      <c r="HFQ286" s="678" t="e">
        <f>HFP286+#REF!</f>
        <v>#REF!</v>
      </c>
      <c r="HFR286" s="197"/>
      <c r="HFS286" s="678" t="e">
        <f>HFR286+#REF!</f>
        <v>#REF!</v>
      </c>
      <c r="HFT286" s="197"/>
      <c r="HFU286" s="678" t="e">
        <f>HFT286+#REF!</f>
        <v>#REF!</v>
      </c>
      <c r="HFV286" s="197"/>
      <c r="HFW286" s="678" t="e">
        <f>HFV286+#REF!</f>
        <v>#REF!</v>
      </c>
      <c r="HFX286" s="197"/>
      <c r="HFY286" s="678" t="e">
        <f>HFX286+#REF!</f>
        <v>#REF!</v>
      </c>
      <c r="HFZ286" s="197"/>
      <c r="HGA286" s="678" t="e">
        <f>HFZ286+#REF!</f>
        <v>#REF!</v>
      </c>
      <c r="HGB286" s="197"/>
      <c r="HGC286" s="678" t="e">
        <f>HGB286+#REF!</f>
        <v>#REF!</v>
      </c>
      <c r="HGD286" s="197"/>
      <c r="HGE286" s="678" t="e">
        <f>HGD286+#REF!</f>
        <v>#REF!</v>
      </c>
      <c r="HGF286" s="197"/>
      <c r="HGG286" s="678" t="e">
        <f>HGF286+#REF!</f>
        <v>#REF!</v>
      </c>
      <c r="HGH286" s="197"/>
      <c r="HGI286" s="678" t="e">
        <f>HGH286+#REF!</f>
        <v>#REF!</v>
      </c>
      <c r="HGJ286" s="197"/>
      <c r="HGK286" s="678" t="e">
        <f>HGJ286+#REF!</f>
        <v>#REF!</v>
      </c>
      <c r="HGL286" s="197"/>
      <c r="HGM286" s="678" t="e">
        <f>HGL286+#REF!</f>
        <v>#REF!</v>
      </c>
      <c r="HGN286" s="197"/>
      <c r="HGO286" s="678" t="e">
        <f>HGN286+#REF!</f>
        <v>#REF!</v>
      </c>
      <c r="HGP286" s="197"/>
      <c r="HGQ286" s="678" t="e">
        <f>HGP286+#REF!</f>
        <v>#REF!</v>
      </c>
      <c r="HGR286" s="197"/>
      <c r="HGS286" s="678" t="e">
        <f>HGR286+#REF!</f>
        <v>#REF!</v>
      </c>
      <c r="HGT286" s="197"/>
      <c r="HGU286" s="678" t="e">
        <f>HGT286+#REF!</f>
        <v>#REF!</v>
      </c>
      <c r="HGV286" s="197"/>
      <c r="HGW286" s="678" t="e">
        <f>HGV286+#REF!</f>
        <v>#REF!</v>
      </c>
      <c r="HGX286" s="197"/>
      <c r="HGY286" s="678" t="e">
        <f>HGX286+#REF!</f>
        <v>#REF!</v>
      </c>
      <c r="HGZ286" s="197"/>
      <c r="HHA286" s="678" t="e">
        <f>HGZ286+#REF!</f>
        <v>#REF!</v>
      </c>
      <c r="HHB286" s="197"/>
      <c r="HHC286" s="678" t="e">
        <f>HHB286+#REF!</f>
        <v>#REF!</v>
      </c>
      <c r="HHD286" s="197"/>
      <c r="HHE286" s="678" t="e">
        <f>HHD286+#REF!</f>
        <v>#REF!</v>
      </c>
      <c r="HHF286" s="197"/>
      <c r="HHG286" s="678" t="e">
        <f>HHF286+#REF!</f>
        <v>#REF!</v>
      </c>
      <c r="HHH286" s="197"/>
      <c r="HHI286" s="678" t="e">
        <f>HHH286+#REF!</f>
        <v>#REF!</v>
      </c>
      <c r="HHJ286" s="197"/>
      <c r="HHK286" s="678" t="e">
        <f>HHJ286+#REF!</f>
        <v>#REF!</v>
      </c>
      <c r="HHL286" s="197"/>
      <c r="HHM286" s="678" t="e">
        <f>HHL286+#REF!</f>
        <v>#REF!</v>
      </c>
      <c r="HHN286" s="197"/>
      <c r="HHO286" s="678" t="e">
        <f>HHN286+#REF!</f>
        <v>#REF!</v>
      </c>
      <c r="HHP286" s="197"/>
      <c r="HHQ286" s="678" t="e">
        <f>HHP286+#REF!</f>
        <v>#REF!</v>
      </c>
      <c r="HHR286" s="197"/>
      <c r="HHS286" s="678" t="e">
        <f>HHR286+#REF!</f>
        <v>#REF!</v>
      </c>
      <c r="HHT286" s="197"/>
      <c r="HHU286" s="678" t="e">
        <f>HHT286+#REF!</f>
        <v>#REF!</v>
      </c>
      <c r="HHV286" s="197"/>
      <c r="HHW286" s="678" t="e">
        <f>HHV286+#REF!</f>
        <v>#REF!</v>
      </c>
      <c r="HHX286" s="197"/>
      <c r="HHY286" s="678" t="e">
        <f>HHX286+#REF!</f>
        <v>#REF!</v>
      </c>
      <c r="HHZ286" s="197"/>
      <c r="HIA286" s="678" t="e">
        <f>HHZ286+#REF!</f>
        <v>#REF!</v>
      </c>
      <c r="HIB286" s="197"/>
      <c r="HIC286" s="678" t="e">
        <f>HIB286+#REF!</f>
        <v>#REF!</v>
      </c>
      <c r="HID286" s="197"/>
      <c r="HIE286" s="678" t="e">
        <f>HID286+#REF!</f>
        <v>#REF!</v>
      </c>
      <c r="HIF286" s="197"/>
      <c r="HIG286" s="678" t="e">
        <f>HIF286+#REF!</f>
        <v>#REF!</v>
      </c>
      <c r="HIH286" s="197"/>
      <c r="HII286" s="678" t="e">
        <f>HIH286+#REF!</f>
        <v>#REF!</v>
      </c>
      <c r="HIJ286" s="197"/>
      <c r="HIK286" s="678" t="e">
        <f>HIJ286+#REF!</f>
        <v>#REF!</v>
      </c>
      <c r="HIL286" s="197"/>
      <c r="HIM286" s="678" t="e">
        <f>HIL286+#REF!</f>
        <v>#REF!</v>
      </c>
      <c r="HIN286" s="197"/>
      <c r="HIO286" s="678" t="e">
        <f>HIN286+#REF!</f>
        <v>#REF!</v>
      </c>
      <c r="HIP286" s="197"/>
      <c r="HIQ286" s="678" t="e">
        <f>HIP286+#REF!</f>
        <v>#REF!</v>
      </c>
      <c r="HIR286" s="197"/>
      <c r="HIS286" s="678" t="e">
        <f>HIR286+#REF!</f>
        <v>#REF!</v>
      </c>
      <c r="HIT286" s="197"/>
      <c r="HIU286" s="678" t="e">
        <f>HIT286+#REF!</f>
        <v>#REF!</v>
      </c>
      <c r="HIV286" s="197"/>
      <c r="HIW286" s="678" t="e">
        <f>HIV286+#REF!</f>
        <v>#REF!</v>
      </c>
      <c r="HIX286" s="197"/>
      <c r="HIY286" s="678" t="e">
        <f>HIX286+#REF!</f>
        <v>#REF!</v>
      </c>
      <c r="HIZ286" s="197"/>
      <c r="HJA286" s="678" t="e">
        <f>HIZ286+#REF!</f>
        <v>#REF!</v>
      </c>
      <c r="HJB286" s="197"/>
      <c r="HJC286" s="678" t="e">
        <f>HJB286+#REF!</f>
        <v>#REF!</v>
      </c>
      <c r="HJD286" s="197"/>
      <c r="HJE286" s="678" t="e">
        <f>HJD286+#REF!</f>
        <v>#REF!</v>
      </c>
      <c r="HJF286" s="197"/>
      <c r="HJG286" s="678" t="e">
        <f>HJF286+#REF!</f>
        <v>#REF!</v>
      </c>
      <c r="HJH286" s="197"/>
      <c r="HJI286" s="678" t="e">
        <f>HJH286+#REF!</f>
        <v>#REF!</v>
      </c>
      <c r="HJJ286" s="197"/>
      <c r="HJK286" s="678" t="e">
        <f>HJJ286+#REF!</f>
        <v>#REF!</v>
      </c>
      <c r="HJL286" s="197"/>
      <c r="HJM286" s="678" t="e">
        <f>HJL286+#REF!</f>
        <v>#REF!</v>
      </c>
      <c r="HJN286" s="197"/>
      <c r="HJO286" s="678" t="e">
        <f>HJN286+#REF!</f>
        <v>#REF!</v>
      </c>
      <c r="HJP286" s="197"/>
      <c r="HJQ286" s="678" t="e">
        <f>HJP286+#REF!</f>
        <v>#REF!</v>
      </c>
      <c r="HJR286" s="197"/>
      <c r="HJS286" s="678" t="e">
        <f>HJR286+#REF!</f>
        <v>#REF!</v>
      </c>
      <c r="HJT286" s="197"/>
      <c r="HJU286" s="678" t="e">
        <f>HJT286+#REF!</f>
        <v>#REF!</v>
      </c>
      <c r="HJV286" s="197"/>
      <c r="HJW286" s="678" t="e">
        <f>HJV286+#REF!</f>
        <v>#REF!</v>
      </c>
      <c r="HJX286" s="197"/>
      <c r="HJY286" s="678" t="e">
        <f>HJX286+#REF!</f>
        <v>#REF!</v>
      </c>
      <c r="HJZ286" s="197"/>
      <c r="HKA286" s="678" t="e">
        <f>HJZ286+#REF!</f>
        <v>#REF!</v>
      </c>
      <c r="HKB286" s="197"/>
      <c r="HKC286" s="678" t="e">
        <f>HKB286+#REF!</f>
        <v>#REF!</v>
      </c>
      <c r="HKD286" s="197"/>
      <c r="HKE286" s="678" t="e">
        <f>HKD286+#REF!</f>
        <v>#REF!</v>
      </c>
      <c r="HKF286" s="197"/>
      <c r="HKG286" s="678" t="e">
        <f>HKF286+#REF!</f>
        <v>#REF!</v>
      </c>
      <c r="HKH286" s="197"/>
      <c r="HKI286" s="678" t="e">
        <f>HKH286+#REF!</f>
        <v>#REF!</v>
      </c>
      <c r="HKJ286" s="197"/>
      <c r="HKK286" s="678" t="e">
        <f>HKJ286+#REF!</f>
        <v>#REF!</v>
      </c>
      <c r="HKL286" s="197"/>
      <c r="HKM286" s="678" t="e">
        <f>HKL286+#REF!</f>
        <v>#REF!</v>
      </c>
      <c r="HKN286" s="197"/>
      <c r="HKO286" s="678" t="e">
        <f>HKN286+#REF!</f>
        <v>#REF!</v>
      </c>
      <c r="HKP286" s="197"/>
      <c r="HKQ286" s="678" t="e">
        <f>HKP286+#REF!</f>
        <v>#REF!</v>
      </c>
      <c r="HKR286" s="197"/>
      <c r="HKS286" s="678" t="e">
        <f>HKR286+#REF!</f>
        <v>#REF!</v>
      </c>
      <c r="HKT286" s="197"/>
      <c r="HKU286" s="678" t="e">
        <f>HKT286+#REF!</f>
        <v>#REF!</v>
      </c>
      <c r="HKV286" s="197"/>
      <c r="HKW286" s="678" t="e">
        <f>HKV286+#REF!</f>
        <v>#REF!</v>
      </c>
      <c r="HKX286" s="197"/>
      <c r="HKY286" s="678" t="e">
        <f>HKX286+#REF!</f>
        <v>#REF!</v>
      </c>
      <c r="HKZ286" s="197"/>
      <c r="HLA286" s="678" t="e">
        <f>HKZ286+#REF!</f>
        <v>#REF!</v>
      </c>
      <c r="HLB286" s="197"/>
      <c r="HLC286" s="678" t="e">
        <f>HLB286+#REF!</f>
        <v>#REF!</v>
      </c>
      <c r="HLD286" s="197"/>
      <c r="HLE286" s="678" t="e">
        <f>HLD286+#REF!</f>
        <v>#REF!</v>
      </c>
      <c r="HLF286" s="197"/>
      <c r="HLG286" s="678" t="e">
        <f>HLF286+#REF!</f>
        <v>#REF!</v>
      </c>
      <c r="HLH286" s="197"/>
      <c r="HLI286" s="678" t="e">
        <f>HLH286+#REF!</f>
        <v>#REF!</v>
      </c>
      <c r="HLJ286" s="197"/>
      <c r="HLK286" s="678" t="e">
        <f>HLJ286+#REF!</f>
        <v>#REF!</v>
      </c>
      <c r="HLL286" s="197"/>
      <c r="HLM286" s="678" t="e">
        <f>HLL286+#REF!</f>
        <v>#REF!</v>
      </c>
      <c r="HLN286" s="197"/>
      <c r="HLO286" s="678" t="e">
        <f>HLN286+#REF!</f>
        <v>#REF!</v>
      </c>
      <c r="HLP286" s="197"/>
      <c r="HLQ286" s="678" t="e">
        <f>HLP286+#REF!</f>
        <v>#REF!</v>
      </c>
      <c r="HLR286" s="197"/>
      <c r="HLS286" s="678" t="e">
        <f>HLR286+#REF!</f>
        <v>#REF!</v>
      </c>
      <c r="HLT286" s="197"/>
      <c r="HLU286" s="678" t="e">
        <f>HLT286+#REF!</f>
        <v>#REF!</v>
      </c>
      <c r="HLV286" s="197"/>
      <c r="HLW286" s="678" t="e">
        <f>HLV286+#REF!</f>
        <v>#REF!</v>
      </c>
      <c r="HLX286" s="197"/>
      <c r="HLY286" s="678" t="e">
        <f>HLX286+#REF!</f>
        <v>#REF!</v>
      </c>
      <c r="HLZ286" s="197"/>
      <c r="HMA286" s="678" t="e">
        <f>HLZ286+#REF!</f>
        <v>#REF!</v>
      </c>
      <c r="HMB286" s="197"/>
      <c r="HMC286" s="678" t="e">
        <f>HMB286+#REF!</f>
        <v>#REF!</v>
      </c>
      <c r="HMD286" s="197"/>
      <c r="HME286" s="678" t="e">
        <f>HMD286+#REF!</f>
        <v>#REF!</v>
      </c>
      <c r="HMF286" s="197"/>
      <c r="HMG286" s="678" t="e">
        <f>HMF286+#REF!</f>
        <v>#REF!</v>
      </c>
      <c r="HMH286" s="197"/>
      <c r="HMI286" s="678" t="e">
        <f>HMH286+#REF!</f>
        <v>#REF!</v>
      </c>
      <c r="HMJ286" s="197"/>
      <c r="HMK286" s="678" t="e">
        <f>HMJ286+#REF!</f>
        <v>#REF!</v>
      </c>
      <c r="HML286" s="197"/>
      <c r="HMM286" s="678" t="e">
        <f>HML286+#REF!</f>
        <v>#REF!</v>
      </c>
      <c r="HMN286" s="197"/>
      <c r="HMO286" s="678" t="e">
        <f>HMN286+#REF!</f>
        <v>#REF!</v>
      </c>
      <c r="HMP286" s="197"/>
      <c r="HMQ286" s="678" t="e">
        <f>HMP286+#REF!</f>
        <v>#REF!</v>
      </c>
      <c r="HMR286" s="197"/>
      <c r="HMS286" s="678" t="e">
        <f>HMR286+#REF!</f>
        <v>#REF!</v>
      </c>
      <c r="HMT286" s="197"/>
      <c r="HMU286" s="678" t="e">
        <f>HMT286+#REF!</f>
        <v>#REF!</v>
      </c>
      <c r="HMV286" s="197"/>
      <c r="HMW286" s="678" t="e">
        <f>HMV286+#REF!</f>
        <v>#REF!</v>
      </c>
      <c r="HMX286" s="197"/>
      <c r="HMY286" s="678" t="e">
        <f>HMX286+#REF!</f>
        <v>#REF!</v>
      </c>
      <c r="HMZ286" s="197"/>
      <c r="HNA286" s="678" t="e">
        <f>HMZ286+#REF!</f>
        <v>#REF!</v>
      </c>
      <c r="HNB286" s="197"/>
      <c r="HNC286" s="678" t="e">
        <f>HNB286+#REF!</f>
        <v>#REF!</v>
      </c>
      <c r="HND286" s="197"/>
      <c r="HNE286" s="678" t="e">
        <f>HND286+#REF!</f>
        <v>#REF!</v>
      </c>
      <c r="HNF286" s="197"/>
      <c r="HNG286" s="678" t="e">
        <f>HNF286+#REF!</f>
        <v>#REF!</v>
      </c>
      <c r="HNH286" s="197"/>
      <c r="HNI286" s="678" t="e">
        <f>HNH286+#REF!</f>
        <v>#REF!</v>
      </c>
      <c r="HNJ286" s="197"/>
      <c r="HNK286" s="678" t="e">
        <f>HNJ286+#REF!</f>
        <v>#REF!</v>
      </c>
      <c r="HNL286" s="197"/>
      <c r="HNM286" s="678" t="e">
        <f>HNL286+#REF!</f>
        <v>#REF!</v>
      </c>
      <c r="HNN286" s="197"/>
      <c r="HNO286" s="678" t="e">
        <f>HNN286+#REF!</f>
        <v>#REF!</v>
      </c>
      <c r="HNP286" s="197"/>
      <c r="HNQ286" s="678" t="e">
        <f>HNP286+#REF!</f>
        <v>#REF!</v>
      </c>
      <c r="HNR286" s="197"/>
      <c r="HNS286" s="678" t="e">
        <f>HNR286+#REF!</f>
        <v>#REF!</v>
      </c>
      <c r="HNT286" s="197"/>
      <c r="HNU286" s="678" t="e">
        <f>HNT286+#REF!</f>
        <v>#REF!</v>
      </c>
      <c r="HNV286" s="197"/>
      <c r="HNW286" s="678" t="e">
        <f>HNV286+#REF!</f>
        <v>#REF!</v>
      </c>
      <c r="HNX286" s="197"/>
      <c r="HNY286" s="678" t="e">
        <f>HNX286+#REF!</f>
        <v>#REF!</v>
      </c>
      <c r="HNZ286" s="197"/>
      <c r="HOA286" s="678" t="e">
        <f>HNZ286+#REF!</f>
        <v>#REF!</v>
      </c>
      <c r="HOB286" s="197"/>
      <c r="HOC286" s="678" t="e">
        <f>HOB286+#REF!</f>
        <v>#REF!</v>
      </c>
      <c r="HOD286" s="197"/>
      <c r="HOE286" s="678" t="e">
        <f>HOD286+#REF!</f>
        <v>#REF!</v>
      </c>
      <c r="HOF286" s="197"/>
      <c r="HOG286" s="678" t="e">
        <f>HOF286+#REF!</f>
        <v>#REF!</v>
      </c>
      <c r="HOH286" s="197"/>
      <c r="HOI286" s="678" t="e">
        <f>HOH286+#REF!</f>
        <v>#REF!</v>
      </c>
      <c r="HOJ286" s="197"/>
      <c r="HOK286" s="678" t="e">
        <f>HOJ286+#REF!</f>
        <v>#REF!</v>
      </c>
      <c r="HOL286" s="197"/>
      <c r="HOM286" s="678" t="e">
        <f>HOL286+#REF!</f>
        <v>#REF!</v>
      </c>
      <c r="HON286" s="197"/>
      <c r="HOO286" s="678" t="e">
        <f>HON286+#REF!</f>
        <v>#REF!</v>
      </c>
      <c r="HOP286" s="197"/>
      <c r="HOQ286" s="678" t="e">
        <f>HOP286+#REF!</f>
        <v>#REF!</v>
      </c>
      <c r="HOR286" s="197"/>
      <c r="HOS286" s="678" t="e">
        <f>HOR286+#REF!</f>
        <v>#REF!</v>
      </c>
      <c r="HOT286" s="197"/>
      <c r="HOU286" s="678" t="e">
        <f>HOT286+#REF!</f>
        <v>#REF!</v>
      </c>
      <c r="HOV286" s="197"/>
      <c r="HOW286" s="678" t="e">
        <f>HOV286+#REF!</f>
        <v>#REF!</v>
      </c>
      <c r="HOX286" s="197"/>
      <c r="HOY286" s="678" t="e">
        <f>HOX286+#REF!</f>
        <v>#REF!</v>
      </c>
      <c r="HOZ286" s="197"/>
      <c r="HPA286" s="678" t="e">
        <f>HOZ286+#REF!</f>
        <v>#REF!</v>
      </c>
      <c r="HPB286" s="197"/>
      <c r="HPC286" s="678" t="e">
        <f>HPB286+#REF!</f>
        <v>#REF!</v>
      </c>
      <c r="HPD286" s="197"/>
      <c r="HPE286" s="678" t="e">
        <f>HPD286+#REF!</f>
        <v>#REF!</v>
      </c>
      <c r="HPF286" s="197"/>
      <c r="HPG286" s="678" t="e">
        <f>HPF286+#REF!</f>
        <v>#REF!</v>
      </c>
      <c r="HPH286" s="197"/>
      <c r="HPI286" s="678" t="e">
        <f>HPH286+#REF!</f>
        <v>#REF!</v>
      </c>
      <c r="HPJ286" s="197"/>
      <c r="HPK286" s="678" t="e">
        <f>HPJ286+#REF!</f>
        <v>#REF!</v>
      </c>
      <c r="HPL286" s="197"/>
      <c r="HPM286" s="678" t="e">
        <f>HPL286+#REF!</f>
        <v>#REF!</v>
      </c>
      <c r="HPN286" s="197"/>
      <c r="HPO286" s="678" t="e">
        <f>HPN286+#REF!</f>
        <v>#REF!</v>
      </c>
      <c r="HPP286" s="197"/>
      <c r="HPQ286" s="678" t="e">
        <f>HPP286+#REF!</f>
        <v>#REF!</v>
      </c>
      <c r="HPR286" s="197"/>
      <c r="HPS286" s="678" t="e">
        <f>HPR286+#REF!</f>
        <v>#REF!</v>
      </c>
      <c r="HPT286" s="197"/>
      <c r="HPU286" s="678" t="e">
        <f>HPT286+#REF!</f>
        <v>#REF!</v>
      </c>
      <c r="HPV286" s="197"/>
      <c r="HPW286" s="678" t="e">
        <f>HPV286+#REF!</f>
        <v>#REF!</v>
      </c>
      <c r="HPX286" s="197"/>
      <c r="HPY286" s="678" t="e">
        <f>HPX286+#REF!</f>
        <v>#REF!</v>
      </c>
      <c r="HPZ286" s="197"/>
      <c r="HQA286" s="678" t="e">
        <f>HPZ286+#REF!</f>
        <v>#REF!</v>
      </c>
      <c r="HQB286" s="197"/>
      <c r="HQC286" s="678" t="e">
        <f>HQB286+#REF!</f>
        <v>#REF!</v>
      </c>
      <c r="HQD286" s="197"/>
      <c r="HQE286" s="678" t="e">
        <f>HQD286+#REF!</f>
        <v>#REF!</v>
      </c>
      <c r="HQF286" s="197"/>
      <c r="HQG286" s="678" t="e">
        <f>HQF286+#REF!</f>
        <v>#REF!</v>
      </c>
      <c r="HQH286" s="197"/>
      <c r="HQI286" s="678" t="e">
        <f>HQH286+#REF!</f>
        <v>#REF!</v>
      </c>
      <c r="HQJ286" s="197"/>
      <c r="HQK286" s="678" t="e">
        <f>HQJ286+#REF!</f>
        <v>#REF!</v>
      </c>
      <c r="HQL286" s="197"/>
      <c r="HQM286" s="678" t="e">
        <f>HQL286+#REF!</f>
        <v>#REF!</v>
      </c>
      <c r="HQN286" s="197"/>
      <c r="HQO286" s="678" t="e">
        <f>HQN286+#REF!</f>
        <v>#REF!</v>
      </c>
      <c r="HQP286" s="197"/>
      <c r="HQQ286" s="678" t="e">
        <f>HQP286+#REF!</f>
        <v>#REF!</v>
      </c>
      <c r="HQR286" s="197"/>
      <c r="HQS286" s="678" t="e">
        <f>HQR286+#REF!</f>
        <v>#REF!</v>
      </c>
      <c r="HQT286" s="197"/>
      <c r="HQU286" s="678" t="e">
        <f>HQT286+#REF!</f>
        <v>#REF!</v>
      </c>
      <c r="HQV286" s="197"/>
      <c r="HQW286" s="678" t="e">
        <f>HQV286+#REF!</f>
        <v>#REF!</v>
      </c>
      <c r="HQX286" s="197"/>
      <c r="HQY286" s="678" t="e">
        <f>HQX286+#REF!</f>
        <v>#REF!</v>
      </c>
      <c r="HQZ286" s="197"/>
      <c r="HRA286" s="678" t="e">
        <f>HQZ286+#REF!</f>
        <v>#REF!</v>
      </c>
      <c r="HRB286" s="197"/>
      <c r="HRC286" s="678" t="e">
        <f>HRB286+#REF!</f>
        <v>#REF!</v>
      </c>
      <c r="HRD286" s="197"/>
      <c r="HRE286" s="678" t="e">
        <f>HRD286+#REF!</f>
        <v>#REF!</v>
      </c>
      <c r="HRF286" s="197"/>
      <c r="HRG286" s="678" t="e">
        <f>HRF286+#REF!</f>
        <v>#REF!</v>
      </c>
      <c r="HRH286" s="197"/>
      <c r="HRI286" s="678" t="e">
        <f>HRH286+#REF!</f>
        <v>#REF!</v>
      </c>
      <c r="HRJ286" s="197"/>
      <c r="HRK286" s="678" t="e">
        <f>HRJ286+#REF!</f>
        <v>#REF!</v>
      </c>
      <c r="HRL286" s="197"/>
      <c r="HRM286" s="678" t="e">
        <f>HRL286+#REF!</f>
        <v>#REF!</v>
      </c>
      <c r="HRN286" s="197"/>
      <c r="HRO286" s="678" t="e">
        <f>HRN286+#REF!</f>
        <v>#REF!</v>
      </c>
      <c r="HRP286" s="197"/>
      <c r="HRQ286" s="678" t="e">
        <f>HRP286+#REF!</f>
        <v>#REF!</v>
      </c>
      <c r="HRR286" s="197"/>
      <c r="HRS286" s="678" t="e">
        <f>HRR286+#REF!</f>
        <v>#REF!</v>
      </c>
      <c r="HRT286" s="197"/>
      <c r="HRU286" s="678" t="e">
        <f>HRT286+#REF!</f>
        <v>#REF!</v>
      </c>
      <c r="HRV286" s="197"/>
      <c r="HRW286" s="678" t="e">
        <f>HRV286+#REF!</f>
        <v>#REF!</v>
      </c>
      <c r="HRX286" s="197"/>
      <c r="HRY286" s="678" t="e">
        <f>HRX286+#REF!</f>
        <v>#REF!</v>
      </c>
      <c r="HRZ286" s="197"/>
      <c r="HSA286" s="678" t="e">
        <f>HRZ286+#REF!</f>
        <v>#REF!</v>
      </c>
      <c r="HSB286" s="197"/>
      <c r="HSC286" s="678" t="e">
        <f>HSB286+#REF!</f>
        <v>#REF!</v>
      </c>
      <c r="HSD286" s="197"/>
      <c r="HSE286" s="678" t="e">
        <f>HSD286+#REF!</f>
        <v>#REF!</v>
      </c>
      <c r="HSF286" s="197"/>
      <c r="HSG286" s="678" t="e">
        <f>HSF286+#REF!</f>
        <v>#REF!</v>
      </c>
      <c r="HSH286" s="197"/>
      <c r="HSI286" s="678" t="e">
        <f>HSH286+#REF!</f>
        <v>#REF!</v>
      </c>
      <c r="HSJ286" s="197"/>
      <c r="HSK286" s="678" t="e">
        <f>HSJ286+#REF!</f>
        <v>#REF!</v>
      </c>
      <c r="HSL286" s="197"/>
      <c r="HSM286" s="678" t="e">
        <f>HSL286+#REF!</f>
        <v>#REF!</v>
      </c>
      <c r="HSN286" s="197"/>
      <c r="HSO286" s="678" t="e">
        <f>HSN286+#REF!</f>
        <v>#REF!</v>
      </c>
      <c r="HSP286" s="197"/>
      <c r="HSQ286" s="678" t="e">
        <f>HSP286+#REF!</f>
        <v>#REF!</v>
      </c>
      <c r="HSR286" s="197"/>
      <c r="HSS286" s="678" t="e">
        <f>HSR286+#REF!</f>
        <v>#REF!</v>
      </c>
      <c r="HST286" s="197"/>
      <c r="HSU286" s="678" t="e">
        <f>HST286+#REF!</f>
        <v>#REF!</v>
      </c>
      <c r="HSV286" s="197"/>
      <c r="HSW286" s="678" t="e">
        <f>HSV286+#REF!</f>
        <v>#REF!</v>
      </c>
      <c r="HSX286" s="197"/>
      <c r="HSY286" s="678" t="e">
        <f>HSX286+#REF!</f>
        <v>#REF!</v>
      </c>
      <c r="HSZ286" s="197"/>
      <c r="HTA286" s="678" t="e">
        <f>HSZ286+#REF!</f>
        <v>#REF!</v>
      </c>
      <c r="HTB286" s="197"/>
      <c r="HTC286" s="678" t="e">
        <f>HTB286+#REF!</f>
        <v>#REF!</v>
      </c>
      <c r="HTD286" s="197"/>
      <c r="HTE286" s="678" t="e">
        <f>HTD286+#REF!</f>
        <v>#REF!</v>
      </c>
      <c r="HTF286" s="197"/>
      <c r="HTG286" s="678" t="e">
        <f>HTF286+#REF!</f>
        <v>#REF!</v>
      </c>
      <c r="HTH286" s="197"/>
      <c r="HTI286" s="678" t="e">
        <f>HTH286+#REF!</f>
        <v>#REF!</v>
      </c>
      <c r="HTJ286" s="197"/>
      <c r="HTK286" s="678" t="e">
        <f>HTJ286+#REF!</f>
        <v>#REF!</v>
      </c>
      <c r="HTL286" s="197"/>
      <c r="HTM286" s="678" t="e">
        <f>HTL286+#REF!</f>
        <v>#REF!</v>
      </c>
      <c r="HTN286" s="197"/>
      <c r="HTO286" s="678" t="e">
        <f>HTN286+#REF!</f>
        <v>#REF!</v>
      </c>
      <c r="HTP286" s="197"/>
      <c r="HTQ286" s="678" t="e">
        <f>HTP286+#REF!</f>
        <v>#REF!</v>
      </c>
      <c r="HTR286" s="197"/>
      <c r="HTS286" s="678" t="e">
        <f>HTR286+#REF!</f>
        <v>#REF!</v>
      </c>
      <c r="HTT286" s="197"/>
      <c r="HTU286" s="678" t="e">
        <f>HTT286+#REF!</f>
        <v>#REF!</v>
      </c>
      <c r="HTV286" s="197"/>
      <c r="HTW286" s="678" t="e">
        <f>HTV286+#REF!</f>
        <v>#REF!</v>
      </c>
      <c r="HTX286" s="197"/>
      <c r="HTY286" s="678" t="e">
        <f>HTX286+#REF!</f>
        <v>#REF!</v>
      </c>
      <c r="HTZ286" s="197"/>
      <c r="HUA286" s="678" t="e">
        <f>HTZ286+#REF!</f>
        <v>#REF!</v>
      </c>
      <c r="HUB286" s="197"/>
      <c r="HUC286" s="678" t="e">
        <f>HUB286+#REF!</f>
        <v>#REF!</v>
      </c>
      <c r="HUD286" s="197"/>
      <c r="HUE286" s="678" t="e">
        <f>HUD286+#REF!</f>
        <v>#REF!</v>
      </c>
      <c r="HUF286" s="197"/>
      <c r="HUG286" s="678" t="e">
        <f>HUF286+#REF!</f>
        <v>#REF!</v>
      </c>
      <c r="HUH286" s="197"/>
      <c r="HUI286" s="678" t="e">
        <f>HUH286+#REF!</f>
        <v>#REF!</v>
      </c>
      <c r="HUJ286" s="197"/>
      <c r="HUK286" s="678" t="e">
        <f>HUJ286+#REF!</f>
        <v>#REF!</v>
      </c>
      <c r="HUL286" s="197"/>
      <c r="HUM286" s="678" t="e">
        <f>HUL286+#REF!</f>
        <v>#REF!</v>
      </c>
      <c r="HUN286" s="197"/>
      <c r="HUO286" s="678" t="e">
        <f>HUN286+#REF!</f>
        <v>#REF!</v>
      </c>
      <c r="HUP286" s="197"/>
      <c r="HUQ286" s="678" t="e">
        <f>HUP286+#REF!</f>
        <v>#REF!</v>
      </c>
      <c r="HUR286" s="197"/>
      <c r="HUS286" s="678" t="e">
        <f>HUR286+#REF!</f>
        <v>#REF!</v>
      </c>
      <c r="HUT286" s="197"/>
      <c r="HUU286" s="678" t="e">
        <f>HUT286+#REF!</f>
        <v>#REF!</v>
      </c>
      <c r="HUV286" s="197"/>
      <c r="HUW286" s="678" t="e">
        <f>HUV286+#REF!</f>
        <v>#REF!</v>
      </c>
      <c r="HUX286" s="197"/>
      <c r="HUY286" s="678" t="e">
        <f>HUX286+#REF!</f>
        <v>#REF!</v>
      </c>
      <c r="HUZ286" s="197"/>
      <c r="HVA286" s="678" t="e">
        <f>HUZ286+#REF!</f>
        <v>#REF!</v>
      </c>
      <c r="HVB286" s="197"/>
      <c r="HVC286" s="678" t="e">
        <f>HVB286+#REF!</f>
        <v>#REF!</v>
      </c>
      <c r="HVD286" s="197"/>
      <c r="HVE286" s="678" t="e">
        <f>HVD286+#REF!</f>
        <v>#REF!</v>
      </c>
      <c r="HVF286" s="197"/>
      <c r="HVG286" s="678" t="e">
        <f>HVF286+#REF!</f>
        <v>#REF!</v>
      </c>
      <c r="HVH286" s="197"/>
      <c r="HVI286" s="678" t="e">
        <f>HVH286+#REF!</f>
        <v>#REF!</v>
      </c>
      <c r="HVJ286" s="197"/>
      <c r="HVK286" s="678" t="e">
        <f>HVJ286+#REF!</f>
        <v>#REF!</v>
      </c>
      <c r="HVL286" s="197"/>
      <c r="HVM286" s="678" t="e">
        <f>HVL286+#REF!</f>
        <v>#REF!</v>
      </c>
      <c r="HVN286" s="197"/>
      <c r="HVO286" s="678" t="e">
        <f>HVN286+#REF!</f>
        <v>#REF!</v>
      </c>
      <c r="HVP286" s="197"/>
      <c r="HVQ286" s="678" t="e">
        <f>HVP286+#REF!</f>
        <v>#REF!</v>
      </c>
      <c r="HVR286" s="197"/>
      <c r="HVS286" s="678" t="e">
        <f>HVR286+#REF!</f>
        <v>#REF!</v>
      </c>
      <c r="HVT286" s="197"/>
      <c r="HVU286" s="678" t="e">
        <f>HVT286+#REF!</f>
        <v>#REF!</v>
      </c>
      <c r="HVV286" s="197"/>
      <c r="HVW286" s="678" t="e">
        <f>HVV286+#REF!</f>
        <v>#REF!</v>
      </c>
      <c r="HVX286" s="197"/>
      <c r="HVY286" s="678" t="e">
        <f>HVX286+#REF!</f>
        <v>#REF!</v>
      </c>
      <c r="HVZ286" s="197"/>
      <c r="HWA286" s="678" t="e">
        <f>HVZ286+#REF!</f>
        <v>#REF!</v>
      </c>
      <c r="HWB286" s="197"/>
      <c r="HWC286" s="678" t="e">
        <f>HWB286+#REF!</f>
        <v>#REF!</v>
      </c>
      <c r="HWD286" s="197"/>
      <c r="HWE286" s="678" t="e">
        <f>HWD286+#REF!</f>
        <v>#REF!</v>
      </c>
      <c r="HWF286" s="197"/>
      <c r="HWG286" s="678" t="e">
        <f>HWF286+#REF!</f>
        <v>#REF!</v>
      </c>
      <c r="HWH286" s="197"/>
      <c r="HWI286" s="678" t="e">
        <f>HWH286+#REF!</f>
        <v>#REF!</v>
      </c>
      <c r="HWJ286" s="197"/>
      <c r="HWK286" s="678" t="e">
        <f>HWJ286+#REF!</f>
        <v>#REF!</v>
      </c>
      <c r="HWL286" s="197"/>
      <c r="HWM286" s="678" t="e">
        <f>HWL286+#REF!</f>
        <v>#REF!</v>
      </c>
      <c r="HWN286" s="197"/>
      <c r="HWO286" s="678" t="e">
        <f>HWN286+#REF!</f>
        <v>#REF!</v>
      </c>
      <c r="HWP286" s="197"/>
      <c r="HWQ286" s="678" t="e">
        <f>HWP286+#REF!</f>
        <v>#REF!</v>
      </c>
      <c r="HWR286" s="197"/>
      <c r="HWS286" s="678" t="e">
        <f>HWR286+#REF!</f>
        <v>#REF!</v>
      </c>
      <c r="HWT286" s="197"/>
      <c r="HWU286" s="678" t="e">
        <f>HWT286+#REF!</f>
        <v>#REF!</v>
      </c>
      <c r="HWV286" s="197"/>
      <c r="HWW286" s="678" t="e">
        <f>HWV286+#REF!</f>
        <v>#REF!</v>
      </c>
      <c r="HWX286" s="197"/>
      <c r="HWY286" s="678" t="e">
        <f>HWX286+#REF!</f>
        <v>#REF!</v>
      </c>
      <c r="HWZ286" s="197"/>
      <c r="HXA286" s="678" t="e">
        <f>HWZ286+#REF!</f>
        <v>#REF!</v>
      </c>
      <c r="HXB286" s="197"/>
      <c r="HXC286" s="678" t="e">
        <f>HXB286+#REF!</f>
        <v>#REF!</v>
      </c>
      <c r="HXD286" s="197"/>
      <c r="HXE286" s="678" t="e">
        <f>HXD286+#REF!</f>
        <v>#REF!</v>
      </c>
      <c r="HXF286" s="197"/>
      <c r="HXG286" s="678" t="e">
        <f>HXF286+#REF!</f>
        <v>#REF!</v>
      </c>
      <c r="HXH286" s="197"/>
      <c r="HXI286" s="678" t="e">
        <f>HXH286+#REF!</f>
        <v>#REF!</v>
      </c>
      <c r="HXJ286" s="197"/>
      <c r="HXK286" s="678" t="e">
        <f>HXJ286+#REF!</f>
        <v>#REF!</v>
      </c>
      <c r="HXL286" s="197"/>
      <c r="HXM286" s="678" t="e">
        <f>HXL286+#REF!</f>
        <v>#REF!</v>
      </c>
      <c r="HXN286" s="197"/>
      <c r="HXO286" s="678" t="e">
        <f>HXN286+#REF!</f>
        <v>#REF!</v>
      </c>
      <c r="HXP286" s="197"/>
      <c r="HXQ286" s="678" t="e">
        <f>HXP286+#REF!</f>
        <v>#REF!</v>
      </c>
      <c r="HXR286" s="197"/>
      <c r="HXS286" s="678" t="e">
        <f>HXR286+#REF!</f>
        <v>#REF!</v>
      </c>
      <c r="HXT286" s="197"/>
      <c r="HXU286" s="678" t="e">
        <f>HXT286+#REF!</f>
        <v>#REF!</v>
      </c>
      <c r="HXV286" s="197"/>
      <c r="HXW286" s="678" t="e">
        <f>HXV286+#REF!</f>
        <v>#REF!</v>
      </c>
      <c r="HXX286" s="197"/>
      <c r="HXY286" s="678" t="e">
        <f>HXX286+#REF!</f>
        <v>#REF!</v>
      </c>
      <c r="HXZ286" s="197"/>
      <c r="HYA286" s="678" t="e">
        <f>HXZ286+#REF!</f>
        <v>#REF!</v>
      </c>
      <c r="HYB286" s="197"/>
      <c r="HYC286" s="678" t="e">
        <f>HYB286+#REF!</f>
        <v>#REF!</v>
      </c>
      <c r="HYD286" s="197"/>
      <c r="HYE286" s="678" t="e">
        <f>HYD286+#REF!</f>
        <v>#REF!</v>
      </c>
      <c r="HYF286" s="197"/>
      <c r="HYG286" s="678" t="e">
        <f>HYF286+#REF!</f>
        <v>#REF!</v>
      </c>
      <c r="HYH286" s="197"/>
      <c r="HYI286" s="678" t="e">
        <f>HYH286+#REF!</f>
        <v>#REF!</v>
      </c>
      <c r="HYJ286" s="197"/>
      <c r="HYK286" s="678" t="e">
        <f>HYJ286+#REF!</f>
        <v>#REF!</v>
      </c>
      <c r="HYL286" s="197"/>
      <c r="HYM286" s="678" t="e">
        <f>HYL286+#REF!</f>
        <v>#REF!</v>
      </c>
      <c r="HYN286" s="197"/>
      <c r="HYO286" s="678" t="e">
        <f>HYN286+#REF!</f>
        <v>#REF!</v>
      </c>
      <c r="HYP286" s="197"/>
      <c r="HYQ286" s="678" t="e">
        <f>HYP286+#REF!</f>
        <v>#REF!</v>
      </c>
      <c r="HYR286" s="197"/>
      <c r="HYS286" s="678" t="e">
        <f>HYR286+#REF!</f>
        <v>#REF!</v>
      </c>
      <c r="HYT286" s="197"/>
      <c r="HYU286" s="678" t="e">
        <f>HYT286+#REF!</f>
        <v>#REF!</v>
      </c>
      <c r="HYV286" s="197"/>
      <c r="HYW286" s="678" t="e">
        <f>HYV286+#REF!</f>
        <v>#REF!</v>
      </c>
      <c r="HYX286" s="197"/>
      <c r="HYY286" s="678" t="e">
        <f>HYX286+#REF!</f>
        <v>#REF!</v>
      </c>
      <c r="HYZ286" s="197"/>
      <c r="HZA286" s="678" t="e">
        <f>HYZ286+#REF!</f>
        <v>#REF!</v>
      </c>
      <c r="HZB286" s="197"/>
      <c r="HZC286" s="678" t="e">
        <f>HZB286+#REF!</f>
        <v>#REF!</v>
      </c>
      <c r="HZD286" s="197"/>
      <c r="HZE286" s="678" t="e">
        <f>HZD286+#REF!</f>
        <v>#REF!</v>
      </c>
      <c r="HZF286" s="197"/>
      <c r="HZG286" s="678" t="e">
        <f>HZF286+#REF!</f>
        <v>#REF!</v>
      </c>
      <c r="HZH286" s="197"/>
      <c r="HZI286" s="678" t="e">
        <f>HZH286+#REF!</f>
        <v>#REF!</v>
      </c>
      <c r="HZJ286" s="197"/>
      <c r="HZK286" s="678" t="e">
        <f>HZJ286+#REF!</f>
        <v>#REF!</v>
      </c>
      <c r="HZL286" s="197"/>
      <c r="HZM286" s="678" t="e">
        <f>HZL286+#REF!</f>
        <v>#REF!</v>
      </c>
      <c r="HZN286" s="197"/>
      <c r="HZO286" s="678" t="e">
        <f>HZN286+#REF!</f>
        <v>#REF!</v>
      </c>
      <c r="HZP286" s="197"/>
      <c r="HZQ286" s="678" t="e">
        <f>HZP286+#REF!</f>
        <v>#REF!</v>
      </c>
      <c r="HZR286" s="197"/>
      <c r="HZS286" s="678" t="e">
        <f>HZR286+#REF!</f>
        <v>#REF!</v>
      </c>
      <c r="HZT286" s="197"/>
      <c r="HZU286" s="678" t="e">
        <f>HZT286+#REF!</f>
        <v>#REF!</v>
      </c>
      <c r="HZV286" s="197"/>
      <c r="HZW286" s="678" t="e">
        <f>HZV286+#REF!</f>
        <v>#REF!</v>
      </c>
      <c r="HZX286" s="197"/>
      <c r="HZY286" s="678" t="e">
        <f>HZX286+#REF!</f>
        <v>#REF!</v>
      </c>
      <c r="HZZ286" s="197"/>
      <c r="IAA286" s="678" t="e">
        <f>HZZ286+#REF!</f>
        <v>#REF!</v>
      </c>
      <c r="IAB286" s="197"/>
      <c r="IAC286" s="678" t="e">
        <f>IAB286+#REF!</f>
        <v>#REF!</v>
      </c>
      <c r="IAD286" s="197"/>
      <c r="IAE286" s="678" t="e">
        <f>IAD286+#REF!</f>
        <v>#REF!</v>
      </c>
      <c r="IAF286" s="197"/>
      <c r="IAG286" s="678" t="e">
        <f>IAF286+#REF!</f>
        <v>#REF!</v>
      </c>
      <c r="IAH286" s="197"/>
      <c r="IAI286" s="678" t="e">
        <f>IAH286+#REF!</f>
        <v>#REF!</v>
      </c>
      <c r="IAJ286" s="197"/>
      <c r="IAK286" s="678" t="e">
        <f>IAJ286+#REF!</f>
        <v>#REF!</v>
      </c>
      <c r="IAL286" s="197"/>
      <c r="IAM286" s="678" t="e">
        <f>IAL286+#REF!</f>
        <v>#REF!</v>
      </c>
      <c r="IAN286" s="197"/>
      <c r="IAO286" s="678" t="e">
        <f>IAN286+#REF!</f>
        <v>#REF!</v>
      </c>
      <c r="IAP286" s="197"/>
      <c r="IAQ286" s="678" t="e">
        <f>IAP286+#REF!</f>
        <v>#REF!</v>
      </c>
      <c r="IAR286" s="197"/>
      <c r="IAS286" s="678" t="e">
        <f>IAR286+#REF!</f>
        <v>#REF!</v>
      </c>
      <c r="IAT286" s="197"/>
      <c r="IAU286" s="678" t="e">
        <f>IAT286+#REF!</f>
        <v>#REF!</v>
      </c>
      <c r="IAV286" s="197"/>
      <c r="IAW286" s="678" t="e">
        <f>IAV286+#REF!</f>
        <v>#REF!</v>
      </c>
      <c r="IAX286" s="197"/>
      <c r="IAY286" s="678" t="e">
        <f>IAX286+#REF!</f>
        <v>#REF!</v>
      </c>
      <c r="IAZ286" s="197"/>
      <c r="IBA286" s="678" t="e">
        <f>IAZ286+#REF!</f>
        <v>#REF!</v>
      </c>
      <c r="IBB286" s="197"/>
      <c r="IBC286" s="678" t="e">
        <f>IBB286+#REF!</f>
        <v>#REF!</v>
      </c>
      <c r="IBD286" s="197"/>
      <c r="IBE286" s="678" t="e">
        <f>IBD286+#REF!</f>
        <v>#REF!</v>
      </c>
      <c r="IBF286" s="197"/>
      <c r="IBG286" s="678" t="e">
        <f>IBF286+#REF!</f>
        <v>#REF!</v>
      </c>
      <c r="IBH286" s="197"/>
      <c r="IBI286" s="678" t="e">
        <f>IBH286+#REF!</f>
        <v>#REF!</v>
      </c>
      <c r="IBJ286" s="197"/>
      <c r="IBK286" s="678" t="e">
        <f>IBJ286+#REF!</f>
        <v>#REF!</v>
      </c>
      <c r="IBL286" s="197"/>
      <c r="IBM286" s="678" t="e">
        <f>IBL286+#REF!</f>
        <v>#REF!</v>
      </c>
      <c r="IBN286" s="197"/>
      <c r="IBO286" s="678" t="e">
        <f>IBN286+#REF!</f>
        <v>#REF!</v>
      </c>
      <c r="IBP286" s="197"/>
      <c r="IBQ286" s="678" t="e">
        <f>IBP286+#REF!</f>
        <v>#REF!</v>
      </c>
      <c r="IBR286" s="197"/>
      <c r="IBS286" s="678" t="e">
        <f>IBR286+#REF!</f>
        <v>#REF!</v>
      </c>
      <c r="IBT286" s="197"/>
      <c r="IBU286" s="678" t="e">
        <f>IBT286+#REF!</f>
        <v>#REF!</v>
      </c>
      <c r="IBV286" s="197"/>
      <c r="IBW286" s="678" t="e">
        <f>IBV286+#REF!</f>
        <v>#REF!</v>
      </c>
      <c r="IBX286" s="197"/>
      <c r="IBY286" s="678" t="e">
        <f>IBX286+#REF!</f>
        <v>#REF!</v>
      </c>
      <c r="IBZ286" s="197"/>
      <c r="ICA286" s="678" t="e">
        <f>IBZ286+#REF!</f>
        <v>#REF!</v>
      </c>
      <c r="ICB286" s="197"/>
      <c r="ICC286" s="678" t="e">
        <f>ICB286+#REF!</f>
        <v>#REF!</v>
      </c>
      <c r="ICD286" s="197"/>
      <c r="ICE286" s="678" t="e">
        <f>ICD286+#REF!</f>
        <v>#REF!</v>
      </c>
      <c r="ICF286" s="197"/>
      <c r="ICG286" s="678" t="e">
        <f>ICF286+#REF!</f>
        <v>#REF!</v>
      </c>
      <c r="ICH286" s="197"/>
      <c r="ICI286" s="678" t="e">
        <f>ICH286+#REF!</f>
        <v>#REF!</v>
      </c>
      <c r="ICJ286" s="197"/>
      <c r="ICK286" s="678" t="e">
        <f>ICJ286+#REF!</f>
        <v>#REF!</v>
      </c>
      <c r="ICL286" s="197"/>
      <c r="ICM286" s="678" t="e">
        <f>ICL286+#REF!</f>
        <v>#REF!</v>
      </c>
      <c r="ICN286" s="197"/>
      <c r="ICO286" s="678" t="e">
        <f>ICN286+#REF!</f>
        <v>#REF!</v>
      </c>
      <c r="ICP286" s="197"/>
      <c r="ICQ286" s="678" t="e">
        <f>ICP286+#REF!</f>
        <v>#REF!</v>
      </c>
      <c r="ICR286" s="197"/>
      <c r="ICS286" s="678" t="e">
        <f>ICR286+#REF!</f>
        <v>#REF!</v>
      </c>
      <c r="ICT286" s="197"/>
      <c r="ICU286" s="678" t="e">
        <f>ICT286+#REF!</f>
        <v>#REF!</v>
      </c>
      <c r="ICV286" s="197"/>
      <c r="ICW286" s="678" t="e">
        <f>ICV286+#REF!</f>
        <v>#REF!</v>
      </c>
      <c r="ICX286" s="197"/>
      <c r="ICY286" s="678" t="e">
        <f>ICX286+#REF!</f>
        <v>#REF!</v>
      </c>
      <c r="ICZ286" s="197"/>
      <c r="IDA286" s="678" t="e">
        <f>ICZ286+#REF!</f>
        <v>#REF!</v>
      </c>
      <c r="IDB286" s="197"/>
      <c r="IDC286" s="678" t="e">
        <f>IDB286+#REF!</f>
        <v>#REF!</v>
      </c>
      <c r="IDD286" s="197"/>
      <c r="IDE286" s="678" t="e">
        <f>IDD286+#REF!</f>
        <v>#REF!</v>
      </c>
      <c r="IDF286" s="197"/>
      <c r="IDG286" s="678" t="e">
        <f>IDF286+#REF!</f>
        <v>#REF!</v>
      </c>
      <c r="IDH286" s="197"/>
      <c r="IDI286" s="678" t="e">
        <f>IDH286+#REF!</f>
        <v>#REF!</v>
      </c>
      <c r="IDJ286" s="197"/>
      <c r="IDK286" s="678" t="e">
        <f>IDJ286+#REF!</f>
        <v>#REF!</v>
      </c>
      <c r="IDL286" s="197"/>
      <c r="IDM286" s="678" t="e">
        <f>IDL286+#REF!</f>
        <v>#REF!</v>
      </c>
      <c r="IDN286" s="197"/>
      <c r="IDO286" s="678" t="e">
        <f>IDN286+#REF!</f>
        <v>#REF!</v>
      </c>
      <c r="IDP286" s="197"/>
      <c r="IDQ286" s="678" t="e">
        <f>IDP286+#REF!</f>
        <v>#REF!</v>
      </c>
      <c r="IDR286" s="197"/>
      <c r="IDS286" s="678" t="e">
        <f>IDR286+#REF!</f>
        <v>#REF!</v>
      </c>
      <c r="IDT286" s="197"/>
      <c r="IDU286" s="678" t="e">
        <f>IDT286+#REF!</f>
        <v>#REF!</v>
      </c>
      <c r="IDV286" s="197"/>
      <c r="IDW286" s="678" t="e">
        <f>IDV286+#REF!</f>
        <v>#REF!</v>
      </c>
      <c r="IDX286" s="197"/>
      <c r="IDY286" s="678" t="e">
        <f>IDX286+#REF!</f>
        <v>#REF!</v>
      </c>
      <c r="IDZ286" s="197"/>
      <c r="IEA286" s="678" t="e">
        <f>IDZ286+#REF!</f>
        <v>#REF!</v>
      </c>
      <c r="IEB286" s="197"/>
      <c r="IEC286" s="678" t="e">
        <f>IEB286+#REF!</f>
        <v>#REF!</v>
      </c>
      <c r="IED286" s="197"/>
      <c r="IEE286" s="678" t="e">
        <f>IED286+#REF!</f>
        <v>#REF!</v>
      </c>
      <c r="IEF286" s="197"/>
      <c r="IEG286" s="678" t="e">
        <f>IEF286+#REF!</f>
        <v>#REF!</v>
      </c>
      <c r="IEH286" s="197"/>
      <c r="IEI286" s="678" t="e">
        <f>IEH286+#REF!</f>
        <v>#REF!</v>
      </c>
      <c r="IEJ286" s="197"/>
      <c r="IEK286" s="678" t="e">
        <f>IEJ286+#REF!</f>
        <v>#REF!</v>
      </c>
      <c r="IEL286" s="197"/>
      <c r="IEM286" s="678" t="e">
        <f>IEL286+#REF!</f>
        <v>#REF!</v>
      </c>
      <c r="IEN286" s="197"/>
      <c r="IEO286" s="678" t="e">
        <f>IEN286+#REF!</f>
        <v>#REF!</v>
      </c>
      <c r="IEP286" s="197"/>
      <c r="IEQ286" s="678" t="e">
        <f>IEP286+#REF!</f>
        <v>#REF!</v>
      </c>
      <c r="IER286" s="197"/>
      <c r="IES286" s="678" t="e">
        <f>IER286+#REF!</f>
        <v>#REF!</v>
      </c>
      <c r="IET286" s="197"/>
      <c r="IEU286" s="678" t="e">
        <f>IET286+#REF!</f>
        <v>#REF!</v>
      </c>
      <c r="IEV286" s="197"/>
      <c r="IEW286" s="678" t="e">
        <f>IEV286+#REF!</f>
        <v>#REF!</v>
      </c>
      <c r="IEX286" s="197"/>
      <c r="IEY286" s="678" t="e">
        <f>IEX286+#REF!</f>
        <v>#REF!</v>
      </c>
      <c r="IEZ286" s="197"/>
      <c r="IFA286" s="678" t="e">
        <f>IEZ286+#REF!</f>
        <v>#REF!</v>
      </c>
      <c r="IFB286" s="197"/>
      <c r="IFC286" s="678" t="e">
        <f>IFB286+#REF!</f>
        <v>#REF!</v>
      </c>
      <c r="IFD286" s="197"/>
      <c r="IFE286" s="678" t="e">
        <f>IFD286+#REF!</f>
        <v>#REF!</v>
      </c>
      <c r="IFF286" s="197"/>
      <c r="IFG286" s="678" t="e">
        <f>IFF286+#REF!</f>
        <v>#REF!</v>
      </c>
      <c r="IFH286" s="197"/>
      <c r="IFI286" s="678" t="e">
        <f>IFH286+#REF!</f>
        <v>#REF!</v>
      </c>
      <c r="IFJ286" s="197"/>
      <c r="IFK286" s="678" t="e">
        <f>IFJ286+#REF!</f>
        <v>#REF!</v>
      </c>
      <c r="IFL286" s="197"/>
      <c r="IFM286" s="678" t="e">
        <f>IFL286+#REF!</f>
        <v>#REF!</v>
      </c>
      <c r="IFN286" s="197"/>
      <c r="IFO286" s="678" t="e">
        <f>IFN286+#REF!</f>
        <v>#REF!</v>
      </c>
      <c r="IFP286" s="197"/>
      <c r="IFQ286" s="678" t="e">
        <f>IFP286+#REF!</f>
        <v>#REF!</v>
      </c>
      <c r="IFR286" s="197"/>
      <c r="IFS286" s="678" t="e">
        <f>IFR286+#REF!</f>
        <v>#REF!</v>
      </c>
      <c r="IFT286" s="197"/>
      <c r="IFU286" s="678" t="e">
        <f>IFT286+#REF!</f>
        <v>#REF!</v>
      </c>
      <c r="IFV286" s="197"/>
      <c r="IFW286" s="678" t="e">
        <f>IFV286+#REF!</f>
        <v>#REF!</v>
      </c>
      <c r="IFX286" s="197"/>
      <c r="IFY286" s="678" t="e">
        <f>IFX286+#REF!</f>
        <v>#REF!</v>
      </c>
      <c r="IFZ286" s="197"/>
      <c r="IGA286" s="678" t="e">
        <f>IFZ286+#REF!</f>
        <v>#REF!</v>
      </c>
      <c r="IGB286" s="197"/>
      <c r="IGC286" s="678" t="e">
        <f>IGB286+#REF!</f>
        <v>#REF!</v>
      </c>
      <c r="IGD286" s="197"/>
      <c r="IGE286" s="678" t="e">
        <f>IGD286+#REF!</f>
        <v>#REF!</v>
      </c>
      <c r="IGF286" s="197"/>
      <c r="IGG286" s="678" t="e">
        <f>IGF286+#REF!</f>
        <v>#REF!</v>
      </c>
      <c r="IGH286" s="197"/>
      <c r="IGI286" s="678" t="e">
        <f>IGH286+#REF!</f>
        <v>#REF!</v>
      </c>
      <c r="IGJ286" s="197"/>
      <c r="IGK286" s="678" t="e">
        <f>IGJ286+#REF!</f>
        <v>#REF!</v>
      </c>
      <c r="IGL286" s="197"/>
      <c r="IGM286" s="678" t="e">
        <f>IGL286+#REF!</f>
        <v>#REF!</v>
      </c>
      <c r="IGN286" s="197"/>
      <c r="IGO286" s="678" t="e">
        <f>IGN286+#REF!</f>
        <v>#REF!</v>
      </c>
      <c r="IGP286" s="197"/>
      <c r="IGQ286" s="678" t="e">
        <f>IGP286+#REF!</f>
        <v>#REF!</v>
      </c>
      <c r="IGR286" s="197"/>
      <c r="IGS286" s="678" t="e">
        <f>IGR286+#REF!</f>
        <v>#REF!</v>
      </c>
      <c r="IGT286" s="197"/>
      <c r="IGU286" s="678" t="e">
        <f>IGT286+#REF!</f>
        <v>#REF!</v>
      </c>
      <c r="IGV286" s="197"/>
      <c r="IGW286" s="678" t="e">
        <f>IGV286+#REF!</f>
        <v>#REF!</v>
      </c>
      <c r="IGX286" s="197"/>
      <c r="IGY286" s="678" t="e">
        <f>IGX286+#REF!</f>
        <v>#REF!</v>
      </c>
      <c r="IGZ286" s="197"/>
      <c r="IHA286" s="678" t="e">
        <f>IGZ286+#REF!</f>
        <v>#REF!</v>
      </c>
      <c r="IHB286" s="197"/>
      <c r="IHC286" s="678" t="e">
        <f>IHB286+#REF!</f>
        <v>#REF!</v>
      </c>
      <c r="IHD286" s="197"/>
      <c r="IHE286" s="678" t="e">
        <f>IHD286+#REF!</f>
        <v>#REF!</v>
      </c>
      <c r="IHF286" s="197"/>
      <c r="IHG286" s="678" t="e">
        <f>IHF286+#REF!</f>
        <v>#REF!</v>
      </c>
      <c r="IHH286" s="197"/>
      <c r="IHI286" s="678" t="e">
        <f>IHH286+#REF!</f>
        <v>#REF!</v>
      </c>
      <c r="IHJ286" s="197"/>
      <c r="IHK286" s="678" t="e">
        <f>IHJ286+#REF!</f>
        <v>#REF!</v>
      </c>
      <c r="IHL286" s="197"/>
      <c r="IHM286" s="678" t="e">
        <f>IHL286+#REF!</f>
        <v>#REF!</v>
      </c>
      <c r="IHN286" s="197"/>
      <c r="IHO286" s="678" t="e">
        <f>IHN286+#REF!</f>
        <v>#REF!</v>
      </c>
      <c r="IHP286" s="197"/>
      <c r="IHQ286" s="678" t="e">
        <f>IHP286+#REF!</f>
        <v>#REF!</v>
      </c>
      <c r="IHR286" s="197"/>
      <c r="IHS286" s="678" t="e">
        <f>IHR286+#REF!</f>
        <v>#REF!</v>
      </c>
      <c r="IHT286" s="197"/>
      <c r="IHU286" s="678" t="e">
        <f>IHT286+#REF!</f>
        <v>#REF!</v>
      </c>
      <c r="IHV286" s="197"/>
      <c r="IHW286" s="678" t="e">
        <f>IHV286+#REF!</f>
        <v>#REF!</v>
      </c>
      <c r="IHX286" s="197"/>
      <c r="IHY286" s="678" t="e">
        <f>IHX286+#REF!</f>
        <v>#REF!</v>
      </c>
      <c r="IHZ286" s="197"/>
      <c r="IIA286" s="678" t="e">
        <f>IHZ286+#REF!</f>
        <v>#REF!</v>
      </c>
      <c r="IIB286" s="197"/>
      <c r="IIC286" s="678" t="e">
        <f>IIB286+#REF!</f>
        <v>#REF!</v>
      </c>
      <c r="IID286" s="197"/>
      <c r="IIE286" s="678" t="e">
        <f>IID286+#REF!</f>
        <v>#REF!</v>
      </c>
      <c r="IIF286" s="197"/>
      <c r="IIG286" s="678" t="e">
        <f>IIF286+#REF!</f>
        <v>#REF!</v>
      </c>
      <c r="IIH286" s="197"/>
      <c r="III286" s="678" t="e">
        <f>IIH286+#REF!</f>
        <v>#REF!</v>
      </c>
      <c r="IIJ286" s="197"/>
      <c r="IIK286" s="678" t="e">
        <f>IIJ286+#REF!</f>
        <v>#REF!</v>
      </c>
      <c r="IIL286" s="197"/>
      <c r="IIM286" s="678" t="e">
        <f>IIL286+#REF!</f>
        <v>#REF!</v>
      </c>
      <c r="IIN286" s="197"/>
      <c r="IIO286" s="678" t="e">
        <f>IIN286+#REF!</f>
        <v>#REF!</v>
      </c>
      <c r="IIP286" s="197"/>
      <c r="IIQ286" s="678" t="e">
        <f>IIP286+#REF!</f>
        <v>#REF!</v>
      </c>
      <c r="IIR286" s="197"/>
      <c r="IIS286" s="678" t="e">
        <f>IIR286+#REF!</f>
        <v>#REF!</v>
      </c>
      <c r="IIT286" s="197"/>
      <c r="IIU286" s="678" t="e">
        <f>IIT286+#REF!</f>
        <v>#REF!</v>
      </c>
      <c r="IIV286" s="197"/>
      <c r="IIW286" s="678" t="e">
        <f>IIV286+#REF!</f>
        <v>#REF!</v>
      </c>
      <c r="IIX286" s="197"/>
      <c r="IIY286" s="678" t="e">
        <f>IIX286+#REF!</f>
        <v>#REF!</v>
      </c>
      <c r="IIZ286" s="197"/>
      <c r="IJA286" s="678" t="e">
        <f>IIZ286+#REF!</f>
        <v>#REF!</v>
      </c>
      <c r="IJB286" s="197"/>
      <c r="IJC286" s="678" t="e">
        <f>IJB286+#REF!</f>
        <v>#REF!</v>
      </c>
      <c r="IJD286" s="197"/>
      <c r="IJE286" s="678" t="e">
        <f>IJD286+#REF!</f>
        <v>#REF!</v>
      </c>
      <c r="IJF286" s="197"/>
      <c r="IJG286" s="678" t="e">
        <f>IJF286+#REF!</f>
        <v>#REF!</v>
      </c>
      <c r="IJH286" s="197"/>
      <c r="IJI286" s="678" t="e">
        <f>IJH286+#REF!</f>
        <v>#REF!</v>
      </c>
      <c r="IJJ286" s="197"/>
      <c r="IJK286" s="678" t="e">
        <f>IJJ286+#REF!</f>
        <v>#REF!</v>
      </c>
      <c r="IJL286" s="197"/>
      <c r="IJM286" s="678" t="e">
        <f>IJL286+#REF!</f>
        <v>#REF!</v>
      </c>
      <c r="IJN286" s="197"/>
      <c r="IJO286" s="678" t="e">
        <f>IJN286+#REF!</f>
        <v>#REF!</v>
      </c>
      <c r="IJP286" s="197"/>
      <c r="IJQ286" s="678" t="e">
        <f>IJP286+#REF!</f>
        <v>#REF!</v>
      </c>
      <c r="IJR286" s="197"/>
      <c r="IJS286" s="678" t="e">
        <f>IJR286+#REF!</f>
        <v>#REF!</v>
      </c>
      <c r="IJT286" s="197"/>
      <c r="IJU286" s="678" t="e">
        <f>IJT286+#REF!</f>
        <v>#REF!</v>
      </c>
      <c r="IJV286" s="197"/>
      <c r="IJW286" s="678" t="e">
        <f>IJV286+#REF!</f>
        <v>#REF!</v>
      </c>
      <c r="IJX286" s="197"/>
      <c r="IJY286" s="678" t="e">
        <f>IJX286+#REF!</f>
        <v>#REF!</v>
      </c>
      <c r="IJZ286" s="197"/>
      <c r="IKA286" s="678" t="e">
        <f>IJZ286+#REF!</f>
        <v>#REF!</v>
      </c>
      <c r="IKB286" s="197"/>
      <c r="IKC286" s="678" t="e">
        <f>IKB286+#REF!</f>
        <v>#REF!</v>
      </c>
      <c r="IKD286" s="197"/>
      <c r="IKE286" s="678" t="e">
        <f>IKD286+#REF!</f>
        <v>#REF!</v>
      </c>
      <c r="IKF286" s="197"/>
      <c r="IKG286" s="678" t="e">
        <f>IKF286+#REF!</f>
        <v>#REF!</v>
      </c>
      <c r="IKH286" s="197"/>
      <c r="IKI286" s="678" t="e">
        <f>IKH286+#REF!</f>
        <v>#REF!</v>
      </c>
      <c r="IKJ286" s="197"/>
      <c r="IKK286" s="678" t="e">
        <f>IKJ286+#REF!</f>
        <v>#REF!</v>
      </c>
      <c r="IKL286" s="197"/>
      <c r="IKM286" s="678" t="e">
        <f>IKL286+#REF!</f>
        <v>#REF!</v>
      </c>
      <c r="IKN286" s="197"/>
      <c r="IKO286" s="678" t="e">
        <f>IKN286+#REF!</f>
        <v>#REF!</v>
      </c>
      <c r="IKP286" s="197"/>
      <c r="IKQ286" s="678" t="e">
        <f>IKP286+#REF!</f>
        <v>#REF!</v>
      </c>
      <c r="IKR286" s="197"/>
      <c r="IKS286" s="678" t="e">
        <f>IKR286+#REF!</f>
        <v>#REF!</v>
      </c>
      <c r="IKT286" s="197"/>
      <c r="IKU286" s="678" t="e">
        <f>IKT286+#REF!</f>
        <v>#REF!</v>
      </c>
      <c r="IKV286" s="197"/>
      <c r="IKW286" s="678" t="e">
        <f>IKV286+#REF!</f>
        <v>#REF!</v>
      </c>
      <c r="IKX286" s="197"/>
      <c r="IKY286" s="678" t="e">
        <f>IKX286+#REF!</f>
        <v>#REF!</v>
      </c>
      <c r="IKZ286" s="197"/>
      <c r="ILA286" s="678" t="e">
        <f>IKZ286+#REF!</f>
        <v>#REF!</v>
      </c>
      <c r="ILB286" s="197"/>
      <c r="ILC286" s="678" t="e">
        <f>ILB286+#REF!</f>
        <v>#REF!</v>
      </c>
      <c r="ILD286" s="197"/>
      <c r="ILE286" s="678" t="e">
        <f>ILD286+#REF!</f>
        <v>#REF!</v>
      </c>
      <c r="ILF286" s="197"/>
      <c r="ILG286" s="678" t="e">
        <f>ILF286+#REF!</f>
        <v>#REF!</v>
      </c>
      <c r="ILH286" s="197"/>
      <c r="ILI286" s="678" t="e">
        <f>ILH286+#REF!</f>
        <v>#REF!</v>
      </c>
      <c r="ILJ286" s="197"/>
      <c r="ILK286" s="678" t="e">
        <f>ILJ286+#REF!</f>
        <v>#REF!</v>
      </c>
      <c r="ILL286" s="197"/>
      <c r="ILM286" s="678" t="e">
        <f>ILL286+#REF!</f>
        <v>#REF!</v>
      </c>
      <c r="ILN286" s="197"/>
      <c r="ILO286" s="678" t="e">
        <f>ILN286+#REF!</f>
        <v>#REF!</v>
      </c>
      <c r="ILP286" s="197"/>
      <c r="ILQ286" s="678" t="e">
        <f>ILP286+#REF!</f>
        <v>#REF!</v>
      </c>
      <c r="ILR286" s="197"/>
      <c r="ILS286" s="678" t="e">
        <f>ILR286+#REF!</f>
        <v>#REF!</v>
      </c>
      <c r="ILT286" s="197"/>
      <c r="ILU286" s="678" t="e">
        <f>ILT286+#REF!</f>
        <v>#REF!</v>
      </c>
      <c r="ILV286" s="197"/>
      <c r="ILW286" s="678" t="e">
        <f>ILV286+#REF!</f>
        <v>#REF!</v>
      </c>
      <c r="ILX286" s="197"/>
      <c r="ILY286" s="678" t="e">
        <f>ILX286+#REF!</f>
        <v>#REF!</v>
      </c>
      <c r="ILZ286" s="197"/>
      <c r="IMA286" s="678" t="e">
        <f>ILZ286+#REF!</f>
        <v>#REF!</v>
      </c>
      <c r="IMB286" s="197"/>
      <c r="IMC286" s="678" t="e">
        <f>IMB286+#REF!</f>
        <v>#REF!</v>
      </c>
      <c r="IMD286" s="197"/>
      <c r="IME286" s="678" t="e">
        <f>IMD286+#REF!</f>
        <v>#REF!</v>
      </c>
      <c r="IMF286" s="197"/>
      <c r="IMG286" s="678" t="e">
        <f>IMF286+#REF!</f>
        <v>#REF!</v>
      </c>
      <c r="IMH286" s="197"/>
      <c r="IMI286" s="678" t="e">
        <f>IMH286+#REF!</f>
        <v>#REF!</v>
      </c>
      <c r="IMJ286" s="197"/>
      <c r="IMK286" s="678" t="e">
        <f>IMJ286+#REF!</f>
        <v>#REF!</v>
      </c>
      <c r="IML286" s="197"/>
      <c r="IMM286" s="678" t="e">
        <f>IML286+#REF!</f>
        <v>#REF!</v>
      </c>
      <c r="IMN286" s="197"/>
      <c r="IMO286" s="678" t="e">
        <f>IMN286+#REF!</f>
        <v>#REF!</v>
      </c>
      <c r="IMP286" s="197"/>
      <c r="IMQ286" s="678" t="e">
        <f>IMP286+#REF!</f>
        <v>#REF!</v>
      </c>
      <c r="IMR286" s="197"/>
      <c r="IMS286" s="678" t="e">
        <f>IMR286+#REF!</f>
        <v>#REF!</v>
      </c>
      <c r="IMT286" s="197"/>
      <c r="IMU286" s="678" t="e">
        <f>IMT286+#REF!</f>
        <v>#REF!</v>
      </c>
      <c r="IMV286" s="197"/>
      <c r="IMW286" s="678" t="e">
        <f>IMV286+#REF!</f>
        <v>#REF!</v>
      </c>
      <c r="IMX286" s="197"/>
      <c r="IMY286" s="678" t="e">
        <f>IMX286+#REF!</f>
        <v>#REF!</v>
      </c>
      <c r="IMZ286" s="197"/>
      <c r="INA286" s="678" t="e">
        <f>IMZ286+#REF!</f>
        <v>#REF!</v>
      </c>
      <c r="INB286" s="197"/>
      <c r="INC286" s="678" t="e">
        <f>INB286+#REF!</f>
        <v>#REF!</v>
      </c>
      <c r="IND286" s="197"/>
      <c r="INE286" s="678" t="e">
        <f>IND286+#REF!</f>
        <v>#REF!</v>
      </c>
      <c r="INF286" s="197"/>
      <c r="ING286" s="678" t="e">
        <f>INF286+#REF!</f>
        <v>#REF!</v>
      </c>
      <c r="INH286" s="197"/>
      <c r="INI286" s="678" t="e">
        <f>INH286+#REF!</f>
        <v>#REF!</v>
      </c>
      <c r="INJ286" s="197"/>
      <c r="INK286" s="678" t="e">
        <f>INJ286+#REF!</f>
        <v>#REF!</v>
      </c>
      <c r="INL286" s="197"/>
      <c r="INM286" s="678" t="e">
        <f>INL286+#REF!</f>
        <v>#REF!</v>
      </c>
      <c r="INN286" s="197"/>
      <c r="INO286" s="678" t="e">
        <f>INN286+#REF!</f>
        <v>#REF!</v>
      </c>
      <c r="INP286" s="197"/>
      <c r="INQ286" s="678" t="e">
        <f>INP286+#REF!</f>
        <v>#REF!</v>
      </c>
      <c r="INR286" s="197"/>
      <c r="INS286" s="678" t="e">
        <f>INR286+#REF!</f>
        <v>#REF!</v>
      </c>
      <c r="INT286" s="197"/>
      <c r="INU286" s="678" t="e">
        <f>INT286+#REF!</f>
        <v>#REF!</v>
      </c>
      <c r="INV286" s="197"/>
      <c r="INW286" s="678" t="e">
        <f>INV286+#REF!</f>
        <v>#REF!</v>
      </c>
      <c r="INX286" s="197"/>
      <c r="INY286" s="678" t="e">
        <f>INX286+#REF!</f>
        <v>#REF!</v>
      </c>
      <c r="INZ286" s="197"/>
      <c r="IOA286" s="678" t="e">
        <f>INZ286+#REF!</f>
        <v>#REF!</v>
      </c>
      <c r="IOB286" s="197"/>
      <c r="IOC286" s="678" t="e">
        <f>IOB286+#REF!</f>
        <v>#REF!</v>
      </c>
      <c r="IOD286" s="197"/>
      <c r="IOE286" s="678" t="e">
        <f>IOD286+#REF!</f>
        <v>#REF!</v>
      </c>
      <c r="IOF286" s="197"/>
      <c r="IOG286" s="678" t="e">
        <f>IOF286+#REF!</f>
        <v>#REF!</v>
      </c>
      <c r="IOH286" s="197"/>
      <c r="IOI286" s="678" t="e">
        <f>IOH286+#REF!</f>
        <v>#REF!</v>
      </c>
      <c r="IOJ286" s="197"/>
      <c r="IOK286" s="678" t="e">
        <f>IOJ286+#REF!</f>
        <v>#REF!</v>
      </c>
      <c r="IOL286" s="197"/>
      <c r="IOM286" s="678" t="e">
        <f>IOL286+#REF!</f>
        <v>#REF!</v>
      </c>
      <c r="ION286" s="197"/>
      <c r="IOO286" s="678" t="e">
        <f>ION286+#REF!</f>
        <v>#REF!</v>
      </c>
      <c r="IOP286" s="197"/>
      <c r="IOQ286" s="678" t="e">
        <f>IOP286+#REF!</f>
        <v>#REF!</v>
      </c>
      <c r="IOR286" s="197"/>
      <c r="IOS286" s="678" t="e">
        <f>IOR286+#REF!</f>
        <v>#REF!</v>
      </c>
      <c r="IOT286" s="197"/>
      <c r="IOU286" s="678" t="e">
        <f>IOT286+#REF!</f>
        <v>#REF!</v>
      </c>
      <c r="IOV286" s="197"/>
      <c r="IOW286" s="678" t="e">
        <f>IOV286+#REF!</f>
        <v>#REF!</v>
      </c>
      <c r="IOX286" s="197"/>
      <c r="IOY286" s="678" t="e">
        <f>IOX286+#REF!</f>
        <v>#REF!</v>
      </c>
      <c r="IOZ286" s="197"/>
      <c r="IPA286" s="678" t="e">
        <f>IOZ286+#REF!</f>
        <v>#REF!</v>
      </c>
      <c r="IPB286" s="197"/>
      <c r="IPC286" s="678" t="e">
        <f>IPB286+#REF!</f>
        <v>#REF!</v>
      </c>
      <c r="IPD286" s="197"/>
      <c r="IPE286" s="678" t="e">
        <f>IPD286+#REF!</f>
        <v>#REF!</v>
      </c>
      <c r="IPF286" s="197"/>
      <c r="IPG286" s="678" t="e">
        <f>IPF286+#REF!</f>
        <v>#REF!</v>
      </c>
      <c r="IPH286" s="197"/>
      <c r="IPI286" s="678" t="e">
        <f>IPH286+#REF!</f>
        <v>#REF!</v>
      </c>
      <c r="IPJ286" s="197"/>
      <c r="IPK286" s="678" t="e">
        <f>IPJ286+#REF!</f>
        <v>#REF!</v>
      </c>
      <c r="IPL286" s="197"/>
      <c r="IPM286" s="678" t="e">
        <f>IPL286+#REF!</f>
        <v>#REF!</v>
      </c>
      <c r="IPN286" s="197"/>
      <c r="IPO286" s="678" t="e">
        <f>IPN286+#REF!</f>
        <v>#REF!</v>
      </c>
      <c r="IPP286" s="197"/>
      <c r="IPQ286" s="678" t="e">
        <f>IPP286+#REF!</f>
        <v>#REF!</v>
      </c>
      <c r="IPR286" s="197"/>
      <c r="IPS286" s="678" t="e">
        <f>IPR286+#REF!</f>
        <v>#REF!</v>
      </c>
      <c r="IPT286" s="197"/>
      <c r="IPU286" s="678" t="e">
        <f>IPT286+#REF!</f>
        <v>#REF!</v>
      </c>
      <c r="IPV286" s="197"/>
      <c r="IPW286" s="678" t="e">
        <f>IPV286+#REF!</f>
        <v>#REF!</v>
      </c>
      <c r="IPX286" s="197"/>
      <c r="IPY286" s="678" t="e">
        <f>IPX286+#REF!</f>
        <v>#REF!</v>
      </c>
      <c r="IPZ286" s="197"/>
      <c r="IQA286" s="678" t="e">
        <f>IPZ286+#REF!</f>
        <v>#REF!</v>
      </c>
      <c r="IQB286" s="197"/>
      <c r="IQC286" s="678" t="e">
        <f>IQB286+#REF!</f>
        <v>#REF!</v>
      </c>
      <c r="IQD286" s="197"/>
      <c r="IQE286" s="678" t="e">
        <f>IQD286+#REF!</f>
        <v>#REF!</v>
      </c>
      <c r="IQF286" s="197"/>
      <c r="IQG286" s="678" t="e">
        <f>IQF286+#REF!</f>
        <v>#REF!</v>
      </c>
      <c r="IQH286" s="197"/>
      <c r="IQI286" s="678" t="e">
        <f>IQH286+#REF!</f>
        <v>#REF!</v>
      </c>
      <c r="IQJ286" s="197"/>
      <c r="IQK286" s="678" t="e">
        <f>IQJ286+#REF!</f>
        <v>#REF!</v>
      </c>
      <c r="IQL286" s="197"/>
      <c r="IQM286" s="678" t="e">
        <f>IQL286+#REF!</f>
        <v>#REF!</v>
      </c>
      <c r="IQN286" s="197"/>
      <c r="IQO286" s="678" t="e">
        <f>IQN286+#REF!</f>
        <v>#REF!</v>
      </c>
      <c r="IQP286" s="197"/>
      <c r="IQQ286" s="678" t="e">
        <f>IQP286+#REF!</f>
        <v>#REF!</v>
      </c>
      <c r="IQR286" s="197"/>
      <c r="IQS286" s="678" t="e">
        <f>IQR286+#REF!</f>
        <v>#REF!</v>
      </c>
      <c r="IQT286" s="197"/>
      <c r="IQU286" s="678" t="e">
        <f>IQT286+#REF!</f>
        <v>#REF!</v>
      </c>
      <c r="IQV286" s="197"/>
      <c r="IQW286" s="678" t="e">
        <f>IQV286+#REF!</f>
        <v>#REF!</v>
      </c>
      <c r="IQX286" s="197"/>
      <c r="IQY286" s="678" t="e">
        <f>IQX286+#REF!</f>
        <v>#REF!</v>
      </c>
      <c r="IQZ286" s="197"/>
      <c r="IRA286" s="678" t="e">
        <f>IQZ286+#REF!</f>
        <v>#REF!</v>
      </c>
      <c r="IRB286" s="197"/>
      <c r="IRC286" s="678" t="e">
        <f>IRB286+#REF!</f>
        <v>#REF!</v>
      </c>
      <c r="IRD286" s="197"/>
      <c r="IRE286" s="678" t="e">
        <f>IRD286+#REF!</f>
        <v>#REF!</v>
      </c>
      <c r="IRF286" s="197"/>
      <c r="IRG286" s="678" t="e">
        <f>IRF286+#REF!</f>
        <v>#REF!</v>
      </c>
      <c r="IRH286" s="197"/>
      <c r="IRI286" s="678" t="e">
        <f>IRH286+#REF!</f>
        <v>#REF!</v>
      </c>
      <c r="IRJ286" s="197"/>
      <c r="IRK286" s="678" t="e">
        <f>IRJ286+#REF!</f>
        <v>#REF!</v>
      </c>
      <c r="IRL286" s="197"/>
      <c r="IRM286" s="678" t="e">
        <f>IRL286+#REF!</f>
        <v>#REF!</v>
      </c>
      <c r="IRN286" s="197"/>
      <c r="IRO286" s="678" t="e">
        <f>IRN286+#REF!</f>
        <v>#REF!</v>
      </c>
      <c r="IRP286" s="197"/>
      <c r="IRQ286" s="678" t="e">
        <f>IRP286+#REF!</f>
        <v>#REF!</v>
      </c>
      <c r="IRR286" s="197"/>
      <c r="IRS286" s="678" t="e">
        <f>IRR286+#REF!</f>
        <v>#REF!</v>
      </c>
      <c r="IRT286" s="197"/>
      <c r="IRU286" s="678" t="e">
        <f>IRT286+#REF!</f>
        <v>#REF!</v>
      </c>
      <c r="IRV286" s="197"/>
      <c r="IRW286" s="678" t="e">
        <f>IRV286+#REF!</f>
        <v>#REF!</v>
      </c>
      <c r="IRX286" s="197"/>
      <c r="IRY286" s="678" t="e">
        <f>IRX286+#REF!</f>
        <v>#REF!</v>
      </c>
      <c r="IRZ286" s="197"/>
      <c r="ISA286" s="678" t="e">
        <f>IRZ286+#REF!</f>
        <v>#REF!</v>
      </c>
      <c r="ISB286" s="197"/>
      <c r="ISC286" s="678" t="e">
        <f>ISB286+#REF!</f>
        <v>#REF!</v>
      </c>
      <c r="ISD286" s="197"/>
      <c r="ISE286" s="678" t="e">
        <f>ISD286+#REF!</f>
        <v>#REF!</v>
      </c>
      <c r="ISF286" s="197"/>
      <c r="ISG286" s="678" t="e">
        <f>ISF286+#REF!</f>
        <v>#REF!</v>
      </c>
      <c r="ISH286" s="197"/>
      <c r="ISI286" s="678" t="e">
        <f>ISH286+#REF!</f>
        <v>#REF!</v>
      </c>
      <c r="ISJ286" s="197"/>
      <c r="ISK286" s="678" t="e">
        <f>ISJ286+#REF!</f>
        <v>#REF!</v>
      </c>
      <c r="ISL286" s="197"/>
      <c r="ISM286" s="678" t="e">
        <f>ISL286+#REF!</f>
        <v>#REF!</v>
      </c>
      <c r="ISN286" s="197"/>
      <c r="ISO286" s="678" t="e">
        <f>ISN286+#REF!</f>
        <v>#REF!</v>
      </c>
      <c r="ISP286" s="197"/>
      <c r="ISQ286" s="678" t="e">
        <f>ISP286+#REF!</f>
        <v>#REF!</v>
      </c>
      <c r="ISR286" s="197"/>
      <c r="ISS286" s="678" t="e">
        <f>ISR286+#REF!</f>
        <v>#REF!</v>
      </c>
      <c r="IST286" s="197"/>
      <c r="ISU286" s="678" t="e">
        <f>IST286+#REF!</f>
        <v>#REF!</v>
      </c>
      <c r="ISV286" s="197"/>
      <c r="ISW286" s="678" t="e">
        <f>ISV286+#REF!</f>
        <v>#REF!</v>
      </c>
      <c r="ISX286" s="197"/>
      <c r="ISY286" s="678" t="e">
        <f>ISX286+#REF!</f>
        <v>#REF!</v>
      </c>
      <c r="ISZ286" s="197"/>
      <c r="ITA286" s="678" t="e">
        <f>ISZ286+#REF!</f>
        <v>#REF!</v>
      </c>
      <c r="ITB286" s="197"/>
      <c r="ITC286" s="678" t="e">
        <f>ITB286+#REF!</f>
        <v>#REF!</v>
      </c>
      <c r="ITD286" s="197"/>
      <c r="ITE286" s="678" t="e">
        <f>ITD286+#REF!</f>
        <v>#REF!</v>
      </c>
      <c r="ITF286" s="197"/>
      <c r="ITG286" s="678" t="e">
        <f>ITF286+#REF!</f>
        <v>#REF!</v>
      </c>
      <c r="ITH286" s="197"/>
      <c r="ITI286" s="678" t="e">
        <f>ITH286+#REF!</f>
        <v>#REF!</v>
      </c>
      <c r="ITJ286" s="197"/>
      <c r="ITK286" s="678" t="e">
        <f>ITJ286+#REF!</f>
        <v>#REF!</v>
      </c>
      <c r="ITL286" s="197"/>
      <c r="ITM286" s="678" t="e">
        <f>ITL286+#REF!</f>
        <v>#REF!</v>
      </c>
      <c r="ITN286" s="197"/>
      <c r="ITO286" s="678" t="e">
        <f>ITN286+#REF!</f>
        <v>#REF!</v>
      </c>
      <c r="ITP286" s="197"/>
      <c r="ITQ286" s="678" t="e">
        <f>ITP286+#REF!</f>
        <v>#REF!</v>
      </c>
      <c r="ITR286" s="197"/>
      <c r="ITS286" s="678" t="e">
        <f>ITR286+#REF!</f>
        <v>#REF!</v>
      </c>
      <c r="ITT286" s="197"/>
      <c r="ITU286" s="678" t="e">
        <f>ITT286+#REF!</f>
        <v>#REF!</v>
      </c>
      <c r="ITV286" s="197"/>
      <c r="ITW286" s="678" t="e">
        <f>ITV286+#REF!</f>
        <v>#REF!</v>
      </c>
      <c r="ITX286" s="197"/>
      <c r="ITY286" s="678" t="e">
        <f>ITX286+#REF!</f>
        <v>#REF!</v>
      </c>
      <c r="ITZ286" s="197"/>
      <c r="IUA286" s="678" t="e">
        <f>ITZ286+#REF!</f>
        <v>#REF!</v>
      </c>
      <c r="IUB286" s="197"/>
      <c r="IUC286" s="678" t="e">
        <f>IUB286+#REF!</f>
        <v>#REF!</v>
      </c>
      <c r="IUD286" s="197"/>
      <c r="IUE286" s="678" t="e">
        <f>IUD286+#REF!</f>
        <v>#REF!</v>
      </c>
      <c r="IUF286" s="197"/>
      <c r="IUG286" s="678" t="e">
        <f>IUF286+#REF!</f>
        <v>#REF!</v>
      </c>
      <c r="IUH286" s="197"/>
      <c r="IUI286" s="678" t="e">
        <f>IUH286+#REF!</f>
        <v>#REF!</v>
      </c>
      <c r="IUJ286" s="197"/>
      <c r="IUK286" s="678" t="e">
        <f>IUJ286+#REF!</f>
        <v>#REF!</v>
      </c>
      <c r="IUL286" s="197"/>
      <c r="IUM286" s="678" t="e">
        <f>IUL286+#REF!</f>
        <v>#REF!</v>
      </c>
      <c r="IUN286" s="197"/>
      <c r="IUO286" s="678" t="e">
        <f>IUN286+#REF!</f>
        <v>#REF!</v>
      </c>
      <c r="IUP286" s="197"/>
      <c r="IUQ286" s="678" t="e">
        <f>IUP286+#REF!</f>
        <v>#REF!</v>
      </c>
      <c r="IUR286" s="197"/>
      <c r="IUS286" s="678" t="e">
        <f>IUR286+#REF!</f>
        <v>#REF!</v>
      </c>
      <c r="IUT286" s="197"/>
      <c r="IUU286" s="678" t="e">
        <f>IUT286+#REF!</f>
        <v>#REF!</v>
      </c>
      <c r="IUV286" s="197"/>
      <c r="IUW286" s="678" t="e">
        <f>IUV286+#REF!</f>
        <v>#REF!</v>
      </c>
      <c r="IUX286" s="197"/>
      <c r="IUY286" s="678" t="e">
        <f>IUX286+#REF!</f>
        <v>#REF!</v>
      </c>
      <c r="IUZ286" s="197"/>
      <c r="IVA286" s="678" t="e">
        <f>IUZ286+#REF!</f>
        <v>#REF!</v>
      </c>
      <c r="IVB286" s="197"/>
      <c r="IVC286" s="678" t="e">
        <f>IVB286+#REF!</f>
        <v>#REF!</v>
      </c>
      <c r="IVD286" s="197"/>
      <c r="IVE286" s="678" t="e">
        <f>IVD286+#REF!</f>
        <v>#REF!</v>
      </c>
      <c r="IVF286" s="197"/>
      <c r="IVG286" s="678" t="e">
        <f>IVF286+#REF!</f>
        <v>#REF!</v>
      </c>
      <c r="IVH286" s="197"/>
      <c r="IVI286" s="678" t="e">
        <f>IVH286+#REF!</f>
        <v>#REF!</v>
      </c>
      <c r="IVJ286" s="197"/>
      <c r="IVK286" s="678" t="e">
        <f>IVJ286+#REF!</f>
        <v>#REF!</v>
      </c>
      <c r="IVL286" s="197"/>
      <c r="IVM286" s="678" t="e">
        <f>IVL286+#REF!</f>
        <v>#REF!</v>
      </c>
      <c r="IVN286" s="197"/>
      <c r="IVO286" s="678" t="e">
        <f>IVN286+#REF!</f>
        <v>#REF!</v>
      </c>
      <c r="IVP286" s="197"/>
      <c r="IVQ286" s="678" t="e">
        <f>IVP286+#REF!</f>
        <v>#REF!</v>
      </c>
      <c r="IVR286" s="197"/>
      <c r="IVS286" s="678" t="e">
        <f>IVR286+#REF!</f>
        <v>#REF!</v>
      </c>
      <c r="IVT286" s="197"/>
      <c r="IVU286" s="678" t="e">
        <f>IVT286+#REF!</f>
        <v>#REF!</v>
      </c>
      <c r="IVV286" s="197"/>
      <c r="IVW286" s="678" t="e">
        <f>IVV286+#REF!</f>
        <v>#REF!</v>
      </c>
      <c r="IVX286" s="197"/>
      <c r="IVY286" s="678" t="e">
        <f>IVX286+#REF!</f>
        <v>#REF!</v>
      </c>
      <c r="IVZ286" s="197"/>
      <c r="IWA286" s="678" t="e">
        <f>IVZ286+#REF!</f>
        <v>#REF!</v>
      </c>
      <c r="IWB286" s="197"/>
      <c r="IWC286" s="678" t="e">
        <f>IWB286+#REF!</f>
        <v>#REF!</v>
      </c>
      <c r="IWD286" s="197"/>
      <c r="IWE286" s="678" t="e">
        <f>IWD286+#REF!</f>
        <v>#REF!</v>
      </c>
      <c r="IWF286" s="197"/>
      <c r="IWG286" s="678" t="e">
        <f>IWF286+#REF!</f>
        <v>#REF!</v>
      </c>
      <c r="IWH286" s="197"/>
      <c r="IWI286" s="678" t="e">
        <f>IWH286+#REF!</f>
        <v>#REF!</v>
      </c>
      <c r="IWJ286" s="197"/>
      <c r="IWK286" s="678" t="e">
        <f>IWJ286+#REF!</f>
        <v>#REF!</v>
      </c>
      <c r="IWL286" s="197"/>
      <c r="IWM286" s="678" t="e">
        <f>IWL286+#REF!</f>
        <v>#REF!</v>
      </c>
      <c r="IWN286" s="197"/>
      <c r="IWO286" s="678" t="e">
        <f>IWN286+#REF!</f>
        <v>#REF!</v>
      </c>
      <c r="IWP286" s="197"/>
      <c r="IWQ286" s="678" t="e">
        <f>IWP286+#REF!</f>
        <v>#REF!</v>
      </c>
      <c r="IWR286" s="197"/>
      <c r="IWS286" s="678" t="e">
        <f>IWR286+#REF!</f>
        <v>#REF!</v>
      </c>
      <c r="IWT286" s="197"/>
      <c r="IWU286" s="678" t="e">
        <f>IWT286+#REF!</f>
        <v>#REF!</v>
      </c>
      <c r="IWV286" s="197"/>
      <c r="IWW286" s="678" t="e">
        <f>IWV286+#REF!</f>
        <v>#REF!</v>
      </c>
      <c r="IWX286" s="197"/>
      <c r="IWY286" s="678" t="e">
        <f>IWX286+#REF!</f>
        <v>#REF!</v>
      </c>
      <c r="IWZ286" s="197"/>
      <c r="IXA286" s="678" t="e">
        <f>IWZ286+#REF!</f>
        <v>#REF!</v>
      </c>
      <c r="IXB286" s="197"/>
      <c r="IXC286" s="678" t="e">
        <f>IXB286+#REF!</f>
        <v>#REF!</v>
      </c>
      <c r="IXD286" s="197"/>
      <c r="IXE286" s="678" t="e">
        <f>IXD286+#REF!</f>
        <v>#REF!</v>
      </c>
      <c r="IXF286" s="197"/>
      <c r="IXG286" s="678" t="e">
        <f>IXF286+#REF!</f>
        <v>#REF!</v>
      </c>
      <c r="IXH286" s="197"/>
      <c r="IXI286" s="678" t="e">
        <f>IXH286+#REF!</f>
        <v>#REF!</v>
      </c>
      <c r="IXJ286" s="197"/>
      <c r="IXK286" s="678" t="e">
        <f>IXJ286+#REF!</f>
        <v>#REF!</v>
      </c>
      <c r="IXL286" s="197"/>
      <c r="IXM286" s="678" t="e">
        <f>IXL286+#REF!</f>
        <v>#REF!</v>
      </c>
      <c r="IXN286" s="197"/>
      <c r="IXO286" s="678" t="e">
        <f>IXN286+#REF!</f>
        <v>#REF!</v>
      </c>
      <c r="IXP286" s="197"/>
      <c r="IXQ286" s="678" t="e">
        <f>IXP286+#REF!</f>
        <v>#REF!</v>
      </c>
      <c r="IXR286" s="197"/>
      <c r="IXS286" s="678" t="e">
        <f>IXR286+#REF!</f>
        <v>#REF!</v>
      </c>
      <c r="IXT286" s="197"/>
      <c r="IXU286" s="678" t="e">
        <f>IXT286+#REF!</f>
        <v>#REF!</v>
      </c>
      <c r="IXV286" s="197"/>
      <c r="IXW286" s="678" t="e">
        <f>IXV286+#REF!</f>
        <v>#REF!</v>
      </c>
      <c r="IXX286" s="197"/>
      <c r="IXY286" s="678" t="e">
        <f>IXX286+#REF!</f>
        <v>#REF!</v>
      </c>
      <c r="IXZ286" s="197"/>
      <c r="IYA286" s="678" t="e">
        <f>IXZ286+#REF!</f>
        <v>#REF!</v>
      </c>
      <c r="IYB286" s="197"/>
      <c r="IYC286" s="678" t="e">
        <f>IYB286+#REF!</f>
        <v>#REF!</v>
      </c>
      <c r="IYD286" s="197"/>
      <c r="IYE286" s="678" t="e">
        <f>IYD286+#REF!</f>
        <v>#REF!</v>
      </c>
      <c r="IYF286" s="197"/>
      <c r="IYG286" s="678" t="e">
        <f>IYF286+#REF!</f>
        <v>#REF!</v>
      </c>
      <c r="IYH286" s="197"/>
      <c r="IYI286" s="678" t="e">
        <f>IYH286+#REF!</f>
        <v>#REF!</v>
      </c>
      <c r="IYJ286" s="197"/>
      <c r="IYK286" s="678" t="e">
        <f>IYJ286+#REF!</f>
        <v>#REF!</v>
      </c>
      <c r="IYL286" s="197"/>
      <c r="IYM286" s="678" t="e">
        <f>IYL286+#REF!</f>
        <v>#REF!</v>
      </c>
      <c r="IYN286" s="197"/>
      <c r="IYO286" s="678" t="e">
        <f>IYN286+#REF!</f>
        <v>#REF!</v>
      </c>
      <c r="IYP286" s="197"/>
      <c r="IYQ286" s="678" t="e">
        <f>IYP286+#REF!</f>
        <v>#REF!</v>
      </c>
      <c r="IYR286" s="197"/>
      <c r="IYS286" s="678" t="e">
        <f>IYR286+#REF!</f>
        <v>#REF!</v>
      </c>
      <c r="IYT286" s="197"/>
      <c r="IYU286" s="678" t="e">
        <f>IYT286+#REF!</f>
        <v>#REF!</v>
      </c>
      <c r="IYV286" s="197"/>
      <c r="IYW286" s="678" t="e">
        <f>IYV286+#REF!</f>
        <v>#REF!</v>
      </c>
      <c r="IYX286" s="197"/>
      <c r="IYY286" s="678" t="e">
        <f>IYX286+#REF!</f>
        <v>#REF!</v>
      </c>
      <c r="IYZ286" s="197"/>
      <c r="IZA286" s="678" t="e">
        <f>IYZ286+#REF!</f>
        <v>#REF!</v>
      </c>
      <c r="IZB286" s="197"/>
      <c r="IZC286" s="678" t="e">
        <f>IZB286+#REF!</f>
        <v>#REF!</v>
      </c>
      <c r="IZD286" s="197"/>
      <c r="IZE286" s="678" t="e">
        <f>IZD286+#REF!</f>
        <v>#REF!</v>
      </c>
      <c r="IZF286" s="197"/>
      <c r="IZG286" s="678" t="e">
        <f>IZF286+#REF!</f>
        <v>#REF!</v>
      </c>
      <c r="IZH286" s="197"/>
      <c r="IZI286" s="678" t="e">
        <f>IZH286+#REF!</f>
        <v>#REF!</v>
      </c>
      <c r="IZJ286" s="197"/>
      <c r="IZK286" s="678" t="e">
        <f>IZJ286+#REF!</f>
        <v>#REF!</v>
      </c>
      <c r="IZL286" s="197"/>
      <c r="IZM286" s="678" t="e">
        <f>IZL286+#REF!</f>
        <v>#REF!</v>
      </c>
      <c r="IZN286" s="197"/>
      <c r="IZO286" s="678" t="e">
        <f>IZN286+#REF!</f>
        <v>#REF!</v>
      </c>
      <c r="IZP286" s="197"/>
      <c r="IZQ286" s="678" t="e">
        <f>IZP286+#REF!</f>
        <v>#REF!</v>
      </c>
      <c r="IZR286" s="197"/>
      <c r="IZS286" s="678" t="e">
        <f>IZR286+#REF!</f>
        <v>#REF!</v>
      </c>
      <c r="IZT286" s="197"/>
      <c r="IZU286" s="678" t="e">
        <f>IZT286+#REF!</f>
        <v>#REF!</v>
      </c>
      <c r="IZV286" s="197"/>
      <c r="IZW286" s="678" t="e">
        <f>IZV286+#REF!</f>
        <v>#REF!</v>
      </c>
      <c r="IZX286" s="197"/>
      <c r="IZY286" s="678" t="e">
        <f>IZX286+#REF!</f>
        <v>#REF!</v>
      </c>
      <c r="IZZ286" s="197"/>
      <c r="JAA286" s="678" t="e">
        <f>IZZ286+#REF!</f>
        <v>#REF!</v>
      </c>
      <c r="JAB286" s="197"/>
      <c r="JAC286" s="678" t="e">
        <f>JAB286+#REF!</f>
        <v>#REF!</v>
      </c>
      <c r="JAD286" s="197"/>
      <c r="JAE286" s="678" t="e">
        <f>JAD286+#REF!</f>
        <v>#REF!</v>
      </c>
      <c r="JAF286" s="197"/>
      <c r="JAG286" s="678" t="e">
        <f>JAF286+#REF!</f>
        <v>#REF!</v>
      </c>
      <c r="JAH286" s="197"/>
      <c r="JAI286" s="678" t="e">
        <f>JAH286+#REF!</f>
        <v>#REF!</v>
      </c>
      <c r="JAJ286" s="197"/>
      <c r="JAK286" s="678" t="e">
        <f>JAJ286+#REF!</f>
        <v>#REF!</v>
      </c>
      <c r="JAL286" s="197"/>
      <c r="JAM286" s="678" t="e">
        <f>JAL286+#REF!</f>
        <v>#REF!</v>
      </c>
      <c r="JAN286" s="197"/>
      <c r="JAO286" s="678" t="e">
        <f>JAN286+#REF!</f>
        <v>#REF!</v>
      </c>
      <c r="JAP286" s="197"/>
      <c r="JAQ286" s="678" t="e">
        <f>JAP286+#REF!</f>
        <v>#REF!</v>
      </c>
      <c r="JAR286" s="197"/>
      <c r="JAS286" s="678" t="e">
        <f>JAR286+#REF!</f>
        <v>#REF!</v>
      </c>
      <c r="JAT286" s="197"/>
      <c r="JAU286" s="678" t="e">
        <f>JAT286+#REF!</f>
        <v>#REF!</v>
      </c>
      <c r="JAV286" s="197"/>
      <c r="JAW286" s="678" t="e">
        <f>JAV286+#REF!</f>
        <v>#REF!</v>
      </c>
      <c r="JAX286" s="197"/>
      <c r="JAY286" s="678" t="e">
        <f>JAX286+#REF!</f>
        <v>#REF!</v>
      </c>
      <c r="JAZ286" s="197"/>
      <c r="JBA286" s="678" t="e">
        <f>JAZ286+#REF!</f>
        <v>#REF!</v>
      </c>
      <c r="JBB286" s="197"/>
      <c r="JBC286" s="678" t="e">
        <f>JBB286+#REF!</f>
        <v>#REF!</v>
      </c>
      <c r="JBD286" s="197"/>
      <c r="JBE286" s="678" t="e">
        <f>JBD286+#REF!</f>
        <v>#REF!</v>
      </c>
      <c r="JBF286" s="197"/>
      <c r="JBG286" s="678" t="e">
        <f>JBF286+#REF!</f>
        <v>#REF!</v>
      </c>
      <c r="JBH286" s="197"/>
      <c r="JBI286" s="678" t="e">
        <f>JBH286+#REF!</f>
        <v>#REF!</v>
      </c>
      <c r="JBJ286" s="197"/>
      <c r="JBK286" s="678" t="e">
        <f>JBJ286+#REF!</f>
        <v>#REF!</v>
      </c>
      <c r="JBL286" s="197"/>
      <c r="JBM286" s="678" t="e">
        <f>JBL286+#REF!</f>
        <v>#REF!</v>
      </c>
      <c r="JBN286" s="197"/>
      <c r="JBO286" s="678" t="e">
        <f>JBN286+#REF!</f>
        <v>#REF!</v>
      </c>
      <c r="JBP286" s="197"/>
      <c r="JBQ286" s="678" t="e">
        <f>JBP286+#REF!</f>
        <v>#REF!</v>
      </c>
      <c r="JBR286" s="197"/>
      <c r="JBS286" s="678" t="e">
        <f>JBR286+#REF!</f>
        <v>#REF!</v>
      </c>
      <c r="JBT286" s="197"/>
      <c r="JBU286" s="678" t="e">
        <f>JBT286+#REF!</f>
        <v>#REF!</v>
      </c>
      <c r="JBV286" s="197"/>
      <c r="JBW286" s="678" t="e">
        <f>JBV286+#REF!</f>
        <v>#REF!</v>
      </c>
      <c r="JBX286" s="197"/>
      <c r="JBY286" s="678" t="e">
        <f>JBX286+#REF!</f>
        <v>#REF!</v>
      </c>
      <c r="JBZ286" s="197"/>
      <c r="JCA286" s="678" t="e">
        <f>JBZ286+#REF!</f>
        <v>#REF!</v>
      </c>
      <c r="JCB286" s="197"/>
      <c r="JCC286" s="678" t="e">
        <f>JCB286+#REF!</f>
        <v>#REF!</v>
      </c>
      <c r="JCD286" s="197"/>
      <c r="JCE286" s="678" t="e">
        <f>JCD286+#REF!</f>
        <v>#REF!</v>
      </c>
      <c r="JCF286" s="197"/>
      <c r="JCG286" s="678" t="e">
        <f>JCF286+#REF!</f>
        <v>#REF!</v>
      </c>
      <c r="JCH286" s="197"/>
      <c r="JCI286" s="678" t="e">
        <f>JCH286+#REF!</f>
        <v>#REF!</v>
      </c>
      <c r="JCJ286" s="197"/>
      <c r="JCK286" s="678" t="e">
        <f>JCJ286+#REF!</f>
        <v>#REF!</v>
      </c>
      <c r="JCL286" s="197"/>
      <c r="JCM286" s="678" t="e">
        <f>JCL286+#REF!</f>
        <v>#REF!</v>
      </c>
      <c r="JCN286" s="197"/>
      <c r="JCO286" s="678" t="e">
        <f>JCN286+#REF!</f>
        <v>#REF!</v>
      </c>
      <c r="JCP286" s="197"/>
      <c r="JCQ286" s="678" t="e">
        <f>JCP286+#REF!</f>
        <v>#REF!</v>
      </c>
      <c r="JCR286" s="197"/>
      <c r="JCS286" s="678" t="e">
        <f>JCR286+#REF!</f>
        <v>#REF!</v>
      </c>
      <c r="JCT286" s="197"/>
      <c r="JCU286" s="678" t="e">
        <f>JCT286+#REF!</f>
        <v>#REF!</v>
      </c>
      <c r="JCV286" s="197"/>
      <c r="JCW286" s="678" t="e">
        <f>JCV286+#REF!</f>
        <v>#REF!</v>
      </c>
      <c r="JCX286" s="197"/>
      <c r="JCY286" s="678" t="e">
        <f>JCX286+#REF!</f>
        <v>#REF!</v>
      </c>
      <c r="JCZ286" s="197"/>
      <c r="JDA286" s="678" t="e">
        <f>JCZ286+#REF!</f>
        <v>#REF!</v>
      </c>
      <c r="JDB286" s="197"/>
      <c r="JDC286" s="678" t="e">
        <f>JDB286+#REF!</f>
        <v>#REF!</v>
      </c>
      <c r="JDD286" s="197"/>
      <c r="JDE286" s="678" t="e">
        <f>JDD286+#REF!</f>
        <v>#REF!</v>
      </c>
      <c r="JDF286" s="197"/>
      <c r="JDG286" s="678" t="e">
        <f>JDF286+#REF!</f>
        <v>#REF!</v>
      </c>
      <c r="JDH286" s="197"/>
      <c r="JDI286" s="678" t="e">
        <f>JDH286+#REF!</f>
        <v>#REF!</v>
      </c>
      <c r="JDJ286" s="197"/>
      <c r="JDK286" s="678" t="e">
        <f>JDJ286+#REF!</f>
        <v>#REF!</v>
      </c>
      <c r="JDL286" s="197"/>
      <c r="JDM286" s="678" t="e">
        <f>JDL286+#REF!</f>
        <v>#REF!</v>
      </c>
      <c r="JDN286" s="197"/>
      <c r="JDO286" s="678" t="e">
        <f>JDN286+#REF!</f>
        <v>#REF!</v>
      </c>
      <c r="JDP286" s="197"/>
      <c r="JDQ286" s="678" t="e">
        <f>JDP286+#REF!</f>
        <v>#REF!</v>
      </c>
      <c r="JDR286" s="197"/>
      <c r="JDS286" s="678" t="e">
        <f>JDR286+#REF!</f>
        <v>#REF!</v>
      </c>
      <c r="JDT286" s="197"/>
      <c r="JDU286" s="678" t="e">
        <f>JDT286+#REF!</f>
        <v>#REF!</v>
      </c>
      <c r="JDV286" s="197"/>
      <c r="JDW286" s="678" t="e">
        <f>JDV286+#REF!</f>
        <v>#REF!</v>
      </c>
      <c r="JDX286" s="197"/>
      <c r="JDY286" s="678" t="e">
        <f>JDX286+#REF!</f>
        <v>#REF!</v>
      </c>
      <c r="JDZ286" s="197"/>
      <c r="JEA286" s="678" t="e">
        <f>JDZ286+#REF!</f>
        <v>#REF!</v>
      </c>
      <c r="JEB286" s="197"/>
      <c r="JEC286" s="678" t="e">
        <f>JEB286+#REF!</f>
        <v>#REF!</v>
      </c>
      <c r="JED286" s="197"/>
      <c r="JEE286" s="678" t="e">
        <f>JED286+#REF!</f>
        <v>#REF!</v>
      </c>
      <c r="JEF286" s="197"/>
      <c r="JEG286" s="678" t="e">
        <f>JEF286+#REF!</f>
        <v>#REF!</v>
      </c>
      <c r="JEH286" s="197"/>
      <c r="JEI286" s="678" t="e">
        <f>JEH286+#REF!</f>
        <v>#REF!</v>
      </c>
      <c r="JEJ286" s="197"/>
      <c r="JEK286" s="678" t="e">
        <f>JEJ286+#REF!</f>
        <v>#REF!</v>
      </c>
      <c r="JEL286" s="197"/>
      <c r="JEM286" s="678" t="e">
        <f>JEL286+#REF!</f>
        <v>#REF!</v>
      </c>
      <c r="JEN286" s="197"/>
      <c r="JEO286" s="678" t="e">
        <f>JEN286+#REF!</f>
        <v>#REF!</v>
      </c>
      <c r="JEP286" s="197"/>
      <c r="JEQ286" s="678" t="e">
        <f>JEP286+#REF!</f>
        <v>#REF!</v>
      </c>
      <c r="JER286" s="197"/>
      <c r="JES286" s="678" t="e">
        <f>JER286+#REF!</f>
        <v>#REF!</v>
      </c>
      <c r="JET286" s="197"/>
      <c r="JEU286" s="678" t="e">
        <f>JET286+#REF!</f>
        <v>#REF!</v>
      </c>
      <c r="JEV286" s="197"/>
      <c r="JEW286" s="678" t="e">
        <f>JEV286+#REF!</f>
        <v>#REF!</v>
      </c>
      <c r="JEX286" s="197"/>
      <c r="JEY286" s="678" t="e">
        <f>JEX286+#REF!</f>
        <v>#REF!</v>
      </c>
      <c r="JEZ286" s="197"/>
      <c r="JFA286" s="678" t="e">
        <f>JEZ286+#REF!</f>
        <v>#REF!</v>
      </c>
      <c r="JFB286" s="197"/>
      <c r="JFC286" s="678" t="e">
        <f>JFB286+#REF!</f>
        <v>#REF!</v>
      </c>
      <c r="JFD286" s="197"/>
      <c r="JFE286" s="678" t="e">
        <f>JFD286+#REF!</f>
        <v>#REF!</v>
      </c>
      <c r="JFF286" s="197"/>
      <c r="JFG286" s="678" t="e">
        <f>JFF286+#REF!</f>
        <v>#REF!</v>
      </c>
      <c r="JFH286" s="197"/>
      <c r="JFI286" s="678" t="e">
        <f>JFH286+#REF!</f>
        <v>#REF!</v>
      </c>
      <c r="JFJ286" s="197"/>
      <c r="JFK286" s="678" t="e">
        <f>JFJ286+#REF!</f>
        <v>#REF!</v>
      </c>
      <c r="JFL286" s="197"/>
      <c r="JFM286" s="678" t="e">
        <f>JFL286+#REF!</f>
        <v>#REF!</v>
      </c>
      <c r="JFN286" s="197"/>
      <c r="JFO286" s="678" t="e">
        <f>JFN286+#REF!</f>
        <v>#REF!</v>
      </c>
      <c r="JFP286" s="197"/>
      <c r="JFQ286" s="678" t="e">
        <f>JFP286+#REF!</f>
        <v>#REF!</v>
      </c>
      <c r="JFR286" s="197"/>
      <c r="JFS286" s="678" t="e">
        <f>JFR286+#REF!</f>
        <v>#REF!</v>
      </c>
      <c r="JFT286" s="197"/>
      <c r="JFU286" s="678" t="e">
        <f>JFT286+#REF!</f>
        <v>#REF!</v>
      </c>
      <c r="JFV286" s="197"/>
      <c r="JFW286" s="678" t="e">
        <f>JFV286+#REF!</f>
        <v>#REF!</v>
      </c>
      <c r="JFX286" s="197"/>
      <c r="JFY286" s="678" t="e">
        <f>JFX286+#REF!</f>
        <v>#REF!</v>
      </c>
      <c r="JFZ286" s="197"/>
      <c r="JGA286" s="678" t="e">
        <f>JFZ286+#REF!</f>
        <v>#REF!</v>
      </c>
      <c r="JGB286" s="197"/>
      <c r="JGC286" s="678" t="e">
        <f>JGB286+#REF!</f>
        <v>#REF!</v>
      </c>
      <c r="JGD286" s="197"/>
      <c r="JGE286" s="678" t="e">
        <f>JGD286+#REF!</f>
        <v>#REF!</v>
      </c>
      <c r="JGF286" s="197"/>
      <c r="JGG286" s="678" t="e">
        <f>JGF286+#REF!</f>
        <v>#REF!</v>
      </c>
      <c r="JGH286" s="197"/>
      <c r="JGI286" s="678" t="e">
        <f>JGH286+#REF!</f>
        <v>#REF!</v>
      </c>
      <c r="JGJ286" s="197"/>
      <c r="JGK286" s="678" t="e">
        <f>JGJ286+#REF!</f>
        <v>#REF!</v>
      </c>
      <c r="JGL286" s="197"/>
      <c r="JGM286" s="678" t="e">
        <f>JGL286+#REF!</f>
        <v>#REF!</v>
      </c>
      <c r="JGN286" s="197"/>
      <c r="JGO286" s="678" t="e">
        <f>JGN286+#REF!</f>
        <v>#REF!</v>
      </c>
      <c r="JGP286" s="197"/>
      <c r="JGQ286" s="678" t="e">
        <f>JGP286+#REF!</f>
        <v>#REF!</v>
      </c>
      <c r="JGR286" s="197"/>
      <c r="JGS286" s="678" t="e">
        <f>JGR286+#REF!</f>
        <v>#REF!</v>
      </c>
      <c r="JGT286" s="197"/>
      <c r="JGU286" s="678" t="e">
        <f>JGT286+#REF!</f>
        <v>#REF!</v>
      </c>
      <c r="JGV286" s="197"/>
      <c r="JGW286" s="678" t="e">
        <f>JGV286+#REF!</f>
        <v>#REF!</v>
      </c>
      <c r="JGX286" s="197"/>
      <c r="JGY286" s="678" t="e">
        <f>JGX286+#REF!</f>
        <v>#REF!</v>
      </c>
      <c r="JGZ286" s="197"/>
      <c r="JHA286" s="678" t="e">
        <f>JGZ286+#REF!</f>
        <v>#REF!</v>
      </c>
      <c r="JHB286" s="197"/>
      <c r="JHC286" s="678" t="e">
        <f>JHB286+#REF!</f>
        <v>#REF!</v>
      </c>
      <c r="JHD286" s="197"/>
      <c r="JHE286" s="678" t="e">
        <f>JHD286+#REF!</f>
        <v>#REF!</v>
      </c>
      <c r="JHF286" s="197"/>
      <c r="JHG286" s="678" t="e">
        <f>JHF286+#REF!</f>
        <v>#REF!</v>
      </c>
      <c r="JHH286" s="197"/>
      <c r="JHI286" s="678" t="e">
        <f>JHH286+#REF!</f>
        <v>#REF!</v>
      </c>
      <c r="JHJ286" s="197"/>
      <c r="JHK286" s="678" t="e">
        <f>JHJ286+#REF!</f>
        <v>#REF!</v>
      </c>
      <c r="JHL286" s="197"/>
      <c r="JHM286" s="678" t="e">
        <f>JHL286+#REF!</f>
        <v>#REF!</v>
      </c>
      <c r="JHN286" s="197"/>
      <c r="JHO286" s="678" t="e">
        <f>JHN286+#REF!</f>
        <v>#REF!</v>
      </c>
      <c r="JHP286" s="197"/>
      <c r="JHQ286" s="678" t="e">
        <f>JHP286+#REF!</f>
        <v>#REF!</v>
      </c>
      <c r="JHR286" s="197"/>
      <c r="JHS286" s="678" t="e">
        <f>JHR286+#REF!</f>
        <v>#REF!</v>
      </c>
      <c r="JHT286" s="197"/>
      <c r="JHU286" s="678" t="e">
        <f>JHT286+#REF!</f>
        <v>#REF!</v>
      </c>
      <c r="JHV286" s="197"/>
      <c r="JHW286" s="678" t="e">
        <f>JHV286+#REF!</f>
        <v>#REF!</v>
      </c>
      <c r="JHX286" s="197"/>
      <c r="JHY286" s="678" t="e">
        <f>JHX286+#REF!</f>
        <v>#REF!</v>
      </c>
      <c r="JHZ286" s="197"/>
      <c r="JIA286" s="678" t="e">
        <f>JHZ286+#REF!</f>
        <v>#REF!</v>
      </c>
      <c r="JIB286" s="197"/>
      <c r="JIC286" s="678" t="e">
        <f>JIB286+#REF!</f>
        <v>#REF!</v>
      </c>
      <c r="JID286" s="197"/>
      <c r="JIE286" s="678" t="e">
        <f>JID286+#REF!</f>
        <v>#REF!</v>
      </c>
      <c r="JIF286" s="197"/>
      <c r="JIG286" s="678" t="e">
        <f>JIF286+#REF!</f>
        <v>#REF!</v>
      </c>
      <c r="JIH286" s="197"/>
      <c r="JII286" s="678" t="e">
        <f>JIH286+#REF!</f>
        <v>#REF!</v>
      </c>
      <c r="JIJ286" s="197"/>
      <c r="JIK286" s="678" t="e">
        <f>JIJ286+#REF!</f>
        <v>#REF!</v>
      </c>
      <c r="JIL286" s="197"/>
      <c r="JIM286" s="678" t="e">
        <f>JIL286+#REF!</f>
        <v>#REF!</v>
      </c>
      <c r="JIN286" s="197"/>
      <c r="JIO286" s="678" t="e">
        <f>JIN286+#REF!</f>
        <v>#REF!</v>
      </c>
      <c r="JIP286" s="197"/>
      <c r="JIQ286" s="678" t="e">
        <f>JIP286+#REF!</f>
        <v>#REF!</v>
      </c>
      <c r="JIR286" s="197"/>
      <c r="JIS286" s="678" t="e">
        <f>JIR286+#REF!</f>
        <v>#REF!</v>
      </c>
      <c r="JIT286" s="197"/>
      <c r="JIU286" s="678" t="e">
        <f>JIT286+#REF!</f>
        <v>#REF!</v>
      </c>
      <c r="JIV286" s="197"/>
      <c r="JIW286" s="678" t="e">
        <f>JIV286+#REF!</f>
        <v>#REF!</v>
      </c>
      <c r="JIX286" s="197"/>
      <c r="JIY286" s="678" t="e">
        <f>JIX286+#REF!</f>
        <v>#REF!</v>
      </c>
      <c r="JIZ286" s="197"/>
      <c r="JJA286" s="678" t="e">
        <f>JIZ286+#REF!</f>
        <v>#REF!</v>
      </c>
      <c r="JJB286" s="197"/>
      <c r="JJC286" s="678" t="e">
        <f>JJB286+#REF!</f>
        <v>#REF!</v>
      </c>
      <c r="JJD286" s="197"/>
      <c r="JJE286" s="678" t="e">
        <f>JJD286+#REF!</f>
        <v>#REF!</v>
      </c>
      <c r="JJF286" s="197"/>
      <c r="JJG286" s="678" t="e">
        <f>JJF286+#REF!</f>
        <v>#REF!</v>
      </c>
      <c r="JJH286" s="197"/>
      <c r="JJI286" s="678" t="e">
        <f>JJH286+#REF!</f>
        <v>#REF!</v>
      </c>
      <c r="JJJ286" s="197"/>
      <c r="JJK286" s="678" t="e">
        <f>JJJ286+#REF!</f>
        <v>#REF!</v>
      </c>
      <c r="JJL286" s="197"/>
      <c r="JJM286" s="678" t="e">
        <f>JJL286+#REF!</f>
        <v>#REF!</v>
      </c>
      <c r="JJN286" s="197"/>
      <c r="JJO286" s="678" t="e">
        <f>JJN286+#REF!</f>
        <v>#REF!</v>
      </c>
      <c r="JJP286" s="197"/>
      <c r="JJQ286" s="678" t="e">
        <f>JJP286+#REF!</f>
        <v>#REF!</v>
      </c>
      <c r="JJR286" s="197"/>
      <c r="JJS286" s="678" t="e">
        <f>JJR286+#REF!</f>
        <v>#REF!</v>
      </c>
      <c r="JJT286" s="197"/>
      <c r="JJU286" s="678" t="e">
        <f>JJT286+#REF!</f>
        <v>#REF!</v>
      </c>
      <c r="JJV286" s="197"/>
      <c r="JJW286" s="678" t="e">
        <f>JJV286+#REF!</f>
        <v>#REF!</v>
      </c>
      <c r="JJX286" s="197"/>
      <c r="JJY286" s="678" t="e">
        <f>JJX286+#REF!</f>
        <v>#REF!</v>
      </c>
      <c r="JJZ286" s="197"/>
      <c r="JKA286" s="678" t="e">
        <f>JJZ286+#REF!</f>
        <v>#REF!</v>
      </c>
      <c r="JKB286" s="197"/>
      <c r="JKC286" s="678" t="e">
        <f>JKB286+#REF!</f>
        <v>#REF!</v>
      </c>
      <c r="JKD286" s="197"/>
      <c r="JKE286" s="678" t="e">
        <f>JKD286+#REF!</f>
        <v>#REF!</v>
      </c>
      <c r="JKF286" s="197"/>
      <c r="JKG286" s="678" t="e">
        <f>JKF286+#REF!</f>
        <v>#REF!</v>
      </c>
      <c r="JKH286" s="197"/>
      <c r="JKI286" s="678" t="e">
        <f>JKH286+#REF!</f>
        <v>#REF!</v>
      </c>
      <c r="JKJ286" s="197"/>
      <c r="JKK286" s="678" t="e">
        <f>JKJ286+#REF!</f>
        <v>#REF!</v>
      </c>
      <c r="JKL286" s="197"/>
      <c r="JKM286" s="678" t="e">
        <f>JKL286+#REF!</f>
        <v>#REF!</v>
      </c>
      <c r="JKN286" s="197"/>
      <c r="JKO286" s="678" t="e">
        <f>JKN286+#REF!</f>
        <v>#REF!</v>
      </c>
      <c r="JKP286" s="197"/>
      <c r="JKQ286" s="678" t="e">
        <f>JKP286+#REF!</f>
        <v>#REF!</v>
      </c>
      <c r="JKR286" s="197"/>
      <c r="JKS286" s="678" t="e">
        <f>JKR286+#REF!</f>
        <v>#REF!</v>
      </c>
      <c r="JKT286" s="197"/>
      <c r="JKU286" s="678" t="e">
        <f>JKT286+#REF!</f>
        <v>#REF!</v>
      </c>
      <c r="JKV286" s="197"/>
      <c r="JKW286" s="678" t="e">
        <f>JKV286+#REF!</f>
        <v>#REF!</v>
      </c>
      <c r="JKX286" s="197"/>
      <c r="JKY286" s="678" t="e">
        <f>JKX286+#REF!</f>
        <v>#REF!</v>
      </c>
      <c r="JKZ286" s="197"/>
      <c r="JLA286" s="678" t="e">
        <f>JKZ286+#REF!</f>
        <v>#REF!</v>
      </c>
      <c r="JLB286" s="197"/>
      <c r="JLC286" s="678" t="e">
        <f>JLB286+#REF!</f>
        <v>#REF!</v>
      </c>
      <c r="JLD286" s="197"/>
      <c r="JLE286" s="678" t="e">
        <f>JLD286+#REF!</f>
        <v>#REF!</v>
      </c>
      <c r="JLF286" s="197"/>
      <c r="JLG286" s="678" t="e">
        <f>JLF286+#REF!</f>
        <v>#REF!</v>
      </c>
      <c r="JLH286" s="197"/>
      <c r="JLI286" s="678" t="e">
        <f>JLH286+#REF!</f>
        <v>#REF!</v>
      </c>
      <c r="JLJ286" s="197"/>
      <c r="JLK286" s="678" t="e">
        <f>JLJ286+#REF!</f>
        <v>#REF!</v>
      </c>
      <c r="JLL286" s="197"/>
      <c r="JLM286" s="678" t="e">
        <f>JLL286+#REF!</f>
        <v>#REF!</v>
      </c>
      <c r="JLN286" s="197"/>
      <c r="JLO286" s="678" t="e">
        <f>JLN286+#REF!</f>
        <v>#REF!</v>
      </c>
      <c r="JLP286" s="197"/>
      <c r="JLQ286" s="678" t="e">
        <f>JLP286+#REF!</f>
        <v>#REF!</v>
      </c>
      <c r="JLR286" s="197"/>
      <c r="JLS286" s="678" t="e">
        <f>JLR286+#REF!</f>
        <v>#REF!</v>
      </c>
      <c r="JLT286" s="197"/>
      <c r="JLU286" s="678" t="e">
        <f>JLT286+#REF!</f>
        <v>#REF!</v>
      </c>
      <c r="JLV286" s="197"/>
      <c r="JLW286" s="678" t="e">
        <f>JLV286+#REF!</f>
        <v>#REF!</v>
      </c>
      <c r="JLX286" s="197"/>
      <c r="JLY286" s="678" t="e">
        <f>JLX286+#REF!</f>
        <v>#REF!</v>
      </c>
      <c r="JLZ286" s="197"/>
      <c r="JMA286" s="678" t="e">
        <f>JLZ286+#REF!</f>
        <v>#REF!</v>
      </c>
      <c r="JMB286" s="197"/>
      <c r="JMC286" s="678" t="e">
        <f>JMB286+#REF!</f>
        <v>#REF!</v>
      </c>
      <c r="JMD286" s="197"/>
      <c r="JME286" s="678" t="e">
        <f>JMD286+#REF!</f>
        <v>#REF!</v>
      </c>
      <c r="JMF286" s="197"/>
      <c r="JMG286" s="678" t="e">
        <f>JMF286+#REF!</f>
        <v>#REF!</v>
      </c>
      <c r="JMH286" s="197"/>
      <c r="JMI286" s="678" t="e">
        <f>JMH286+#REF!</f>
        <v>#REF!</v>
      </c>
      <c r="JMJ286" s="197"/>
      <c r="JMK286" s="678" t="e">
        <f>JMJ286+#REF!</f>
        <v>#REF!</v>
      </c>
      <c r="JML286" s="197"/>
      <c r="JMM286" s="678" t="e">
        <f>JML286+#REF!</f>
        <v>#REF!</v>
      </c>
      <c r="JMN286" s="197"/>
      <c r="JMO286" s="678" t="e">
        <f>JMN286+#REF!</f>
        <v>#REF!</v>
      </c>
      <c r="JMP286" s="197"/>
      <c r="JMQ286" s="678" t="e">
        <f>JMP286+#REF!</f>
        <v>#REF!</v>
      </c>
      <c r="JMR286" s="197"/>
      <c r="JMS286" s="678" t="e">
        <f>JMR286+#REF!</f>
        <v>#REF!</v>
      </c>
      <c r="JMT286" s="197"/>
      <c r="JMU286" s="678" t="e">
        <f>JMT286+#REF!</f>
        <v>#REF!</v>
      </c>
      <c r="JMV286" s="197"/>
      <c r="JMW286" s="678" t="e">
        <f>JMV286+#REF!</f>
        <v>#REF!</v>
      </c>
      <c r="JMX286" s="197"/>
      <c r="JMY286" s="678" t="e">
        <f>JMX286+#REF!</f>
        <v>#REF!</v>
      </c>
      <c r="JMZ286" s="197"/>
      <c r="JNA286" s="678" t="e">
        <f>JMZ286+#REF!</f>
        <v>#REF!</v>
      </c>
      <c r="JNB286" s="197"/>
      <c r="JNC286" s="678" t="e">
        <f>JNB286+#REF!</f>
        <v>#REF!</v>
      </c>
      <c r="JND286" s="197"/>
      <c r="JNE286" s="678" t="e">
        <f>JND286+#REF!</f>
        <v>#REF!</v>
      </c>
      <c r="JNF286" s="197"/>
      <c r="JNG286" s="678" t="e">
        <f>JNF286+#REF!</f>
        <v>#REF!</v>
      </c>
      <c r="JNH286" s="197"/>
      <c r="JNI286" s="678" t="e">
        <f>JNH286+#REF!</f>
        <v>#REF!</v>
      </c>
      <c r="JNJ286" s="197"/>
      <c r="JNK286" s="678" t="e">
        <f>JNJ286+#REF!</f>
        <v>#REF!</v>
      </c>
      <c r="JNL286" s="197"/>
      <c r="JNM286" s="678" t="e">
        <f>JNL286+#REF!</f>
        <v>#REF!</v>
      </c>
      <c r="JNN286" s="197"/>
      <c r="JNO286" s="678" t="e">
        <f>JNN286+#REF!</f>
        <v>#REF!</v>
      </c>
      <c r="JNP286" s="197"/>
      <c r="JNQ286" s="678" t="e">
        <f>JNP286+#REF!</f>
        <v>#REF!</v>
      </c>
      <c r="JNR286" s="197"/>
      <c r="JNS286" s="678" t="e">
        <f>JNR286+#REF!</f>
        <v>#REF!</v>
      </c>
      <c r="JNT286" s="197"/>
      <c r="JNU286" s="678" t="e">
        <f>JNT286+#REF!</f>
        <v>#REF!</v>
      </c>
      <c r="JNV286" s="197"/>
      <c r="JNW286" s="678" t="e">
        <f>JNV286+#REF!</f>
        <v>#REF!</v>
      </c>
      <c r="JNX286" s="197"/>
      <c r="JNY286" s="678" t="e">
        <f>JNX286+#REF!</f>
        <v>#REF!</v>
      </c>
      <c r="JNZ286" s="197"/>
      <c r="JOA286" s="678" t="e">
        <f>JNZ286+#REF!</f>
        <v>#REF!</v>
      </c>
      <c r="JOB286" s="197"/>
      <c r="JOC286" s="678" t="e">
        <f>JOB286+#REF!</f>
        <v>#REF!</v>
      </c>
      <c r="JOD286" s="197"/>
      <c r="JOE286" s="678" t="e">
        <f>JOD286+#REF!</f>
        <v>#REF!</v>
      </c>
      <c r="JOF286" s="197"/>
      <c r="JOG286" s="678" t="e">
        <f>JOF286+#REF!</f>
        <v>#REF!</v>
      </c>
      <c r="JOH286" s="197"/>
      <c r="JOI286" s="678" t="e">
        <f>JOH286+#REF!</f>
        <v>#REF!</v>
      </c>
      <c r="JOJ286" s="197"/>
      <c r="JOK286" s="678" t="e">
        <f>JOJ286+#REF!</f>
        <v>#REF!</v>
      </c>
      <c r="JOL286" s="197"/>
      <c r="JOM286" s="678" t="e">
        <f>JOL286+#REF!</f>
        <v>#REF!</v>
      </c>
      <c r="JON286" s="197"/>
      <c r="JOO286" s="678" t="e">
        <f>JON286+#REF!</f>
        <v>#REF!</v>
      </c>
      <c r="JOP286" s="197"/>
      <c r="JOQ286" s="678" t="e">
        <f>JOP286+#REF!</f>
        <v>#REF!</v>
      </c>
      <c r="JOR286" s="197"/>
      <c r="JOS286" s="678" t="e">
        <f>JOR286+#REF!</f>
        <v>#REF!</v>
      </c>
      <c r="JOT286" s="197"/>
      <c r="JOU286" s="678" t="e">
        <f>JOT286+#REF!</f>
        <v>#REF!</v>
      </c>
      <c r="JOV286" s="197"/>
      <c r="JOW286" s="678" t="e">
        <f>JOV286+#REF!</f>
        <v>#REF!</v>
      </c>
      <c r="JOX286" s="197"/>
      <c r="JOY286" s="678" t="e">
        <f>JOX286+#REF!</f>
        <v>#REF!</v>
      </c>
      <c r="JOZ286" s="197"/>
      <c r="JPA286" s="678" t="e">
        <f>JOZ286+#REF!</f>
        <v>#REF!</v>
      </c>
      <c r="JPB286" s="197"/>
      <c r="JPC286" s="678" t="e">
        <f>JPB286+#REF!</f>
        <v>#REF!</v>
      </c>
      <c r="JPD286" s="197"/>
      <c r="JPE286" s="678" t="e">
        <f>JPD286+#REF!</f>
        <v>#REF!</v>
      </c>
      <c r="JPF286" s="197"/>
      <c r="JPG286" s="678" t="e">
        <f>JPF286+#REF!</f>
        <v>#REF!</v>
      </c>
      <c r="JPH286" s="197"/>
      <c r="JPI286" s="678" t="e">
        <f>JPH286+#REF!</f>
        <v>#REF!</v>
      </c>
      <c r="JPJ286" s="197"/>
      <c r="JPK286" s="678" t="e">
        <f>JPJ286+#REF!</f>
        <v>#REF!</v>
      </c>
      <c r="JPL286" s="197"/>
      <c r="JPM286" s="678" t="e">
        <f>JPL286+#REF!</f>
        <v>#REF!</v>
      </c>
      <c r="JPN286" s="197"/>
      <c r="JPO286" s="678" t="e">
        <f>JPN286+#REF!</f>
        <v>#REF!</v>
      </c>
      <c r="JPP286" s="197"/>
      <c r="JPQ286" s="678" t="e">
        <f>JPP286+#REF!</f>
        <v>#REF!</v>
      </c>
      <c r="JPR286" s="197"/>
      <c r="JPS286" s="678" t="e">
        <f>JPR286+#REF!</f>
        <v>#REF!</v>
      </c>
      <c r="JPT286" s="197"/>
      <c r="JPU286" s="678" t="e">
        <f>JPT286+#REF!</f>
        <v>#REF!</v>
      </c>
      <c r="JPV286" s="197"/>
      <c r="JPW286" s="678" t="e">
        <f>JPV286+#REF!</f>
        <v>#REF!</v>
      </c>
      <c r="JPX286" s="197"/>
      <c r="JPY286" s="678" t="e">
        <f>JPX286+#REF!</f>
        <v>#REF!</v>
      </c>
      <c r="JPZ286" s="197"/>
      <c r="JQA286" s="678" t="e">
        <f>JPZ286+#REF!</f>
        <v>#REF!</v>
      </c>
      <c r="JQB286" s="197"/>
      <c r="JQC286" s="678" t="e">
        <f>JQB286+#REF!</f>
        <v>#REF!</v>
      </c>
      <c r="JQD286" s="197"/>
      <c r="JQE286" s="678" t="e">
        <f>JQD286+#REF!</f>
        <v>#REF!</v>
      </c>
      <c r="JQF286" s="197"/>
      <c r="JQG286" s="678" t="e">
        <f>JQF286+#REF!</f>
        <v>#REF!</v>
      </c>
      <c r="JQH286" s="197"/>
      <c r="JQI286" s="678" t="e">
        <f>JQH286+#REF!</f>
        <v>#REF!</v>
      </c>
      <c r="JQJ286" s="197"/>
      <c r="JQK286" s="678" t="e">
        <f>JQJ286+#REF!</f>
        <v>#REF!</v>
      </c>
      <c r="JQL286" s="197"/>
      <c r="JQM286" s="678" t="e">
        <f>JQL286+#REF!</f>
        <v>#REF!</v>
      </c>
      <c r="JQN286" s="197"/>
      <c r="JQO286" s="678" t="e">
        <f>JQN286+#REF!</f>
        <v>#REF!</v>
      </c>
      <c r="JQP286" s="197"/>
      <c r="JQQ286" s="678" t="e">
        <f>JQP286+#REF!</f>
        <v>#REF!</v>
      </c>
      <c r="JQR286" s="197"/>
      <c r="JQS286" s="678" t="e">
        <f>JQR286+#REF!</f>
        <v>#REF!</v>
      </c>
      <c r="JQT286" s="197"/>
      <c r="JQU286" s="678" t="e">
        <f>JQT286+#REF!</f>
        <v>#REF!</v>
      </c>
      <c r="JQV286" s="197"/>
      <c r="JQW286" s="678" t="e">
        <f>JQV286+#REF!</f>
        <v>#REF!</v>
      </c>
      <c r="JQX286" s="197"/>
      <c r="JQY286" s="678" t="e">
        <f>JQX286+#REF!</f>
        <v>#REF!</v>
      </c>
      <c r="JQZ286" s="197"/>
      <c r="JRA286" s="678" t="e">
        <f>JQZ286+#REF!</f>
        <v>#REF!</v>
      </c>
      <c r="JRB286" s="197"/>
      <c r="JRC286" s="678" t="e">
        <f>JRB286+#REF!</f>
        <v>#REF!</v>
      </c>
      <c r="JRD286" s="197"/>
      <c r="JRE286" s="678" t="e">
        <f>JRD286+#REF!</f>
        <v>#REF!</v>
      </c>
      <c r="JRF286" s="197"/>
      <c r="JRG286" s="678" t="e">
        <f>JRF286+#REF!</f>
        <v>#REF!</v>
      </c>
      <c r="JRH286" s="197"/>
      <c r="JRI286" s="678" t="e">
        <f>JRH286+#REF!</f>
        <v>#REF!</v>
      </c>
      <c r="JRJ286" s="197"/>
      <c r="JRK286" s="678" t="e">
        <f>JRJ286+#REF!</f>
        <v>#REF!</v>
      </c>
      <c r="JRL286" s="197"/>
      <c r="JRM286" s="678" t="e">
        <f>JRL286+#REF!</f>
        <v>#REF!</v>
      </c>
      <c r="JRN286" s="197"/>
      <c r="JRO286" s="678" t="e">
        <f>JRN286+#REF!</f>
        <v>#REF!</v>
      </c>
      <c r="JRP286" s="197"/>
      <c r="JRQ286" s="678" t="e">
        <f>JRP286+#REF!</f>
        <v>#REF!</v>
      </c>
      <c r="JRR286" s="197"/>
      <c r="JRS286" s="678" t="e">
        <f>JRR286+#REF!</f>
        <v>#REF!</v>
      </c>
      <c r="JRT286" s="197"/>
      <c r="JRU286" s="678" t="e">
        <f>JRT286+#REF!</f>
        <v>#REF!</v>
      </c>
      <c r="JRV286" s="197"/>
      <c r="JRW286" s="678" t="e">
        <f>JRV286+#REF!</f>
        <v>#REF!</v>
      </c>
      <c r="JRX286" s="197"/>
      <c r="JRY286" s="678" t="e">
        <f>JRX286+#REF!</f>
        <v>#REF!</v>
      </c>
      <c r="JRZ286" s="197"/>
      <c r="JSA286" s="678" t="e">
        <f>JRZ286+#REF!</f>
        <v>#REF!</v>
      </c>
      <c r="JSB286" s="197"/>
      <c r="JSC286" s="678" t="e">
        <f>JSB286+#REF!</f>
        <v>#REF!</v>
      </c>
      <c r="JSD286" s="197"/>
      <c r="JSE286" s="678" t="e">
        <f>JSD286+#REF!</f>
        <v>#REF!</v>
      </c>
      <c r="JSF286" s="197"/>
      <c r="JSG286" s="678" t="e">
        <f>JSF286+#REF!</f>
        <v>#REF!</v>
      </c>
      <c r="JSH286" s="197"/>
      <c r="JSI286" s="678" t="e">
        <f>JSH286+#REF!</f>
        <v>#REF!</v>
      </c>
      <c r="JSJ286" s="197"/>
      <c r="JSK286" s="678" t="e">
        <f>JSJ286+#REF!</f>
        <v>#REF!</v>
      </c>
      <c r="JSL286" s="197"/>
      <c r="JSM286" s="678" t="e">
        <f>JSL286+#REF!</f>
        <v>#REF!</v>
      </c>
      <c r="JSN286" s="197"/>
      <c r="JSO286" s="678" t="e">
        <f>JSN286+#REF!</f>
        <v>#REF!</v>
      </c>
      <c r="JSP286" s="197"/>
      <c r="JSQ286" s="678" t="e">
        <f>JSP286+#REF!</f>
        <v>#REF!</v>
      </c>
      <c r="JSR286" s="197"/>
      <c r="JSS286" s="678" t="e">
        <f>JSR286+#REF!</f>
        <v>#REF!</v>
      </c>
      <c r="JST286" s="197"/>
      <c r="JSU286" s="678" t="e">
        <f>JST286+#REF!</f>
        <v>#REF!</v>
      </c>
      <c r="JSV286" s="197"/>
      <c r="JSW286" s="678" t="e">
        <f>JSV286+#REF!</f>
        <v>#REF!</v>
      </c>
      <c r="JSX286" s="197"/>
      <c r="JSY286" s="678" t="e">
        <f>JSX286+#REF!</f>
        <v>#REF!</v>
      </c>
      <c r="JSZ286" s="197"/>
      <c r="JTA286" s="678" t="e">
        <f>JSZ286+#REF!</f>
        <v>#REF!</v>
      </c>
      <c r="JTB286" s="197"/>
      <c r="JTC286" s="678" t="e">
        <f>JTB286+#REF!</f>
        <v>#REF!</v>
      </c>
      <c r="JTD286" s="197"/>
      <c r="JTE286" s="678" t="e">
        <f>JTD286+#REF!</f>
        <v>#REF!</v>
      </c>
      <c r="JTF286" s="197"/>
      <c r="JTG286" s="678" t="e">
        <f>JTF286+#REF!</f>
        <v>#REF!</v>
      </c>
      <c r="JTH286" s="197"/>
      <c r="JTI286" s="678" t="e">
        <f>JTH286+#REF!</f>
        <v>#REF!</v>
      </c>
      <c r="JTJ286" s="197"/>
      <c r="JTK286" s="678" t="e">
        <f>JTJ286+#REF!</f>
        <v>#REF!</v>
      </c>
      <c r="JTL286" s="197"/>
      <c r="JTM286" s="678" t="e">
        <f>JTL286+#REF!</f>
        <v>#REF!</v>
      </c>
      <c r="JTN286" s="197"/>
      <c r="JTO286" s="678" t="e">
        <f>JTN286+#REF!</f>
        <v>#REF!</v>
      </c>
      <c r="JTP286" s="197"/>
      <c r="JTQ286" s="678" t="e">
        <f>JTP286+#REF!</f>
        <v>#REF!</v>
      </c>
      <c r="JTR286" s="197"/>
      <c r="JTS286" s="678" t="e">
        <f>JTR286+#REF!</f>
        <v>#REF!</v>
      </c>
      <c r="JTT286" s="197"/>
      <c r="JTU286" s="678" t="e">
        <f>JTT286+#REF!</f>
        <v>#REF!</v>
      </c>
      <c r="JTV286" s="197"/>
      <c r="JTW286" s="678" t="e">
        <f>JTV286+#REF!</f>
        <v>#REF!</v>
      </c>
      <c r="JTX286" s="197"/>
      <c r="JTY286" s="678" t="e">
        <f>JTX286+#REF!</f>
        <v>#REF!</v>
      </c>
      <c r="JTZ286" s="197"/>
      <c r="JUA286" s="678" t="e">
        <f>JTZ286+#REF!</f>
        <v>#REF!</v>
      </c>
      <c r="JUB286" s="197"/>
      <c r="JUC286" s="678" t="e">
        <f>JUB286+#REF!</f>
        <v>#REF!</v>
      </c>
      <c r="JUD286" s="197"/>
      <c r="JUE286" s="678" t="e">
        <f>JUD286+#REF!</f>
        <v>#REF!</v>
      </c>
      <c r="JUF286" s="197"/>
      <c r="JUG286" s="678" t="e">
        <f>JUF286+#REF!</f>
        <v>#REF!</v>
      </c>
      <c r="JUH286" s="197"/>
      <c r="JUI286" s="678" t="e">
        <f>JUH286+#REF!</f>
        <v>#REF!</v>
      </c>
      <c r="JUJ286" s="197"/>
      <c r="JUK286" s="678" t="e">
        <f>JUJ286+#REF!</f>
        <v>#REF!</v>
      </c>
      <c r="JUL286" s="197"/>
      <c r="JUM286" s="678" t="e">
        <f>JUL286+#REF!</f>
        <v>#REF!</v>
      </c>
      <c r="JUN286" s="197"/>
      <c r="JUO286" s="678" t="e">
        <f>JUN286+#REF!</f>
        <v>#REF!</v>
      </c>
      <c r="JUP286" s="197"/>
      <c r="JUQ286" s="678" t="e">
        <f>JUP286+#REF!</f>
        <v>#REF!</v>
      </c>
      <c r="JUR286" s="197"/>
      <c r="JUS286" s="678" t="e">
        <f>JUR286+#REF!</f>
        <v>#REF!</v>
      </c>
      <c r="JUT286" s="197"/>
      <c r="JUU286" s="678" t="e">
        <f>JUT286+#REF!</f>
        <v>#REF!</v>
      </c>
      <c r="JUV286" s="197"/>
      <c r="JUW286" s="678" t="e">
        <f>JUV286+#REF!</f>
        <v>#REF!</v>
      </c>
      <c r="JUX286" s="197"/>
      <c r="JUY286" s="678" t="e">
        <f>JUX286+#REF!</f>
        <v>#REF!</v>
      </c>
      <c r="JUZ286" s="197"/>
      <c r="JVA286" s="678" t="e">
        <f>JUZ286+#REF!</f>
        <v>#REF!</v>
      </c>
      <c r="JVB286" s="197"/>
      <c r="JVC286" s="678" t="e">
        <f>JVB286+#REF!</f>
        <v>#REF!</v>
      </c>
      <c r="JVD286" s="197"/>
      <c r="JVE286" s="678" t="e">
        <f>JVD286+#REF!</f>
        <v>#REF!</v>
      </c>
      <c r="JVF286" s="197"/>
      <c r="JVG286" s="678" t="e">
        <f>JVF286+#REF!</f>
        <v>#REF!</v>
      </c>
      <c r="JVH286" s="197"/>
      <c r="JVI286" s="678" t="e">
        <f>JVH286+#REF!</f>
        <v>#REF!</v>
      </c>
      <c r="JVJ286" s="197"/>
      <c r="JVK286" s="678" t="e">
        <f>JVJ286+#REF!</f>
        <v>#REF!</v>
      </c>
      <c r="JVL286" s="197"/>
      <c r="JVM286" s="678" t="e">
        <f>JVL286+#REF!</f>
        <v>#REF!</v>
      </c>
      <c r="JVN286" s="197"/>
      <c r="JVO286" s="678" t="e">
        <f>JVN286+#REF!</f>
        <v>#REF!</v>
      </c>
      <c r="JVP286" s="197"/>
      <c r="JVQ286" s="678" t="e">
        <f>JVP286+#REF!</f>
        <v>#REF!</v>
      </c>
      <c r="JVR286" s="197"/>
      <c r="JVS286" s="678" t="e">
        <f>JVR286+#REF!</f>
        <v>#REF!</v>
      </c>
      <c r="JVT286" s="197"/>
      <c r="JVU286" s="678" t="e">
        <f>JVT286+#REF!</f>
        <v>#REF!</v>
      </c>
      <c r="JVV286" s="197"/>
      <c r="JVW286" s="678" t="e">
        <f>JVV286+#REF!</f>
        <v>#REF!</v>
      </c>
      <c r="JVX286" s="197"/>
      <c r="JVY286" s="678" t="e">
        <f>JVX286+#REF!</f>
        <v>#REF!</v>
      </c>
      <c r="JVZ286" s="197"/>
      <c r="JWA286" s="678" t="e">
        <f>JVZ286+#REF!</f>
        <v>#REF!</v>
      </c>
      <c r="JWB286" s="197"/>
      <c r="JWC286" s="678" t="e">
        <f>JWB286+#REF!</f>
        <v>#REF!</v>
      </c>
      <c r="JWD286" s="197"/>
      <c r="JWE286" s="678" t="e">
        <f>JWD286+#REF!</f>
        <v>#REF!</v>
      </c>
      <c r="JWF286" s="197"/>
      <c r="JWG286" s="678" t="e">
        <f>JWF286+#REF!</f>
        <v>#REF!</v>
      </c>
      <c r="JWH286" s="197"/>
      <c r="JWI286" s="678" t="e">
        <f>JWH286+#REF!</f>
        <v>#REF!</v>
      </c>
      <c r="JWJ286" s="197"/>
      <c r="JWK286" s="678" t="e">
        <f>JWJ286+#REF!</f>
        <v>#REF!</v>
      </c>
      <c r="JWL286" s="197"/>
      <c r="JWM286" s="678" t="e">
        <f>JWL286+#REF!</f>
        <v>#REF!</v>
      </c>
      <c r="JWN286" s="197"/>
      <c r="JWO286" s="678" t="e">
        <f>JWN286+#REF!</f>
        <v>#REF!</v>
      </c>
      <c r="JWP286" s="197"/>
      <c r="JWQ286" s="678" t="e">
        <f>JWP286+#REF!</f>
        <v>#REF!</v>
      </c>
      <c r="JWR286" s="197"/>
      <c r="JWS286" s="678" t="e">
        <f>JWR286+#REF!</f>
        <v>#REF!</v>
      </c>
      <c r="JWT286" s="197"/>
      <c r="JWU286" s="678" t="e">
        <f>JWT286+#REF!</f>
        <v>#REF!</v>
      </c>
      <c r="JWV286" s="197"/>
      <c r="JWW286" s="678" t="e">
        <f>JWV286+#REF!</f>
        <v>#REF!</v>
      </c>
      <c r="JWX286" s="197"/>
      <c r="JWY286" s="678" t="e">
        <f>JWX286+#REF!</f>
        <v>#REF!</v>
      </c>
      <c r="JWZ286" s="197"/>
      <c r="JXA286" s="678" t="e">
        <f>JWZ286+#REF!</f>
        <v>#REF!</v>
      </c>
      <c r="JXB286" s="197"/>
      <c r="JXC286" s="678" t="e">
        <f>JXB286+#REF!</f>
        <v>#REF!</v>
      </c>
      <c r="JXD286" s="197"/>
      <c r="JXE286" s="678" t="e">
        <f>JXD286+#REF!</f>
        <v>#REF!</v>
      </c>
      <c r="JXF286" s="197"/>
      <c r="JXG286" s="678" t="e">
        <f>JXF286+#REF!</f>
        <v>#REF!</v>
      </c>
      <c r="JXH286" s="197"/>
      <c r="JXI286" s="678" t="e">
        <f>JXH286+#REF!</f>
        <v>#REF!</v>
      </c>
      <c r="JXJ286" s="197"/>
      <c r="JXK286" s="678" t="e">
        <f>JXJ286+#REF!</f>
        <v>#REF!</v>
      </c>
      <c r="JXL286" s="197"/>
      <c r="JXM286" s="678" t="e">
        <f>JXL286+#REF!</f>
        <v>#REF!</v>
      </c>
      <c r="JXN286" s="197"/>
      <c r="JXO286" s="678" t="e">
        <f>JXN286+#REF!</f>
        <v>#REF!</v>
      </c>
      <c r="JXP286" s="197"/>
      <c r="JXQ286" s="678" t="e">
        <f>JXP286+#REF!</f>
        <v>#REF!</v>
      </c>
      <c r="JXR286" s="197"/>
      <c r="JXS286" s="678" t="e">
        <f>JXR286+#REF!</f>
        <v>#REF!</v>
      </c>
      <c r="JXT286" s="197"/>
      <c r="JXU286" s="678" t="e">
        <f>JXT286+#REF!</f>
        <v>#REF!</v>
      </c>
      <c r="JXV286" s="197"/>
      <c r="JXW286" s="678" t="e">
        <f>JXV286+#REF!</f>
        <v>#REF!</v>
      </c>
      <c r="JXX286" s="197"/>
      <c r="JXY286" s="678" t="e">
        <f>JXX286+#REF!</f>
        <v>#REF!</v>
      </c>
      <c r="JXZ286" s="197"/>
      <c r="JYA286" s="678" t="e">
        <f>JXZ286+#REF!</f>
        <v>#REF!</v>
      </c>
      <c r="JYB286" s="197"/>
      <c r="JYC286" s="678" t="e">
        <f>JYB286+#REF!</f>
        <v>#REF!</v>
      </c>
      <c r="JYD286" s="197"/>
      <c r="JYE286" s="678" t="e">
        <f>JYD286+#REF!</f>
        <v>#REF!</v>
      </c>
      <c r="JYF286" s="197"/>
      <c r="JYG286" s="678" t="e">
        <f>JYF286+#REF!</f>
        <v>#REF!</v>
      </c>
      <c r="JYH286" s="197"/>
      <c r="JYI286" s="678" t="e">
        <f>JYH286+#REF!</f>
        <v>#REF!</v>
      </c>
      <c r="JYJ286" s="197"/>
      <c r="JYK286" s="678" t="e">
        <f>JYJ286+#REF!</f>
        <v>#REF!</v>
      </c>
      <c r="JYL286" s="197"/>
      <c r="JYM286" s="678" t="e">
        <f>JYL286+#REF!</f>
        <v>#REF!</v>
      </c>
      <c r="JYN286" s="197"/>
      <c r="JYO286" s="678" t="e">
        <f>JYN286+#REF!</f>
        <v>#REF!</v>
      </c>
      <c r="JYP286" s="197"/>
      <c r="JYQ286" s="678" t="e">
        <f>JYP286+#REF!</f>
        <v>#REF!</v>
      </c>
      <c r="JYR286" s="197"/>
      <c r="JYS286" s="678" t="e">
        <f>JYR286+#REF!</f>
        <v>#REF!</v>
      </c>
      <c r="JYT286" s="197"/>
      <c r="JYU286" s="678" t="e">
        <f>JYT286+#REF!</f>
        <v>#REF!</v>
      </c>
      <c r="JYV286" s="197"/>
      <c r="JYW286" s="678" t="e">
        <f>JYV286+#REF!</f>
        <v>#REF!</v>
      </c>
      <c r="JYX286" s="197"/>
      <c r="JYY286" s="678" t="e">
        <f>JYX286+#REF!</f>
        <v>#REF!</v>
      </c>
      <c r="JYZ286" s="197"/>
      <c r="JZA286" s="678" t="e">
        <f>JYZ286+#REF!</f>
        <v>#REF!</v>
      </c>
      <c r="JZB286" s="197"/>
      <c r="JZC286" s="678" t="e">
        <f>JZB286+#REF!</f>
        <v>#REF!</v>
      </c>
      <c r="JZD286" s="197"/>
      <c r="JZE286" s="678" t="e">
        <f>JZD286+#REF!</f>
        <v>#REF!</v>
      </c>
      <c r="JZF286" s="197"/>
      <c r="JZG286" s="678" t="e">
        <f>JZF286+#REF!</f>
        <v>#REF!</v>
      </c>
      <c r="JZH286" s="197"/>
      <c r="JZI286" s="678" t="e">
        <f>JZH286+#REF!</f>
        <v>#REF!</v>
      </c>
      <c r="JZJ286" s="197"/>
      <c r="JZK286" s="678" t="e">
        <f>JZJ286+#REF!</f>
        <v>#REF!</v>
      </c>
      <c r="JZL286" s="197"/>
      <c r="JZM286" s="678" t="e">
        <f>JZL286+#REF!</f>
        <v>#REF!</v>
      </c>
      <c r="JZN286" s="197"/>
      <c r="JZO286" s="678" t="e">
        <f>JZN286+#REF!</f>
        <v>#REF!</v>
      </c>
      <c r="JZP286" s="197"/>
      <c r="JZQ286" s="678" t="e">
        <f>JZP286+#REF!</f>
        <v>#REF!</v>
      </c>
      <c r="JZR286" s="197"/>
      <c r="JZS286" s="678" t="e">
        <f>JZR286+#REF!</f>
        <v>#REF!</v>
      </c>
      <c r="JZT286" s="197"/>
      <c r="JZU286" s="678" t="e">
        <f>JZT286+#REF!</f>
        <v>#REF!</v>
      </c>
      <c r="JZV286" s="197"/>
      <c r="JZW286" s="678" t="e">
        <f>JZV286+#REF!</f>
        <v>#REF!</v>
      </c>
      <c r="JZX286" s="197"/>
      <c r="JZY286" s="678" t="e">
        <f>JZX286+#REF!</f>
        <v>#REF!</v>
      </c>
      <c r="JZZ286" s="197"/>
      <c r="KAA286" s="678" t="e">
        <f>JZZ286+#REF!</f>
        <v>#REF!</v>
      </c>
      <c r="KAB286" s="197"/>
      <c r="KAC286" s="678" t="e">
        <f>KAB286+#REF!</f>
        <v>#REF!</v>
      </c>
      <c r="KAD286" s="197"/>
      <c r="KAE286" s="678" t="e">
        <f>KAD286+#REF!</f>
        <v>#REF!</v>
      </c>
      <c r="KAF286" s="197"/>
      <c r="KAG286" s="678" t="e">
        <f>KAF286+#REF!</f>
        <v>#REF!</v>
      </c>
      <c r="KAH286" s="197"/>
      <c r="KAI286" s="678" t="e">
        <f>KAH286+#REF!</f>
        <v>#REF!</v>
      </c>
      <c r="KAJ286" s="197"/>
      <c r="KAK286" s="678" t="e">
        <f>KAJ286+#REF!</f>
        <v>#REF!</v>
      </c>
      <c r="KAL286" s="197"/>
      <c r="KAM286" s="678" t="e">
        <f>KAL286+#REF!</f>
        <v>#REF!</v>
      </c>
      <c r="KAN286" s="197"/>
      <c r="KAO286" s="678" t="e">
        <f>KAN286+#REF!</f>
        <v>#REF!</v>
      </c>
      <c r="KAP286" s="197"/>
      <c r="KAQ286" s="678" t="e">
        <f>KAP286+#REF!</f>
        <v>#REF!</v>
      </c>
      <c r="KAR286" s="197"/>
      <c r="KAS286" s="678" t="e">
        <f>KAR286+#REF!</f>
        <v>#REF!</v>
      </c>
      <c r="KAT286" s="197"/>
      <c r="KAU286" s="678" t="e">
        <f>KAT286+#REF!</f>
        <v>#REF!</v>
      </c>
      <c r="KAV286" s="197"/>
      <c r="KAW286" s="678" t="e">
        <f>KAV286+#REF!</f>
        <v>#REF!</v>
      </c>
      <c r="KAX286" s="197"/>
      <c r="KAY286" s="678" t="e">
        <f>KAX286+#REF!</f>
        <v>#REF!</v>
      </c>
      <c r="KAZ286" s="197"/>
      <c r="KBA286" s="678" t="e">
        <f>KAZ286+#REF!</f>
        <v>#REF!</v>
      </c>
      <c r="KBB286" s="197"/>
      <c r="KBC286" s="678" t="e">
        <f>KBB286+#REF!</f>
        <v>#REF!</v>
      </c>
      <c r="KBD286" s="197"/>
      <c r="KBE286" s="678" t="e">
        <f>KBD286+#REF!</f>
        <v>#REF!</v>
      </c>
      <c r="KBF286" s="197"/>
      <c r="KBG286" s="678" t="e">
        <f>KBF286+#REF!</f>
        <v>#REF!</v>
      </c>
      <c r="KBH286" s="197"/>
      <c r="KBI286" s="678" t="e">
        <f>KBH286+#REF!</f>
        <v>#REF!</v>
      </c>
      <c r="KBJ286" s="197"/>
      <c r="KBK286" s="678" t="e">
        <f>KBJ286+#REF!</f>
        <v>#REF!</v>
      </c>
      <c r="KBL286" s="197"/>
      <c r="KBM286" s="678" t="e">
        <f>KBL286+#REF!</f>
        <v>#REF!</v>
      </c>
      <c r="KBN286" s="197"/>
      <c r="KBO286" s="678" t="e">
        <f>KBN286+#REF!</f>
        <v>#REF!</v>
      </c>
      <c r="KBP286" s="197"/>
      <c r="KBQ286" s="678" t="e">
        <f>KBP286+#REF!</f>
        <v>#REF!</v>
      </c>
      <c r="KBR286" s="197"/>
      <c r="KBS286" s="678" t="e">
        <f>KBR286+#REF!</f>
        <v>#REF!</v>
      </c>
      <c r="KBT286" s="197"/>
      <c r="KBU286" s="678" t="e">
        <f>KBT286+#REF!</f>
        <v>#REF!</v>
      </c>
      <c r="KBV286" s="197"/>
      <c r="KBW286" s="678" t="e">
        <f>KBV286+#REF!</f>
        <v>#REF!</v>
      </c>
      <c r="KBX286" s="197"/>
      <c r="KBY286" s="678" t="e">
        <f>KBX286+#REF!</f>
        <v>#REF!</v>
      </c>
      <c r="KBZ286" s="197"/>
      <c r="KCA286" s="678" t="e">
        <f>KBZ286+#REF!</f>
        <v>#REF!</v>
      </c>
      <c r="KCB286" s="197"/>
      <c r="KCC286" s="678" t="e">
        <f>KCB286+#REF!</f>
        <v>#REF!</v>
      </c>
      <c r="KCD286" s="197"/>
      <c r="KCE286" s="678" t="e">
        <f>KCD286+#REF!</f>
        <v>#REF!</v>
      </c>
      <c r="KCF286" s="197"/>
      <c r="KCG286" s="678" t="e">
        <f>KCF286+#REF!</f>
        <v>#REF!</v>
      </c>
      <c r="KCH286" s="197"/>
      <c r="KCI286" s="678" t="e">
        <f>KCH286+#REF!</f>
        <v>#REF!</v>
      </c>
      <c r="KCJ286" s="197"/>
      <c r="KCK286" s="678" t="e">
        <f>KCJ286+#REF!</f>
        <v>#REF!</v>
      </c>
      <c r="KCL286" s="197"/>
      <c r="KCM286" s="678" t="e">
        <f>KCL286+#REF!</f>
        <v>#REF!</v>
      </c>
      <c r="KCN286" s="197"/>
      <c r="KCO286" s="678" t="e">
        <f>KCN286+#REF!</f>
        <v>#REF!</v>
      </c>
      <c r="KCP286" s="197"/>
      <c r="KCQ286" s="678" t="e">
        <f>KCP286+#REF!</f>
        <v>#REF!</v>
      </c>
      <c r="KCR286" s="197"/>
      <c r="KCS286" s="678" t="e">
        <f>KCR286+#REF!</f>
        <v>#REF!</v>
      </c>
      <c r="KCT286" s="197"/>
      <c r="KCU286" s="678" t="e">
        <f>KCT286+#REF!</f>
        <v>#REF!</v>
      </c>
      <c r="KCV286" s="197"/>
      <c r="KCW286" s="678" t="e">
        <f>KCV286+#REF!</f>
        <v>#REF!</v>
      </c>
      <c r="KCX286" s="197"/>
      <c r="KCY286" s="678" t="e">
        <f>KCX286+#REF!</f>
        <v>#REF!</v>
      </c>
      <c r="KCZ286" s="197"/>
      <c r="KDA286" s="678" t="e">
        <f>KCZ286+#REF!</f>
        <v>#REF!</v>
      </c>
      <c r="KDB286" s="197"/>
      <c r="KDC286" s="678" t="e">
        <f>KDB286+#REF!</f>
        <v>#REF!</v>
      </c>
      <c r="KDD286" s="197"/>
      <c r="KDE286" s="678" t="e">
        <f>KDD286+#REF!</f>
        <v>#REF!</v>
      </c>
      <c r="KDF286" s="197"/>
      <c r="KDG286" s="678" t="e">
        <f>KDF286+#REF!</f>
        <v>#REF!</v>
      </c>
      <c r="KDH286" s="197"/>
      <c r="KDI286" s="678" t="e">
        <f>KDH286+#REF!</f>
        <v>#REF!</v>
      </c>
      <c r="KDJ286" s="197"/>
      <c r="KDK286" s="678" t="e">
        <f>KDJ286+#REF!</f>
        <v>#REF!</v>
      </c>
      <c r="KDL286" s="197"/>
      <c r="KDM286" s="678" t="e">
        <f>KDL286+#REF!</f>
        <v>#REF!</v>
      </c>
      <c r="KDN286" s="197"/>
      <c r="KDO286" s="678" t="e">
        <f>KDN286+#REF!</f>
        <v>#REF!</v>
      </c>
      <c r="KDP286" s="197"/>
      <c r="KDQ286" s="678" t="e">
        <f>KDP286+#REF!</f>
        <v>#REF!</v>
      </c>
      <c r="KDR286" s="197"/>
      <c r="KDS286" s="678" t="e">
        <f>KDR286+#REF!</f>
        <v>#REF!</v>
      </c>
      <c r="KDT286" s="197"/>
      <c r="KDU286" s="678" t="e">
        <f>KDT286+#REF!</f>
        <v>#REF!</v>
      </c>
      <c r="KDV286" s="197"/>
      <c r="KDW286" s="678" t="e">
        <f>KDV286+#REF!</f>
        <v>#REF!</v>
      </c>
      <c r="KDX286" s="197"/>
      <c r="KDY286" s="678" t="e">
        <f>KDX286+#REF!</f>
        <v>#REF!</v>
      </c>
      <c r="KDZ286" s="197"/>
      <c r="KEA286" s="678" t="e">
        <f>KDZ286+#REF!</f>
        <v>#REF!</v>
      </c>
      <c r="KEB286" s="197"/>
      <c r="KEC286" s="678" t="e">
        <f>KEB286+#REF!</f>
        <v>#REF!</v>
      </c>
      <c r="KED286" s="197"/>
      <c r="KEE286" s="678" t="e">
        <f>KED286+#REF!</f>
        <v>#REF!</v>
      </c>
      <c r="KEF286" s="197"/>
      <c r="KEG286" s="678" t="e">
        <f>KEF286+#REF!</f>
        <v>#REF!</v>
      </c>
      <c r="KEH286" s="197"/>
      <c r="KEI286" s="678" t="e">
        <f>KEH286+#REF!</f>
        <v>#REF!</v>
      </c>
      <c r="KEJ286" s="197"/>
      <c r="KEK286" s="678" t="e">
        <f>KEJ286+#REF!</f>
        <v>#REF!</v>
      </c>
      <c r="KEL286" s="197"/>
      <c r="KEM286" s="678" t="e">
        <f>KEL286+#REF!</f>
        <v>#REF!</v>
      </c>
      <c r="KEN286" s="197"/>
      <c r="KEO286" s="678" t="e">
        <f>KEN286+#REF!</f>
        <v>#REF!</v>
      </c>
      <c r="KEP286" s="197"/>
      <c r="KEQ286" s="678" t="e">
        <f>KEP286+#REF!</f>
        <v>#REF!</v>
      </c>
      <c r="KER286" s="197"/>
      <c r="KES286" s="678" t="e">
        <f>KER286+#REF!</f>
        <v>#REF!</v>
      </c>
      <c r="KET286" s="197"/>
      <c r="KEU286" s="678" t="e">
        <f>KET286+#REF!</f>
        <v>#REF!</v>
      </c>
      <c r="KEV286" s="197"/>
      <c r="KEW286" s="678" t="e">
        <f>KEV286+#REF!</f>
        <v>#REF!</v>
      </c>
      <c r="KEX286" s="197"/>
      <c r="KEY286" s="678" t="e">
        <f>KEX286+#REF!</f>
        <v>#REF!</v>
      </c>
      <c r="KEZ286" s="197"/>
      <c r="KFA286" s="678" t="e">
        <f>KEZ286+#REF!</f>
        <v>#REF!</v>
      </c>
      <c r="KFB286" s="197"/>
      <c r="KFC286" s="678" t="e">
        <f>KFB286+#REF!</f>
        <v>#REF!</v>
      </c>
      <c r="KFD286" s="197"/>
      <c r="KFE286" s="678" t="e">
        <f>KFD286+#REF!</f>
        <v>#REF!</v>
      </c>
      <c r="KFF286" s="197"/>
      <c r="KFG286" s="678" t="e">
        <f>KFF286+#REF!</f>
        <v>#REF!</v>
      </c>
      <c r="KFH286" s="197"/>
      <c r="KFI286" s="678" t="e">
        <f>KFH286+#REF!</f>
        <v>#REF!</v>
      </c>
      <c r="KFJ286" s="197"/>
      <c r="KFK286" s="678" t="e">
        <f>KFJ286+#REF!</f>
        <v>#REF!</v>
      </c>
      <c r="KFL286" s="197"/>
      <c r="KFM286" s="678" t="e">
        <f>KFL286+#REF!</f>
        <v>#REF!</v>
      </c>
      <c r="KFN286" s="197"/>
      <c r="KFO286" s="678" t="e">
        <f>KFN286+#REF!</f>
        <v>#REF!</v>
      </c>
      <c r="KFP286" s="197"/>
      <c r="KFQ286" s="678" t="e">
        <f>KFP286+#REF!</f>
        <v>#REF!</v>
      </c>
      <c r="KFR286" s="197"/>
      <c r="KFS286" s="678" t="e">
        <f>KFR286+#REF!</f>
        <v>#REF!</v>
      </c>
      <c r="KFT286" s="197"/>
      <c r="KFU286" s="678" t="e">
        <f>KFT286+#REF!</f>
        <v>#REF!</v>
      </c>
      <c r="KFV286" s="197"/>
      <c r="KFW286" s="678" t="e">
        <f>KFV286+#REF!</f>
        <v>#REF!</v>
      </c>
      <c r="KFX286" s="197"/>
      <c r="KFY286" s="678" t="e">
        <f>KFX286+#REF!</f>
        <v>#REF!</v>
      </c>
      <c r="KFZ286" s="197"/>
      <c r="KGA286" s="678" t="e">
        <f>KFZ286+#REF!</f>
        <v>#REF!</v>
      </c>
      <c r="KGB286" s="197"/>
      <c r="KGC286" s="678" t="e">
        <f>KGB286+#REF!</f>
        <v>#REF!</v>
      </c>
      <c r="KGD286" s="197"/>
      <c r="KGE286" s="678" t="e">
        <f>KGD286+#REF!</f>
        <v>#REF!</v>
      </c>
      <c r="KGF286" s="197"/>
      <c r="KGG286" s="678" t="e">
        <f>KGF286+#REF!</f>
        <v>#REF!</v>
      </c>
      <c r="KGH286" s="197"/>
      <c r="KGI286" s="678" t="e">
        <f>KGH286+#REF!</f>
        <v>#REF!</v>
      </c>
      <c r="KGJ286" s="197"/>
      <c r="KGK286" s="678" t="e">
        <f>KGJ286+#REF!</f>
        <v>#REF!</v>
      </c>
      <c r="KGL286" s="197"/>
      <c r="KGM286" s="678" t="e">
        <f>KGL286+#REF!</f>
        <v>#REF!</v>
      </c>
      <c r="KGN286" s="197"/>
      <c r="KGO286" s="678" t="e">
        <f>KGN286+#REF!</f>
        <v>#REF!</v>
      </c>
      <c r="KGP286" s="197"/>
      <c r="KGQ286" s="678" t="e">
        <f>KGP286+#REF!</f>
        <v>#REF!</v>
      </c>
      <c r="KGR286" s="197"/>
      <c r="KGS286" s="678" t="e">
        <f>KGR286+#REF!</f>
        <v>#REF!</v>
      </c>
      <c r="KGT286" s="197"/>
      <c r="KGU286" s="678" t="e">
        <f>KGT286+#REF!</f>
        <v>#REF!</v>
      </c>
      <c r="KGV286" s="197"/>
      <c r="KGW286" s="678" t="e">
        <f>KGV286+#REF!</f>
        <v>#REF!</v>
      </c>
      <c r="KGX286" s="197"/>
      <c r="KGY286" s="678" t="e">
        <f>KGX286+#REF!</f>
        <v>#REF!</v>
      </c>
      <c r="KGZ286" s="197"/>
      <c r="KHA286" s="678" t="e">
        <f>KGZ286+#REF!</f>
        <v>#REF!</v>
      </c>
      <c r="KHB286" s="197"/>
      <c r="KHC286" s="678" t="e">
        <f>KHB286+#REF!</f>
        <v>#REF!</v>
      </c>
      <c r="KHD286" s="197"/>
      <c r="KHE286" s="678" t="e">
        <f>KHD286+#REF!</f>
        <v>#REF!</v>
      </c>
      <c r="KHF286" s="197"/>
      <c r="KHG286" s="678" t="e">
        <f>KHF286+#REF!</f>
        <v>#REF!</v>
      </c>
      <c r="KHH286" s="197"/>
      <c r="KHI286" s="678" t="e">
        <f>KHH286+#REF!</f>
        <v>#REF!</v>
      </c>
      <c r="KHJ286" s="197"/>
      <c r="KHK286" s="678" t="e">
        <f>KHJ286+#REF!</f>
        <v>#REF!</v>
      </c>
      <c r="KHL286" s="197"/>
      <c r="KHM286" s="678" t="e">
        <f>KHL286+#REF!</f>
        <v>#REF!</v>
      </c>
      <c r="KHN286" s="197"/>
      <c r="KHO286" s="678" t="e">
        <f>KHN286+#REF!</f>
        <v>#REF!</v>
      </c>
      <c r="KHP286" s="197"/>
      <c r="KHQ286" s="678" t="e">
        <f>KHP286+#REF!</f>
        <v>#REF!</v>
      </c>
      <c r="KHR286" s="197"/>
      <c r="KHS286" s="678" t="e">
        <f>KHR286+#REF!</f>
        <v>#REF!</v>
      </c>
      <c r="KHT286" s="197"/>
      <c r="KHU286" s="678" t="e">
        <f>KHT286+#REF!</f>
        <v>#REF!</v>
      </c>
      <c r="KHV286" s="197"/>
      <c r="KHW286" s="678" t="e">
        <f>KHV286+#REF!</f>
        <v>#REF!</v>
      </c>
      <c r="KHX286" s="197"/>
      <c r="KHY286" s="678" t="e">
        <f>KHX286+#REF!</f>
        <v>#REF!</v>
      </c>
      <c r="KHZ286" s="197"/>
      <c r="KIA286" s="678" t="e">
        <f>KHZ286+#REF!</f>
        <v>#REF!</v>
      </c>
      <c r="KIB286" s="197"/>
      <c r="KIC286" s="678" t="e">
        <f>KIB286+#REF!</f>
        <v>#REF!</v>
      </c>
      <c r="KID286" s="197"/>
      <c r="KIE286" s="678" t="e">
        <f>KID286+#REF!</f>
        <v>#REF!</v>
      </c>
      <c r="KIF286" s="197"/>
      <c r="KIG286" s="678" t="e">
        <f>KIF286+#REF!</f>
        <v>#REF!</v>
      </c>
      <c r="KIH286" s="197"/>
      <c r="KII286" s="678" t="e">
        <f>KIH286+#REF!</f>
        <v>#REF!</v>
      </c>
      <c r="KIJ286" s="197"/>
      <c r="KIK286" s="678" t="e">
        <f>KIJ286+#REF!</f>
        <v>#REF!</v>
      </c>
      <c r="KIL286" s="197"/>
      <c r="KIM286" s="678" t="e">
        <f>KIL286+#REF!</f>
        <v>#REF!</v>
      </c>
      <c r="KIN286" s="197"/>
      <c r="KIO286" s="678" t="e">
        <f>KIN286+#REF!</f>
        <v>#REF!</v>
      </c>
      <c r="KIP286" s="197"/>
      <c r="KIQ286" s="678" t="e">
        <f>KIP286+#REF!</f>
        <v>#REF!</v>
      </c>
      <c r="KIR286" s="197"/>
      <c r="KIS286" s="678" t="e">
        <f>KIR286+#REF!</f>
        <v>#REF!</v>
      </c>
      <c r="KIT286" s="197"/>
      <c r="KIU286" s="678" t="e">
        <f>KIT286+#REF!</f>
        <v>#REF!</v>
      </c>
      <c r="KIV286" s="197"/>
      <c r="KIW286" s="678" t="e">
        <f>KIV286+#REF!</f>
        <v>#REF!</v>
      </c>
      <c r="KIX286" s="197"/>
      <c r="KIY286" s="678" t="e">
        <f>KIX286+#REF!</f>
        <v>#REF!</v>
      </c>
      <c r="KIZ286" s="197"/>
      <c r="KJA286" s="678" t="e">
        <f>KIZ286+#REF!</f>
        <v>#REF!</v>
      </c>
      <c r="KJB286" s="197"/>
      <c r="KJC286" s="678" t="e">
        <f>KJB286+#REF!</f>
        <v>#REF!</v>
      </c>
      <c r="KJD286" s="197"/>
      <c r="KJE286" s="678" t="e">
        <f>KJD286+#REF!</f>
        <v>#REF!</v>
      </c>
      <c r="KJF286" s="197"/>
      <c r="KJG286" s="678" t="e">
        <f>KJF286+#REF!</f>
        <v>#REF!</v>
      </c>
      <c r="KJH286" s="197"/>
      <c r="KJI286" s="678" t="e">
        <f>KJH286+#REF!</f>
        <v>#REF!</v>
      </c>
      <c r="KJJ286" s="197"/>
      <c r="KJK286" s="678" t="e">
        <f>KJJ286+#REF!</f>
        <v>#REF!</v>
      </c>
      <c r="KJL286" s="197"/>
      <c r="KJM286" s="678" t="e">
        <f>KJL286+#REF!</f>
        <v>#REF!</v>
      </c>
      <c r="KJN286" s="197"/>
      <c r="KJO286" s="678" t="e">
        <f>KJN286+#REF!</f>
        <v>#REF!</v>
      </c>
      <c r="KJP286" s="197"/>
      <c r="KJQ286" s="678" t="e">
        <f>KJP286+#REF!</f>
        <v>#REF!</v>
      </c>
      <c r="KJR286" s="197"/>
      <c r="KJS286" s="678" t="e">
        <f>KJR286+#REF!</f>
        <v>#REF!</v>
      </c>
      <c r="KJT286" s="197"/>
      <c r="KJU286" s="678" t="e">
        <f>KJT286+#REF!</f>
        <v>#REF!</v>
      </c>
      <c r="KJV286" s="197"/>
      <c r="KJW286" s="678" t="e">
        <f>KJV286+#REF!</f>
        <v>#REF!</v>
      </c>
      <c r="KJX286" s="197"/>
      <c r="KJY286" s="678" t="e">
        <f>KJX286+#REF!</f>
        <v>#REF!</v>
      </c>
      <c r="KJZ286" s="197"/>
      <c r="KKA286" s="678" t="e">
        <f>KJZ286+#REF!</f>
        <v>#REF!</v>
      </c>
      <c r="KKB286" s="197"/>
      <c r="KKC286" s="678" t="e">
        <f>KKB286+#REF!</f>
        <v>#REF!</v>
      </c>
      <c r="KKD286" s="197"/>
      <c r="KKE286" s="678" t="e">
        <f>KKD286+#REF!</f>
        <v>#REF!</v>
      </c>
      <c r="KKF286" s="197"/>
      <c r="KKG286" s="678" t="e">
        <f>KKF286+#REF!</f>
        <v>#REF!</v>
      </c>
      <c r="KKH286" s="197"/>
      <c r="KKI286" s="678" t="e">
        <f>KKH286+#REF!</f>
        <v>#REF!</v>
      </c>
      <c r="KKJ286" s="197"/>
      <c r="KKK286" s="678" t="e">
        <f>KKJ286+#REF!</f>
        <v>#REF!</v>
      </c>
      <c r="KKL286" s="197"/>
      <c r="KKM286" s="678" t="e">
        <f>KKL286+#REF!</f>
        <v>#REF!</v>
      </c>
      <c r="KKN286" s="197"/>
      <c r="KKO286" s="678" t="e">
        <f>KKN286+#REF!</f>
        <v>#REF!</v>
      </c>
      <c r="KKP286" s="197"/>
      <c r="KKQ286" s="678" t="e">
        <f>KKP286+#REF!</f>
        <v>#REF!</v>
      </c>
      <c r="KKR286" s="197"/>
      <c r="KKS286" s="678" t="e">
        <f>KKR286+#REF!</f>
        <v>#REF!</v>
      </c>
      <c r="KKT286" s="197"/>
      <c r="KKU286" s="678" t="e">
        <f>KKT286+#REF!</f>
        <v>#REF!</v>
      </c>
      <c r="KKV286" s="197"/>
      <c r="KKW286" s="678" t="e">
        <f>KKV286+#REF!</f>
        <v>#REF!</v>
      </c>
      <c r="KKX286" s="197"/>
      <c r="KKY286" s="678" t="e">
        <f>KKX286+#REF!</f>
        <v>#REF!</v>
      </c>
      <c r="KKZ286" s="197"/>
      <c r="KLA286" s="678" t="e">
        <f>KKZ286+#REF!</f>
        <v>#REF!</v>
      </c>
      <c r="KLB286" s="197"/>
      <c r="KLC286" s="678" t="e">
        <f>KLB286+#REF!</f>
        <v>#REF!</v>
      </c>
      <c r="KLD286" s="197"/>
      <c r="KLE286" s="678" t="e">
        <f>KLD286+#REF!</f>
        <v>#REF!</v>
      </c>
      <c r="KLF286" s="197"/>
      <c r="KLG286" s="678" t="e">
        <f>KLF286+#REF!</f>
        <v>#REF!</v>
      </c>
      <c r="KLH286" s="197"/>
      <c r="KLI286" s="678" t="e">
        <f>KLH286+#REF!</f>
        <v>#REF!</v>
      </c>
      <c r="KLJ286" s="197"/>
      <c r="KLK286" s="678" t="e">
        <f>KLJ286+#REF!</f>
        <v>#REF!</v>
      </c>
      <c r="KLL286" s="197"/>
      <c r="KLM286" s="678" t="e">
        <f>KLL286+#REF!</f>
        <v>#REF!</v>
      </c>
      <c r="KLN286" s="197"/>
      <c r="KLO286" s="678" t="e">
        <f>KLN286+#REF!</f>
        <v>#REF!</v>
      </c>
      <c r="KLP286" s="197"/>
      <c r="KLQ286" s="678" t="e">
        <f>KLP286+#REF!</f>
        <v>#REF!</v>
      </c>
      <c r="KLR286" s="197"/>
      <c r="KLS286" s="678" t="e">
        <f>KLR286+#REF!</f>
        <v>#REF!</v>
      </c>
      <c r="KLT286" s="197"/>
      <c r="KLU286" s="678" t="e">
        <f>KLT286+#REF!</f>
        <v>#REF!</v>
      </c>
      <c r="KLV286" s="197"/>
      <c r="KLW286" s="678" t="e">
        <f>KLV286+#REF!</f>
        <v>#REF!</v>
      </c>
      <c r="KLX286" s="197"/>
      <c r="KLY286" s="678" t="e">
        <f>KLX286+#REF!</f>
        <v>#REF!</v>
      </c>
      <c r="KLZ286" s="197"/>
      <c r="KMA286" s="678" t="e">
        <f>KLZ286+#REF!</f>
        <v>#REF!</v>
      </c>
      <c r="KMB286" s="197"/>
      <c r="KMC286" s="678" t="e">
        <f>KMB286+#REF!</f>
        <v>#REF!</v>
      </c>
      <c r="KMD286" s="197"/>
      <c r="KME286" s="678" t="e">
        <f>KMD286+#REF!</f>
        <v>#REF!</v>
      </c>
      <c r="KMF286" s="197"/>
      <c r="KMG286" s="678" t="e">
        <f>KMF286+#REF!</f>
        <v>#REF!</v>
      </c>
      <c r="KMH286" s="197"/>
      <c r="KMI286" s="678" t="e">
        <f>KMH286+#REF!</f>
        <v>#REF!</v>
      </c>
      <c r="KMJ286" s="197"/>
      <c r="KMK286" s="678" t="e">
        <f>KMJ286+#REF!</f>
        <v>#REF!</v>
      </c>
      <c r="KML286" s="197"/>
      <c r="KMM286" s="678" t="e">
        <f>KML286+#REF!</f>
        <v>#REF!</v>
      </c>
      <c r="KMN286" s="197"/>
      <c r="KMO286" s="678" t="e">
        <f>KMN286+#REF!</f>
        <v>#REF!</v>
      </c>
      <c r="KMP286" s="197"/>
      <c r="KMQ286" s="678" t="e">
        <f>KMP286+#REF!</f>
        <v>#REF!</v>
      </c>
      <c r="KMR286" s="197"/>
      <c r="KMS286" s="678" t="e">
        <f>KMR286+#REF!</f>
        <v>#REF!</v>
      </c>
      <c r="KMT286" s="197"/>
      <c r="KMU286" s="678" t="e">
        <f>KMT286+#REF!</f>
        <v>#REF!</v>
      </c>
      <c r="KMV286" s="197"/>
      <c r="KMW286" s="678" t="e">
        <f>KMV286+#REF!</f>
        <v>#REF!</v>
      </c>
      <c r="KMX286" s="197"/>
      <c r="KMY286" s="678" t="e">
        <f>KMX286+#REF!</f>
        <v>#REF!</v>
      </c>
      <c r="KMZ286" s="197"/>
      <c r="KNA286" s="678" t="e">
        <f>KMZ286+#REF!</f>
        <v>#REF!</v>
      </c>
      <c r="KNB286" s="197"/>
      <c r="KNC286" s="678" t="e">
        <f>KNB286+#REF!</f>
        <v>#REF!</v>
      </c>
      <c r="KND286" s="197"/>
      <c r="KNE286" s="678" t="e">
        <f>KND286+#REF!</f>
        <v>#REF!</v>
      </c>
      <c r="KNF286" s="197"/>
      <c r="KNG286" s="678" t="e">
        <f>KNF286+#REF!</f>
        <v>#REF!</v>
      </c>
      <c r="KNH286" s="197"/>
      <c r="KNI286" s="678" t="e">
        <f>KNH286+#REF!</f>
        <v>#REF!</v>
      </c>
      <c r="KNJ286" s="197"/>
      <c r="KNK286" s="678" t="e">
        <f>KNJ286+#REF!</f>
        <v>#REF!</v>
      </c>
      <c r="KNL286" s="197"/>
      <c r="KNM286" s="678" t="e">
        <f>KNL286+#REF!</f>
        <v>#REF!</v>
      </c>
      <c r="KNN286" s="197"/>
      <c r="KNO286" s="678" t="e">
        <f>KNN286+#REF!</f>
        <v>#REF!</v>
      </c>
      <c r="KNP286" s="197"/>
      <c r="KNQ286" s="678" t="e">
        <f>KNP286+#REF!</f>
        <v>#REF!</v>
      </c>
      <c r="KNR286" s="197"/>
      <c r="KNS286" s="678" t="e">
        <f>KNR286+#REF!</f>
        <v>#REF!</v>
      </c>
      <c r="KNT286" s="197"/>
      <c r="KNU286" s="678" t="e">
        <f>KNT286+#REF!</f>
        <v>#REF!</v>
      </c>
      <c r="KNV286" s="197"/>
      <c r="KNW286" s="678" t="e">
        <f>KNV286+#REF!</f>
        <v>#REF!</v>
      </c>
      <c r="KNX286" s="197"/>
      <c r="KNY286" s="678" t="e">
        <f>KNX286+#REF!</f>
        <v>#REF!</v>
      </c>
      <c r="KNZ286" s="197"/>
      <c r="KOA286" s="678" t="e">
        <f>KNZ286+#REF!</f>
        <v>#REF!</v>
      </c>
      <c r="KOB286" s="197"/>
      <c r="KOC286" s="678" t="e">
        <f>KOB286+#REF!</f>
        <v>#REF!</v>
      </c>
      <c r="KOD286" s="197"/>
      <c r="KOE286" s="678" t="e">
        <f>KOD286+#REF!</f>
        <v>#REF!</v>
      </c>
      <c r="KOF286" s="197"/>
      <c r="KOG286" s="678" t="e">
        <f>KOF286+#REF!</f>
        <v>#REF!</v>
      </c>
      <c r="KOH286" s="197"/>
      <c r="KOI286" s="678" t="e">
        <f>KOH286+#REF!</f>
        <v>#REF!</v>
      </c>
      <c r="KOJ286" s="197"/>
      <c r="KOK286" s="678" t="e">
        <f>KOJ286+#REF!</f>
        <v>#REF!</v>
      </c>
      <c r="KOL286" s="197"/>
      <c r="KOM286" s="678" t="e">
        <f>KOL286+#REF!</f>
        <v>#REF!</v>
      </c>
      <c r="KON286" s="197"/>
      <c r="KOO286" s="678" t="e">
        <f>KON286+#REF!</f>
        <v>#REF!</v>
      </c>
      <c r="KOP286" s="197"/>
      <c r="KOQ286" s="678" t="e">
        <f>KOP286+#REF!</f>
        <v>#REF!</v>
      </c>
      <c r="KOR286" s="197"/>
      <c r="KOS286" s="678" t="e">
        <f>KOR286+#REF!</f>
        <v>#REF!</v>
      </c>
      <c r="KOT286" s="197"/>
      <c r="KOU286" s="678" t="e">
        <f>KOT286+#REF!</f>
        <v>#REF!</v>
      </c>
      <c r="KOV286" s="197"/>
      <c r="KOW286" s="678" t="e">
        <f>KOV286+#REF!</f>
        <v>#REF!</v>
      </c>
      <c r="KOX286" s="197"/>
      <c r="KOY286" s="678" t="e">
        <f>KOX286+#REF!</f>
        <v>#REF!</v>
      </c>
      <c r="KOZ286" s="197"/>
      <c r="KPA286" s="678" t="e">
        <f>KOZ286+#REF!</f>
        <v>#REF!</v>
      </c>
      <c r="KPB286" s="197"/>
      <c r="KPC286" s="678" t="e">
        <f>KPB286+#REF!</f>
        <v>#REF!</v>
      </c>
      <c r="KPD286" s="197"/>
      <c r="KPE286" s="678" t="e">
        <f>KPD286+#REF!</f>
        <v>#REF!</v>
      </c>
      <c r="KPF286" s="197"/>
      <c r="KPG286" s="678" t="e">
        <f>KPF286+#REF!</f>
        <v>#REF!</v>
      </c>
      <c r="KPH286" s="197"/>
      <c r="KPI286" s="678" t="e">
        <f>KPH286+#REF!</f>
        <v>#REF!</v>
      </c>
      <c r="KPJ286" s="197"/>
      <c r="KPK286" s="678" t="e">
        <f>KPJ286+#REF!</f>
        <v>#REF!</v>
      </c>
      <c r="KPL286" s="197"/>
      <c r="KPM286" s="678" t="e">
        <f>KPL286+#REF!</f>
        <v>#REF!</v>
      </c>
      <c r="KPN286" s="197"/>
      <c r="KPO286" s="678" t="e">
        <f>KPN286+#REF!</f>
        <v>#REF!</v>
      </c>
      <c r="KPP286" s="197"/>
      <c r="KPQ286" s="678" t="e">
        <f>KPP286+#REF!</f>
        <v>#REF!</v>
      </c>
      <c r="KPR286" s="197"/>
      <c r="KPS286" s="678" t="e">
        <f>KPR286+#REF!</f>
        <v>#REF!</v>
      </c>
      <c r="KPT286" s="197"/>
      <c r="KPU286" s="678" t="e">
        <f>KPT286+#REF!</f>
        <v>#REF!</v>
      </c>
      <c r="KPV286" s="197"/>
      <c r="KPW286" s="678" t="e">
        <f>KPV286+#REF!</f>
        <v>#REF!</v>
      </c>
      <c r="KPX286" s="197"/>
      <c r="KPY286" s="678" t="e">
        <f>KPX286+#REF!</f>
        <v>#REF!</v>
      </c>
      <c r="KPZ286" s="197"/>
      <c r="KQA286" s="678" t="e">
        <f>KPZ286+#REF!</f>
        <v>#REF!</v>
      </c>
      <c r="KQB286" s="197"/>
      <c r="KQC286" s="678" t="e">
        <f>KQB286+#REF!</f>
        <v>#REF!</v>
      </c>
      <c r="KQD286" s="197"/>
      <c r="KQE286" s="678" t="e">
        <f>KQD286+#REF!</f>
        <v>#REF!</v>
      </c>
      <c r="KQF286" s="197"/>
      <c r="KQG286" s="678" t="e">
        <f>KQF286+#REF!</f>
        <v>#REF!</v>
      </c>
      <c r="KQH286" s="197"/>
      <c r="KQI286" s="678" t="e">
        <f>KQH286+#REF!</f>
        <v>#REF!</v>
      </c>
      <c r="KQJ286" s="197"/>
      <c r="KQK286" s="678" t="e">
        <f>KQJ286+#REF!</f>
        <v>#REF!</v>
      </c>
      <c r="KQL286" s="197"/>
      <c r="KQM286" s="678" t="e">
        <f>KQL286+#REF!</f>
        <v>#REF!</v>
      </c>
      <c r="KQN286" s="197"/>
      <c r="KQO286" s="678" t="e">
        <f>KQN286+#REF!</f>
        <v>#REF!</v>
      </c>
      <c r="KQP286" s="197"/>
      <c r="KQQ286" s="678" t="e">
        <f>KQP286+#REF!</f>
        <v>#REF!</v>
      </c>
      <c r="KQR286" s="197"/>
      <c r="KQS286" s="678" t="e">
        <f>KQR286+#REF!</f>
        <v>#REF!</v>
      </c>
      <c r="KQT286" s="197"/>
      <c r="KQU286" s="678" t="e">
        <f>KQT286+#REF!</f>
        <v>#REF!</v>
      </c>
      <c r="KQV286" s="197"/>
      <c r="KQW286" s="678" t="e">
        <f>KQV286+#REF!</f>
        <v>#REF!</v>
      </c>
      <c r="KQX286" s="197"/>
      <c r="KQY286" s="678" t="e">
        <f>KQX286+#REF!</f>
        <v>#REF!</v>
      </c>
      <c r="KQZ286" s="197"/>
      <c r="KRA286" s="678" t="e">
        <f>KQZ286+#REF!</f>
        <v>#REF!</v>
      </c>
      <c r="KRB286" s="197"/>
      <c r="KRC286" s="678" t="e">
        <f>KRB286+#REF!</f>
        <v>#REF!</v>
      </c>
      <c r="KRD286" s="197"/>
      <c r="KRE286" s="678" t="e">
        <f>KRD286+#REF!</f>
        <v>#REF!</v>
      </c>
      <c r="KRF286" s="197"/>
      <c r="KRG286" s="678" t="e">
        <f>KRF286+#REF!</f>
        <v>#REF!</v>
      </c>
      <c r="KRH286" s="197"/>
      <c r="KRI286" s="678" t="e">
        <f>KRH286+#REF!</f>
        <v>#REF!</v>
      </c>
      <c r="KRJ286" s="197"/>
      <c r="KRK286" s="678" t="e">
        <f>KRJ286+#REF!</f>
        <v>#REF!</v>
      </c>
      <c r="KRL286" s="197"/>
      <c r="KRM286" s="678" t="e">
        <f>KRL286+#REF!</f>
        <v>#REF!</v>
      </c>
      <c r="KRN286" s="197"/>
      <c r="KRO286" s="678" t="e">
        <f>KRN286+#REF!</f>
        <v>#REF!</v>
      </c>
      <c r="KRP286" s="197"/>
      <c r="KRQ286" s="678" t="e">
        <f>KRP286+#REF!</f>
        <v>#REF!</v>
      </c>
      <c r="KRR286" s="197"/>
      <c r="KRS286" s="678" t="e">
        <f>KRR286+#REF!</f>
        <v>#REF!</v>
      </c>
      <c r="KRT286" s="197"/>
      <c r="KRU286" s="678" t="e">
        <f>KRT286+#REF!</f>
        <v>#REF!</v>
      </c>
      <c r="KRV286" s="197"/>
      <c r="KRW286" s="678" t="e">
        <f>KRV286+#REF!</f>
        <v>#REF!</v>
      </c>
      <c r="KRX286" s="197"/>
      <c r="KRY286" s="678" t="e">
        <f>KRX286+#REF!</f>
        <v>#REF!</v>
      </c>
      <c r="KRZ286" s="197"/>
      <c r="KSA286" s="678" t="e">
        <f>KRZ286+#REF!</f>
        <v>#REF!</v>
      </c>
      <c r="KSB286" s="197"/>
      <c r="KSC286" s="678" t="e">
        <f>KSB286+#REF!</f>
        <v>#REF!</v>
      </c>
      <c r="KSD286" s="197"/>
      <c r="KSE286" s="678" t="e">
        <f>KSD286+#REF!</f>
        <v>#REF!</v>
      </c>
      <c r="KSF286" s="197"/>
      <c r="KSG286" s="678" t="e">
        <f>KSF286+#REF!</f>
        <v>#REF!</v>
      </c>
      <c r="KSH286" s="197"/>
      <c r="KSI286" s="678" t="e">
        <f>KSH286+#REF!</f>
        <v>#REF!</v>
      </c>
      <c r="KSJ286" s="197"/>
      <c r="KSK286" s="678" t="e">
        <f>KSJ286+#REF!</f>
        <v>#REF!</v>
      </c>
      <c r="KSL286" s="197"/>
      <c r="KSM286" s="678" t="e">
        <f>KSL286+#REF!</f>
        <v>#REF!</v>
      </c>
      <c r="KSN286" s="197"/>
      <c r="KSO286" s="678" t="e">
        <f>KSN286+#REF!</f>
        <v>#REF!</v>
      </c>
      <c r="KSP286" s="197"/>
      <c r="KSQ286" s="678" t="e">
        <f>KSP286+#REF!</f>
        <v>#REF!</v>
      </c>
      <c r="KSR286" s="197"/>
      <c r="KSS286" s="678" t="e">
        <f>KSR286+#REF!</f>
        <v>#REF!</v>
      </c>
      <c r="KST286" s="197"/>
      <c r="KSU286" s="678" t="e">
        <f>KST286+#REF!</f>
        <v>#REF!</v>
      </c>
      <c r="KSV286" s="197"/>
      <c r="KSW286" s="678" t="e">
        <f>KSV286+#REF!</f>
        <v>#REF!</v>
      </c>
      <c r="KSX286" s="197"/>
      <c r="KSY286" s="678" t="e">
        <f>KSX286+#REF!</f>
        <v>#REF!</v>
      </c>
      <c r="KSZ286" s="197"/>
      <c r="KTA286" s="678" t="e">
        <f>KSZ286+#REF!</f>
        <v>#REF!</v>
      </c>
      <c r="KTB286" s="197"/>
      <c r="KTC286" s="678" t="e">
        <f>KTB286+#REF!</f>
        <v>#REF!</v>
      </c>
      <c r="KTD286" s="197"/>
      <c r="KTE286" s="678" t="e">
        <f>KTD286+#REF!</f>
        <v>#REF!</v>
      </c>
      <c r="KTF286" s="197"/>
      <c r="KTG286" s="678" t="e">
        <f>KTF286+#REF!</f>
        <v>#REF!</v>
      </c>
      <c r="KTH286" s="197"/>
      <c r="KTI286" s="678" t="e">
        <f>KTH286+#REF!</f>
        <v>#REF!</v>
      </c>
      <c r="KTJ286" s="197"/>
      <c r="KTK286" s="678" t="e">
        <f>KTJ286+#REF!</f>
        <v>#REF!</v>
      </c>
      <c r="KTL286" s="197"/>
      <c r="KTM286" s="678" t="e">
        <f>KTL286+#REF!</f>
        <v>#REF!</v>
      </c>
      <c r="KTN286" s="197"/>
      <c r="KTO286" s="678" t="e">
        <f>KTN286+#REF!</f>
        <v>#REF!</v>
      </c>
      <c r="KTP286" s="197"/>
      <c r="KTQ286" s="678" t="e">
        <f>KTP286+#REF!</f>
        <v>#REF!</v>
      </c>
      <c r="KTR286" s="197"/>
      <c r="KTS286" s="678" t="e">
        <f>KTR286+#REF!</f>
        <v>#REF!</v>
      </c>
      <c r="KTT286" s="197"/>
      <c r="KTU286" s="678" t="e">
        <f>KTT286+#REF!</f>
        <v>#REF!</v>
      </c>
      <c r="KTV286" s="197"/>
      <c r="KTW286" s="678" t="e">
        <f>KTV286+#REF!</f>
        <v>#REF!</v>
      </c>
      <c r="KTX286" s="197"/>
      <c r="KTY286" s="678" t="e">
        <f>KTX286+#REF!</f>
        <v>#REF!</v>
      </c>
      <c r="KTZ286" s="197"/>
      <c r="KUA286" s="678" t="e">
        <f>KTZ286+#REF!</f>
        <v>#REF!</v>
      </c>
      <c r="KUB286" s="197"/>
      <c r="KUC286" s="678" t="e">
        <f>KUB286+#REF!</f>
        <v>#REF!</v>
      </c>
      <c r="KUD286" s="197"/>
      <c r="KUE286" s="678" t="e">
        <f>KUD286+#REF!</f>
        <v>#REF!</v>
      </c>
      <c r="KUF286" s="197"/>
      <c r="KUG286" s="678" t="e">
        <f>KUF286+#REF!</f>
        <v>#REF!</v>
      </c>
      <c r="KUH286" s="197"/>
      <c r="KUI286" s="678" t="e">
        <f>KUH286+#REF!</f>
        <v>#REF!</v>
      </c>
      <c r="KUJ286" s="197"/>
      <c r="KUK286" s="678" t="e">
        <f>KUJ286+#REF!</f>
        <v>#REF!</v>
      </c>
      <c r="KUL286" s="197"/>
      <c r="KUM286" s="678" t="e">
        <f>KUL286+#REF!</f>
        <v>#REF!</v>
      </c>
      <c r="KUN286" s="197"/>
      <c r="KUO286" s="678" t="e">
        <f>KUN286+#REF!</f>
        <v>#REF!</v>
      </c>
      <c r="KUP286" s="197"/>
      <c r="KUQ286" s="678" t="e">
        <f>KUP286+#REF!</f>
        <v>#REF!</v>
      </c>
      <c r="KUR286" s="197"/>
      <c r="KUS286" s="678" t="e">
        <f>KUR286+#REF!</f>
        <v>#REF!</v>
      </c>
      <c r="KUT286" s="197"/>
      <c r="KUU286" s="678" t="e">
        <f>KUT286+#REF!</f>
        <v>#REF!</v>
      </c>
      <c r="KUV286" s="197"/>
      <c r="KUW286" s="678" t="e">
        <f>KUV286+#REF!</f>
        <v>#REF!</v>
      </c>
      <c r="KUX286" s="197"/>
      <c r="KUY286" s="678" t="e">
        <f>KUX286+#REF!</f>
        <v>#REF!</v>
      </c>
      <c r="KUZ286" s="197"/>
      <c r="KVA286" s="678" t="e">
        <f>KUZ286+#REF!</f>
        <v>#REF!</v>
      </c>
      <c r="KVB286" s="197"/>
      <c r="KVC286" s="678" t="e">
        <f>KVB286+#REF!</f>
        <v>#REF!</v>
      </c>
      <c r="KVD286" s="197"/>
      <c r="KVE286" s="678" t="e">
        <f>KVD286+#REF!</f>
        <v>#REF!</v>
      </c>
      <c r="KVF286" s="197"/>
      <c r="KVG286" s="678" t="e">
        <f>KVF286+#REF!</f>
        <v>#REF!</v>
      </c>
      <c r="KVH286" s="197"/>
      <c r="KVI286" s="678" t="e">
        <f>KVH286+#REF!</f>
        <v>#REF!</v>
      </c>
      <c r="KVJ286" s="197"/>
      <c r="KVK286" s="678" t="e">
        <f>KVJ286+#REF!</f>
        <v>#REF!</v>
      </c>
      <c r="KVL286" s="197"/>
      <c r="KVM286" s="678" t="e">
        <f>KVL286+#REF!</f>
        <v>#REF!</v>
      </c>
      <c r="KVN286" s="197"/>
      <c r="KVO286" s="678" t="e">
        <f>KVN286+#REF!</f>
        <v>#REF!</v>
      </c>
      <c r="KVP286" s="197"/>
      <c r="KVQ286" s="678" t="e">
        <f>KVP286+#REF!</f>
        <v>#REF!</v>
      </c>
      <c r="KVR286" s="197"/>
      <c r="KVS286" s="678" t="e">
        <f>KVR286+#REF!</f>
        <v>#REF!</v>
      </c>
      <c r="KVT286" s="197"/>
      <c r="KVU286" s="678" t="e">
        <f>KVT286+#REF!</f>
        <v>#REF!</v>
      </c>
      <c r="KVV286" s="197"/>
      <c r="KVW286" s="678" t="e">
        <f>KVV286+#REF!</f>
        <v>#REF!</v>
      </c>
      <c r="KVX286" s="197"/>
      <c r="KVY286" s="678" t="e">
        <f>KVX286+#REF!</f>
        <v>#REF!</v>
      </c>
      <c r="KVZ286" s="197"/>
      <c r="KWA286" s="678" t="e">
        <f>KVZ286+#REF!</f>
        <v>#REF!</v>
      </c>
      <c r="KWB286" s="197"/>
      <c r="KWC286" s="678" t="e">
        <f>KWB286+#REF!</f>
        <v>#REF!</v>
      </c>
      <c r="KWD286" s="197"/>
      <c r="KWE286" s="678" t="e">
        <f>KWD286+#REF!</f>
        <v>#REF!</v>
      </c>
      <c r="KWF286" s="197"/>
      <c r="KWG286" s="678" t="e">
        <f>KWF286+#REF!</f>
        <v>#REF!</v>
      </c>
      <c r="KWH286" s="197"/>
      <c r="KWI286" s="678" t="e">
        <f>KWH286+#REF!</f>
        <v>#REF!</v>
      </c>
      <c r="KWJ286" s="197"/>
      <c r="KWK286" s="678" t="e">
        <f>KWJ286+#REF!</f>
        <v>#REF!</v>
      </c>
      <c r="KWL286" s="197"/>
      <c r="KWM286" s="678" t="e">
        <f>KWL286+#REF!</f>
        <v>#REF!</v>
      </c>
      <c r="KWN286" s="197"/>
      <c r="KWO286" s="678" t="e">
        <f>KWN286+#REF!</f>
        <v>#REF!</v>
      </c>
      <c r="KWP286" s="197"/>
      <c r="KWQ286" s="678" t="e">
        <f>KWP286+#REF!</f>
        <v>#REF!</v>
      </c>
      <c r="KWR286" s="197"/>
      <c r="KWS286" s="678" t="e">
        <f>KWR286+#REF!</f>
        <v>#REF!</v>
      </c>
      <c r="KWT286" s="197"/>
      <c r="KWU286" s="678" t="e">
        <f>KWT286+#REF!</f>
        <v>#REF!</v>
      </c>
      <c r="KWV286" s="197"/>
      <c r="KWW286" s="678" t="e">
        <f>KWV286+#REF!</f>
        <v>#REF!</v>
      </c>
      <c r="KWX286" s="197"/>
      <c r="KWY286" s="678" t="e">
        <f>KWX286+#REF!</f>
        <v>#REF!</v>
      </c>
      <c r="KWZ286" s="197"/>
      <c r="KXA286" s="678" t="e">
        <f>KWZ286+#REF!</f>
        <v>#REF!</v>
      </c>
      <c r="KXB286" s="197"/>
      <c r="KXC286" s="678" t="e">
        <f>KXB286+#REF!</f>
        <v>#REF!</v>
      </c>
      <c r="KXD286" s="197"/>
      <c r="KXE286" s="678" t="e">
        <f>KXD286+#REF!</f>
        <v>#REF!</v>
      </c>
      <c r="KXF286" s="197"/>
      <c r="KXG286" s="678" t="e">
        <f>KXF286+#REF!</f>
        <v>#REF!</v>
      </c>
      <c r="KXH286" s="197"/>
      <c r="KXI286" s="678" t="e">
        <f>KXH286+#REF!</f>
        <v>#REF!</v>
      </c>
      <c r="KXJ286" s="197"/>
      <c r="KXK286" s="678" t="e">
        <f>KXJ286+#REF!</f>
        <v>#REF!</v>
      </c>
      <c r="KXL286" s="197"/>
      <c r="KXM286" s="678" t="e">
        <f>KXL286+#REF!</f>
        <v>#REF!</v>
      </c>
      <c r="KXN286" s="197"/>
      <c r="KXO286" s="678" t="e">
        <f>KXN286+#REF!</f>
        <v>#REF!</v>
      </c>
      <c r="KXP286" s="197"/>
      <c r="KXQ286" s="678" t="e">
        <f>KXP286+#REF!</f>
        <v>#REF!</v>
      </c>
      <c r="KXR286" s="197"/>
      <c r="KXS286" s="678" t="e">
        <f>KXR286+#REF!</f>
        <v>#REF!</v>
      </c>
      <c r="KXT286" s="197"/>
      <c r="KXU286" s="678" t="e">
        <f>KXT286+#REF!</f>
        <v>#REF!</v>
      </c>
      <c r="KXV286" s="197"/>
      <c r="KXW286" s="678" t="e">
        <f>KXV286+#REF!</f>
        <v>#REF!</v>
      </c>
      <c r="KXX286" s="197"/>
      <c r="KXY286" s="678" t="e">
        <f>KXX286+#REF!</f>
        <v>#REF!</v>
      </c>
      <c r="KXZ286" s="197"/>
      <c r="KYA286" s="678" t="e">
        <f>KXZ286+#REF!</f>
        <v>#REF!</v>
      </c>
      <c r="KYB286" s="197"/>
      <c r="KYC286" s="678" t="e">
        <f>KYB286+#REF!</f>
        <v>#REF!</v>
      </c>
      <c r="KYD286" s="197"/>
      <c r="KYE286" s="678" t="e">
        <f>KYD286+#REF!</f>
        <v>#REF!</v>
      </c>
      <c r="KYF286" s="197"/>
      <c r="KYG286" s="678" t="e">
        <f>KYF286+#REF!</f>
        <v>#REF!</v>
      </c>
      <c r="KYH286" s="197"/>
      <c r="KYI286" s="678" t="e">
        <f>KYH286+#REF!</f>
        <v>#REF!</v>
      </c>
      <c r="KYJ286" s="197"/>
      <c r="KYK286" s="678" t="e">
        <f>KYJ286+#REF!</f>
        <v>#REF!</v>
      </c>
      <c r="KYL286" s="197"/>
      <c r="KYM286" s="678" t="e">
        <f>KYL286+#REF!</f>
        <v>#REF!</v>
      </c>
      <c r="KYN286" s="197"/>
      <c r="KYO286" s="678" t="e">
        <f>KYN286+#REF!</f>
        <v>#REF!</v>
      </c>
      <c r="KYP286" s="197"/>
      <c r="KYQ286" s="678" t="e">
        <f>KYP286+#REF!</f>
        <v>#REF!</v>
      </c>
      <c r="KYR286" s="197"/>
      <c r="KYS286" s="678" t="e">
        <f>KYR286+#REF!</f>
        <v>#REF!</v>
      </c>
      <c r="KYT286" s="197"/>
      <c r="KYU286" s="678" t="e">
        <f>KYT286+#REF!</f>
        <v>#REF!</v>
      </c>
      <c r="KYV286" s="197"/>
      <c r="KYW286" s="678" t="e">
        <f>KYV286+#REF!</f>
        <v>#REF!</v>
      </c>
      <c r="KYX286" s="197"/>
      <c r="KYY286" s="678" t="e">
        <f>KYX286+#REF!</f>
        <v>#REF!</v>
      </c>
      <c r="KYZ286" s="197"/>
      <c r="KZA286" s="678" t="e">
        <f>KYZ286+#REF!</f>
        <v>#REF!</v>
      </c>
      <c r="KZB286" s="197"/>
      <c r="KZC286" s="678" t="e">
        <f>KZB286+#REF!</f>
        <v>#REF!</v>
      </c>
      <c r="KZD286" s="197"/>
      <c r="KZE286" s="678" t="e">
        <f>KZD286+#REF!</f>
        <v>#REF!</v>
      </c>
      <c r="KZF286" s="197"/>
      <c r="KZG286" s="678" t="e">
        <f>KZF286+#REF!</f>
        <v>#REF!</v>
      </c>
      <c r="KZH286" s="197"/>
      <c r="KZI286" s="678" t="e">
        <f>KZH286+#REF!</f>
        <v>#REF!</v>
      </c>
      <c r="KZJ286" s="197"/>
      <c r="KZK286" s="678" t="e">
        <f>KZJ286+#REF!</f>
        <v>#REF!</v>
      </c>
      <c r="KZL286" s="197"/>
      <c r="KZM286" s="678" t="e">
        <f>KZL286+#REF!</f>
        <v>#REF!</v>
      </c>
      <c r="KZN286" s="197"/>
      <c r="KZO286" s="678" t="e">
        <f>KZN286+#REF!</f>
        <v>#REF!</v>
      </c>
      <c r="KZP286" s="197"/>
      <c r="KZQ286" s="678" t="e">
        <f>KZP286+#REF!</f>
        <v>#REF!</v>
      </c>
      <c r="KZR286" s="197"/>
      <c r="KZS286" s="678" t="e">
        <f>KZR286+#REF!</f>
        <v>#REF!</v>
      </c>
      <c r="KZT286" s="197"/>
      <c r="KZU286" s="678" t="e">
        <f>KZT286+#REF!</f>
        <v>#REF!</v>
      </c>
      <c r="KZV286" s="197"/>
      <c r="KZW286" s="678" t="e">
        <f>KZV286+#REF!</f>
        <v>#REF!</v>
      </c>
      <c r="KZX286" s="197"/>
      <c r="KZY286" s="678" t="e">
        <f>KZX286+#REF!</f>
        <v>#REF!</v>
      </c>
      <c r="KZZ286" s="197"/>
      <c r="LAA286" s="678" t="e">
        <f>KZZ286+#REF!</f>
        <v>#REF!</v>
      </c>
      <c r="LAB286" s="197"/>
      <c r="LAC286" s="678" t="e">
        <f>LAB286+#REF!</f>
        <v>#REF!</v>
      </c>
      <c r="LAD286" s="197"/>
      <c r="LAE286" s="678" t="e">
        <f>LAD286+#REF!</f>
        <v>#REF!</v>
      </c>
      <c r="LAF286" s="197"/>
      <c r="LAG286" s="678" t="e">
        <f>LAF286+#REF!</f>
        <v>#REF!</v>
      </c>
      <c r="LAH286" s="197"/>
      <c r="LAI286" s="678" t="e">
        <f>LAH286+#REF!</f>
        <v>#REF!</v>
      </c>
      <c r="LAJ286" s="197"/>
      <c r="LAK286" s="678" t="e">
        <f>LAJ286+#REF!</f>
        <v>#REF!</v>
      </c>
      <c r="LAL286" s="197"/>
      <c r="LAM286" s="678" t="e">
        <f>LAL286+#REF!</f>
        <v>#REF!</v>
      </c>
      <c r="LAN286" s="197"/>
      <c r="LAO286" s="678" t="e">
        <f>LAN286+#REF!</f>
        <v>#REF!</v>
      </c>
      <c r="LAP286" s="197"/>
      <c r="LAQ286" s="678" t="e">
        <f>LAP286+#REF!</f>
        <v>#REF!</v>
      </c>
      <c r="LAR286" s="197"/>
      <c r="LAS286" s="678" t="e">
        <f>LAR286+#REF!</f>
        <v>#REF!</v>
      </c>
      <c r="LAT286" s="197"/>
      <c r="LAU286" s="678" t="e">
        <f>LAT286+#REF!</f>
        <v>#REF!</v>
      </c>
      <c r="LAV286" s="197"/>
      <c r="LAW286" s="678" t="e">
        <f>LAV286+#REF!</f>
        <v>#REF!</v>
      </c>
      <c r="LAX286" s="197"/>
      <c r="LAY286" s="678" t="e">
        <f>LAX286+#REF!</f>
        <v>#REF!</v>
      </c>
      <c r="LAZ286" s="197"/>
      <c r="LBA286" s="678" t="e">
        <f>LAZ286+#REF!</f>
        <v>#REF!</v>
      </c>
      <c r="LBB286" s="197"/>
      <c r="LBC286" s="678" t="e">
        <f>LBB286+#REF!</f>
        <v>#REF!</v>
      </c>
      <c r="LBD286" s="197"/>
      <c r="LBE286" s="678" t="e">
        <f>LBD286+#REF!</f>
        <v>#REF!</v>
      </c>
      <c r="LBF286" s="197"/>
      <c r="LBG286" s="678" t="e">
        <f>LBF286+#REF!</f>
        <v>#REF!</v>
      </c>
      <c r="LBH286" s="197"/>
      <c r="LBI286" s="678" t="e">
        <f>LBH286+#REF!</f>
        <v>#REF!</v>
      </c>
      <c r="LBJ286" s="197"/>
      <c r="LBK286" s="678" t="e">
        <f>LBJ286+#REF!</f>
        <v>#REF!</v>
      </c>
      <c r="LBL286" s="197"/>
      <c r="LBM286" s="678" t="e">
        <f>LBL286+#REF!</f>
        <v>#REF!</v>
      </c>
      <c r="LBN286" s="197"/>
      <c r="LBO286" s="678" t="e">
        <f>LBN286+#REF!</f>
        <v>#REF!</v>
      </c>
      <c r="LBP286" s="197"/>
      <c r="LBQ286" s="678" t="e">
        <f>LBP286+#REF!</f>
        <v>#REF!</v>
      </c>
      <c r="LBR286" s="197"/>
      <c r="LBS286" s="678" t="e">
        <f>LBR286+#REF!</f>
        <v>#REF!</v>
      </c>
      <c r="LBT286" s="197"/>
      <c r="LBU286" s="678" t="e">
        <f>LBT286+#REF!</f>
        <v>#REF!</v>
      </c>
      <c r="LBV286" s="197"/>
      <c r="LBW286" s="678" t="e">
        <f>LBV286+#REF!</f>
        <v>#REF!</v>
      </c>
      <c r="LBX286" s="197"/>
      <c r="LBY286" s="678" t="e">
        <f>LBX286+#REF!</f>
        <v>#REF!</v>
      </c>
      <c r="LBZ286" s="197"/>
      <c r="LCA286" s="678" t="e">
        <f>LBZ286+#REF!</f>
        <v>#REF!</v>
      </c>
      <c r="LCB286" s="197"/>
      <c r="LCC286" s="678" t="e">
        <f>LCB286+#REF!</f>
        <v>#REF!</v>
      </c>
      <c r="LCD286" s="197"/>
      <c r="LCE286" s="678" t="e">
        <f>LCD286+#REF!</f>
        <v>#REF!</v>
      </c>
      <c r="LCF286" s="197"/>
      <c r="LCG286" s="678" t="e">
        <f>LCF286+#REF!</f>
        <v>#REF!</v>
      </c>
      <c r="LCH286" s="197"/>
      <c r="LCI286" s="678" t="e">
        <f>LCH286+#REF!</f>
        <v>#REF!</v>
      </c>
      <c r="LCJ286" s="197"/>
      <c r="LCK286" s="678" t="e">
        <f>LCJ286+#REF!</f>
        <v>#REF!</v>
      </c>
      <c r="LCL286" s="197"/>
      <c r="LCM286" s="678" t="e">
        <f>LCL286+#REF!</f>
        <v>#REF!</v>
      </c>
      <c r="LCN286" s="197"/>
      <c r="LCO286" s="678" t="e">
        <f>LCN286+#REF!</f>
        <v>#REF!</v>
      </c>
      <c r="LCP286" s="197"/>
      <c r="LCQ286" s="678" t="e">
        <f>LCP286+#REF!</f>
        <v>#REF!</v>
      </c>
      <c r="LCR286" s="197"/>
      <c r="LCS286" s="678" t="e">
        <f>LCR286+#REF!</f>
        <v>#REF!</v>
      </c>
      <c r="LCT286" s="197"/>
      <c r="LCU286" s="678" t="e">
        <f>LCT286+#REF!</f>
        <v>#REF!</v>
      </c>
      <c r="LCV286" s="197"/>
      <c r="LCW286" s="678" t="e">
        <f>LCV286+#REF!</f>
        <v>#REF!</v>
      </c>
      <c r="LCX286" s="197"/>
      <c r="LCY286" s="678" t="e">
        <f>LCX286+#REF!</f>
        <v>#REF!</v>
      </c>
      <c r="LCZ286" s="197"/>
      <c r="LDA286" s="678" t="e">
        <f>LCZ286+#REF!</f>
        <v>#REF!</v>
      </c>
      <c r="LDB286" s="197"/>
      <c r="LDC286" s="678" t="e">
        <f>LDB286+#REF!</f>
        <v>#REF!</v>
      </c>
      <c r="LDD286" s="197"/>
      <c r="LDE286" s="678" t="e">
        <f>LDD286+#REF!</f>
        <v>#REF!</v>
      </c>
      <c r="LDF286" s="197"/>
      <c r="LDG286" s="678" t="e">
        <f>LDF286+#REF!</f>
        <v>#REF!</v>
      </c>
      <c r="LDH286" s="197"/>
      <c r="LDI286" s="678" t="e">
        <f>LDH286+#REF!</f>
        <v>#REF!</v>
      </c>
      <c r="LDJ286" s="197"/>
      <c r="LDK286" s="678" t="e">
        <f>LDJ286+#REF!</f>
        <v>#REF!</v>
      </c>
      <c r="LDL286" s="197"/>
      <c r="LDM286" s="678" t="e">
        <f>LDL286+#REF!</f>
        <v>#REF!</v>
      </c>
      <c r="LDN286" s="197"/>
      <c r="LDO286" s="678" t="e">
        <f>LDN286+#REF!</f>
        <v>#REF!</v>
      </c>
      <c r="LDP286" s="197"/>
      <c r="LDQ286" s="678" t="e">
        <f>LDP286+#REF!</f>
        <v>#REF!</v>
      </c>
      <c r="LDR286" s="197"/>
      <c r="LDS286" s="678" t="e">
        <f>LDR286+#REF!</f>
        <v>#REF!</v>
      </c>
      <c r="LDT286" s="197"/>
      <c r="LDU286" s="678" t="e">
        <f>LDT286+#REF!</f>
        <v>#REF!</v>
      </c>
      <c r="LDV286" s="197"/>
      <c r="LDW286" s="678" t="e">
        <f>LDV286+#REF!</f>
        <v>#REF!</v>
      </c>
      <c r="LDX286" s="197"/>
      <c r="LDY286" s="678" t="e">
        <f>LDX286+#REF!</f>
        <v>#REF!</v>
      </c>
      <c r="LDZ286" s="197"/>
      <c r="LEA286" s="678" t="e">
        <f>LDZ286+#REF!</f>
        <v>#REF!</v>
      </c>
      <c r="LEB286" s="197"/>
      <c r="LEC286" s="678" t="e">
        <f>LEB286+#REF!</f>
        <v>#REF!</v>
      </c>
      <c r="LED286" s="197"/>
      <c r="LEE286" s="678" t="e">
        <f>LED286+#REF!</f>
        <v>#REF!</v>
      </c>
      <c r="LEF286" s="197"/>
      <c r="LEG286" s="678" t="e">
        <f>LEF286+#REF!</f>
        <v>#REF!</v>
      </c>
      <c r="LEH286" s="197"/>
      <c r="LEI286" s="678" t="e">
        <f>LEH286+#REF!</f>
        <v>#REF!</v>
      </c>
      <c r="LEJ286" s="197"/>
      <c r="LEK286" s="678" t="e">
        <f>LEJ286+#REF!</f>
        <v>#REF!</v>
      </c>
      <c r="LEL286" s="197"/>
      <c r="LEM286" s="678" t="e">
        <f>LEL286+#REF!</f>
        <v>#REF!</v>
      </c>
      <c r="LEN286" s="197"/>
      <c r="LEO286" s="678" t="e">
        <f>LEN286+#REF!</f>
        <v>#REF!</v>
      </c>
      <c r="LEP286" s="197"/>
      <c r="LEQ286" s="678" t="e">
        <f>LEP286+#REF!</f>
        <v>#REF!</v>
      </c>
      <c r="LER286" s="197"/>
      <c r="LES286" s="678" t="e">
        <f>LER286+#REF!</f>
        <v>#REF!</v>
      </c>
      <c r="LET286" s="197"/>
      <c r="LEU286" s="678" t="e">
        <f>LET286+#REF!</f>
        <v>#REF!</v>
      </c>
      <c r="LEV286" s="197"/>
      <c r="LEW286" s="678" t="e">
        <f>LEV286+#REF!</f>
        <v>#REF!</v>
      </c>
      <c r="LEX286" s="197"/>
      <c r="LEY286" s="678" t="e">
        <f>LEX286+#REF!</f>
        <v>#REF!</v>
      </c>
      <c r="LEZ286" s="197"/>
      <c r="LFA286" s="678" t="e">
        <f>LEZ286+#REF!</f>
        <v>#REF!</v>
      </c>
      <c r="LFB286" s="197"/>
      <c r="LFC286" s="678" t="e">
        <f>LFB286+#REF!</f>
        <v>#REF!</v>
      </c>
      <c r="LFD286" s="197"/>
      <c r="LFE286" s="678" t="e">
        <f>LFD286+#REF!</f>
        <v>#REF!</v>
      </c>
      <c r="LFF286" s="197"/>
      <c r="LFG286" s="678" t="e">
        <f>LFF286+#REF!</f>
        <v>#REF!</v>
      </c>
      <c r="LFH286" s="197"/>
      <c r="LFI286" s="678" t="e">
        <f>LFH286+#REF!</f>
        <v>#REF!</v>
      </c>
      <c r="LFJ286" s="197"/>
      <c r="LFK286" s="678" t="e">
        <f>LFJ286+#REF!</f>
        <v>#REF!</v>
      </c>
      <c r="LFL286" s="197"/>
      <c r="LFM286" s="678" t="e">
        <f>LFL286+#REF!</f>
        <v>#REF!</v>
      </c>
      <c r="LFN286" s="197"/>
      <c r="LFO286" s="678" t="e">
        <f>LFN286+#REF!</f>
        <v>#REF!</v>
      </c>
      <c r="LFP286" s="197"/>
      <c r="LFQ286" s="678" t="e">
        <f>LFP286+#REF!</f>
        <v>#REF!</v>
      </c>
      <c r="LFR286" s="197"/>
      <c r="LFS286" s="678" t="e">
        <f>LFR286+#REF!</f>
        <v>#REF!</v>
      </c>
      <c r="LFT286" s="197"/>
      <c r="LFU286" s="678" t="e">
        <f>LFT286+#REF!</f>
        <v>#REF!</v>
      </c>
      <c r="LFV286" s="197"/>
      <c r="LFW286" s="678" t="e">
        <f>LFV286+#REF!</f>
        <v>#REF!</v>
      </c>
      <c r="LFX286" s="197"/>
      <c r="LFY286" s="678" t="e">
        <f>LFX286+#REF!</f>
        <v>#REF!</v>
      </c>
      <c r="LFZ286" s="197"/>
      <c r="LGA286" s="678" t="e">
        <f>LFZ286+#REF!</f>
        <v>#REF!</v>
      </c>
      <c r="LGB286" s="197"/>
      <c r="LGC286" s="678" t="e">
        <f>LGB286+#REF!</f>
        <v>#REF!</v>
      </c>
      <c r="LGD286" s="197"/>
      <c r="LGE286" s="678" t="e">
        <f>LGD286+#REF!</f>
        <v>#REF!</v>
      </c>
      <c r="LGF286" s="197"/>
      <c r="LGG286" s="678" t="e">
        <f>LGF286+#REF!</f>
        <v>#REF!</v>
      </c>
      <c r="LGH286" s="197"/>
      <c r="LGI286" s="678" t="e">
        <f>LGH286+#REF!</f>
        <v>#REF!</v>
      </c>
      <c r="LGJ286" s="197"/>
      <c r="LGK286" s="678" t="e">
        <f>LGJ286+#REF!</f>
        <v>#REF!</v>
      </c>
      <c r="LGL286" s="197"/>
      <c r="LGM286" s="678" t="e">
        <f>LGL286+#REF!</f>
        <v>#REF!</v>
      </c>
      <c r="LGN286" s="197"/>
      <c r="LGO286" s="678" t="e">
        <f>LGN286+#REF!</f>
        <v>#REF!</v>
      </c>
      <c r="LGP286" s="197"/>
      <c r="LGQ286" s="678" t="e">
        <f>LGP286+#REF!</f>
        <v>#REF!</v>
      </c>
      <c r="LGR286" s="197"/>
      <c r="LGS286" s="678" t="e">
        <f>LGR286+#REF!</f>
        <v>#REF!</v>
      </c>
      <c r="LGT286" s="197"/>
      <c r="LGU286" s="678" t="e">
        <f>LGT286+#REF!</f>
        <v>#REF!</v>
      </c>
      <c r="LGV286" s="197"/>
      <c r="LGW286" s="678" t="e">
        <f>LGV286+#REF!</f>
        <v>#REF!</v>
      </c>
      <c r="LGX286" s="197"/>
      <c r="LGY286" s="678" t="e">
        <f>LGX286+#REF!</f>
        <v>#REF!</v>
      </c>
      <c r="LGZ286" s="197"/>
      <c r="LHA286" s="678" t="e">
        <f>LGZ286+#REF!</f>
        <v>#REF!</v>
      </c>
      <c r="LHB286" s="197"/>
      <c r="LHC286" s="678" t="e">
        <f>LHB286+#REF!</f>
        <v>#REF!</v>
      </c>
      <c r="LHD286" s="197"/>
      <c r="LHE286" s="678" t="e">
        <f>LHD286+#REF!</f>
        <v>#REF!</v>
      </c>
      <c r="LHF286" s="197"/>
      <c r="LHG286" s="678" t="e">
        <f>LHF286+#REF!</f>
        <v>#REF!</v>
      </c>
      <c r="LHH286" s="197"/>
      <c r="LHI286" s="678" t="e">
        <f>LHH286+#REF!</f>
        <v>#REF!</v>
      </c>
      <c r="LHJ286" s="197"/>
      <c r="LHK286" s="678" t="e">
        <f>LHJ286+#REF!</f>
        <v>#REF!</v>
      </c>
      <c r="LHL286" s="197"/>
      <c r="LHM286" s="678" t="e">
        <f>LHL286+#REF!</f>
        <v>#REF!</v>
      </c>
      <c r="LHN286" s="197"/>
      <c r="LHO286" s="678" t="e">
        <f>LHN286+#REF!</f>
        <v>#REF!</v>
      </c>
      <c r="LHP286" s="197"/>
      <c r="LHQ286" s="678" t="e">
        <f>LHP286+#REF!</f>
        <v>#REF!</v>
      </c>
      <c r="LHR286" s="197"/>
      <c r="LHS286" s="678" t="e">
        <f>LHR286+#REF!</f>
        <v>#REF!</v>
      </c>
      <c r="LHT286" s="197"/>
      <c r="LHU286" s="678" t="e">
        <f>LHT286+#REF!</f>
        <v>#REF!</v>
      </c>
      <c r="LHV286" s="197"/>
      <c r="LHW286" s="678" t="e">
        <f>LHV286+#REF!</f>
        <v>#REF!</v>
      </c>
      <c r="LHX286" s="197"/>
      <c r="LHY286" s="678" t="e">
        <f>LHX286+#REF!</f>
        <v>#REF!</v>
      </c>
      <c r="LHZ286" s="197"/>
      <c r="LIA286" s="678" t="e">
        <f>LHZ286+#REF!</f>
        <v>#REF!</v>
      </c>
      <c r="LIB286" s="197"/>
      <c r="LIC286" s="678" t="e">
        <f>LIB286+#REF!</f>
        <v>#REF!</v>
      </c>
      <c r="LID286" s="197"/>
      <c r="LIE286" s="678" t="e">
        <f>LID286+#REF!</f>
        <v>#REF!</v>
      </c>
      <c r="LIF286" s="197"/>
      <c r="LIG286" s="678" t="e">
        <f>LIF286+#REF!</f>
        <v>#REF!</v>
      </c>
      <c r="LIH286" s="197"/>
      <c r="LII286" s="678" t="e">
        <f>LIH286+#REF!</f>
        <v>#REF!</v>
      </c>
      <c r="LIJ286" s="197"/>
      <c r="LIK286" s="678" t="e">
        <f>LIJ286+#REF!</f>
        <v>#REF!</v>
      </c>
      <c r="LIL286" s="197"/>
      <c r="LIM286" s="678" t="e">
        <f>LIL286+#REF!</f>
        <v>#REF!</v>
      </c>
      <c r="LIN286" s="197"/>
      <c r="LIO286" s="678" t="e">
        <f>LIN286+#REF!</f>
        <v>#REF!</v>
      </c>
      <c r="LIP286" s="197"/>
      <c r="LIQ286" s="678" t="e">
        <f>LIP286+#REF!</f>
        <v>#REF!</v>
      </c>
      <c r="LIR286" s="197"/>
      <c r="LIS286" s="678" t="e">
        <f>LIR286+#REF!</f>
        <v>#REF!</v>
      </c>
      <c r="LIT286" s="197"/>
      <c r="LIU286" s="678" t="e">
        <f>LIT286+#REF!</f>
        <v>#REF!</v>
      </c>
      <c r="LIV286" s="197"/>
      <c r="LIW286" s="678" t="e">
        <f>LIV286+#REF!</f>
        <v>#REF!</v>
      </c>
      <c r="LIX286" s="197"/>
      <c r="LIY286" s="678" t="e">
        <f>LIX286+#REF!</f>
        <v>#REF!</v>
      </c>
      <c r="LIZ286" s="197"/>
      <c r="LJA286" s="678" t="e">
        <f>LIZ286+#REF!</f>
        <v>#REF!</v>
      </c>
      <c r="LJB286" s="197"/>
      <c r="LJC286" s="678" t="e">
        <f>LJB286+#REF!</f>
        <v>#REF!</v>
      </c>
      <c r="LJD286" s="197"/>
      <c r="LJE286" s="678" t="e">
        <f>LJD286+#REF!</f>
        <v>#REF!</v>
      </c>
      <c r="LJF286" s="197"/>
      <c r="LJG286" s="678" t="e">
        <f>LJF286+#REF!</f>
        <v>#REF!</v>
      </c>
      <c r="LJH286" s="197"/>
      <c r="LJI286" s="678" t="e">
        <f>LJH286+#REF!</f>
        <v>#REF!</v>
      </c>
      <c r="LJJ286" s="197"/>
      <c r="LJK286" s="678" t="e">
        <f>LJJ286+#REF!</f>
        <v>#REF!</v>
      </c>
      <c r="LJL286" s="197"/>
      <c r="LJM286" s="678" t="e">
        <f>LJL286+#REF!</f>
        <v>#REF!</v>
      </c>
      <c r="LJN286" s="197"/>
      <c r="LJO286" s="678" t="e">
        <f>LJN286+#REF!</f>
        <v>#REF!</v>
      </c>
      <c r="LJP286" s="197"/>
      <c r="LJQ286" s="678" t="e">
        <f>LJP286+#REF!</f>
        <v>#REF!</v>
      </c>
      <c r="LJR286" s="197"/>
      <c r="LJS286" s="678" t="e">
        <f>LJR286+#REF!</f>
        <v>#REF!</v>
      </c>
      <c r="LJT286" s="197"/>
      <c r="LJU286" s="678" t="e">
        <f>LJT286+#REF!</f>
        <v>#REF!</v>
      </c>
      <c r="LJV286" s="197"/>
      <c r="LJW286" s="678" t="e">
        <f>LJV286+#REF!</f>
        <v>#REF!</v>
      </c>
      <c r="LJX286" s="197"/>
      <c r="LJY286" s="678" t="e">
        <f>LJX286+#REF!</f>
        <v>#REF!</v>
      </c>
      <c r="LJZ286" s="197"/>
      <c r="LKA286" s="678" t="e">
        <f>LJZ286+#REF!</f>
        <v>#REF!</v>
      </c>
      <c r="LKB286" s="197"/>
      <c r="LKC286" s="678" t="e">
        <f>LKB286+#REF!</f>
        <v>#REF!</v>
      </c>
      <c r="LKD286" s="197"/>
      <c r="LKE286" s="678" t="e">
        <f>LKD286+#REF!</f>
        <v>#REF!</v>
      </c>
      <c r="LKF286" s="197"/>
      <c r="LKG286" s="678" t="e">
        <f>LKF286+#REF!</f>
        <v>#REF!</v>
      </c>
      <c r="LKH286" s="197"/>
      <c r="LKI286" s="678" t="e">
        <f>LKH286+#REF!</f>
        <v>#REF!</v>
      </c>
      <c r="LKJ286" s="197"/>
      <c r="LKK286" s="678" t="e">
        <f>LKJ286+#REF!</f>
        <v>#REF!</v>
      </c>
      <c r="LKL286" s="197"/>
      <c r="LKM286" s="678" t="e">
        <f>LKL286+#REF!</f>
        <v>#REF!</v>
      </c>
      <c r="LKN286" s="197"/>
      <c r="LKO286" s="678" t="e">
        <f>LKN286+#REF!</f>
        <v>#REF!</v>
      </c>
      <c r="LKP286" s="197"/>
      <c r="LKQ286" s="678" t="e">
        <f>LKP286+#REF!</f>
        <v>#REF!</v>
      </c>
      <c r="LKR286" s="197"/>
      <c r="LKS286" s="678" t="e">
        <f>LKR286+#REF!</f>
        <v>#REF!</v>
      </c>
      <c r="LKT286" s="197"/>
      <c r="LKU286" s="678" t="e">
        <f>LKT286+#REF!</f>
        <v>#REF!</v>
      </c>
      <c r="LKV286" s="197"/>
      <c r="LKW286" s="678" t="e">
        <f>LKV286+#REF!</f>
        <v>#REF!</v>
      </c>
      <c r="LKX286" s="197"/>
      <c r="LKY286" s="678" t="e">
        <f>LKX286+#REF!</f>
        <v>#REF!</v>
      </c>
      <c r="LKZ286" s="197"/>
      <c r="LLA286" s="678" t="e">
        <f>LKZ286+#REF!</f>
        <v>#REF!</v>
      </c>
      <c r="LLB286" s="197"/>
      <c r="LLC286" s="678" t="e">
        <f>LLB286+#REF!</f>
        <v>#REF!</v>
      </c>
      <c r="LLD286" s="197"/>
      <c r="LLE286" s="678" t="e">
        <f>LLD286+#REF!</f>
        <v>#REF!</v>
      </c>
      <c r="LLF286" s="197"/>
      <c r="LLG286" s="678" t="e">
        <f>LLF286+#REF!</f>
        <v>#REF!</v>
      </c>
      <c r="LLH286" s="197"/>
      <c r="LLI286" s="678" t="e">
        <f>LLH286+#REF!</f>
        <v>#REF!</v>
      </c>
      <c r="LLJ286" s="197"/>
      <c r="LLK286" s="678" t="e">
        <f>LLJ286+#REF!</f>
        <v>#REF!</v>
      </c>
      <c r="LLL286" s="197"/>
      <c r="LLM286" s="678" t="e">
        <f>LLL286+#REF!</f>
        <v>#REF!</v>
      </c>
      <c r="LLN286" s="197"/>
      <c r="LLO286" s="678" t="e">
        <f>LLN286+#REF!</f>
        <v>#REF!</v>
      </c>
      <c r="LLP286" s="197"/>
      <c r="LLQ286" s="678" t="e">
        <f>LLP286+#REF!</f>
        <v>#REF!</v>
      </c>
      <c r="LLR286" s="197"/>
      <c r="LLS286" s="678" t="e">
        <f>LLR286+#REF!</f>
        <v>#REF!</v>
      </c>
      <c r="LLT286" s="197"/>
      <c r="LLU286" s="678" t="e">
        <f>LLT286+#REF!</f>
        <v>#REF!</v>
      </c>
      <c r="LLV286" s="197"/>
      <c r="LLW286" s="678" t="e">
        <f>LLV286+#REF!</f>
        <v>#REF!</v>
      </c>
      <c r="LLX286" s="197"/>
      <c r="LLY286" s="678" t="e">
        <f>LLX286+#REF!</f>
        <v>#REF!</v>
      </c>
      <c r="LLZ286" s="197"/>
      <c r="LMA286" s="678" t="e">
        <f>LLZ286+#REF!</f>
        <v>#REF!</v>
      </c>
      <c r="LMB286" s="197"/>
      <c r="LMC286" s="678" t="e">
        <f>LMB286+#REF!</f>
        <v>#REF!</v>
      </c>
      <c r="LMD286" s="197"/>
      <c r="LME286" s="678" t="e">
        <f>LMD286+#REF!</f>
        <v>#REF!</v>
      </c>
      <c r="LMF286" s="197"/>
      <c r="LMG286" s="678" t="e">
        <f>LMF286+#REF!</f>
        <v>#REF!</v>
      </c>
      <c r="LMH286" s="197"/>
      <c r="LMI286" s="678" t="e">
        <f>LMH286+#REF!</f>
        <v>#REF!</v>
      </c>
      <c r="LMJ286" s="197"/>
      <c r="LMK286" s="678" t="e">
        <f>LMJ286+#REF!</f>
        <v>#REF!</v>
      </c>
      <c r="LML286" s="197"/>
      <c r="LMM286" s="678" t="e">
        <f>LML286+#REF!</f>
        <v>#REF!</v>
      </c>
      <c r="LMN286" s="197"/>
      <c r="LMO286" s="678" t="e">
        <f>LMN286+#REF!</f>
        <v>#REF!</v>
      </c>
      <c r="LMP286" s="197"/>
      <c r="LMQ286" s="678" t="e">
        <f>LMP286+#REF!</f>
        <v>#REF!</v>
      </c>
      <c r="LMR286" s="197"/>
      <c r="LMS286" s="678" t="e">
        <f>LMR286+#REF!</f>
        <v>#REF!</v>
      </c>
      <c r="LMT286" s="197"/>
      <c r="LMU286" s="678" t="e">
        <f>LMT286+#REF!</f>
        <v>#REF!</v>
      </c>
      <c r="LMV286" s="197"/>
      <c r="LMW286" s="678" t="e">
        <f>LMV286+#REF!</f>
        <v>#REF!</v>
      </c>
      <c r="LMX286" s="197"/>
      <c r="LMY286" s="678" t="e">
        <f>LMX286+#REF!</f>
        <v>#REF!</v>
      </c>
      <c r="LMZ286" s="197"/>
      <c r="LNA286" s="678" t="e">
        <f>LMZ286+#REF!</f>
        <v>#REF!</v>
      </c>
      <c r="LNB286" s="197"/>
      <c r="LNC286" s="678" t="e">
        <f>LNB286+#REF!</f>
        <v>#REF!</v>
      </c>
      <c r="LND286" s="197"/>
      <c r="LNE286" s="678" t="e">
        <f>LND286+#REF!</f>
        <v>#REF!</v>
      </c>
      <c r="LNF286" s="197"/>
      <c r="LNG286" s="678" t="e">
        <f>LNF286+#REF!</f>
        <v>#REF!</v>
      </c>
      <c r="LNH286" s="197"/>
      <c r="LNI286" s="678" t="e">
        <f>LNH286+#REF!</f>
        <v>#REF!</v>
      </c>
      <c r="LNJ286" s="197"/>
      <c r="LNK286" s="678" t="e">
        <f>LNJ286+#REF!</f>
        <v>#REF!</v>
      </c>
      <c r="LNL286" s="197"/>
      <c r="LNM286" s="678" t="e">
        <f>LNL286+#REF!</f>
        <v>#REF!</v>
      </c>
      <c r="LNN286" s="197"/>
      <c r="LNO286" s="678" t="e">
        <f>LNN286+#REF!</f>
        <v>#REF!</v>
      </c>
      <c r="LNP286" s="197"/>
      <c r="LNQ286" s="678" t="e">
        <f>LNP286+#REF!</f>
        <v>#REF!</v>
      </c>
      <c r="LNR286" s="197"/>
      <c r="LNS286" s="678" t="e">
        <f>LNR286+#REF!</f>
        <v>#REF!</v>
      </c>
      <c r="LNT286" s="197"/>
      <c r="LNU286" s="678" t="e">
        <f>LNT286+#REF!</f>
        <v>#REF!</v>
      </c>
      <c r="LNV286" s="197"/>
      <c r="LNW286" s="678" t="e">
        <f>LNV286+#REF!</f>
        <v>#REF!</v>
      </c>
      <c r="LNX286" s="197"/>
      <c r="LNY286" s="678" t="e">
        <f>LNX286+#REF!</f>
        <v>#REF!</v>
      </c>
      <c r="LNZ286" s="197"/>
      <c r="LOA286" s="678" t="e">
        <f>LNZ286+#REF!</f>
        <v>#REF!</v>
      </c>
      <c r="LOB286" s="197"/>
      <c r="LOC286" s="678" t="e">
        <f>LOB286+#REF!</f>
        <v>#REF!</v>
      </c>
      <c r="LOD286" s="197"/>
      <c r="LOE286" s="678" t="e">
        <f>LOD286+#REF!</f>
        <v>#REF!</v>
      </c>
      <c r="LOF286" s="197"/>
      <c r="LOG286" s="678" t="e">
        <f>LOF286+#REF!</f>
        <v>#REF!</v>
      </c>
      <c r="LOH286" s="197"/>
      <c r="LOI286" s="678" t="e">
        <f>LOH286+#REF!</f>
        <v>#REF!</v>
      </c>
      <c r="LOJ286" s="197"/>
      <c r="LOK286" s="678" t="e">
        <f>LOJ286+#REF!</f>
        <v>#REF!</v>
      </c>
      <c r="LOL286" s="197"/>
      <c r="LOM286" s="678" t="e">
        <f>LOL286+#REF!</f>
        <v>#REF!</v>
      </c>
      <c r="LON286" s="197"/>
      <c r="LOO286" s="678" t="e">
        <f>LON286+#REF!</f>
        <v>#REF!</v>
      </c>
      <c r="LOP286" s="197"/>
      <c r="LOQ286" s="678" t="e">
        <f>LOP286+#REF!</f>
        <v>#REF!</v>
      </c>
      <c r="LOR286" s="197"/>
      <c r="LOS286" s="678" t="e">
        <f>LOR286+#REF!</f>
        <v>#REF!</v>
      </c>
      <c r="LOT286" s="197"/>
      <c r="LOU286" s="678" t="e">
        <f>LOT286+#REF!</f>
        <v>#REF!</v>
      </c>
      <c r="LOV286" s="197"/>
      <c r="LOW286" s="678" t="e">
        <f>LOV286+#REF!</f>
        <v>#REF!</v>
      </c>
      <c r="LOX286" s="197"/>
      <c r="LOY286" s="678" t="e">
        <f>LOX286+#REF!</f>
        <v>#REF!</v>
      </c>
      <c r="LOZ286" s="197"/>
      <c r="LPA286" s="678" t="e">
        <f>LOZ286+#REF!</f>
        <v>#REF!</v>
      </c>
      <c r="LPB286" s="197"/>
      <c r="LPC286" s="678" t="e">
        <f>LPB286+#REF!</f>
        <v>#REF!</v>
      </c>
      <c r="LPD286" s="197"/>
      <c r="LPE286" s="678" t="e">
        <f>LPD286+#REF!</f>
        <v>#REF!</v>
      </c>
      <c r="LPF286" s="197"/>
      <c r="LPG286" s="678" t="e">
        <f>LPF286+#REF!</f>
        <v>#REF!</v>
      </c>
      <c r="LPH286" s="197"/>
      <c r="LPI286" s="678" t="e">
        <f>LPH286+#REF!</f>
        <v>#REF!</v>
      </c>
      <c r="LPJ286" s="197"/>
      <c r="LPK286" s="678" t="e">
        <f>LPJ286+#REF!</f>
        <v>#REF!</v>
      </c>
      <c r="LPL286" s="197"/>
      <c r="LPM286" s="678" t="e">
        <f>LPL286+#REF!</f>
        <v>#REF!</v>
      </c>
      <c r="LPN286" s="197"/>
      <c r="LPO286" s="678" t="e">
        <f>LPN286+#REF!</f>
        <v>#REF!</v>
      </c>
      <c r="LPP286" s="197"/>
      <c r="LPQ286" s="678" t="e">
        <f>LPP286+#REF!</f>
        <v>#REF!</v>
      </c>
      <c r="LPR286" s="197"/>
      <c r="LPS286" s="678" t="e">
        <f>LPR286+#REF!</f>
        <v>#REF!</v>
      </c>
      <c r="LPT286" s="197"/>
      <c r="LPU286" s="678" t="e">
        <f>LPT286+#REF!</f>
        <v>#REF!</v>
      </c>
      <c r="LPV286" s="197"/>
      <c r="LPW286" s="678" t="e">
        <f>LPV286+#REF!</f>
        <v>#REF!</v>
      </c>
      <c r="LPX286" s="197"/>
      <c r="LPY286" s="678" t="e">
        <f>LPX286+#REF!</f>
        <v>#REF!</v>
      </c>
      <c r="LPZ286" s="197"/>
      <c r="LQA286" s="678" t="e">
        <f>LPZ286+#REF!</f>
        <v>#REF!</v>
      </c>
      <c r="LQB286" s="197"/>
      <c r="LQC286" s="678" t="e">
        <f>LQB286+#REF!</f>
        <v>#REF!</v>
      </c>
      <c r="LQD286" s="197"/>
      <c r="LQE286" s="678" t="e">
        <f>LQD286+#REF!</f>
        <v>#REF!</v>
      </c>
      <c r="LQF286" s="197"/>
      <c r="LQG286" s="678" t="e">
        <f>LQF286+#REF!</f>
        <v>#REF!</v>
      </c>
      <c r="LQH286" s="197"/>
      <c r="LQI286" s="678" t="e">
        <f>LQH286+#REF!</f>
        <v>#REF!</v>
      </c>
      <c r="LQJ286" s="197"/>
      <c r="LQK286" s="678" t="e">
        <f>LQJ286+#REF!</f>
        <v>#REF!</v>
      </c>
      <c r="LQL286" s="197"/>
      <c r="LQM286" s="678" t="e">
        <f>LQL286+#REF!</f>
        <v>#REF!</v>
      </c>
      <c r="LQN286" s="197"/>
      <c r="LQO286" s="678" t="e">
        <f>LQN286+#REF!</f>
        <v>#REF!</v>
      </c>
      <c r="LQP286" s="197"/>
      <c r="LQQ286" s="678" t="e">
        <f>LQP286+#REF!</f>
        <v>#REF!</v>
      </c>
      <c r="LQR286" s="197"/>
      <c r="LQS286" s="678" t="e">
        <f>LQR286+#REF!</f>
        <v>#REF!</v>
      </c>
      <c r="LQT286" s="197"/>
      <c r="LQU286" s="678" t="e">
        <f>LQT286+#REF!</f>
        <v>#REF!</v>
      </c>
      <c r="LQV286" s="197"/>
      <c r="LQW286" s="678" t="e">
        <f>LQV286+#REF!</f>
        <v>#REF!</v>
      </c>
      <c r="LQX286" s="197"/>
      <c r="LQY286" s="678" t="e">
        <f>LQX286+#REF!</f>
        <v>#REF!</v>
      </c>
      <c r="LQZ286" s="197"/>
      <c r="LRA286" s="678" t="e">
        <f>LQZ286+#REF!</f>
        <v>#REF!</v>
      </c>
      <c r="LRB286" s="197"/>
      <c r="LRC286" s="678" t="e">
        <f>LRB286+#REF!</f>
        <v>#REF!</v>
      </c>
      <c r="LRD286" s="197"/>
      <c r="LRE286" s="678" t="e">
        <f>LRD286+#REF!</f>
        <v>#REF!</v>
      </c>
      <c r="LRF286" s="197"/>
      <c r="LRG286" s="678" t="e">
        <f>LRF286+#REF!</f>
        <v>#REF!</v>
      </c>
      <c r="LRH286" s="197"/>
      <c r="LRI286" s="678" t="e">
        <f>LRH286+#REF!</f>
        <v>#REF!</v>
      </c>
      <c r="LRJ286" s="197"/>
      <c r="LRK286" s="678" t="e">
        <f>LRJ286+#REF!</f>
        <v>#REF!</v>
      </c>
      <c r="LRL286" s="197"/>
      <c r="LRM286" s="678" t="e">
        <f>LRL286+#REF!</f>
        <v>#REF!</v>
      </c>
      <c r="LRN286" s="197"/>
      <c r="LRO286" s="678" t="e">
        <f>LRN286+#REF!</f>
        <v>#REF!</v>
      </c>
      <c r="LRP286" s="197"/>
      <c r="LRQ286" s="678" t="e">
        <f>LRP286+#REF!</f>
        <v>#REF!</v>
      </c>
      <c r="LRR286" s="197"/>
      <c r="LRS286" s="678" t="e">
        <f>LRR286+#REF!</f>
        <v>#REF!</v>
      </c>
      <c r="LRT286" s="197"/>
      <c r="LRU286" s="678" t="e">
        <f>LRT286+#REF!</f>
        <v>#REF!</v>
      </c>
      <c r="LRV286" s="197"/>
      <c r="LRW286" s="678" t="e">
        <f>LRV286+#REF!</f>
        <v>#REF!</v>
      </c>
      <c r="LRX286" s="197"/>
      <c r="LRY286" s="678" t="e">
        <f>LRX286+#REF!</f>
        <v>#REF!</v>
      </c>
      <c r="LRZ286" s="197"/>
      <c r="LSA286" s="678" t="e">
        <f>LRZ286+#REF!</f>
        <v>#REF!</v>
      </c>
      <c r="LSB286" s="197"/>
      <c r="LSC286" s="678" t="e">
        <f>LSB286+#REF!</f>
        <v>#REF!</v>
      </c>
      <c r="LSD286" s="197"/>
      <c r="LSE286" s="678" t="e">
        <f>LSD286+#REF!</f>
        <v>#REF!</v>
      </c>
      <c r="LSF286" s="197"/>
      <c r="LSG286" s="678" t="e">
        <f>LSF286+#REF!</f>
        <v>#REF!</v>
      </c>
      <c r="LSH286" s="197"/>
      <c r="LSI286" s="678" t="e">
        <f>LSH286+#REF!</f>
        <v>#REF!</v>
      </c>
      <c r="LSJ286" s="197"/>
      <c r="LSK286" s="678" t="e">
        <f>LSJ286+#REF!</f>
        <v>#REF!</v>
      </c>
      <c r="LSL286" s="197"/>
      <c r="LSM286" s="678" t="e">
        <f>LSL286+#REF!</f>
        <v>#REF!</v>
      </c>
      <c r="LSN286" s="197"/>
      <c r="LSO286" s="678" t="e">
        <f>LSN286+#REF!</f>
        <v>#REF!</v>
      </c>
      <c r="LSP286" s="197"/>
      <c r="LSQ286" s="678" t="e">
        <f>LSP286+#REF!</f>
        <v>#REF!</v>
      </c>
      <c r="LSR286" s="197"/>
      <c r="LSS286" s="678" t="e">
        <f>LSR286+#REF!</f>
        <v>#REF!</v>
      </c>
      <c r="LST286" s="197"/>
      <c r="LSU286" s="678" t="e">
        <f>LST286+#REF!</f>
        <v>#REF!</v>
      </c>
      <c r="LSV286" s="197"/>
      <c r="LSW286" s="678" t="e">
        <f>LSV286+#REF!</f>
        <v>#REF!</v>
      </c>
      <c r="LSX286" s="197"/>
      <c r="LSY286" s="678" t="e">
        <f>LSX286+#REF!</f>
        <v>#REF!</v>
      </c>
      <c r="LSZ286" s="197"/>
      <c r="LTA286" s="678" t="e">
        <f>LSZ286+#REF!</f>
        <v>#REF!</v>
      </c>
      <c r="LTB286" s="197"/>
      <c r="LTC286" s="678" t="e">
        <f>LTB286+#REF!</f>
        <v>#REF!</v>
      </c>
      <c r="LTD286" s="197"/>
      <c r="LTE286" s="678" t="e">
        <f>LTD286+#REF!</f>
        <v>#REF!</v>
      </c>
      <c r="LTF286" s="197"/>
      <c r="LTG286" s="678" t="e">
        <f>LTF286+#REF!</f>
        <v>#REF!</v>
      </c>
      <c r="LTH286" s="197"/>
      <c r="LTI286" s="678" t="e">
        <f>LTH286+#REF!</f>
        <v>#REF!</v>
      </c>
      <c r="LTJ286" s="197"/>
      <c r="LTK286" s="678" t="e">
        <f>LTJ286+#REF!</f>
        <v>#REF!</v>
      </c>
      <c r="LTL286" s="197"/>
      <c r="LTM286" s="678" t="e">
        <f>LTL286+#REF!</f>
        <v>#REF!</v>
      </c>
      <c r="LTN286" s="197"/>
      <c r="LTO286" s="678" t="e">
        <f>LTN286+#REF!</f>
        <v>#REF!</v>
      </c>
      <c r="LTP286" s="197"/>
      <c r="LTQ286" s="678" t="e">
        <f>LTP286+#REF!</f>
        <v>#REF!</v>
      </c>
      <c r="LTR286" s="197"/>
      <c r="LTS286" s="678" t="e">
        <f>LTR286+#REF!</f>
        <v>#REF!</v>
      </c>
      <c r="LTT286" s="197"/>
      <c r="LTU286" s="678" t="e">
        <f>LTT286+#REF!</f>
        <v>#REF!</v>
      </c>
      <c r="LTV286" s="197"/>
      <c r="LTW286" s="678" t="e">
        <f>LTV286+#REF!</f>
        <v>#REF!</v>
      </c>
      <c r="LTX286" s="197"/>
      <c r="LTY286" s="678" t="e">
        <f>LTX286+#REF!</f>
        <v>#REF!</v>
      </c>
      <c r="LTZ286" s="197"/>
      <c r="LUA286" s="678" t="e">
        <f>LTZ286+#REF!</f>
        <v>#REF!</v>
      </c>
      <c r="LUB286" s="197"/>
      <c r="LUC286" s="678" t="e">
        <f>LUB286+#REF!</f>
        <v>#REF!</v>
      </c>
      <c r="LUD286" s="197"/>
      <c r="LUE286" s="678" t="e">
        <f>LUD286+#REF!</f>
        <v>#REF!</v>
      </c>
      <c r="LUF286" s="197"/>
      <c r="LUG286" s="678" t="e">
        <f>LUF286+#REF!</f>
        <v>#REF!</v>
      </c>
      <c r="LUH286" s="197"/>
      <c r="LUI286" s="678" t="e">
        <f>LUH286+#REF!</f>
        <v>#REF!</v>
      </c>
      <c r="LUJ286" s="197"/>
      <c r="LUK286" s="678" t="e">
        <f>LUJ286+#REF!</f>
        <v>#REF!</v>
      </c>
      <c r="LUL286" s="197"/>
      <c r="LUM286" s="678" t="e">
        <f>LUL286+#REF!</f>
        <v>#REF!</v>
      </c>
      <c r="LUN286" s="197"/>
      <c r="LUO286" s="678" t="e">
        <f>LUN286+#REF!</f>
        <v>#REF!</v>
      </c>
      <c r="LUP286" s="197"/>
      <c r="LUQ286" s="678" t="e">
        <f>LUP286+#REF!</f>
        <v>#REF!</v>
      </c>
      <c r="LUR286" s="197"/>
      <c r="LUS286" s="678" t="e">
        <f>LUR286+#REF!</f>
        <v>#REF!</v>
      </c>
      <c r="LUT286" s="197"/>
      <c r="LUU286" s="678" t="e">
        <f>LUT286+#REF!</f>
        <v>#REF!</v>
      </c>
      <c r="LUV286" s="197"/>
      <c r="LUW286" s="678" t="e">
        <f>LUV286+#REF!</f>
        <v>#REF!</v>
      </c>
      <c r="LUX286" s="197"/>
      <c r="LUY286" s="678" t="e">
        <f>LUX286+#REF!</f>
        <v>#REF!</v>
      </c>
      <c r="LUZ286" s="197"/>
      <c r="LVA286" s="678" t="e">
        <f>LUZ286+#REF!</f>
        <v>#REF!</v>
      </c>
      <c r="LVB286" s="197"/>
      <c r="LVC286" s="678" t="e">
        <f>LVB286+#REF!</f>
        <v>#REF!</v>
      </c>
      <c r="LVD286" s="197"/>
      <c r="LVE286" s="678" t="e">
        <f>LVD286+#REF!</f>
        <v>#REF!</v>
      </c>
      <c r="LVF286" s="197"/>
      <c r="LVG286" s="678" t="e">
        <f>LVF286+#REF!</f>
        <v>#REF!</v>
      </c>
      <c r="LVH286" s="197"/>
      <c r="LVI286" s="678" t="e">
        <f>LVH286+#REF!</f>
        <v>#REF!</v>
      </c>
      <c r="LVJ286" s="197"/>
      <c r="LVK286" s="678" t="e">
        <f>LVJ286+#REF!</f>
        <v>#REF!</v>
      </c>
      <c r="LVL286" s="197"/>
      <c r="LVM286" s="678" t="e">
        <f>LVL286+#REF!</f>
        <v>#REF!</v>
      </c>
      <c r="LVN286" s="197"/>
      <c r="LVO286" s="678" t="e">
        <f>LVN286+#REF!</f>
        <v>#REF!</v>
      </c>
      <c r="LVP286" s="197"/>
      <c r="LVQ286" s="678" t="e">
        <f>LVP286+#REF!</f>
        <v>#REF!</v>
      </c>
      <c r="LVR286" s="197"/>
      <c r="LVS286" s="678" t="e">
        <f>LVR286+#REF!</f>
        <v>#REF!</v>
      </c>
      <c r="LVT286" s="197"/>
      <c r="LVU286" s="678" t="e">
        <f>LVT286+#REF!</f>
        <v>#REF!</v>
      </c>
      <c r="LVV286" s="197"/>
      <c r="LVW286" s="678" t="e">
        <f>LVV286+#REF!</f>
        <v>#REF!</v>
      </c>
      <c r="LVX286" s="197"/>
      <c r="LVY286" s="678" t="e">
        <f>LVX286+#REF!</f>
        <v>#REF!</v>
      </c>
      <c r="LVZ286" s="197"/>
      <c r="LWA286" s="678" t="e">
        <f>LVZ286+#REF!</f>
        <v>#REF!</v>
      </c>
      <c r="LWB286" s="197"/>
      <c r="LWC286" s="678" t="e">
        <f>LWB286+#REF!</f>
        <v>#REF!</v>
      </c>
      <c r="LWD286" s="197"/>
      <c r="LWE286" s="678" t="e">
        <f>LWD286+#REF!</f>
        <v>#REF!</v>
      </c>
      <c r="LWF286" s="197"/>
      <c r="LWG286" s="678" t="e">
        <f>LWF286+#REF!</f>
        <v>#REF!</v>
      </c>
      <c r="LWH286" s="197"/>
      <c r="LWI286" s="678" t="e">
        <f>LWH286+#REF!</f>
        <v>#REF!</v>
      </c>
      <c r="LWJ286" s="197"/>
      <c r="LWK286" s="678" t="e">
        <f>LWJ286+#REF!</f>
        <v>#REF!</v>
      </c>
      <c r="LWL286" s="197"/>
      <c r="LWM286" s="678" t="e">
        <f>LWL286+#REF!</f>
        <v>#REF!</v>
      </c>
      <c r="LWN286" s="197"/>
      <c r="LWO286" s="678" t="e">
        <f>LWN286+#REF!</f>
        <v>#REF!</v>
      </c>
      <c r="LWP286" s="197"/>
      <c r="LWQ286" s="678" t="e">
        <f>LWP286+#REF!</f>
        <v>#REF!</v>
      </c>
      <c r="LWR286" s="197"/>
      <c r="LWS286" s="678" t="e">
        <f>LWR286+#REF!</f>
        <v>#REF!</v>
      </c>
      <c r="LWT286" s="197"/>
      <c r="LWU286" s="678" t="e">
        <f>LWT286+#REF!</f>
        <v>#REF!</v>
      </c>
      <c r="LWV286" s="197"/>
      <c r="LWW286" s="678" t="e">
        <f>LWV286+#REF!</f>
        <v>#REF!</v>
      </c>
      <c r="LWX286" s="197"/>
      <c r="LWY286" s="678" t="e">
        <f>LWX286+#REF!</f>
        <v>#REF!</v>
      </c>
      <c r="LWZ286" s="197"/>
      <c r="LXA286" s="678" t="e">
        <f>LWZ286+#REF!</f>
        <v>#REF!</v>
      </c>
      <c r="LXB286" s="197"/>
      <c r="LXC286" s="678" t="e">
        <f>LXB286+#REF!</f>
        <v>#REF!</v>
      </c>
      <c r="LXD286" s="197"/>
      <c r="LXE286" s="678" t="e">
        <f>LXD286+#REF!</f>
        <v>#REF!</v>
      </c>
      <c r="LXF286" s="197"/>
      <c r="LXG286" s="678" t="e">
        <f>LXF286+#REF!</f>
        <v>#REF!</v>
      </c>
      <c r="LXH286" s="197"/>
      <c r="LXI286" s="678" t="e">
        <f>LXH286+#REF!</f>
        <v>#REF!</v>
      </c>
      <c r="LXJ286" s="197"/>
      <c r="LXK286" s="678" t="e">
        <f>LXJ286+#REF!</f>
        <v>#REF!</v>
      </c>
      <c r="LXL286" s="197"/>
      <c r="LXM286" s="678" t="e">
        <f>LXL286+#REF!</f>
        <v>#REF!</v>
      </c>
      <c r="LXN286" s="197"/>
      <c r="LXO286" s="678" t="e">
        <f>LXN286+#REF!</f>
        <v>#REF!</v>
      </c>
      <c r="LXP286" s="197"/>
      <c r="LXQ286" s="678" t="e">
        <f>LXP286+#REF!</f>
        <v>#REF!</v>
      </c>
      <c r="LXR286" s="197"/>
      <c r="LXS286" s="678" t="e">
        <f>LXR286+#REF!</f>
        <v>#REF!</v>
      </c>
      <c r="LXT286" s="197"/>
      <c r="LXU286" s="678" t="e">
        <f>LXT286+#REF!</f>
        <v>#REF!</v>
      </c>
      <c r="LXV286" s="197"/>
      <c r="LXW286" s="678" t="e">
        <f>LXV286+#REF!</f>
        <v>#REF!</v>
      </c>
      <c r="LXX286" s="197"/>
      <c r="LXY286" s="678" t="e">
        <f>LXX286+#REF!</f>
        <v>#REF!</v>
      </c>
      <c r="LXZ286" s="197"/>
      <c r="LYA286" s="678" t="e">
        <f>LXZ286+#REF!</f>
        <v>#REF!</v>
      </c>
      <c r="LYB286" s="197"/>
      <c r="LYC286" s="678" t="e">
        <f>LYB286+#REF!</f>
        <v>#REF!</v>
      </c>
      <c r="LYD286" s="197"/>
      <c r="LYE286" s="678" t="e">
        <f>LYD286+#REF!</f>
        <v>#REF!</v>
      </c>
      <c r="LYF286" s="197"/>
      <c r="LYG286" s="678" t="e">
        <f>LYF286+#REF!</f>
        <v>#REF!</v>
      </c>
      <c r="LYH286" s="197"/>
      <c r="LYI286" s="678" t="e">
        <f>LYH286+#REF!</f>
        <v>#REF!</v>
      </c>
      <c r="LYJ286" s="197"/>
      <c r="LYK286" s="678" t="e">
        <f>LYJ286+#REF!</f>
        <v>#REF!</v>
      </c>
      <c r="LYL286" s="197"/>
      <c r="LYM286" s="678" t="e">
        <f>LYL286+#REF!</f>
        <v>#REF!</v>
      </c>
      <c r="LYN286" s="197"/>
      <c r="LYO286" s="678" t="e">
        <f>LYN286+#REF!</f>
        <v>#REF!</v>
      </c>
      <c r="LYP286" s="197"/>
      <c r="LYQ286" s="678" t="e">
        <f>LYP286+#REF!</f>
        <v>#REF!</v>
      </c>
      <c r="LYR286" s="197"/>
      <c r="LYS286" s="678" t="e">
        <f>LYR286+#REF!</f>
        <v>#REF!</v>
      </c>
      <c r="LYT286" s="197"/>
      <c r="LYU286" s="678" t="e">
        <f>LYT286+#REF!</f>
        <v>#REF!</v>
      </c>
      <c r="LYV286" s="197"/>
      <c r="LYW286" s="678" t="e">
        <f>LYV286+#REF!</f>
        <v>#REF!</v>
      </c>
      <c r="LYX286" s="197"/>
      <c r="LYY286" s="678" t="e">
        <f>LYX286+#REF!</f>
        <v>#REF!</v>
      </c>
      <c r="LYZ286" s="197"/>
      <c r="LZA286" s="678" t="e">
        <f>LYZ286+#REF!</f>
        <v>#REF!</v>
      </c>
      <c r="LZB286" s="197"/>
      <c r="LZC286" s="678" t="e">
        <f>LZB286+#REF!</f>
        <v>#REF!</v>
      </c>
      <c r="LZD286" s="197"/>
      <c r="LZE286" s="678" t="e">
        <f>LZD286+#REF!</f>
        <v>#REF!</v>
      </c>
      <c r="LZF286" s="197"/>
      <c r="LZG286" s="678" t="e">
        <f>LZF286+#REF!</f>
        <v>#REF!</v>
      </c>
      <c r="LZH286" s="197"/>
      <c r="LZI286" s="678" t="e">
        <f>LZH286+#REF!</f>
        <v>#REF!</v>
      </c>
      <c r="LZJ286" s="197"/>
      <c r="LZK286" s="678" t="e">
        <f>LZJ286+#REF!</f>
        <v>#REF!</v>
      </c>
      <c r="LZL286" s="197"/>
      <c r="LZM286" s="678" t="e">
        <f>LZL286+#REF!</f>
        <v>#REF!</v>
      </c>
      <c r="LZN286" s="197"/>
      <c r="LZO286" s="678" t="e">
        <f>LZN286+#REF!</f>
        <v>#REF!</v>
      </c>
      <c r="LZP286" s="197"/>
      <c r="LZQ286" s="678" t="e">
        <f>LZP286+#REF!</f>
        <v>#REF!</v>
      </c>
      <c r="LZR286" s="197"/>
      <c r="LZS286" s="678" t="e">
        <f>LZR286+#REF!</f>
        <v>#REF!</v>
      </c>
      <c r="LZT286" s="197"/>
      <c r="LZU286" s="678" t="e">
        <f>LZT286+#REF!</f>
        <v>#REF!</v>
      </c>
      <c r="LZV286" s="197"/>
      <c r="LZW286" s="678" t="e">
        <f>LZV286+#REF!</f>
        <v>#REF!</v>
      </c>
      <c r="LZX286" s="197"/>
      <c r="LZY286" s="678" t="e">
        <f>LZX286+#REF!</f>
        <v>#REF!</v>
      </c>
      <c r="LZZ286" s="197"/>
      <c r="MAA286" s="678" t="e">
        <f>LZZ286+#REF!</f>
        <v>#REF!</v>
      </c>
      <c r="MAB286" s="197"/>
      <c r="MAC286" s="678" t="e">
        <f>MAB286+#REF!</f>
        <v>#REF!</v>
      </c>
      <c r="MAD286" s="197"/>
      <c r="MAE286" s="678" t="e">
        <f>MAD286+#REF!</f>
        <v>#REF!</v>
      </c>
      <c r="MAF286" s="197"/>
      <c r="MAG286" s="678" t="e">
        <f>MAF286+#REF!</f>
        <v>#REF!</v>
      </c>
      <c r="MAH286" s="197"/>
      <c r="MAI286" s="678" t="e">
        <f>MAH286+#REF!</f>
        <v>#REF!</v>
      </c>
      <c r="MAJ286" s="197"/>
      <c r="MAK286" s="678" t="e">
        <f>MAJ286+#REF!</f>
        <v>#REF!</v>
      </c>
      <c r="MAL286" s="197"/>
      <c r="MAM286" s="678" t="e">
        <f>MAL286+#REF!</f>
        <v>#REF!</v>
      </c>
      <c r="MAN286" s="197"/>
      <c r="MAO286" s="678" t="e">
        <f>MAN286+#REF!</f>
        <v>#REF!</v>
      </c>
      <c r="MAP286" s="197"/>
      <c r="MAQ286" s="678" t="e">
        <f>MAP286+#REF!</f>
        <v>#REF!</v>
      </c>
      <c r="MAR286" s="197"/>
      <c r="MAS286" s="678" t="e">
        <f>MAR286+#REF!</f>
        <v>#REF!</v>
      </c>
      <c r="MAT286" s="197"/>
      <c r="MAU286" s="678" t="e">
        <f>MAT286+#REF!</f>
        <v>#REF!</v>
      </c>
      <c r="MAV286" s="197"/>
      <c r="MAW286" s="678" t="e">
        <f>MAV286+#REF!</f>
        <v>#REF!</v>
      </c>
      <c r="MAX286" s="197"/>
      <c r="MAY286" s="678" t="e">
        <f>MAX286+#REF!</f>
        <v>#REF!</v>
      </c>
      <c r="MAZ286" s="197"/>
      <c r="MBA286" s="678" t="e">
        <f>MAZ286+#REF!</f>
        <v>#REF!</v>
      </c>
      <c r="MBB286" s="197"/>
      <c r="MBC286" s="678" t="e">
        <f>MBB286+#REF!</f>
        <v>#REF!</v>
      </c>
      <c r="MBD286" s="197"/>
      <c r="MBE286" s="678" t="e">
        <f>MBD286+#REF!</f>
        <v>#REF!</v>
      </c>
      <c r="MBF286" s="197"/>
      <c r="MBG286" s="678" t="e">
        <f>MBF286+#REF!</f>
        <v>#REF!</v>
      </c>
      <c r="MBH286" s="197"/>
      <c r="MBI286" s="678" t="e">
        <f>MBH286+#REF!</f>
        <v>#REF!</v>
      </c>
      <c r="MBJ286" s="197"/>
      <c r="MBK286" s="678" t="e">
        <f>MBJ286+#REF!</f>
        <v>#REF!</v>
      </c>
      <c r="MBL286" s="197"/>
      <c r="MBM286" s="678" t="e">
        <f>MBL286+#REF!</f>
        <v>#REF!</v>
      </c>
      <c r="MBN286" s="197"/>
      <c r="MBO286" s="678" t="e">
        <f>MBN286+#REF!</f>
        <v>#REF!</v>
      </c>
      <c r="MBP286" s="197"/>
      <c r="MBQ286" s="678" t="e">
        <f>MBP286+#REF!</f>
        <v>#REF!</v>
      </c>
      <c r="MBR286" s="197"/>
      <c r="MBS286" s="678" t="e">
        <f>MBR286+#REF!</f>
        <v>#REF!</v>
      </c>
      <c r="MBT286" s="197"/>
      <c r="MBU286" s="678" t="e">
        <f>MBT286+#REF!</f>
        <v>#REF!</v>
      </c>
      <c r="MBV286" s="197"/>
      <c r="MBW286" s="678" t="e">
        <f>MBV286+#REF!</f>
        <v>#REF!</v>
      </c>
      <c r="MBX286" s="197"/>
      <c r="MBY286" s="678" t="e">
        <f>MBX286+#REF!</f>
        <v>#REF!</v>
      </c>
      <c r="MBZ286" s="197"/>
      <c r="MCA286" s="678" t="e">
        <f>MBZ286+#REF!</f>
        <v>#REF!</v>
      </c>
      <c r="MCB286" s="197"/>
      <c r="MCC286" s="678" t="e">
        <f>MCB286+#REF!</f>
        <v>#REF!</v>
      </c>
      <c r="MCD286" s="197"/>
      <c r="MCE286" s="678" t="e">
        <f>MCD286+#REF!</f>
        <v>#REF!</v>
      </c>
      <c r="MCF286" s="197"/>
      <c r="MCG286" s="678" t="e">
        <f>MCF286+#REF!</f>
        <v>#REF!</v>
      </c>
      <c r="MCH286" s="197"/>
      <c r="MCI286" s="678" t="e">
        <f>MCH286+#REF!</f>
        <v>#REF!</v>
      </c>
      <c r="MCJ286" s="197"/>
      <c r="MCK286" s="678" t="e">
        <f>MCJ286+#REF!</f>
        <v>#REF!</v>
      </c>
      <c r="MCL286" s="197"/>
      <c r="MCM286" s="678" t="e">
        <f>MCL286+#REF!</f>
        <v>#REF!</v>
      </c>
      <c r="MCN286" s="197"/>
      <c r="MCO286" s="678" t="e">
        <f>MCN286+#REF!</f>
        <v>#REF!</v>
      </c>
      <c r="MCP286" s="197"/>
      <c r="MCQ286" s="678" t="e">
        <f>MCP286+#REF!</f>
        <v>#REF!</v>
      </c>
      <c r="MCR286" s="197"/>
      <c r="MCS286" s="678" t="e">
        <f>MCR286+#REF!</f>
        <v>#REF!</v>
      </c>
      <c r="MCT286" s="197"/>
      <c r="MCU286" s="678" t="e">
        <f>MCT286+#REF!</f>
        <v>#REF!</v>
      </c>
      <c r="MCV286" s="197"/>
      <c r="MCW286" s="678" t="e">
        <f>MCV286+#REF!</f>
        <v>#REF!</v>
      </c>
      <c r="MCX286" s="197"/>
      <c r="MCY286" s="678" t="e">
        <f>MCX286+#REF!</f>
        <v>#REF!</v>
      </c>
      <c r="MCZ286" s="197"/>
      <c r="MDA286" s="678" t="e">
        <f>MCZ286+#REF!</f>
        <v>#REF!</v>
      </c>
      <c r="MDB286" s="197"/>
      <c r="MDC286" s="678" t="e">
        <f>MDB286+#REF!</f>
        <v>#REF!</v>
      </c>
      <c r="MDD286" s="197"/>
      <c r="MDE286" s="678" t="e">
        <f>MDD286+#REF!</f>
        <v>#REF!</v>
      </c>
      <c r="MDF286" s="197"/>
      <c r="MDG286" s="678" t="e">
        <f>MDF286+#REF!</f>
        <v>#REF!</v>
      </c>
      <c r="MDH286" s="197"/>
      <c r="MDI286" s="678" t="e">
        <f>MDH286+#REF!</f>
        <v>#REF!</v>
      </c>
      <c r="MDJ286" s="197"/>
      <c r="MDK286" s="678" t="e">
        <f>MDJ286+#REF!</f>
        <v>#REF!</v>
      </c>
      <c r="MDL286" s="197"/>
      <c r="MDM286" s="678" t="e">
        <f>MDL286+#REF!</f>
        <v>#REF!</v>
      </c>
      <c r="MDN286" s="197"/>
      <c r="MDO286" s="678" t="e">
        <f>MDN286+#REF!</f>
        <v>#REF!</v>
      </c>
      <c r="MDP286" s="197"/>
      <c r="MDQ286" s="678" t="e">
        <f>MDP286+#REF!</f>
        <v>#REF!</v>
      </c>
      <c r="MDR286" s="197"/>
      <c r="MDS286" s="678" t="e">
        <f>MDR286+#REF!</f>
        <v>#REF!</v>
      </c>
      <c r="MDT286" s="197"/>
      <c r="MDU286" s="678" t="e">
        <f>MDT286+#REF!</f>
        <v>#REF!</v>
      </c>
      <c r="MDV286" s="197"/>
      <c r="MDW286" s="678" t="e">
        <f>MDV286+#REF!</f>
        <v>#REF!</v>
      </c>
      <c r="MDX286" s="197"/>
      <c r="MDY286" s="678" t="e">
        <f>MDX286+#REF!</f>
        <v>#REF!</v>
      </c>
      <c r="MDZ286" s="197"/>
      <c r="MEA286" s="678" t="e">
        <f>MDZ286+#REF!</f>
        <v>#REF!</v>
      </c>
      <c r="MEB286" s="197"/>
      <c r="MEC286" s="678" t="e">
        <f>MEB286+#REF!</f>
        <v>#REF!</v>
      </c>
      <c r="MED286" s="197"/>
      <c r="MEE286" s="678" t="e">
        <f>MED286+#REF!</f>
        <v>#REF!</v>
      </c>
      <c r="MEF286" s="197"/>
      <c r="MEG286" s="678" t="e">
        <f>MEF286+#REF!</f>
        <v>#REF!</v>
      </c>
      <c r="MEH286" s="197"/>
      <c r="MEI286" s="678" t="e">
        <f>MEH286+#REF!</f>
        <v>#REF!</v>
      </c>
      <c r="MEJ286" s="197"/>
      <c r="MEK286" s="678" t="e">
        <f>MEJ286+#REF!</f>
        <v>#REF!</v>
      </c>
      <c r="MEL286" s="197"/>
      <c r="MEM286" s="678" t="e">
        <f>MEL286+#REF!</f>
        <v>#REF!</v>
      </c>
      <c r="MEN286" s="197"/>
      <c r="MEO286" s="678" t="e">
        <f>MEN286+#REF!</f>
        <v>#REF!</v>
      </c>
      <c r="MEP286" s="197"/>
      <c r="MEQ286" s="678" t="e">
        <f>MEP286+#REF!</f>
        <v>#REF!</v>
      </c>
      <c r="MER286" s="197"/>
      <c r="MES286" s="678" t="e">
        <f>MER286+#REF!</f>
        <v>#REF!</v>
      </c>
      <c r="MET286" s="197"/>
      <c r="MEU286" s="678" t="e">
        <f>MET286+#REF!</f>
        <v>#REF!</v>
      </c>
      <c r="MEV286" s="197"/>
      <c r="MEW286" s="678" t="e">
        <f>MEV286+#REF!</f>
        <v>#REF!</v>
      </c>
      <c r="MEX286" s="197"/>
      <c r="MEY286" s="678" t="e">
        <f>MEX286+#REF!</f>
        <v>#REF!</v>
      </c>
      <c r="MEZ286" s="197"/>
      <c r="MFA286" s="678" t="e">
        <f>MEZ286+#REF!</f>
        <v>#REF!</v>
      </c>
      <c r="MFB286" s="197"/>
      <c r="MFC286" s="678" t="e">
        <f>MFB286+#REF!</f>
        <v>#REF!</v>
      </c>
      <c r="MFD286" s="197"/>
      <c r="MFE286" s="678" t="e">
        <f>MFD286+#REF!</f>
        <v>#REF!</v>
      </c>
      <c r="MFF286" s="197"/>
      <c r="MFG286" s="678" t="e">
        <f>MFF286+#REF!</f>
        <v>#REF!</v>
      </c>
      <c r="MFH286" s="197"/>
      <c r="MFI286" s="678" t="e">
        <f>MFH286+#REF!</f>
        <v>#REF!</v>
      </c>
      <c r="MFJ286" s="197"/>
      <c r="MFK286" s="678" t="e">
        <f>MFJ286+#REF!</f>
        <v>#REF!</v>
      </c>
      <c r="MFL286" s="197"/>
      <c r="MFM286" s="678" t="e">
        <f>MFL286+#REF!</f>
        <v>#REF!</v>
      </c>
      <c r="MFN286" s="197"/>
      <c r="MFO286" s="678" t="e">
        <f>MFN286+#REF!</f>
        <v>#REF!</v>
      </c>
      <c r="MFP286" s="197"/>
      <c r="MFQ286" s="678" t="e">
        <f>MFP286+#REF!</f>
        <v>#REF!</v>
      </c>
      <c r="MFR286" s="197"/>
      <c r="MFS286" s="678" t="e">
        <f>MFR286+#REF!</f>
        <v>#REF!</v>
      </c>
      <c r="MFT286" s="197"/>
      <c r="MFU286" s="678" t="e">
        <f>MFT286+#REF!</f>
        <v>#REF!</v>
      </c>
      <c r="MFV286" s="197"/>
      <c r="MFW286" s="678" t="e">
        <f>MFV286+#REF!</f>
        <v>#REF!</v>
      </c>
      <c r="MFX286" s="197"/>
      <c r="MFY286" s="678" t="e">
        <f>MFX286+#REF!</f>
        <v>#REF!</v>
      </c>
      <c r="MFZ286" s="197"/>
      <c r="MGA286" s="678" t="e">
        <f>MFZ286+#REF!</f>
        <v>#REF!</v>
      </c>
      <c r="MGB286" s="197"/>
      <c r="MGC286" s="678" t="e">
        <f>MGB286+#REF!</f>
        <v>#REF!</v>
      </c>
      <c r="MGD286" s="197"/>
      <c r="MGE286" s="678" t="e">
        <f>MGD286+#REF!</f>
        <v>#REF!</v>
      </c>
      <c r="MGF286" s="197"/>
      <c r="MGG286" s="678" t="e">
        <f>MGF286+#REF!</f>
        <v>#REF!</v>
      </c>
      <c r="MGH286" s="197"/>
      <c r="MGI286" s="678" t="e">
        <f>MGH286+#REF!</f>
        <v>#REF!</v>
      </c>
      <c r="MGJ286" s="197"/>
      <c r="MGK286" s="678" t="e">
        <f>MGJ286+#REF!</f>
        <v>#REF!</v>
      </c>
      <c r="MGL286" s="197"/>
      <c r="MGM286" s="678" t="e">
        <f>MGL286+#REF!</f>
        <v>#REF!</v>
      </c>
      <c r="MGN286" s="197"/>
      <c r="MGO286" s="678" t="e">
        <f>MGN286+#REF!</f>
        <v>#REF!</v>
      </c>
      <c r="MGP286" s="197"/>
      <c r="MGQ286" s="678" t="e">
        <f>MGP286+#REF!</f>
        <v>#REF!</v>
      </c>
      <c r="MGR286" s="197"/>
      <c r="MGS286" s="678" t="e">
        <f>MGR286+#REF!</f>
        <v>#REF!</v>
      </c>
      <c r="MGT286" s="197"/>
      <c r="MGU286" s="678" t="e">
        <f>MGT286+#REF!</f>
        <v>#REF!</v>
      </c>
      <c r="MGV286" s="197"/>
      <c r="MGW286" s="678" t="e">
        <f>MGV286+#REF!</f>
        <v>#REF!</v>
      </c>
      <c r="MGX286" s="197"/>
      <c r="MGY286" s="678" t="e">
        <f>MGX286+#REF!</f>
        <v>#REF!</v>
      </c>
      <c r="MGZ286" s="197"/>
      <c r="MHA286" s="678" t="e">
        <f>MGZ286+#REF!</f>
        <v>#REF!</v>
      </c>
      <c r="MHB286" s="197"/>
      <c r="MHC286" s="678" t="e">
        <f>MHB286+#REF!</f>
        <v>#REF!</v>
      </c>
      <c r="MHD286" s="197"/>
      <c r="MHE286" s="678" t="e">
        <f>MHD286+#REF!</f>
        <v>#REF!</v>
      </c>
      <c r="MHF286" s="197"/>
      <c r="MHG286" s="678" t="e">
        <f>MHF286+#REF!</f>
        <v>#REF!</v>
      </c>
      <c r="MHH286" s="197"/>
      <c r="MHI286" s="678" t="e">
        <f>MHH286+#REF!</f>
        <v>#REF!</v>
      </c>
      <c r="MHJ286" s="197"/>
      <c r="MHK286" s="678" t="e">
        <f>MHJ286+#REF!</f>
        <v>#REF!</v>
      </c>
      <c r="MHL286" s="197"/>
      <c r="MHM286" s="678" t="e">
        <f>MHL286+#REF!</f>
        <v>#REF!</v>
      </c>
      <c r="MHN286" s="197"/>
      <c r="MHO286" s="678" t="e">
        <f>MHN286+#REF!</f>
        <v>#REF!</v>
      </c>
      <c r="MHP286" s="197"/>
      <c r="MHQ286" s="678" t="e">
        <f>MHP286+#REF!</f>
        <v>#REF!</v>
      </c>
      <c r="MHR286" s="197"/>
      <c r="MHS286" s="678" t="e">
        <f>MHR286+#REF!</f>
        <v>#REF!</v>
      </c>
      <c r="MHT286" s="197"/>
      <c r="MHU286" s="678" t="e">
        <f>MHT286+#REF!</f>
        <v>#REF!</v>
      </c>
      <c r="MHV286" s="197"/>
      <c r="MHW286" s="678" t="e">
        <f>MHV286+#REF!</f>
        <v>#REF!</v>
      </c>
      <c r="MHX286" s="197"/>
      <c r="MHY286" s="678" t="e">
        <f>MHX286+#REF!</f>
        <v>#REF!</v>
      </c>
      <c r="MHZ286" s="197"/>
      <c r="MIA286" s="678" t="e">
        <f>MHZ286+#REF!</f>
        <v>#REF!</v>
      </c>
      <c r="MIB286" s="197"/>
      <c r="MIC286" s="678" t="e">
        <f>MIB286+#REF!</f>
        <v>#REF!</v>
      </c>
      <c r="MID286" s="197"/>
      <c r="MIE286" s="678" t="e">
        <f>MID286+#REF!</f>
        <v>#REF!</v>
      </c>
      <c r="MIF286" s="197"/>
      <c r="MIG286" s="678" t="e">
        <f>MIF286+#REF!</f>
        <v>#REF!</v>
      </c>
      <c r="MIH286" s="197"/>
      <c r="MII286" s="678" t="e">
        <f>MIH286+#REF!</f>
        <v>#REF!</v>
      </c>
      <c r="MIJ286" s="197"/>
      <c r="MIK286" s="678" t="e">
        <f>MIJ286+#REF!</f>
        <v>#REF!</v>
      </c>
      <c r="MIL286" s="197"/>
      <c r="MIM286" s="678" t="e">
        <f>MIL286+#REF!</f>
        <v>#REF!</v>
      </c>
      <c r="MIN286" s="197"/>
      <c r="MIO286" s="678" t="e">
        <f>MIN286+#REF!</f>
        <v>#REF!</v>
      </c>
      <c r="MIP286" s="197"/>
      <c r="MIQ286" s="678" t="e">
        <f>MIP286+#REF!</f>
        <v>#REF!</v>
      </c>
      <c r="MIR286" s="197"/>
      <c r="MIS286" s="678" t="e">
        <f>MIR286+#REF!</f>
        <v>#REF!</v>
      </c>
      <c r="MIT286" s="197"/>
      <c r="MIU286" s="678" t="e">
        <f>MIT286+#REF!</f>
        <v>#REF!</v>
      </c>
      <c r="MIV286" s="197"/>
      <c r="MIW286" s="678" t="e">
        <f>MIV286+#REF!</f>
        <v>#REF!</v>
      </c>
      <c r="MIX286" s="197"/>
      <c r="MIY286" s="678" t="e">
        <f>MIX286+#REF!</f>
        <v>#REF!</v>
      </c>
      <c r="MIZ286" s="197"/>
      <c r="MJA286" s="678" t="e">
        <f>MIZ286+#REF!</f>
        <v>#REF!</v>
      </c>
      <c r="MJB286" s="197"/>
      <c r="MJC286" s="678" t="e">
        <f>MJB286+#REF!</f>
        <v>#REF!</v>
      </c>
      <c r="MJD286" s="197"/>
      <c r="MJE286" s="678" t="e">
        <f>MJD286+#REF!</f>
        <v>#REF!</v>
      </c>
      <c r="MJF286" s="197"/>
      <c r="MJG286" s="678" t="e">
        <f>MJF286+#REF!</f>
        <v>#REF!</v>
      </c>
      <c r="MJH286" s="197"/>
      <c r="MJI286" s="678" t="e">
        <f>MJH286+#REF!</f>
        <v>#REF!</v>
      </c>
      <c r="MJJ286" s="197"/>
      <c r="MJK286" s="678" t="e">
        <f>MJJ286+#REF!</f>
        <v>#REF!</v>
      </c>
      <c r="MJL286" s="197"/>
      <c r="MJM286" s="678" t="e">
        <f>MJL286+#REF!</f>
        <v>#REF!</v>
      </c>
      <c r="MJN286" s="197"/>
      <c r="MJO286" s="678" t="e">
        <f>MJN286+#REF!</f>
        <v>#REF!</v>
      </c>
      <c r="MJP286" s="197"/>
      <c r="MJQ286" s="678" t="e">
        <f>MJP286+#REF!</f>
        <v>#REF!</v>
      </c>
      <c r="MJR286" s="197"/>
      <c r="MJS286" s="678" t="e">
        <f>MJR286+#REF!</f>
        <v>#REF!</v>
      </c>
      <c r="MJT286" s="197"/>
      <c r="MJU286" s="678" t="e">
        <f>MJT286+#REF!</f>
        <v>#REF!</v>
      </c>
      <c r="MJV286" s="197"/>
      <c r="MJW286" s="678" t="e">
        <f>MJV286+#REF!</f>
        <v>#REF!</v>
      </c>
      <c r="MJX286" s="197"/>
      <c r="MJY286" s="678" t="e">
        <f>MJX286+#REF!</f>
        <v>#REF!</v>
      </c>
      <c r="MJZ286" s="197"/>
      <c r="MKA286" s="678" t="e">
        <f>MJZ286+#REF!</f>
        <v>#REF!</v>
      </c>
      <c r="MKB286" s="197"/>
      <c r="MKC286" s="678" t="e">
        <f>MKB286+#REF!</f>
        <v>#REF!</v>
      </c>
      <c r="MKD286" s="197"/>
      <c r="MKE286" s="678" t="e">
        <f>MKD286+#REF!</f>
        <v>#REF!</v>
      </c>
      <c r="MKF286" s="197"/>
      <c r="MKG286" s="678" t="e">
        <f>MKF286+#REF!</f>
        <v>#REF!</v>
      </c>
      <c r="MKH286" s="197"/>
      <c r="MKI286" s="678" t="e">
        <f>MKH286+#REF!</f>
        <v>#REF!</v>
      </c>
      <c r="MKJ286" s="197"/>
      <c r="MKK286" s="678" t="e">
        <f>MKJ286+#REF!</f>
        <v>#REF!</v>
      </c>
      <c r="MKL286" s="197"/>
      <c r="MKM286" s="678" t="e">
        <f>MKL286+#REF!</f>
        <v>#REF!</v>
      </c>
      <c r="MKN286" s="197"/>
      <c r="MKO286" s="678" t="e">
        <f>MKN286+#REF!</f>
        <v>#REF!</v>
      </c>
      <c r="MKP286" s="197"/>
      <c r="MKQ286" s="678" t="e">
        <f>MKP286+#REF!</f>
        <v>#REF!</v>
      </c>
      <c r="MKR286" s="197"/>
      <c r="MKS286" s="678" t="e">
        <f>MKR286+#REF!</f>
        <v>#REF!</v>
      </c>
      <c r="MKT286" s="197"/>
      <c r="MKU286" s="678" t="e">
        <f>MKT286+#REF!</f>
        <v>#REF!</v>
      </c>
      <c r="MKV286" s="197"/>
      <c r="MKW286" s="678" t="e">
        <f>MKV286+#REF!</f>
        <v>#REF!</v>
      </c>
      <c r="MKX286" s="197"/>
      <c r="MKY286" s="678" t="e">
        <f>MKX286+#REF!</f>
        <v>#REF!</v>
      </c>
      <c r="MKZ286" s="197"/>
      <c r="MLA286" s="678" t="e">
        <f>MKZ286+#REF!</f>
        <v>#REF!</v>
      </c>
      <c r="MLB286" s="197"/>
      <c r="MLC286" s="678" t="e">
        <f>MLB286+#REF!</f>
        <v>#REF!</v>
      </c>
      <c r="MLD286" s="197"/>
      <c r="MLE286" s="678" t="e">
        <f>MLD286+#REF!</f>
        <v>#REF!</v>
      </c>
      <c r="MLF286" s="197"/>
      <c r="MLG286" s="678" t="e">
        <f>MLF286+#REF!</f>
        <v>#REF!</v>
      </c>
      <c r="MLH286" s="197"/>
      <c r="MLI286" s="678" t="e">
        <f>MLH286+#REF!</f>
        <v>#REF!</v>
      </c>
      <c r="MLJ286" s="197"/>
      <c r="MLK286" s="678" t="e">
        <f>MLJ286+#REF!</f>
        <v>#REF!</v>
      </c>
      <c r="MLL286" s="197"/>
      <c r="MLM286" s="678" t="e">
        <f>MLL286+#REF!</f>
        <v>#REF!</v>
      </c>
      <c r="MLN286" s="197"/>
      <c r="MLO286" s="678" t="e">
        <f>MLN286+#REF!</f>
        <v>#REF!</v>
      </c>
      <c r="MLP286" s="197"/>
      <c r="MLQ286" s="678" t="e">
        <f>MLP286+#REF!</f>
        <v>#REF!</v>
      </c>
      <c r="MLR286" s="197"/>
      <c r="MLS286" s="678" t="e">
        <f>MLR286+#REF!</f>
        <v>#REF!</v>
      </c>
      <c r="MLT286" s="197"/>
      <c r="MLU286" s="678" t="e">
        <f>MLT286+#REF!</f>
        <v>#REF!</v>
      </c>
      <c r="MLV286" s="197"/>
      <c r="MLW286" s="678" t="e">
        <f>MLV286+#REF!</f>
        <v>#REF!</v>
      </c>
      <c r="MLX286" s="197"/>
      <c r="MLY286" s="678" t="e">
        <f>MLX286+#REF!</f>
        <v>#REF!</v>
      </c>
      <c r="MLZ286" s="197"/>
      <c r="MMA286" s="678" t="e">
        <f>MLZ286+#REF!</f>
        <v>#REF!</v>
      </c>
      <c r="MMB286" s="197"/>
      <c r="MMC286" s="678" t="e">
        <f>MMB286+#REF!</f>
        <v>#REF!</v>
      </c>
      <c r="MMD286" s="197"/>
      <c r="MME286" s="678" t="e">
        <f>MMD286+#REF!</f>
        <v>#REF!</v>
      </c>
      <c r="MMF286" s="197"/>
      <c r="MMG286" s="678" t="e">
        <f>MMF286+#REF!</f>
        <v>#REF!</v>
      </c>
      <c r="MMH286" s="197"/>
      <c r="MMI286" s="678" t="e">
        <f>MMH286+#REF!</f>
        <v>#REF!</v>
      </c>
      <c r="MMJ286" s="197"/>
      <c r="MMK286" s="678" t="e">
        <f>MMJ286+#REF!</f>
        <v>#REF!</v>
      </c>
      <c r="MML286" s="197"/>
      <c r="MMM286" s="678" t="e">
        <f>MML286+#REF!</f>
        <v>#REF!</v>
      </c>
      <c r="MMN286" s="197"/>
      <c r="MMO286" s="678" t="e">
        <f>MMN286+#REF!</f>
        <v>#REF!</v>
      </c>
      <c r="MMP286" s="197"/>
      <c r="MMQ286" s="678" t="e">
        <f>MMP286+#REF!</f>
        <v>#REF!</v>
      </c>
      <c r="MMR286" s="197"/>
      <c r="MMS286" s="678" t="e">
        <f>MMR286+#REF!</f>
        <v>#REF!</v>
      </c>
      <c r="MMT286" s="197"/>
      <c r="MMU286" s="678" t="e">
        <f>MMT286+#REF!</f>
        <v>#REF!</v>
      </c>
      <c r="MMV286" s="197"/>
      <c r="MMW286" s="678" t="e">
        <f>MMV286+#REF!</f>
        <v>#REF!</v>
      </c>
      <c r="MMX286" s="197"/>
      <c r="MMY286" s="678" t="e">
        <f>MMX286+#REF!</f>
        <v>#REF!</v>
      </c>
      <c r="MMZ286" s="197"/>
      <c r="MNA286" s="678" t="e">
        <f>MMZ286+#REF!</f>
        <v>#REF!</v>
      </c>
      <c r="MNB286" s="197"/>
      <c r="MNC286" s="678" t="e">
        <f>MNB286+#REF!</f>
        <v>#REF!</v>
      </c>
      <c r="MND286" s="197"/>
      <c r="MNE286" s="678" t="e">
        <f>MND286+#REF!</f>
        <v>#REF!</v>
      </c>
      <c r="MNF286" s="197"/>
      <c r="MNG286" s="678" t="e">
        <f>MNF286+#REF!</f>
        <v>#REF!</v>
      </c>
      <c r="MNH286" s="197"/>
      <c r="MNI286" s="678" t="e">
        <f>MNH286+#REF!</f>
        <v>#REF!</v>
      </c>
      <c r="MNJ286" s="197"/>
      <c r="MNK286" s="678" t="e">
        <f>MNJ286+#REF!</f>
        <v>#REF!</v>
      </c>
      <c r="MNL286" s="197"/>
      <c r="MNM286" s="678" t="e">
        <f>MNL286+#REF!</f>
        <v>#REF!</v>
      </c>
      <c r="MNN286" s="197"/>
      <c r="MNO286" s="678" t="e">
        <f>MNN286+#REF!</f>
        <v>#REF!</v>
      </c>
      <c r="MNP286" s="197"/>
      <c r="MNQ286" s="678" t="e">
        <f>MNP286+#REF!</f>
        <v>#REF!</v>
      </c>
      <c r="MNR286" s="197"/>
      <c r="MNS286" s="678" t="e">
        <f>MNR286+#REF!</f>
        <v>#REF!</v>
      </c>
      <c r="MNT286" s="197"/>
      <c r="MNU286" s="678" t="e">
        <f>MNT286+#REF!</f>
        <v>#REF!</v>
      </c>
      <c r="MNV286" s="197"/>
      <c r="MNW286" s="678" t="e">
        <f>MNV286+#REF!</f>
        <v>#REF!</v>
      </c>
      <c r="MNX286" s="197"/>
      <c r="MNY286" s="678" t="e">
        <f>MNX286+#REF!</f>
        <v>#REF!</v>
      </c>
      <c r="MNZ286" s="197"/>
      <c r="MOA286" s="678" t="e">
        <f>MNZ286+#REF!</f>
        <v>#REF!</v>
      </c>
      <c r="MOB286" s="197"/>
      <c r="MOC286" s="678" t="e">
        <f>MOB286+#REF!</f>
        <v>#REF!</v>
      </c>
      <c r="MOD286" s="197"/>
      <c r="MOE286" s="678" t="e">
        <f>MOD286+#REF!</f>
        <v>#REF!</v>
      </c>
      <c r="MOF286" s="197"/>
      <c r="MOG286" s="678" t="e">
        <f>MOF286+#REF!</f>
        <v>#REF!</v>
      </c>
      <c r="MOH286" s="197"/>
      <c r="MOI286" s="678" t="e">
        <f>MOH286+#REF!</f>
        <v>#REF!</v>
      </c>
      <c r="MOJ286" s="197"/>
      <c r="MOK286" s="678" t="e">
        <f>MOJ286+#REF!</f>
        <v>#REF!</v>
      </c>
      <c r="MOL286" s="197"/>
      <c r="MOM286" s="678" t="e">
        <f>MOL286+#REF!</f>
        <v>#REF!</v>
      </c>
      <c r="MON286" s="197"/>
      <c r="MOO286" s="678" t="e">
        <f>MON286+#REF!</f>
        <v>#REF!</v>
      </c>
      <c r="MOP286" s="197"/>
      <c r="MOQ286" s="678" t="e">
        <f>MOP286+#REF!</f>
        <v>#REF!</v>
      </c>
      <c r="MOR286" s="197"/>
      <c r="MOS286" s="678" t="e">
        <f>MOR286+#REF!</f>
        <v>#REF!</v>
      </c>
      <c r="MOT286" s="197"/>
      <c r="MOU286" s="678" t="e">
        <f>MOT286+#REF!</f>
        <v>#REF!</v>
      </c>
      <c r="MOV286" s="197"/>
      <c r="MOW286" s="678" t="e">
        <f>MOV286+#REF!</f>
        <v>#REF!</v>
      </c>
      <c r="MOX286" s="197"/>
      <c r="MOY286" s="678" t="e">
        <f>MOX286+#REF!</f>
        <v>#REF!</v>
      </c>
      <c r="MOZ286" s="197"/>
      <c r="MPA286" s="678" t="e">
        <f>MOZ286+#REF!</f>
        <v>#REF!</v>
      </c>
      <c r="MPB286" s="197"/>
      <c r="MPC286" s="678" t="e">
        <f>MPB286+#REF!</f>
        <v>#REF!</v>
      </c>
      <c r="MPD286" s="197"/>
      <c r="MPE286" s="678" t="e">
        <f>MPD286+#REF!</f>
        <v>#REF!</v>
      </c>
      <c r="MPF286" s="197"/>
      <c r="MPG286" s="678" t="e">
        <f>MPF286+#REF!</f>
        <v>#REF!</v>
      </c>
      <c r="MPH286" s="197"/>
      <c r="MPI286" s="678" t="e">
        <f>MPH286+#REF!</f>
        <v>#REF!</v>
      </c>
      <c r="MPJ286" s="197"/>
      <c r="MPK286" s="678" t="e">
        <f>MPJ286+#REF!</f>
        <v>#REF!</v>
      </c>
      <c r="MPL286" s="197"/>
      <c r="MPM286" s="678" t="e">
        <f>MPL286+#REF!</f>
        <v>#REF!</v>
      </c>
      <c r="MPN286" s="197"/>
      <c r="MPO286" s="678" t="e">
        <f>MPN286+#REF!</f>
        <v>#REF!</v>
      </c>
      <c r="MPP286" s="197"/>
      <c r="MPQ286" s="678" t="e">
        <f>MPP286+#REF!</f>
        <v>#REF!</v>
      </c>
      <c r="MPR286" s="197"/>
      <c r="MPS286" s="678" t="e">
        <f>MPR286+#REF!</f>
        <v>#REF!</v>
      </c>
      <c r="MPT286" s="197"/>
      <c r="MPU286" s="678" t="e">
        <f>MPT286+#REF!</f>
        <v>#REF!</v>
      </c>
      <c r="MPV286" s="197"/>
      <c r="MPW286" s="678" t="e">
        <f>MPV286+#REF!</f>
        <v>#REF!</v>
      </c>
      <c r="MPX286" s="197"/>
      <c r="MPY286" s="678" t="e">
        <f>MPX286+#REF!</f>
        <v>#REF!</v>
      </c>
      <c r="MPZ286" s="197"/>
      <c r="MQA286" s="678" t="e">
        <f>MPZ286+#REF!</f>
        <v>#REF!</v>
      </c>
      <c r="MQB286" s="197"/>
      <c r="MQC286" s="678" t="e">
        <f>MQB286+#REF!</f>
        <v>#REF!</v>
      </c>
      <c r="MQD286" s="197"/>
      <c r="MQE286" s="678" t="e">
        <f>MQD286+#REF!</f>
        <v>#REF!</v>
      </c>
      <c r="MQF286" s="197"/>
      <c r="MQG286" s="678" t="e">
        <f>MQF286+#REF!</f>
        <v>#REF!</v>
      </c>
      <c r="MQH286" s="197"/>
      <c r="MQI286" s="678" t="e">
        <f>MQH286+#REF!</f>
        <v>#REF!</v>
      </c>
      <c r="MQJ286" s="197"/>
      <c r="MQK286" s="678" t="e">
        <f>MQJ286+#REF!</f>
        <v>#REF!</v>
      </c>
      <c r="MQL286" s="197"/>
      <c r="MQM286" s="678" t="e">
        <f>MQL286+#REF!</f>
        <v>#REF!</v>
      </c>
      <c r="MQN286" s="197"/>
      <c r="MQO286" s="678" t="e">
        <f>MQN286+#REF!</f>
        <v>#REF!</v>
      </c>
      <c r="MQP286" s="197"/>
      <c r="MQQ286" s="678" t="e">
        <f>MQP286+#REF!</f>
        <v>#REF!</v>
      </c>
      <c r="MQR286" s="197"/>
      <c r="MQS286" s="678" t="e">
        <f>MQR286+#REF!</f>
        <v>#REF!</v>
      </c>
      <c r="MQT286" s="197"/>
      <c r="MQU286" s="678" t="e">
        <f>MQT286+#REF!</f>
        <v>#REF!</v>
      </c>
      <c r="MQV286" s="197"/>
      <c r="MQW286" s="678" t="e">
        <f>MQV286+#REF!</f>
        <v>#REF!</v>
      </c>
      <c r="MQX286" s="197"/>
      <c r="MQY286" s="678" t="e">
        <f>MQX286+#REF!</f>
        <v>#REF!</v>
      </c>
      <c r="MQZ286" s="197"/>
      <c r="MRA286" s="678" t="e">
        <f>MQZ286+#REF!</f>
        <v>#REF!</v>
      </c>
      <c r="MRB286" s="197"/>
      <c r="MRC286" s="678" t="e">
        <f>MRB286+#REF!</f>
        <v>#REF!</v>
      </c>
      <c r="MRD286" s="197"/>
      <c r="MRE286" s="678" t="e">
        <f>MRD286+#REF!</f>
        <v>#REF!</v>
      </c>
      <c r="MRF286" s="197"/>
      <c r="MRG286" s="678" t="e">
        <f>MRF286+#REF!</f>
        <v>#REF!</v>
      </c>
      <c r="MRH286" s="197"/>
      <c r="MRI286" s="678" t="e">
        <f>MRH286+#REF!</f>
        <v>#REF!</v>
      </c>
      <c r="MRJ286" s="197"/>
      <c r="MRK286" s="678" t="e">
        <f>MRJ286+#REF!</f>
        <v>#REF!</v>
      </c>
      <c r="MRL286" s="197"/>
      <c r="MRM286" s="678" t="e">
        <f>MRL286+#REF!</f>
        <v>#REF!</v>
      </c>
      <c r="MRN286" s="197"/>
      <c r="MRO286" s="678" t="e">
        <f>MRN286+#REF!</f>
        <v>#REF!</v>
      </c>
      <c r="MRP286" s="197"/>
      <c r="MRQ286" s="678" t="e">
        <f>MRP286+#REF!</f>
        <v>#REF!</v>
      </c>
      <c r="MRR286" s="197"/>
      <c r="MRS286" s="678" t="e">
        <f>MRR286+#REF!</f>
        <v>#REF!</v>
      </c>
      <c r="MRT286" s="197"/>
      <c r="MRU286" s="678" t="e">
        <f>MRT286+#REF!</f>
        <v>#REF!</v>
      </c>
      <c r="MRV286" s="197"/>
      <c r="MRW286" s="678" t="e">
        <f>MRV286+#REF!</f>
        <v>#REF!</v>
      </c>
      <c r="MRX286" s="197"/>
      <c r="MRY286" s="678" t="e">
        <f>MRX286+#REF!</f>
        <v>#REF!</v>
      </c>
      <c r="MRZ286" s="197"/>
      <c r="MSA286" s="678" t="e">
        <f>MRZ286+#REF!</f>
        <v>#REF!</v>
      </c>
      <c r="MSB286" s="197"/>
      <c r="MSC286" s="678" t="e">
        <f>MSB286+#REF!</f>
        <v>#REF!</v>
      </c>
      <c r="MSD286" s="197"/>
      <c r="MSE286" s="678" t="e">
        <f>MSD286+#REF!</f>
        <v>#REF!</v>
      </c>
      <c r="MSF286" s="197"/>
      <c r="MSG286" s="678" t="e">
        <f>MSF286+#REF!</f>
        <v>#REF!</v>
      </c>
      <c r="MSH286" s="197"/>
      <c r="MSI286" s="678" t="e">
        <f>MSH286+#REF!</f>
        <v>#REF!</v>
      </c>
      <c r="MSJ286" s="197"/>
      <c r="MSK286" s="678" t="e">
        <f>MSJ286+#REF!</f>
        <v>#REF!</v>
      </c>
      <c r="MSL286" s="197"/>
      <c r="MSM286" s="678" t="e">
        <f>MSL286+#REF!</f>
        <v>#REF!</v>
      </c>
      <c r="MSN286" s="197"/>
      <c r="MSO286" s="678" t="e">
        <f>MSN286+#REF!</f>
        <v>#REF!</v>
      </c>
      <c r="MSP286" s="197"/>
      <c r="MSQ286" s="678" t="e">
        <f>MSP286+#REF!</f>
        <v>#REF!</v>
      </c>
      <c r="MSR286" s="197"/>
      <c r="MSS286" s="678" t="e">
        <f>MSR286+#REF!</f>
        <v>#REF!</v>
      </c>
      <c r="MST286" s="197"/>
      <c r="MSU286" s="678" t="e">
        <f>MST286+#REF!</f>
        <v>#REF!</v>
      </c>
      <c r="MSV286" s="197"/>
      <c r="MSW286" s="678" t="e">
        <f>MSV286+#REF!</f>
        <v>#REF!</v>
      </c>
      <c r="MSX286" s="197"/>
      <c r="MSY286" s="678" t="e">
        <f>MSX286+#REF!</f>
        <v>#REF!</v>
      </c>
      <c r="MSZ286" s="197"/>
      <c r="MTA286" s="678" t="e">
        <f>MSZ286+#REF!</f>
        <v>#REF!</v>
      </c>
      <c r="MTB286" s="197"/>
      <c r="MTC286" s="678" t="e">
        <f>MTB286+#REF!</f>
        <v>#REF!</v>
      </c>
      <c r="MTD286" s="197"/>
      <c r="MTE286" s="678" t="e">
        <f>MTD286+#REF!</f>
        <v>#REF!</v>
      </c>
      <c r="MTF286" s="197"/>
      <c r="MTG286" s="678" t="e">
        <f>MTF286+#REF!</f>
        <v>#REF!</v>
      </c>
      <c r="MTH286" s="197"/>
      <c r="MTI286" s="678" t="e">
        <f>MTH286+#REF!</f>
        <v>#REF!</v>
      </c>
      <c r="MTJ286" s="197"/>
      <c r="MTK286" s="678" t="e">
        <f>MTJ286+#REF!</f>
        <v>#REF!</v>
      </c>
      <c r="MTL286" s="197"/>
      <c r="MTM286" s="678" t="e">
        <f>MTL286+#REF!</f>
        <v>#REF!</v>
      </c>
      <c r="MTN286" s="197"/>
      <c r="MTO286" s="678" t="e">
        <f>MTN286+#REF!</f>
        <v>#REF!</v>
      </c>
      <c r="MTP286" s="197"/>
      <c r="MTQ286" s="678" t="e">
        <f>MTP286+#REF!</f>
        <v>#REF!</v>
      </c>
      <c r="MTR286" s="197"/>
      <c r="MTS286" s="678" t="e">
        <f>MTR286+#REF!</f>
        <v>#REF!</v>
      </c>
      <c r="MTT286" s="197"/>
      <c r="MTU286" s="678" t="e">
        <f>MTT286+#REF!</f>
        <v>#REF!</v>
      </c>
      <c r="MTV286" s="197"/>
      <c r="MTW286" s="678" t="e">
        <f>MTV286+#REF!</f>
        <v>#REF!</v>
      </c>
      <c r="MTX286" s="197"/>
      <c r="MTY286" s="678" t="e">
        <f>MTX286+#REF!</f>
        <v>#REF!</v>
      </c>
      <c r="MTZ286" s="197"/>
      <c r="MUA286" s="678" t="e">
        <f>MTZ286+#REF!</f>
        <v>#REF!</v>
      </c>
      <c r="MUB286" s="197"/>
      <c r="MUC286" s="678" t="e">
        <f>MUB286+#REF!</f>
        <v>#REF!</v>
      </c>
      <c r="MUD286" s="197"/>
      <c r="MUE286" s="678" t="e">
        <f>MUD286+#REF!</f>
        <v>#REF!</v>
      </c>
      <c r="MUF286" s="197"/>
      <c r="MUG286" s="678" t="e">
        <f>MUF286+#REF!</f>
        <v>#REF!</v>
      </c>
      <c r="MUH286" s="197"/>
      <c r="MUI286" s="678" t="e">
        <f>MUH286+#REF!</f>
        <v>#REF!</v>
      </c>
      <c r="MUJ286" s="197"/>
      <c r="MUK286" s="678" t="e">
        <f>MUJ286+#REF!</f>
        <v>#REF!</v>
      </c>
      <c r="MUL286" s="197"/>
      <c r="MUM286" s="678" t="e">
        <f>MUL286+#REF!</f>
        <v>#REF!</v>
      </c>
      <c r="MUN286" s="197"/>
      <c r="MUO286" s="678" t="e">
        <f>MUN286+#REF!</f>
        <v>#REF!</v>
      </c>
      <c r="MUP286" s="197"/>
      <c r="MUQ286" s="678" t="e">
        <f>MUP286+#REF!</f>
        <v>#REF!</v>
      </c>
      <c r="MUR286" s="197"/>
      <c r="MUS286" s="678" t="e">
        <f>MUR286+#REF!</f>
        <v>#REF!</v>
      </c>
      <c r="MUT286" s="197"/>
      <c r="MUU286" s="678" t="e">
        <f>MUT286+#REF!</f>
        <v>#REF!</v>
      </c>
      <c r="MUV286" s="197"/>
      <c r="MUW286" s="678" t="e">
        <f>MUV286+#REF!</f>
        <v>#REF!</v>
      </c>
      <c r="MUX286" s="197"/>
      <c r="MUY286" s="678" t="e">
        <f>MUX286+#REF!</f>
        <v>#REF!</v>
      </c>
      <c r="MUZ286" s="197"/>
      <c r="MVA286" s="678" t="e">
        <f>MUZ286+#REF!</f>
        <v>#REF!</v>
      </c>
      <c r="MVB286" s="197"/>
      <c r="MVC286" s="678" t="e">
        <f>MVB286+#REF!</f>
        <v>#REF!</v>
      </c>
      <c r="MVD286" s="197"/>
      <c r="MVE286" s="678" t="e">
        <f>MVD286+#REF!</f>
        <v>#REF!</v>
      </c>
      <c r="MVF286" s="197"/>
      <c r="MVG286" s="678" t="e">
        <f>MVF286+#REF!</f>
        <v>#REF!</v>
      </c>
      <c r="MVH286" s="197"/>
      <c r="MVI286" s="678" t="e">
        <f>MVH286+#REF!</f>
        <v>#REF!</v>
      </c>
      <c r="MVJ286" s="197"/>
      <c r="MVK286" s="678" t="e">
        <f>MVJ286+#REF!</f>
        <v>#REF!</v>
      </c>
      <c r="MVL286" s="197"/>
      <c r="MVM286" s="678" t="e">
        <f>MVL286+#REF!</f>
        <v>#REF!</v>
      </c>
      <c r="MVN286" s="197"/>
      <c r="MVO286" s="678" t="e">
        <f>MVN286+#REF!</f>
        <v>#REF!</v>
      </c>
      <c r="MVP286" s="197"/>
      <c r="MVQ286" s="678" t="e">
        <f>MVP286+#REF!</f>
        <v>#REF!</v>
      </c>
      <c r="MVR286" s="197"/>
      <c r="MVS286" s="678" t="e">
        <f>MVR286+#REF!</f>
        <v>#REF!</v>
      </c>
      <c r="MVT286" s="197"/>
      <c r="MVU286" s="678" t="e">
        <f>MVT286+#REF!</f>
        <v>#REF!</v>
      </c>
      <c r="MVV286" s="197"/>
      <c r="MVW286" s="678" t="e">
        <f>MVV286+#REF!</f>
        <v>#REF!</v>
      </c>
      <c r="MVX286" s="197"/>
      <c r="MVY286" s="678" t="e">
        <f>MVX286+#REF!</f>
        <v>#REF!</v>
      </c>
      <c r="MVZ286" s="197"/>
      <c r="MWA286" s="678" t="e">
        <f>MVZ286+#REF!</f>
        <v>#REF!</v>
      </c>
      <c r="MWB286" s="197"/>
      <c r="MWC286" s="678" t="e">
        <f>MWB286+#REF!</f>
        <v>#REF!</v>
      </c>
      <c r="MWD286" s="197"/>
      <c r="MWE286" s="678" t="e">
        <f>MWD286+#REF!</f>
        <v>#REF!</v>
      </c>
      <c r="MWF286" s="197"/>
      <c r="MWG286" s="678" t="e">
        <f>MWF286+#REF!</f>
        <v>#REF!</v>
      </c>
      <c r="MWH286" s="197"/>
      <c r="MWI286" s="678" t="e">
        <f>MWH286+#REF!</f>
        <v>#REF!</v>
      </c>
      <c r="MWJ286" s="197"/>
      <c r="MWK286" s="678" t="e">
        <f>MWJ286+#REF!</f>
        <v>#REF!</v>
      </c>
      <c r="MWL286" s="197"/>
      <c r="MWM286" s="678" t="e">
        <f>MWL286+#REF!</f>
        <v>#REF!</v>
      </c>
      <c r="MWN286" s="197"/>
      <c r="MWO286" s="678" t="e">
        <f>MWN286+#REF!</f>
        <v>#REF!</v>
      </c>
      <c r="MWP286" s="197"/>
      <c r="MWQ286" s="678" t="e">
        <f>MWP286+#REF!</f>
        <v>#REF!</v>
      </c>
      <c r="MWR286" s="197"/>
      <c r="MWS286" s="678" t="e">
        <f>MWR286+#REF!</f>
        <v>#REF!</v>
      </c>
      <c r="MWT286" s="197"/>
      <c r="MWU286" s="678" t="e">
        <f>MWT286+#REF!</f>
        <v>#REF!</v>
      </c>
      <c r="MWV286" s="197"/>
      <c r="MWW286" s="678" t="e">
        <f>MWV286+#REF!</f>
        <v>#REF!</v>
      </c>
      <c r="MWX286" s="197"/>
      <c r="MWY286" s="678" t="e">
        <f>MWX286+#REF!</f>
        <v>#REF!</v>
      </c>
      <c r="MWZ286" s="197"/>
      <c r="MXA286" s="678" t="e">
        <f>MWZ286+#REF!</f>
        <v>#REF!</v>
      </c>
      <c r="MXB286" s="197"/>
      <c r="MXC286" s="678" t="e">
        <f>MXB286+#REF!</f>
        <v>#REF!</v>
      </c>
      <c r="MXD286" s="197"/>
      <c r="MXE286" s="678" t="e">
        <f>MXD286+#REF!</f>
        <v>#REF!</v>
      </c>
      <c r="MXF286" s="197"/>
      <c r="MXG286" s="678" t="e">
        <f>MXF286+#REF!</f>
        <v>#REF!</v>
      </c>
      <c r="MXH286" s="197"/>
      <c r="MXI286" s="678" t="e">
        <f>MXH286+#REF!</f>
        <v>#REF!</v>
      </c>
      <c r="MXJ286" s="197"/>
      <c r="MXK286" s="678" t="e">
        <f>MXJ286+#REF!</f>
        <v>#REF!</v>
      </c>
      <c r="MXL286" s="197"/>
      <c r="MXM286" s="678" t="e">
        <f>MXL286+#REF!</f>
        <v>#REF!</v>
      </c>
      <c r="MXN286" s="197"/>
      <c r="MXO286" s="678" t="e">
        <f>MXN286+#REF!</f>
        <v>#REF!</v>
      </c>
      <c r="MXP286" s="197"/>
      <c r="MXQ286" s="678" t="e">
        <f>MXP286+#REF!</f>
        <v>#REF!</v>
      </c>
      <c r="MXR286" s="197"/>
      <c r="MXS286" s="678" t="e">
        <f>MXR286+#REF!</f>
        <v>#REF!</v>
      </c>
      <c r="MXT286" s="197"/>
      <c r="MXU286" s="678" t="e">
        <f>MXT286+#REF!</f>
        <v>#REF!</v>
      </c>
      <c r="MXV286" s="197"/>
      <c r="MXW286" s="678" t="e">
        <f>MXV286+#REF!</f>
        <v>#REF!</v>
      </c>
      <c r="MXX286" s="197"/>
      <c r="MXY286" s="678" t="e">
        <f>MXX286+#REF!</f>
        <v>#REF!</v>
      </c>
      <c r="MXZ286" s="197"/>
      <c r="MYA286" s="678" t="e">
        <f>MXZ286+#REF!</f>
        <v>#REF!</v>
      </c>
      <c r="MYB286" s="197"/>
      <c r="MYC286" s="678" t="e">
        <f>MYB286+#REF!</f>
        <v>#REF!</v>
      </c>
      <c r="MYD286" s="197"/>
      <c r="MYE286" s="678" t="e">
        <f>MYD286+#REF!</f>
        <v>#REF!</v>
      </c>
      <c r="MYF286" s="197"/>
      <c r="MYG286" s="678" t="e">
        <f>MYF286+#REF!</f>
        <v>#REF!</v>
      </c>
      <c r="MYH286" s="197"/>
      <c r="MYI286" s="678" t="e">
        <f>MYH286+#REF!</f>
        <v>#REF!</v>
      </c>
      <c r="MYJ286" s="197"/>
      <c r="MYK286" s="678" t="e">
        <f>MYJ286+#REF!</f>
        <v>#REF!</v>
      </c>
      <c r="MYL286" s="197"/>
      <c r="MYM286" s="678" t="e">
        <f>MYL286+#REF!</f>
        <v>#REF!</v>
      </c>
      <c r="MYN286" s="197"/>
      <c r="MYO286" s="678" t="e">
        <f>MYN286+#REF!</f>
        <v>#REF!</v>
      </c>
      <c r="MYP286" s="197"/>
      <c r="MYQ286" s="678" t="e">
        <f>MYP286+#REF!</f>
        <v>#REF!</v>
      </c>
      <c r="MYR286" s="197"/>
      <c r="MYS286" s="678" t="e">
        <f>MYR286+#REF!</f>
        <v>#REF!</v>
      </c>
      <c r="MYT286" s="197"/>
      <c r="MYU286" s="678" t="e">
        <f>MYT286+#REF!</f>
        <v>#REF!</v>
      </c>
      <c r="MYV286" s="197"/>
      <c r="MYW286" s="678" t="e">
        <f>MYV286+#REF!</f>
        <v>#REF!</v>
      </c>
      <c r="MYX286" s="197"/>
      <c r="MYY286" s="678" t="e">
        <f>MYX286+#REF!</f>
        <v>#REF!</v>
      </c>
      <c r="MYZ286" s="197"/>
      <c r="MZA286" s="678" t="e">
        <f>MYZ286+#REF!</f>
        <v>#REF!</v>
      </c>
      <c r="MZB286" s="197"/>
      <c r="MZC286" s="678" t="e">
        <f>MZB286+#REF!</f>
        <v>#REF!</v>
      </c>
      <c r="MZD286" s="197"/>
      <c r="MZE286" s="678" t="e">
        <f>MZD286+#REF!</f>
        <v>#REF!</v>
      </c>
      <c r="MZF286" s="197"/>
      <c r="MZG286" s="678" t="e">
        <f>MZF286+#REF!</f>
        <v>#REF!</v>
      </c>
      <c r="MZH286" s="197"/>
      <c r="MZI286" s="678" t="e">
        <f>MZH286+#REF!</f>
        <v>#REF!</v>
      </c>
      <c r="MZJ286" s="197"/>
      <c r="MZK286" s="678" t="e">
        <f>MZJ286+#REF!</f>
        <v>#REF!</v>
      </c>
      <c r="MZL286" s="197"/>
      <c r="MZM286" s="678" t="e">
        <f>MZL286+#REF!</f>
        <v>#REF!</v>
      </c>
      <c r="MZN286" s="197"/>
      <c r="MZO286" s="678" t="e">
        <f>MZN286+#REF!</f>
        <v>#REF!</v>
      </c>
      <c r="MZP286" s="197"/>
      <c r="MZQ286" s="678" t="e">
        <f>MZP286+#REF!</f>
        <v>#REF!</v>
      </c>
      <c r="MZR286" s="197"/>
      <c r="MZS286" s="678" t="e">
        <f>MZR286+#REF!</f>
        <v>#REF!</v>
      </c>
      <c r="MZT286" s="197"/>
      <c r="MZU286" s="678" t="e">
        <f>MZT286+#REF!</f>
        <v>#REF!</v>
      </c>
      <c r="MZV286" s="197"/>
      <c r="MZW286" s="678" t="e">
        <f>MZV286+#REF!</f>
        <v>#REF!</v>
      </c>
      <c r="MZX286" s="197"/>
      <c r="MZY286" s="678" t="e">
        <f>MZX286+#REF!</f>
        <v>#REF!</v>
      </c>
      <c r="MZZ286" s="197"/>
      <c r="NAA286" s="678" t="e">
        <f>MZZ286+#REF!</f>
        <v>#REF!</v>
      </c>
      <c r="NAB286" s="197"/>
      <c r="NAC286" s="678" t="e">
        <f>NAB286+#REF!</f>
        <v>#REF!</v>
      </c>
      <c r="NAD286" s="197"/>
      <c r="NAE286" s="678" t="e">
        <f>NAD286+#REF!</f>
        <v>#REF!</v>
      </c>
      <c r="NAF286" s="197"/>
      <c r="NAG286" s="678" t="e">
        <f>NAF286+#REF!</f>
        <v>#REF!</v>
      </c>
      <c r="NAH286" s="197"/>
      <c r="NAI286" s="678" t="e">
        <f>NAH286+#REF!</f>
        <v>#REF!</v>
      </c>
      <c r="NAJ286" s="197"/>
      <c r="NAK286" s="678" t="e">
        <f>NAJ286+#REF!</f>
        <v>#REF!</v>
      </c>
      <c r="NAL286" s="197"/>
      <c r="NAM286" s="678" t="e">
        <f>NAL286+#REF!</f>
        <v>#REF!</v>
      </c>
      <c r="NAN286" s="197"/>
      <c r="NAO286" s="678" t="e">
        <f>NAN286+#REF!</f>
        <v>#REF!</v>
      </c>
      <c r="NAP286" s="197"/>
      <c r="NAQ286" s="678" t="e">
        <f>NAP286+#REF!</f>
        <v>#REF!</v>
      </c>
      <c r="NAR286" s="197"/>
      <c r="NAS286" s="678" t="e">
        <f>NAR286+#REF!</f>
        <v>#REF!</v>
      </c>
      <c r="NAT286" s="197"/>
      <c r="NAU286" s="678" t="e">
        <f>NAT286+#REF!</f>
        <v>#REF!</v>
      </c>
      <c r="NAV286" s="197"/>
      <c r="NAW286" s="678" t="e">
        <f>NAV286+#REF!</f>
        <v>#REF!</v>
      </c>
      <c r="NAX286" s="197"/>
      <c r="NAY286" s="678" t="e">
        <f>NAX286+#REF!</f>
        <v>#REF!</v>
      </c>
      <c r="NAZ286" s="197"/>
      <c r="NBA286" s="678" t="e">
        <f>NAZ286+#REF!</f>
        <v>#REF!</v>
      </c>
      <c r="NBB286" s="197"/>
      <c r="NBC286" s="678" t="e">
        <f>NBB286+#REF!</f>
        <v>#REF!</v>
      </c>
      <c r="NBD286" s="197"/>
      <c r="NBE286" s="678" t="e">
        <f>NBD286+#REF!</f>
        <v>#REF!</v>
      </c>
      <c r="NBF286" s="197"/>
      <c r="NBG286" s="678" t="e">
        <f>NBF286+#REF!</f>
        <v>#REF!</v>
      </c>
      <c r="NBH286" s="197"/>
      <c r="NBI286" s="678" t="e">
        <f>NBH286+#REF!</f>
        <v>#REF!</v>
      </c>
      <c r="NBJ286" s="197"/>
      <c r="NBK286" s="678" t="e">
        <f>NBJ286+#REF!</f>
        <v>#REF!</v>
      </c>
      <c r="NBL286" s="197"/>
      <c r="NBM286" s="678" t="e">
        <f>NBL286+#REF!</f>
        <v>#REF!</v>
      </c>
      <c r="NBN286" s="197"/>
      <c r="NBO286" s="678" t="e">
        <f>NBN286+#REF!</f>
        <v>#REF!</v>
      </c>
      <c r="NBP286" s="197"/>
      <c r="NBQ286" s="678" t="e">
        <f>NBP286+#REF!</f>
        <v>#REF!</v>
      </c>
      <c r="NBR286" s="197"/>
      <c r="NBS286" s="678" t="e">
        <f>NBR286+#REF!</f>
        <v>#REF!</v>
      </c>
      <c r="NBT286" s="197"/>
      <c r="NBU286" s="678" t="e">
        <f>NBT286+#REF!</f>
        <v>#REF!</v>
      </c>
      <c r="NBV286" s="197"/>
      <c r="NBW286" s="678" t="e">
        <f>NBV286+#REF!</f>
        <v>#REF!</v>
      </c>
      <c r="NBX286" s="197"/>
      <c r="NBY286" s="678" t="e">
        <f>NBX286+#REF!</f>
        <v>#REF!</v>
      </c>
      <c r="NBZ286" s="197"/>
      <c r="NCA286" s="678" t="e">
        <f>NBZ286+#REF!</f>
        <v>#REF!</v>
      </c>
      <c r="NCB286" s="197"/>
      <c r="NCC286" s="678" t="e">
        <f>NCB286+#REF!</f>
        <v>#REF!</v>
      </c>
      <c r="NCD286" s="197"/>
      <c r="NCE286" s="678" t="e">
        <f>NCD286+#REF!</f>
        <v>#REF!</v>
      </c>
      <c r="NCF286" s="197"/>
      <c r="NCG286" s="678" t="e">
        <f>NCF286+#REF!</f>
        <v>#REF!</v>
      </c>
      <c r="NCH286" s="197"/>
      <c r="NCI286" s="678" t="e">
        <f>NCH286+#REF!</f>
        <v>#REF!</v>
      </c>
      <c r="NCJ286" s="197"/>
      <c r="NCK286" s="678" t="e">
        <f>NCJ286+#REF!</f>
        <v>#REF!</v>
      </c>
      <c r="NCL286" s="197"/>
      <c r="NCM286" s="678" t="e">
        <f>NCL286+#REF!</f>
        <v>#REF!</v>
      </c>
      <c r="NCN286" s="197"/>
      <c r="NCO286" s="678" t="e">
        <f>NCN286+#REF!</f>
        <v>#REF!</v>
      </c>
      <c r="NCP286" s="197"/>
      <c r="NCQ286" s="678" t="e">
        <f>NCP286+#REF!</f>
        <v>#REF!</v>
      </c>
      <c r="NCR286" s="197"/>
      <c r="NCS286" s="678" t="e">
        <f>NCR286+#REF!</f>
        <v>#REF!</v>
      </c>
      <c r="NCT286" s="197"/>
      <c r="NCU286" s="678" t="e">
        <f>NCT286+#REF!</f>
        <v>#REF!</v>
      </c>
      <c r="NCV286" s="197"/>
      <c r="NCW286" s="678" t="e">
        <f>NCV286+#REF!</f>
        <v>#REF!</v>
      </c>
      <c r="NCX286" s="197"/>
      <c r="NCY286" s="678" t="e">
        <f>NCX286+#REF!</f>
        <v>#REF!</v>
      </c>
      <c r="NCZ286" s="197"/>
      <c r="NDA286" s="678" t="e">
        <f>NCZ286+#REF!</f>
        <v>#REF!</v>
      </c>
      <c r="NDB286" s="197"/>
      <c r="NDC286" s="678" t="e">
        <f>NDB286+#REF!</f>
        <v>#REF!</v>
      </c>
      <c r="NDD286" s="197"/>
      <c r="NDE286" s="678" t="e">
        <f>NDD286+#REF!</f>
        <v>#REF!</v>
      </c>
      <c r="NDF286" s="197"/>
      <c r="NDG286" s="678" t="e">
        <f>NDF286+#REF!</f>
        <v>#REF!</v>
      </c>
      <c r="NDH286" s="197"/>
      <c r="NDI286" s="678" t="e">
        <f>NDH286+#REF!</f>
        <v>#REF!</v>
      </c>
      <c r="NDJ286" s="197"/>
      <c r="NDK286" s="678" t="e">
        <f>NDJ286+#REF!</f>
        <v>#REF!</v>
      </c>
      <c r="NDL286" s="197"/>
      <c r="NDM286" s="678" t="e">
        <f>NDL286+#REF!</f>
        <v>#REF!</v>
      </c>
      <c r="NDN286" s="197"/>
      <c r="NDO286" s="678" t="e">
        <f>NDN286+#REF!</f>
        <v>#REF!</v>
      </c>
      <c r="NDP286" s="197"/>
      <c r="NDQ286" s="678" t="e">
        <f>NDP286+#REF!</f>
        <v>#REF!</v>
      </c>
      <c r="NDR286" s="197"/>
      <c r="NDS286" s="678" t="e">
        <f>NDR286+#REF!</f>
        <v>#REF!</v>
      </c>
      <c r="NDT286" s="197"/>
      <c r="NDU286" s="678" t="e">
        <f>NDT286+#REF!</f>
        <v>#REF!</v>
      </c>
      <c r="NDV286" s="197"/>
      <c r="NDW286" s="678" t="e">
        <f>NDV286+#REF!</f>
        <v>#REF!</v>
      </c>
      <c r="NDX286" s="197"/>
      <c r="NDY286" s="678" t="e">
        <f>NDX286+#REF!</f>
        <v>#REF!</v>
      </c>
      <c r="NDZ286" s="197"/>
      <c r="NEA286" s="678" t="e">
        <f>NDZ286+#REF!</f>
        <v>#REF!</v>
      </c>
      <c r="NEB286" s="197"/>
      <c r="NEC286" s="678" t="e">
        <f>NEB286+#REF!</f>
        <v>#REF!</v>
      </c>
      <c r="NED286" s="197"/>
      <c r="NEE286" s="678" t="e">
        <f>NED286+#REF!</f>
        <v>#REF!</v>
      </c>
      <c r="NEF286" s="197"/>
      <c r="NEG286" s="678" t="e">
        <f>NEF286+#REF!</f>
        <v>#REF!</v>
      </c>
      <c r="NEH286" s="197"/>
      <c r="NEI286" s="678" t="e">
        <f>NEH286+#REF!</f>
        <v>#REF!</v>
      </c>
      <c r="NEJ286" s="197"/>
      <c r="NEK286" s="678" t="e">
        <f>NEJ286+#REF!</f>
        <v>#REF!</v>
      </c>
      <c r="NEL286" s="197"/>
      <c r="NEM286" s="678" t="e">
        <f>NEL286+#REF!</f>
        <v>#REF!</v>
      </c>
      <c r="NEN286" s="197"/>
      <c r="NEO286" s="678" t="e">
        <f>NEN286+#REF!</f>
        <v>#REF!</v>
      </c>
      <c r="NEP286" s="197"/>
      <c r="NEQ286" s="678" t="e">
        <f>NEP286+#REF!</f>
        <v>#REF!</v>
      </c>
      <c r="NER286" s="197"/>
      <c r="NES286" s="678" t="e">
        <f>NER286+#REF!</f>
        <v>#REF!</v>
      </c>
      <c r="NET286" s="197"/>
      <c r="NEU286" s="678" t="e">
        <f>NET286+#REF!</f>
        <v>#REF!</v>
      </c>
      <c r="NEV286" s="197"/>
      <c r="NEW286" s="678" t="e">
        <f>NEV286+#REF!</f>
        <v>#REF!</v>
      </c>
      <c r="NEX286" s="197"/>
      <c r="NEY286" s="678" t="e">
        <f>NEX286+#REF!</f>
        <v>#REF!</v>
      </c>
      <c r="NEZ286" s="197"/>
      <c r="NFA286" s="678" t="e">
        <f>NEZ286+#REF!</f>
        <v>#REF!</v>
      </c>
      <c r="NFB286" s="197"/>
      <c r="NFC286" s="678" t="e">
        <f>NFB286+#REF!</f>
        <v>#REF!</v>
      </c>
      <c r="NFD286" s="197"/>
      <c r="NFE286" s="678" t="e">
        <f>NFD286+#REF!</f>
        <v>#REF!</v>
      </c>
      <c r="NFF286" s="197"/>
      <c r="NFG286" s="678" t="e">
        <f>NFF286+#REF!</f>
        <v>#REF!</v>
      </c>
      <c r="NFH286" s="197"/>
      <c r="NFI286" s="678" t="e">
        <f>NFH286+#REF!</f>
        <v>#REF!</v>
      </c>
      <c r="NFJ286" s="197"/>
      <c r="NFK286" s="678" t="e">
        <f>NFJ286+#REF!</f>
        <v>#REF!</v>
      </c>
      <c r="NFL286" s="197"/>
      <c r="NFM286" s="678" t="e">
        <f>NFL286+#REF!</f>
        <v>#REF!</v>
      </c>
      <c r="NFN286" s="197"/>
      <c r="NFO286" s="678" t="e">
        <f>NFN286+#REF!</f>
        <v>#REF!</v>
      </c>
      <c r="NFP286" s="197"/>
      <c r="NFQ286" s="678" t="e">
        <f>NFP286+#REF!</f>
        <v>#REF!</v>
      </c>
      <c r="NFR286" s="197"/>
      <c r="NFS286" s="678" t="e">
        <f>NFR286+#REF!</f>
        <v>#REF!</v>
      </c>
      <c r="NFT286" s="197"/>
      <c r="NFU286" s="678" t="e">
        <f>NFT286+#REF!</f>
        <v>#REF!</v>
      </c>
      <c r="NFV286" s="197"/>
      <c r="NFW286" s="678" t="e">
        <f>NFV286+#REF!</f>
        <v>#REF!</v>
      </c>
      <c r="NFX286" s="197"/>
      <c r="NFY286" s="678" t="e">
        <f>NFX286+#REF!</f>
        <v>#REF!</v>
      </c>
      <c r="NFZ286" s="197"/>
      <c r="NGA286" s="678" t="e">
        <f>NFZ286+#REF!</f>
        <v>#REF!</v>
      </c>
      <c r="NGB286" s="197"/>
      <c r="NGC286" s="678" t="e">
        <f>NGB286+#REF!</f>
        <v>#REF!</v>
      </c>
      <c r="NGD286" s="197"/>
      <c r="NGE286" s="678" t="e">
        <f>NGD286+#REF!</f>
        <v>#REF!</v>
      </c>
      <c r="NGF286" s="197"/>
      <c r="NGG286" s="678" t="e">
        <f>NGF286+#REF!</f>
        <v>#REF!</v>
      </c>
      <c r="NGH286" s="197"/>
      <c r="NGI286" s="678" t="e">
        <f>NGH286+#REF!</f>
        <v>#REF!</v>
      </c>
      <c r="NGJ286" s="197"/>
      <c r="NGK286" s="678" t="e">
        <f>NGJ286+#REF!</f>
        <v>#REF!</v>
      </c>
      <c r="NGL286" s="197"/>
      <c r="NGM286" s="678" t="e">
        <f>NGL286+#REF!</f>
        <v>#REF!</v>
      </c>
      <c r="NGN286" s="197"/>
      <c r="NGO286" s="678" t="e">
        <f>NGN286+#REF!</f>
        <v>#REF!</v>
      </c>
      <c r="NGP286" s="197"/>
      <c r="NGQ286" s="678" t="e">
        <f>NGP286+#REF!</f>
        <v>#REF!</v>
      </c>
      <c r="NGR286" s="197"/>
      <c r="NGS286" s="678" t="e">
        <f>NGR286+#REF!</f>
        <v>#REF!</v>
      </c>
      <c r="NGT286" s="197"/>
      <c r="NGU286" s="678" t="e">
        <f>NGT286+#REF!</f>
        <v>#REF!</v>
      </c>
      <c r="NGV286" s="197"/>
      <c r="NGW286" s="678" t="e">
        <f>NGV286+#REF!</f>
        <v>#REF!</v>
      </c>
      <c r="NGX286" s="197"/>
      <c r="NGY286" s="678" t="e">
        <f>NGX286+#REF!</f>
        <v>#REF!</v>
      </c>
      <c r="NGZ286" s="197"/>
      <c r="NHA286" s="678" t="e">
        <f>NGZ286+#REF!</f>
        <v>#REF!</v>
      </c>
      <c r="NHB286" s="197"/>
      <c r="NHC286" s="678" t="e">
        <f>NHB286+#REF!</f>
        <v>#REF!</v>
      </c>
      <c r="NHD286" s="197"/>
      <c r="NHE286" s="678" t="e">
        <f>NHD286+#REF!</f>
        <v>#REF!</v>
      </c>
      <c r="NHF286" s="197"/>
      <c r="NHG286" s="678" t="e">
        <f>NHF286+#REF!</f>
        <v>#REF!</v>
      </c>
      <c r="NHH286" s="197"/>
      <c r="NHI286" s="678" t="e">
        <f>NHH286+#REF!</f>
        <v>#REF!</v>
      </c>
      <c r="NHJ286" s="197"/>
      <c r="NHK286" s="678" t="e">
        <f>NHJ286+#REF!</f>
        <v>#REF!</v>
      </c>
      <c r="NHL286" s="197"/>
      <c r="NHM286" s="678" t="e">
        <f>NHL286+#REF!</f>
        <v>#REF!</v>
      </c>
      <c r="NHN286" s="197"/>
      <c r="NHO286" s="678" t="e">
        <f>NHN286+#REF!</f>
        <v>#REF!</v>
      </c>
      <c r="NHP286" s="197"/>
      <c r="NHQ286" s="678" t="e">
        <f>NHP286+#REF!</f>
        <v>#REF!</v>
      </c>
      <c r="NHR286" s="197"/>
      <c r="NHS286" s="678" t="e">
        <f>NHR286+#REF!</f>
        <v>#REF!</v>
      </c>
      <c r="NHT286" s="197"/>
      <c r="NHU286" s="678" t="e">
        <f>NHT286+#REF!</f>
        <v>#REF!</v>
      </c>
      <c r="NHV286" s="197"/>
      <c r="NHW286" s="678" t="e">
        <f>NHV286+#REF!</f>
        <v>#REF!</v>
      </c>
      <c r="NHX286" s="197"/>
      <c r="NHY286" s="678" t="e">
        <f>NHX286+#REF!</f>
        <v>#REF!</v>
      </c>
      <c r="NHZ286" s="197"/>
      <c r="NIA286" s="678" t="e">
        <f>NHZ286+#REF!</f>
        <v>#REF!</v>
      </c>
      <c r="NIB286" s="197"/>
      <c r="NIC286" s="678" t="e">
        <f>NIB286+#REF!</f>
        <v>#REF!</v>
      </c>
      <c r="NID286" s="197"/>
      <c r="NIE286" s="678" t="e">
        <f>NID286+#REF!</f>
        <v>#REF!</v>
      </c>
      <c r="NIF286" s="197"/>
      <c r="NIG286" s="678" t="e">
        <f>NIF286+#REF!</f>
        <v>#REF!</v>
      </c>
      <c r="NIH286" s="197"/>
      <c r="NII286" s="678" t="e">
        <f>NIH286+#REF!</f>
        <v>#REF!</v>
      </c>
      <c r="NIJ286" s="197"/>
      <c r="NIK286" s="678" t="e">
        <f>NIJ286+#REF!</f>
        <v>#REF!</v>
      </c>
      <c r="NIL286" s="197"/>
      <c r="NIM286" s="678" t="e">
        <f>NIL286+#REF!</f>
        <v>#REF!</v>
      </c>
      <c r="NIN286" s="197"/>
      <c r="NIO286" s="678" t="e">
        <f>NIN286+#REF!</f>
        <v>#REF!</v>
      </c>
      <c r="NIP286" s="197"/>
      <c r="NIQ286" s="678" t="e">
        <f>NIP286+#REF!</f>
        <v>#REF!</v>
      </c>
      <c r="NIR286" s="197"/>
      <c r="NIS286" s="678" t="e">
        <f>NIR286+#REF!</f>
        <v>#REF!</v>
      </c>
      <c r="NIT286" s="197"/>
      <c r="NIU286" s="678" t="e">
        <f>NIT286+#REF!</f>
        <v>#REF!</v>
      </c>
      <c r="NIV286" s="197"/>
      <c r="NIW286" s="678" t="e">
        <f>NIV286+#REF!</f>
        <v>#REF!</v>
      </c>
      <c r="NIX286" s="197"/>
      <c r="NIY286" s="678" t="e">
        <f>NIX286+#REF!</f>
        <v>#REF!</v>
      </c>
      <c r="NIZ286" s="197"/>
      <c r="NJA286" s="678" t="e">
        <f>NIZ286+#REF!</f>
        <v>#REF!</v>
      </c>
      <c r="NJB286" s="197"/>
      <c r="NJC286" s="678" t="e">
        <f>NJB286+#REF!</f>
        <v>#REF!</v>
      </c>
      <c r="NJD286" s="197"/>
      <c r="NJE286" s="678" t="e">
        <f>NJD286+#REF!</f>
        <v>#REF!</v>
      </c>
      <c r="NJF286" s="197"/>
      <c r="NJG286" s="678" t="e">
        <f>NJF286+#REF!</f>
        <v>#REF!</v>
      </c>
      <c r="NJH286" s="197"/>
      <c r="NJI286" s="678" t="e">
        <f>NJH286+#REF!</f>
        <v>#REF!</v>
      </c>
      <c r="NJJ286" s="197"/>
      <c r="NJK286" s="678" t="e">
        <f>NJJ286+#REF!</f>
        <v>#REF!</v>
      </c>
      <c r="NJL286" s="197"/>
      <c r="NJM286" s="678" t="e">
        <f>NJL286+#REF!</f>
        <v>#REF!</v>
      </c>
      <c r="NJN286" s="197"/>
      <c r="NJO286" s="678" t="e">
        <f>NJN286+#REF!</f>
        <v>#REF!</v>
      </c>
      <c r="NJP286" s="197"/>
      <c r="NJQ286" s="678" t="e">
        <f>NJP286+#REF!</f>
        <v>#REF!</v>
      </c>
      <c r="NJR286" s="197"/>
      <c r="NJS286" s="678" t="e">
        <f>NJR286+#REF!</f>
        <v>#REF!</v>
      </c>
      <c r="NJT286" s="197"/>
      <c r="NJU286" s="678" t="e">
        <f>NJT286+#REF!</f>
        <v>#REF!</v>
      </c>
      <c r="NJV286" s="197"/>
      <c r="NJW286" s="678" t="e">
        <f>NJV286+#REF!</f>
        <v>#REF!</v>
      </c>
      <c r="NJX286" s="197"/>
      <c r="NJY286" s="678" t="e">
        <f>NJX286+#REF!</f>
        <v>#REF!</v>
      </c>
      <c r="NJZ286" s="197"/>
      <c r="NKA286" s="678" t="e">
        <f>NJZ286+#REF!</f>
        <v>#REF!</v>
      </c>
      <c r="NKB286" s="197"/>
      <c r="NKC286" s="678" t="e">
        <f>NKB286+#REF!</f>
        <v>#REF!</v>
      </c>
      <c r="NKD286" s="197"/>
      <c r="NKE286" s="678" t="e">
        <f>NKD286+#REF!</f>
        <v>#REF!</v>
      </c>
      <c r="NKF286" s="197"/>
      <c r="NKG286" s="678" t="e">
        <f>NKF286+#REF!</f>
        <v>#REF!</v>
      </c>
      <c r="NKH286" s="197"/>
      <c r="NKI286" s="678" t="e">
        <f>NKH286+#REF!</f>
        <v>#REF!</v>
      </c>
      <c r="NKJ286" s="197"/>
      <c r="NKK286" s="678" t="e">
        <f>NKJ286+#REF!</f>
        <v>#REF!</v>
      </c>
      <c r="NKL286" s="197"/>
      <c r="NKM286" s="678" t="e">
        <f>NKL286+#REF!</f>
        <v>#REF!</v>
      </c>
      <c r="NKN286" s="197"/>
      <c r="NKO286" s="678" t="e">
        <f>NKN286+#REF!</f>
        <v>#REF!</v>
      </c>
      <c r="NKP286" s="197"/>
      <c r="NKQ286" s="678" t="e">
        <f>NKP286+#REF!</f>
        <v>#REF!</v>
      </c>
      <c r="NKR286" s="197"/>
      <c r="NKS286" s="678" t="e">
        <f>NKR286+#REF!</f>
        <v>#REF!</v>
      </c>
      <c r="NKT286" s="197"/>
      <c r="NKU286" s="678" t="e">
        <f>NKT286+#REF!</f>
        <v>#REF!</v>
      </c>
      <c r="NKV286" s="197"/>
      <c r="NKW286" s="678" t="e">
        <f>NKV286+#REF!</f>
        <v>#REF!</v>
      </c>
      <c r="NKX286" s="197"/>
      <c r="NKY286" s="678" t="e">
        <f>NKX286+#REF!</f>
        <v>#REF!</v>
      </c>
      <c r="NKZ286" s="197"/>
      <c r="NLA286" s="678" t="e">
        <f>NKZ286+#REF!</f>
        <v>#REF!</v>
      </c>
      <c r="NLB286" s="197"/>
      <c r="NLC286" s="678" t="e">
        <f>NLB286+#REF!</f>
        <v>#REF!</v>
      </c>
      <c r="NLD286" s="197"/>
      <c r="NLE286" s="678" t="e">
        <f>NLD286+#REF!</f>
        <v>#REF!</v>
      </c>
      <c r="NLF286" s="197"/>
      <c r="NLG286" s="678" t="e">
        <f>NLF286+#REF!</f>
        <v>#REF!</v>
      </c>
      <c r="NLH286" s="197"/>
      <c r="NLI286" s="678" t="e">
        <f>NLH286+#REF!</f>
        <v>#REF!</v>
      </c>
      <c r="NLJ286" s="197"/>
      <c r="NLK286" s="678" t="e">
        <f>NLJ286+#REF!</f>
        <v>#REF!</v>
      </c>
      <c r="NLL286" s="197"/>
      <c r="NLM286" s="678" t="e">
        <f>NLL286+#REF!</f>
        <v>#REF!</v>
      </c>
      <c r="NLN286" s="197"/>
      <c r="NLO286" s="678" t="e">
        <f>NLN286+#REF!</f>
        <v>#REF!</v>
      </c>
      <c r="NLP286" s="197"/>
      <c r="NLQ286" s="678" t="e">
        <f>NLP286+#REF!</f>
        <v>#REF!</v>
      </c>
      <c r="NLR286" s="197"/>
      <c r="NLS286" s="678" t="e">
        <f>NLR286+#REF!</f>
        <v>#REF!</v>
      </c>
      <c r="NLT286" s="197"/>
      <c r="NLU286" s="678" t="e">
        <f>NLT286+#REF!</f>
        <v>#REF!</v>
      </c>
      <c r="NLV286" s="197"/>
      <c r="NLW286" s="678" t="e">
        <f>NLV286+#REF!</f>
        <v>#REF!</v>
      </c>
      <c r="NLX286" s="197"/>
      <c r="NLY286" s="678" t="e">
        <f>NLX286+#REF!</f>
        <v>#REF!</v>
      </c>
      <c r="NLZ286" s="197"/>
      <c r="NMA286" s="678" t="e">
        <f>NLZ286+#REF!</f>
        <v>#REF!</v>
      </c>
      <c r="NMB286" s="197"/>
      <c r="NMC286" s="678" t="e">
        <f>NMB286+#REF!</f>
        <v>#REF!</v>
      </c>
      <c r="NMD286" s="197"/>
      <c r="NME286" s="678" t="e">
        <f>NMD286+#REF!</f>
        <v>#REF!</v>
      </c>
      <c r="NMF286" s="197"/>
      <c r="NMG286" s="678" t="e">
        <f>NMF286+#REF!</f>
        <v>#REF!</v>
      </c>
      <c r="NMH286" s="197"/>
      <c r="NMI286" s="678" t="e">
        <f>NMH286+#REF!</f>
        <v>#REF!</v>
      </c>
      <c r="NMJ286" s="197"/>
      <c r="NMK286" s="678" t="e">
        <f>NMJ286+#REF!</f>
        <v>#REF!</v>
      </c>
      <c r="NML286" s="197"/>
      <c r="NMM286" s="678" t="e">
        <f>NML286+#REF!</f>
        <v>#REF!</v>
      </c>
      <c r="NMN286" s="197"/>
      <c r="NMO286" s="678" t="e">
        <f>NMN286+#REF!</f>
        <v>#REF!</v>
      </c>
      <c r="NMP286" s="197"/>
      <c r="NMQ286" s="678" t="e">
        <f>NMP286+#REF!</f>
        <v>#REF!</v>
      </c>
      <c r="NMR286" s="197"/>
      <c r="NMS286" s="678" t="e">
        <f>NMR286+#REF!</f>
        <v>#REF!</v>
      </c>
      <c r="NMT286" s="197"/>
      <c r="NMU286" s="678" t="e">
        <f>NMT286+#REF!</f>
        <v>#REF!</v>
      </c>
      <c r="NMV286" s="197"/>
      <c r="NMW286" s="678" t="e">
        <f>NMV286+#REF!</f>
        <v>#REF!</v>
      </c>
      <c r="NMX286" s="197"/>
      <c r="NMY286" s="678" t="e">
        <f>NMX286+#REF!</f>
        <v>#REF!</v>
      </c>
      <c r="NMZ286" s="197"/>
      <c r="NNA286" s="678" t="e">
        <f>NMZ286+#REF!</f>
        <v>#REF!</v>
      </c>
      <c r="NNB286" s="197"/>
      <c r="NNC286" s="678" t="e">
        <f>NNB286+#REF!</f>
        <v>#REF!</v>
      </c>
      <c r="NND286" s="197"/>
      <c r="NNE286" s="678" t="e">
        <f>NND286+#REF!</f>
        <v>#REF!</v>
      </c>
      <c r="NNF286" s="197"/>
      <c r="NNG286" s="678" t="e">
        <f>NNF286+#REF!</f>
        <v>#REF!</v>
      </c>
      <c r="NNH286" s="197"/>
      <c r="NNI286" s="678" t="e">
        <f>NNH286+#REF!</f>
        <v>#REF!</v>
      </c>
      <c r="NNJ286" s="197"/>
      <c r="NNK286" s="678" t="e">
        <f>NNJ286+#REF!</f>
        <v>#REF!</v>
      </c>
      <c r="NNL286" s="197"/>
      <c r="NNM286" s="678" t="e">
        <f>NNL286+#REF!</f>
        <v>#REF!</v>
      </c>
      <c r="NNN286" s="197"/>
      <c r="NNO286" s="678" t="e">
        <f>NNN286+#REF!</f>
        <v>#REF!</v>
      </c>
      <c r="NNP286" s="197"/>
      <c r="NNQ286" s="678" t="e">
        <f>NNP286+#REF!</f>
        <v>#REF!</v>
      </c>
      <c r="NNR286" s="197"/>
      <c r="NNS286" s="678" t="e">
        <f>NNR286+#REF!</f>
        <v>#REF!</v>
      </c>
      <c r="NNT286" s="197"/>
      <c r="NNU286" s="678" t="e">
        <f>NNT286+#REF!</f>
        <v>#REF!</v>
      </c>
      <c r="NNV286" s="197"/>
      <c r="NNW286" s="678" t="e">
        <f>NNV286+#REF!</f>
        <v>#REF!</v>
      </c>
      <c r="NNX286" s="197"/>
      <c r="NNY286" s="678" t="e">
        <f>NNX286+#REF!</f>
        <v>#REF!</v>
      </c>
      <c r="NNZ286" s="197"/>
      <c r="NOA286" s="678" t="e">
        <f>NNZ286+#REF!</f>
        <v>#REF!</v>
      </c>
      <c r="NOB286" s="197"/>
      <c r="NOC286" s="678" t="e">
        <f>NOB286+#REF!</f>
        <v>#REF!</v>
      </c>
      <c r="NOD286" s="197"/>
      <c r="NOE286" s="678" t="e">
        <f>NOD286+#REF!</f>
        <v>#REF!</v>
      </c>
      <c r="NOF286" s="197"/>
      <c r="NOG286" s="678" t="e">
        <f>NOF286+#REF!</f>
        <v>#REF!</v>
      </c>
      <c r="NOH286" s="197"/>
      <c r="NOI286" s="678" t="e">
        <f>NOH286+#REF!</f>
        <v>#REF!</v>
      </c>
      <c r="NOJ286" s="197"/>
      <c r="NOK286" s="678" t="e">
        <f>NOJ286+#REF!</f>
        <v>#REF!</v>
      </c>
      <c r="NOL286" s="197"/>
      <c r="NOM286" s="678" t="e">
        <f>NOL286+#REF!</f>
        <v>#REF!</v>
      </c>
      <c r="NON286" s="197"/>
      <c r="NOO286" s="678" t="e">
        <f>NON286+#REF!</f>
        <v>#REF!</v>
      </c>
      <c r="NOP286" s="197"/>
      <c r="NOQ286" s="678" t="e">
        <f>NOP286+#REF!</f>
        <v>#REF!</v>
      </c>
      <c r="NOR286" s="197"/>
      <c r="NOS286" s="678" t="e">
        <f>NOR286+#REF!</f>
        <v>#REF!</v>
      </c>
      <c r="NOT286" s="197"/>
      <c r="NOU286" s="678" t="e">
        <f>NOT286+#REF!</f>
        <v>#REF!</v>
      </c>
      <c r="NOV286" s="197"/>
      <c r="NOW286" s="678" t="e">
        <f>NOV286+#REF!</f>
        <v>#REF!</v>
      </c>
      <c r="NOX286" s="197"/>
      <c r="NOY286" s="678" t="e">
        <f>NOX286+#REF!</f>
        <v>#REF!</v>
      </c>
      <c r="NOZ286" s="197"/>
      <c r="NPA286" s="678" t="e">
        <f>NOZ286+#REF!</f>
        <v>#REF!</v>
      </c>
      <c r="NPB286" s="197"/>
      <c r="NPC286" s="678" t="e">
        <f>NPB286+#REF!</f>
        <v>#REF!</v>
      </c>
      <c r="NPD286" s="197"/>
      <c r="NPE286" s="678" t="e">
        <f>NPD286+#REF!</f>
        <v>#REF!</v>
      </c>
      <c r="NPF286" s="197"/>
      <c r="NPG286" s="678" t="e">
        <f>NPF286+#REF!</f>
        <v>#REF!</v>
      </c>
      <c r="NPH286" s="197"/>
      <c r="NPI286" s="678" t="e">
        <f>NPH286+#REF!</f>
        <v>#REF!</v>
      </c>
      <c r="NPJ286" s="197"/>
      <c r="NPK286" s="678" t="e">
        <f>NPJ286+#REF!</f>
        <v>#REF!</v>
      </c>
      <c r="NPL286" s="197"/>
      <c r="NPM286" s="678" t="e">
        <f>NPL286+#REF!</f>
        <v>#REF!</v>
      </c>
      <c r="NPN286" s="197"/>
      <c r="NPO286" s="678" t="e">
        <f>NPN286+#REF!</f>
        <v>#REF!</v>
      </c>
      <c r="NPP286" s="197"/>
      <c r="NPQ286" s="678" t="e">
        <f>NPP286+#REF!</f>
        <v>#REF!</v>
      </c>
      <c r="NPR286" s="197"/>
      <c r="NPS286" s="678" t="e">
        <f>NPR286+#REF!</f>
        <v>#REF!</v>
      </c>
      <c r="NPT286" s="197"/>
      <c r="NPU286" s="678" t="e">
        <f>NPT286+#REF!</f>
        <v>#REF!</v>
      </c>
      <c r="NPV286" s="197"/>
      <c r="NPW286" s="678" t="e">
        <f>NPV286+#REF!</f>
        <v>#REF!</v>
      </c>
      <c r="NPX286" s="197"/>
      <c r="NPY286" s="678" t="e">
        <f>NPX286+#REF!</f>
        <v>#REF!</v>
      </c>
      <c r="NPZ286" s="197"/>
      <c r="NQA286" s="678" t="e">
        <f>NPZ286+#REF!</f>
        <v>#REF!</v>
      </c>
      <c r="NQB286" s="197"/>
      <c r="NQC286" s="678" t="e">
        <f>NQB286+#REF!</f>
        <v>#REF!</v>
      </c>
      <c r="NQD286" s="197"/>
      <c r="NQE286" s="678" t="e">
        <f>NQD286+#REF!</f>
        <v>#REF!</v>
      </c>
      <c r="NQF286" s="197"/>
      <c r="NQG286" s="678" t="e">
        <f>NQF286+#REF!</f>
        <v>#REF!</v>
      </c>
      <c r="NQH286" s="197"/>
      <c r="NQI286" s="678" t="e">
        <f>NQH286+#REF!</f>
        <v>#REF!</v>
      </c>
      <c r="NQJ286" s="197"/>
      <c r="NQK286" s="678" t="e">
        <f>NQJ286+#REF!</f>
        <v>#REF!</v>
      </c>
      <c r="NQL286" s="197"/>
      <c r="NQM286" s="678" t="e">
        <f>NQL286+#REF!</f>
        <v>#REF!</v>
      </c>
      <c r="NQN286" s="197"/>
      <c r="NQO286" s="678" t="e">
        <f>NQN286+#REF!</f>
        <v>#REF!</v>
      </c>
      <c r="NQP286" s="197"/>
      <c r="NQQ286" s="678" t="e">
        <f>NQP286+#REF!</f>
        <v>#REF!</v>
      </c>
      <c r="NQR286" s="197"/>
      <c r="NQS286" s="678" t="e">
        <f>NQR286+#REF!</f>
        <v>#REF!</v>
      </c>
      <c r="NQT286" s="197"/>
      <c r="NQU286" s="678" t="e">
        <f>NQT286+#REF!</f>
        <v>#REF!</v>
      </c>
      <c r="NQV286" s="197"/>
      <c r="NQW286" s="678" t="e">
        <f>NQV286+#REF!</f>
        <v>#REF!</v>
      </c>
      <c r="NQX286" s="197"/>
      <c r="NQY286" s="678" t="e">
        <f>NQX286+#REF!</f>
        <v>#REF!</v>
      </c>
      <c r="NQZ286" s="197"/>
      <c r="NRA286" s="678" t="e">
        <f>NQZ286+#REF!</f>
        <v>#REF!</v>
      </c>
      <c r="NRB286" s="197"/>
      <c r="NRC286" s="678" t="e">
        <f>NRB286+#REF!</f>
        <v>#REF!</v>
      </c>
      <c r="NRD286" s="197"/>
      <c r="NRE286" s="678" t="e">
        <f>NRD286+#REF!</f>
        <v>#REF!</v>
      </c>
      <c r="NRF286" s="197"/>
      <c r="NRG286" s="678" t="e">
        <f>NRF286+#REF!</f>
        <v>#REF!</v>
      </c>
      <c r="NRH286" s="197"/>
      <c r="NRI286" s="678" t="e">
        <f>NRH286+#REF!</f>
        <v>#REF!</v>
      </c>
      <c r="NRJ286" s="197"/>
      <c r="NRK286" s="678" t="e">
        <f>NRJ286+#REF!</f>
        <v>#REF!</v>
      </c>
      <c r="NRL286" s="197"/>
      <c r="NRM286" s="678" t="e">
        <f>NRL286+#REF!</f>
        <v>#REF!</v>
      </c>
      <c r="NRN286" s="197"/>
      <c r="NRO286" s="678" t="e">
        <f>NRN286+#REF!</f>
        <v>#REF!</v>
      </c>
      <c r="NRP286" s="197"/>
      <c r="NRQ286" s="678" t="e">
        <f>NRP286+#REF!</f>
        <v>#REF!</v>
      </c>
      <c r="NRR286" s="197"/>
      <c r="NRS286" s="678" t="e">
        <f>NRR286+#REF!</f>
        <v>#REF!</v>
      </c>
      <c r="NRT286" s="197"/>
      <c r="NRU286" s="678" t="e">
        <f>NRT286+#REF!</f>
        <v>#REF!</v>
      </c>
      <c r="NRV286" s="197"/>
      <c r="NRW286" s="678" t="e">
        <f>NRV286+#REF!</f>
        <v>#REF!</v>
      </c>
      <c r="NRX286" s="197"/>
      <c r="NRY286" s="678" t="e">
        <f>NRX286+#REF!</f>
        <v>#REF!</v>
      </c>
      <c r="NRZ286" s="197"/>
      <c r="NSA286" s="678" t="e">
        <f>NRZ286+#REF!</f>
        <v>#REF!</v>
      </c>
      <c r="NSB286" s="197"/>
      <c r="NSC286" s="678" t="e">
        <f>NSB286+#REF!</f>
        <v>#REF!</v>
      </c>
      <c r="NSD286" s="197"/>
      <c r="NSE286" s="678" t="e">
        <f>NSD286+#REF!</f>
        <v>#REF!</v>
      </c>
      <c r="NSF286" s="197"/>
      <c r="NSG286" s="678" t="e">
        <f>NSF286+#REF!</f>
        <v>#REF!</v>
      </c>
      <c r="NSH286" s="197"/>
      <c r="NSI286" s="678" t="e">
        <f>NSH286+#REF!</f>
        <v>#REF!</v>
      </c>
      <c r="NSJ286" s="197"/>
      <c r="NSK286" s="678" t="e">
        <f>NSJ286+#REF!</f>
        <v>#REF!</v>
      </c>
      <c r="NSL286" s="197"/>
      <c r="NSM286" s="678" t="e">
        <f>NSL286+#REF!</f>
        <v>#REF!</v>
      </c>
      <c r="NSN286" s="197"/>
      <c r="NSO286" s="678" t="e">
        <f>NSN286+#REF!</f>
        <v>#REF!</v>
      </c>
      <c r="NSP286" s="197"/>
      <c r="NSQ286" s="678" t="e">
        <f>NSP286+#REF!</f>
        <v>#REF!</v>
      </c>
      <c r="NSR286" s="197"/>
      <c r="NSS286" s="678" t="e">
        <f>NSR286+#REF!</f>
        <v>#REF!</v>
      </c>
      <c r="NST286" s="197"/>
      <c r="NSU286" s="678" t="e">
        <f>NST286+#REF!</f>
        <v>#REF!</v>
      </c>
      <c r="NSV286" s="197"/>
      <c r="NSW286" s="678" t="e">
        <f>NSV286+#REF!</f>
        <v>#REF!</v>
      </c>
      <c r="NSX286" s="197"/>
      <c r="NSY286" s="678" t="e">
        <f>NSX286+#REF!</f>
        <v>#REF!</v>
      </c>
      <c r="NSZ286" s="197"/>
      <c r="NTA286" s="678" t="e">
        <f>NSZ286+#REF!</f>
        <v>#REF!</v>
      </c>
      <c r="NTB286" s="197"/>
      <c r="NTC286" s="678" t="e">
        <f>NTB286+#REF!</f>
        <v>#REF!</v>
      </c>
      <c r="NTD286" s="197"/>
      <c r="NTE286" s="678" t="e">
        <f>NTD286+#REF!</f>
        <v>#REF!</v>
      </c>
      <c r="NTF286" s="197"/>
      <c r="NTG286" s="678" t="e">
        <f>NTF286+#REF!</f>
        <v>#REF!</v>
      </c>
      <c r="NTH286" s="197"/>
      <c r="NTI286" s="678" t="e">
        <f>NTH286+#REF!</f>
        <v>#REF!</v>
      </c>
      <c r="NTJ286" s="197"/>
      <c r="NTK286" s="678" t="e">
        <f>NTJ286+#REF!</f>
        <v>#REF!</v>
      </c>
      <c r="NTL286" s="197"/>
      <c r="NTM286" s="678" t="e">
        <f>NTL286+#REF!</f>
        <v>#REF!</v>
      </c>
      <c r="NTN286" s="197"/>
      <c r="NTO286" s="678" t="e">
        <f>NTN286+#REF!</f>
        <v>#REF!</v>
      </c>
      <c r="NTP286" s="197"/>
      <c r="NTQ286" s="678" t="e">
        <f>NTP286+#REF!</f>
        <v>#REF!</v>
      </c>
      <c r="NTR286" s="197"/>
      <c r="NTS286" s="678" t="e">
        <f>NTR286+#REF!</f>
        <v>#REF!</v>
      </c>
      <c r="NTT286" s="197"/>
      <c r="NTU286" s="678" t="e">
        <f>NTT286+#REF!</f>
        <v>#REF!</v>
      </c>
      <c r="NTV286" s="197"/>
      <c r="NTW286" s="678" t="e">
        <f>NTV286+#REF!</f>
        <v>#REF!</v>
      </c>
      <c r="NTX286" s="197"/>
      <c r="NTY286" s="678" t="e">
        <f>NTX286+#REF!</f>
        <v>#REF!</v>
      </c>
      <c r="NTZ286" s="197"/>
      <c r="NUA286" s="678" t="e">
        <f>NTZ286+#REF!</f>
        <v>#REF!</v>
      </c>
      <c r="NUB286" s="197"/>
      <c r="NUC286" s="678" t="e">
        <f>NUB286+#REF!</f>
        <v>#REF!</v>
      </c>
      <c r="NUD286" s="197"/>
      <c r="NUE286" s="678" t="e">
        <f>NUD286+#REF!</f>
        <v>#REF!</v>
      </c>
      <c r="NUF286" s="197"/>
      <c r="NUG286" s="678" t="e">
        <f>NUF286+#REF!</f>
        <v>#REF!</v>
      </c>
      <c r="NUH286" s="197"/>
      <c r="NUI286" s="678" t="e">
        <f>NUH286+#REF!</f>
        <v>#REF!</v>
      </c>
      <c r="NUJ286" s="197"/>
      <c r="NUK286" s="678" t="e">
        <f>NUJ286+#REF!</f>
        <v>#REF!</v>
      </c>
      <c r="NUL286" s="197"/>
      <c r="NUM286" s="678" t="e">
        <f>NUL286+#REF!</f>
        <v>#REF!</v>
      </c>
      <c r="NUN286" s="197"/>
      <c r="NUO286" s="678" t="e">
        <f>NUN286+#REF!</f>
        <v>#REF!</v>
      </c>
      <c r="NUP286" s="197"/>
      <c r="NUQ286" s="678" t="e">
        <f>NUP286+#REF!</f>
        <v>#REF!</v>
      </c>
      <c r="NUR286" s="197"/>
      <c r="NUS286" s="678" t="e">
        <f>NUR286+#REF!</f>
        <v>#REF!</v>
      </c>
      <c r="NUT286" s="197"/>
      <c r="NUU286" s="678" t="e">
        <f>NUT286+#REF!</f>
        <v>#REF!</v>
      </c>
      <c r="NUV286" s="197"/>
      <c r="NUW286" s="678" t="e">
        <f>NUV286+#REF!</f>
        <v>#REF!</v>
      </c>
      <c r="NUX286" s="197"/>
      <c r="NUY286" s="678" t="e">
        <f>NUX286+#REF!</f>
        <v>#REF!</v>
      </c>
      <c r="NUZ286" s="197"/>
      <c r="NVA286" s="678" t="e">
        <f>NUZ286+#REF!</f>
        <v>#REF!</v>
      </c>
      <c r="NVB286" s="197"/>
      <c r="NVC286" s="678" t="e">
        <f>NVB286+#REF!</f>
        <v>#REF!</v>
      </c>
      <c r="NVD286" s="197"/>
      <c r="NVE286" s="678" t="e">
        <f>NVD286+#REF!</f>
        <v>#REF!</v>
      </c>
      <c r="NVF286" s="197"/>
      <c r="NVG286" s="678" t="e">
        <f>NVF286+#REF!</f>
        <v>#REF!</v>
      </c>
      <c r="NVH286" s="197"/>
      <c r="NVI286" s="678" t="e">
        <f>NVH286+#REF!</f>
        <v>#REF!</v>
      </c>
      <c r="NVJ286" s="197"/>
      <c r="NVK286" s="678" t="e">
        <f>NVJ286+#REF!</f>
        <v>#REF!</v>
      </c>
      <c r="NVL286" s="197"/>
      <c r="NVM286" s="678" t="e">
        <f>NVL286+#REF!</f>
        <v>#REF!</v>
      </c>
      <c r="NVN286" s="197"/>
      <c r="NVO286" s="678" t="e">
        <f>NVN286+#REF!</f>
        <v>#REF!</v>
      </c>
      <c r="NVP286" s="197"/>
      <c r="NVQ286" s="678" t="e">
        <f>NVP286+#REF!</f>
        <v>#REF!</v>
      </c>
      <c r="NVR286" s="197"/>
      <c r="NVS286" s="678" t="e">
        <f>NVR286+#REF!</f>
        <v>#REF!</v>
      </c>
      <c r="NVT286" s="197"/>
      <c r="NVU286" s="678" t="e">
        <f>NVT286+#REF!</f>
        <v>#REF!</v>
      </c>
      <c r="NVV286" s="197"/>
      <c r="NVW286" s="678" t="e">
        <f>NVV286+#REF!</f>
        <v>#REF!</v>
      </c>
      <c r="NVX286" s="197"/>
      <c r="NVY286" s="678" t="e">
        <f>NVX286+#REF!</f>
        <v>#REF!</v>
      </c>
      <c r="NVZ286" s="197"/>
      <c r="NWA286" s="678" t="e">
        <f>NVZ286+#REF!</f>
        <v>#REF!</v>
      </c>
      <c r="NWB286" s="197"/>
      <c r="NWC286" s="678" t="e">
        <f>NWB286+#REF!</f>
        <v>#REF!</v>
      </c>
      <c r="NWD286" s="197"/>
      <c r="NWE286" s="678" t="e">
        <f>NWD286+#REF!</f>
        <v>#REF!</v>
      </c>
      <c r="NWF286" s="197"/>
      <c r="NWG286" s="678" t="e">
        <f>NWF286+#REF!</f>
        <v>#REF!</v>
      </c>
      <c r="NWH286" s="197"/>
      <c r="NWI286" s="678" t="e">
        <f>NWH286+#REF!</f>
        <v>#REF!</v>
      </c>
      <c r="NWJ286" s="197"/>
      <c r="NWK286" s="678" t="e">
        <f>NWJ286+#REF!</f>
        <v>#REF!</v>
      </c>
      <c r="NWL286" s="197"/>
      <c r="NWM286" s="678" t="e">
        <f>NWL286+#REF!</f>
        <v>#REF!</v>
      </c>
      <c r="NWN286" s="197"/>
      <c r="NWO286" s="678" t="e">
        <f>NWN286+#REF!</f>
        <v>#REF!</v>
      </c>
      <c r="NWP286" s="197"/>
      <c r="NWQ286" s="678" t="e">
        <f>NWP286+#REF!</f>
        <v>#REF!</v>
      </c>
      <c r="NWR286" s="197"/>
      <c r="NWS286" s="678" t="e">
        <f>NWR286+#REF!</f>
        <v>#REF!</v>
      </c>
      <c r="NWT286" s="197"/>
      <c r="NWU286" s="678" t="e">
        <f>NWT286+#REF!</f>
        <v>#REF!</v>
      </c>
      <c r="NWV286" s="197"/>
      <c r="NWW286" s="678" t="e">
        <f>NWV286+#REF!</f>
        <v>#REF!</v>
      </c>
      <c r="NWX286" s="197"/>
      <c r="NWY286" s="678" t="e">
        <f>NWX286+#REF!</f>
        <v>#REF!</v>
      </c>
      <c r="NWZ286" s="197"/>
      <c r="NXA286" s="678" t="e">
        <f>NWZ286+#REF!</f>
        <v>#REF!</v>
      </c>
      <c r="NXB286" s="197"/>
      <c r="NXC286" s="678" t="e">
        <f>NXB286+#REF!</f>
        <v>#REF!</v>
      </c>
      <c r="NXD286" s="197"/>
      <c r="NXE286" s="678" t="e">
        <f>NXD286+#REF!</f>
        <v>#REF!</v>
      </c>
      <c r="NXF286" s="197"/>
      <c r="NXG286" s="678" t="e">
        <f>NXF286+#REF!</f>
        <v>#REF!</v>
      </c>
      <c r="NXH286" s="197"/>
      <c r="NXI286" s="678" t="e">
        <f>NXH286+#REF!</f>
        <v>#REF!</v>
      </c>
      <c r="NXJ286" s="197"/>
      <c r="NXK286" s="678" t="e">
        <f>NXJ286+#REF!</f>
        <v>#REF!</v>
      </c>
      <c r="NXL286" s="197"/>
      <c r="NXM286" s="678" t="e">
        <f>NXL286+#REF!</f>
        <v>#REF!</v>
      </c>
      <c r="NXN286" s="197"/>
      <c r="NXO286" s="678" t="e">
        <f>NXN286+#REF!</f>
        <v>#REF!</v>
      </c>
      <c r="NXP286" s="197"/>
      <c r="NXQ286" s="678" t="e">
        <f>NXP286+#REF!</f>
        <v>#REF!</v>
      </c>
      <c r="NXR286" s="197"/>
      <c r="NXS286" s="678" t="e">
        <f>NXR286+#REF!</f>
        <v>#REF!</v>
      </c>
      <c r="NXT286" s="197"/>
      <c r="NXU286" s="678" t="e">
        <f>NXT286+#REF!</f>
        <v>#REF!</v>
      </c>
      <c r="NXV286" s="197"/>
      <c r="NXW286" s="678" t="e">
        <f>NXV286+#REF!</f>
        <v>#REF!</v>
      </c>
      <c r="NXX286" s="197"/>
      <c r="NXY286" s="678" t="e">
        <f>NXX286+#REF!</f>
        <v>#REF!</v>
      </c>
      <c r="NXZ286" s="197"/>
      <c r="NYA286" s="678" t="e">
        <f>NXZ286+#REF!</f>
        <v>#REF!</v>
      </c>
      <c r="NYB286" s="197"/>
      <c r="NYC286" s="678" t="e">
        <f>NYB286+#REF!</f>
        <v>#REF!</v>
      </c>
      <c r="NYD286" s="197"/>
      <c r="NYE286" s="678" t="e">
        <f>NYD286+#REF!</f>
        <v>#REF!</v>
      </c>
      <c r="NYF286" s="197"/>
      <c r="NYG286" s="678" t="e">
        <f>NYF286+#REF!</f>
        <v>#REF!</v>
      </c>
      <c r="NYH286" s="197"/>
      <c r="NYI286" s="678" t="e">
        <f>NYH286+#REF!</f>
        <v>#REF!</v>
      </c>
      <c r="NYJ286" s="197"/>
      <c r="NYK286" s="678" t="e">
        <f>NYJ286+#REF!</f>
        <v>#REF!</v>
      </c>
      <c r="NYL286" s="197"/>
      <c r="NYM286" s="678" t="e">
        <f>NYL286+#REF!</f>
        <v>#REF!</v>
      </c>
      <c r="NYN286" s="197"/>
      <c r="NYO286" s="678" t="e">
        <f>NYN286+#REF!</f>
        <v>#REF!</v>
      </c>
      <c r="NYP286" s="197"/>
      <c r="NYQ286" s="678" t="e">
        <f>NYP286+#REF!</f>
        <v>#REF!</v>
      </c>
      <c r="NYR286" s="197"/>
      <c r="NYS286" s="678" t="e">
        <f>NYR286+#REF!</f>
        <v>#REF!</v>
      </c>
      <c r="NYT286" s="197"/>
      <c r="NYU286" s="678" t="e">
        <f>NYT286+#REF!</f>
        <v>#REF!</v>
      </c>
      <c r="NYV286" s="197"/>
      <c r="NYW286" s="678" t="e">
        <f>NYV286+#REF!</f>
        <v>#REF!</v>
      </c>
      <c r="NYX286" s="197"/>
      <c r="NYY286" s="678" t="e">
        <f>NYX286+#REF!</f>
        <v>#REF!</v>
      </c>
      <c r="NYZ286" s="197"/>
      <c r="NZA286" s="678" t="e">
        <f>NYZ286+#REF!</f>
        <v>#REF!</v>
      </c>
      <c r="NZB286" s="197"/>
      <c r="NZC286" s="678" t="e">
        <f>NZB286+#REF!</f>
        <v>#REF!</v>
      </c>
      <c r="NZD286" s="197"/>
      <c r="NZE286" s="678" t="e">
        <f>NZD286+#REF!</f>
        <v>#REF!</v>
      </c>
      <c r="NZF286" s="197"/>
      <c r="NZG286" s="678" t="e">
        <f>NZF286+#REF!</f>
        <v>#REF!</v>
      </c>
      <c r="NZH286" s="197"/>
      <c r="NZI286" s="678" t="e">
        <f>NZH286+#REF!</f>
        <v>#REF!</v>
      </c>
      <c r="NZJ286" s="197"/>
      <c r="NZK286" s="678" t="e">
        <f>NZJ286+#REF!</f>
        <v>#REF!</v>
      </c>
      <c r="NZL286" s="197"/>
      <c r="NZM286" s="678" t="e">
        <f>NZL286+#REF!</f>
        <v>#REF!</v>
      </c>
      <c r="NZN286" s="197"/>
      <c r="NZO286" s="678" t="e">
        <f>NZN286+#REF!</f>
        <v>#REF!</v>
      </c>
      <c r="NZP286" s="197"/>
      <c r="NZQ286" s="678" t="e">
        <f>NZP286+#REF!</f>
        <v>#REF!</v>
      </c>
      <c r="NZR286" s="197"/>
      <c r="NZS286" s="678" t="e">
        <f>NZR286+#REF!</f>
        <v>#REF!</v>
      </c>
      <c r="NZT286" s="197"/>
      <c r="NZU286" s="678" t="e">
        <f>NZT286+#REF!</f>
        <v>#REF!</v>
      </c>
      <c r="NZV286" s="197"/>
      <c r="NZW286" s="678" t="e">
        <f>NZV286+#REF!</f>
        <v>#REF!</v>
      </c>
      <c r="NZX286" s="197"/>
      <c r="NZY286" s="678" t="e">
        <f>NZX286+#REF!</f>
        <v>#REF!</v>
      </c>
      <c r="NZZ286" s="197"/>
      <c r="OAA286" s="678" t="e">
        <f>NZZ286+#REF!</f>
        <v>#REF!</v>
      </c>
      <c r="OAB286" s="197"/>
      <c r="OAC286" s="678" t="e">
        <f>OAB286+#REF!</f>
        <v>#REF!</v>
      </c>
      <c r="OAD286" s="197"/>
      <c r="OAE286" s="678" t="e">
        <f>OAD286+#REF!</f>
        <v>#REF!</v>
      </c>
      <c r="OAF286" s="197"/>
      <c r="OAG286" s="678" t="e">
        <f>OAF286+#REF!</f>
        <v>#REF!</v>
      </c>
      <c r="OAH286" s="197"/>
      <c r="OAI286" s="678" t="e">
        <f>OAH286+#REF!</f>
        <v>#REF!</v>
      </c>
      <c r="OAJ286" s="197"/>
      <c r="OAK286" s="678" t="e">
        <f>OAJ286+#REF!</f>
        <v>#REF!</v>
      </c>
      <c r="OAL286" s="197"/>
      <c r="OAM286" s="678" t="e">
        <f>OAL286+#REF!</f>
        <v>#REF!</v>
      </c>
      <c r="OAN286" s="197"/>
      <c r="OAO286" s="678" t="e">
        <f>OAN286+#REF!</f>
        <v>#REF!</v>
      </c>
      <c r="OAP286" s="197"/>
      <c r="OAQ286" s="678" t="e">
        <f>OAP286+#REF!</f>
        <v>#REF!</v>
      </c>
      <c r="OAR286" s="197"/>
      <c r="OAS286" s="678" t="e">
        <f>OAR286+#REF!</f>
        <v>#REF!</v>
      </c>
      <c r="OAT286" s="197"/>
      <c r="OAU286" s="678" t="e">
        <f>OAT286+#REF!</f>
        <v>#REF!</v>
      </c>
      <c r="OAV286" s="197"/>
      <c r="OAW286" s="678" t="e">
        <f>OAV286+#REF!</f>
        <v>#REF!</v>
      </c>
      <c r="OAX286" s="197"/>
      <c r="OAY286" s="678" t="e">
        <f>OAX286+#REF!</f>
        <v>#REF!</v>
      </c>
      <c r="OAZ286" s="197"/>
      <c r="OBA286" s="678" t="e">
        <f>OAZ286+#REF!</f>
        <v>#REF!</v>
      </c>
      <c r="OBB286" s="197"/>
      <c r="OBC286" s="678" t="e">
        <f>OBB286+#REF!</f>
        <v>#REF!</v>
      </c>
      <c r="OBD286" s="197"/>
      <c r="OBE286" s="678" t="e">
        <f>OBD286+#REF!</f>
        <v>#REF!</v>
      </c>
      <c r="OBF286" s="197"/>
      <c r="OBG286" s="678" t="e">
        <f>OBF286+#REF!</f>
        <v>#REF!</v>
      </c>
      <c r="OBH286" s="197"/>
      <c r="OBI286" s="678" t="e">
        <f>OBH286+#REF!</f>
        <v>#REF!</v>
      </c>
      <c r="OBJ286" s="197"/>
      <c r="OBK286" s="678" t="e">
        <f>OBJ286+#REF!</f>
        <v>#REF!</v>
      </c>
      <c r="OBL286" s="197"/>
      <c r="OBM286" s="678" t="e">
        <f>OBL286+#REF!</f>
        <v>#REF!</v>
      </c>
      <c r="OBN286" s="197"/>
      <c r="OBO286" s="678" t="e">
        <f>OBN286+#REF!</f>
        <v>#REF!</v>
      </c>
      <c r="OBP286" s="197"/>
      <c r="OBQ286" s="678" t="e">
        <f>OBP286+#REF!</f>
        <v>#REF!</v>
      </c>
      <c r="OBR286" s="197"/>
      <c r="OBS286" s="678" t="e">
        <f>OBR286+#REF!</f>
        <v>#REF!</v>
      </c>
      <c r="OBT286" s="197"/>
      <c r="OBU286" s="678" t="e">
        <f>OBT286+#REF!</f>
        <v>#REF!</v>
      </c>
      <c r="OBV286" s="197"/>
      <c r="OBW286" s="678" t="e">
        <f>OBV286+#REF!</f>
        <v>#REF!</v>
      </c>
      <c r="OBX286" s="197"/>
      <c r="OBY286" s="678" t="e">
        <f>OBX286+#REF!</f>
        <v>#REF!</v>
      </c>
      <c r="OBZ286" s="197"/>
      <c r="OCA286" s="678" t="e">
        <f>OBZ286+#REF!</f>
        <v>#REF!</v>
      </c>
      <c r="OCB286" s="197"/>
      <c r="OCC286" s="678" t="e">
        <f>OCB286+#REF!</f>
        <v>#REF!</v>
      </c>
      <c r="OCD286" s="197"/>
      <c r="OCE286" s="678" t="e">
        <f>OCD286+#REF!</f>
        <v>#REF!</v>
      </c>
      <c r="OCF286" s="197"/>
      <c r="OCG286" s="678" t="e">
        <f>OCF286+#REF!</f>
        <v>#REF!</v>
      </c>
      <c r="OCH286" s="197"/>
      <c r="OCI286" s="678" t="e">
        <f>OCH286+#REF!</f>
        <v>#REF!</v>
      </c>
      <c r="OCJ286" s="197"/>
      <c r="OCK286" s="678" t="e">
        <f>OCJ286+#REF!</f>
        <v>#REF!</v>
      </c>
      <c r="OCL286" s="197"/>
      <c r="OCM286" s="678" t="e">
        <f>OCL286+#REF!</f>
        <v>#REF!</v>
      </c>
      <c r="OCN286" s="197"/>
      <c r="OCO286" s="678" t="e">
        <f>OCN286+#REF!</f>
        <v>#REF!</v>
      </c>
      <c r="OCP286" s="197"/>
      <c r="OCQ286" s="678" t="e">
        <f>OCP286+#REF!</f>
        <v>#REF!</v>
      </c>
      <c r="OCR286" s="197"/>
      <c r="OCS286" s="678" t="e">
        <f>OCR286+#REF!</f>
        <v>#REF!</v>
      </c>
      <c r="OCT286" s="197"/>
      <c r="OCU286" s="678" t="e">
        <f>OCT286+#REF!</f>
        <v>#REF!</v>
      </c>
      <c r="OCV286" s="197"/>
      <c r="OCW286" s="678" t="e">
        <f>OCV286+#REF!</f>
        <v>#REF!</v>
      </c>
      <c r="OCX286" s="197"/>
      <c r="OCY286" s="678" t="e">
        <f>OCX286+#REF!</f>
        <v>#REF!</v>
      </c>
      <c r="OCZ286" s="197"/>
      <c r="ODA286" s="678" t="e">
        <f>OCZ286+#REF!</f>
        <v>#REF!</v>
      </c>
      <c r="ODB286" s="197"/>
      <c r="ODC286" s="678" t="e">
        <f>ODB286+#REF!</f>
        <v>#REF!</v>
      </c>
      <c r="ODD286" s="197"/>
      <c r="ODE286" s="678" t="e">
        <f>ODD286+#REF!</f>
        <v>#REF!</v>
      </c>
      <c r="ODF286" s="197"/>
      <c r="ODG286" s="678" t="e">
        <f>ODF286+#REF!</f>
        <v>#REF!</v>
      </c>
      <c r="ODH286" s="197"/>
      <c r="ODI286" s="678" t="e">
        <f>ODH286+#REF!</f>
        <v>#REF!</v>
      </c>
      <c r="ODJ286" s="197"/>
      <c r="ODK286" s="678" t="e">
        <f>ODJ286+#REF!</f>
        <v>#REF!</v>
      </c>
      <c r="ODL286" s="197"/>
      <c r="ODM286" s="678" t="e">
        <f>ODL286+#REF!</f>
        <v>#REF!</v>
      </c>
      <c r="ODN286" s="197"/>
      <c r="ODO286" s="678" t="e">
        <f>ODN286+#REF!</f>
        <v>#REF!</v>
      </c>
      <c r="ODP286" s="197"/>
      <c r="ODQ286" s="678" t="e">
        <f>ODP286+#REF!</f>
        <v>#REF!</v>
      </c>
      <c r="ODR286" s="197"/>
      <c r="ODS286" s="678" t="e">
        <f>ODR286+#REF!</f>
        <v>#REF!</v>
      </c>
      <c r="ODT286" s="197"/>
      <c r="ODU286" s="678" t="e">
        <f>ODT286+#REF!</f>
        <v>#REF!</v>
      </c>
      <c r="ODV286" s="197"/>
      <c r="ODW286" s="678" t="e">
        <f>ODV286+#REF!</f>
        <v>#REF!</v>
      </c>
      <c r="ODX286" s="197"/>
      <c r="ODY286" s="678" t="e">
        <f>ODX286+#REF!</f>
        <v>#REF!</v>
      </c>
      <c r="ODZ286" s="197"/>
      <c r="OEA286" s="678" t="e">
        <f>ODZ286+#REF!</f>
        <v>#REF!</v>
      </c>
      <c r="OEB286" s="197"/>
      <c r="OEC286" s="678" t="e">
        <f>OEB286+#REF!</f>
        <v>#REF!</v>
      </c>
      <c r="OED286" s="197"/>
      <c r="OEE286" s="678" t="e">
        <f>OED286+#REF!</f>
        <v>#REF!</v>
      </c>
      <c r="OEF286" s="197"/>
      <c r="OEG286" s="678" t="e">
        <f>OEF286+#REF!</f>
        <v>#REF!</v>
      </c>
      <c r="OEH286" s="197"/>
      <c r="OEI286" s="678" t="e">
        <f>OEH286+#REF!</f>
        <v>#REF!</v>
      </c>
      <c r="OEJ286" s="197"/>
      <c r="OEK286" s="678" t="e">
        <f>OEJ286+#REF!</f>
        <v>#REF!</v>
      </c>
      <c r="OEL286" s="197"/>
      <c r="OEM286" s="678" t="e">
        <f>OEL286+#REF!</f>
        <v>#REF!</v>
      </c>
      <c r="OEN286" s="197"/>
      <c r="OEO286" s="678" t="e">
        <f>OEN286+#REF!</f>
        <v>#REF!</v>
      </c>
      <c r="OEP286" s="197"/>
      <c r="OEQ286" s="678" t="e">
        <f>OEP286+#REF!</f>
        <v>#REF!</v>
      </c>
      <c r="OER286" s="197"/>
      <c r="OES286" s="678" t="e">
        <f>OER286+#REF!</f>
        <v>#REF!</v>
      </c>
      <c r="OET286" s="197"/>
      <c r="OEU286" s="678" t="e">
        <f>OET286+#REF!</f>
        <v>#REF!</v>
      </c>
      <c r="OEV286" s="197"/>
      <c r="OEW286" s="678" t="e">
        <f>OEV286+#REF!</f>
        <v>#REF!</v>
      </c>
      <c r="OEX286" s="197"/>
      <c r="OEY286" s="678" t="e">
        <f>OEX286+#REF!</f>
        <v>#REF!</v>
      </c>
      <c r="OEZ286" s="197"/>
      <c r="OFA286" s="678" t="e">
        <f>OEZ286+#REF!</f>
        <v>#REF!</v>
      </c>
      <c r="OFB286" s="197"/>
      <c r="OFC286" s="678" t="e">
        <f>OFB286+#REF!</f>
        <v>#REF!</v>
      </c>
      <c r="OFD286" s="197"/>
      <c r="OFE286" s="678" t="e">
        <f>OFD286+#REF!</f>
        <v>#REF!</v>
      </c>
      <c r="OFF286" s="197"/>
      <c r="OFG286" s="678" t="e">
        <f>OFF286+#REF!</f>
        <v>#REF!</v>
      </c>
      <c r="OFH286" s="197"/>
      <c r="OFI286" s="678" t="e">
        <f>OFH286+#REF!</f>
        <v>#REF!</v>
      </c>
      <c r="OFJ286" s="197"/>
      <c r="OFK286" s="678" t="e">
        <f>OFJ286+#REF!</f>
        <v>#REF!</v>
      </c>
      <c r="OFL286" s="197"/>
      <c r="OFM286" s="678" t="e">
        <f>OFL286+#REF!</f>
        <v>#REF!</v>
      </c>
      <c r="OFN286" s="197"/>
      <c r="OFO286" s="678" t="e">
        <f>OFN286+#REF!</f>
        <v>#REF!</v>
      </c>
      <c r="OFP286" s="197"/>
      <c r="OFQ286" s="678" t="e">
        <f>OFP286+#REF!</f>
        <v>#REF!</v>
      </c>
      <c r="OFR286" s="197"/>
      <c r="OFS286" s="678" t="e">
        <f>OFR286+#REF!</f>
        <v>#REF!</v>
      </c>
      <c r="OFT286" s="197"/>
      <c r="OFU286" s="678" t="e">
        <f>OFT286+#REF!</f>
        <v>#REF!</v>
      </c>
      <c r="OFV286" s="197"/>
      <c r="OFW286" s="678" t="e">
        <f>OFV286+#REF!</f>
        <v>#REF!</v>
      </c>
      <c r="OFX286" s="197"/>
      <c r="OFY286" s="678" t="e">
        <f>OFX286+#REF!</f>
        <v>#REF!</v>
      </c>
      <c r="OFZ286" s="197"/>
      <c r="OGA286" s="678" t="e">
        <f>OFZ286+#REF!</f>
        <v>#REF!</v>
      </c>
      <c r="OGB286" s="197"/>
      <c r="OGC286" s="678" t="e">
        <f>OGB286+#REF!</f>
        <v>#REF!</v>
      </c>
      <c r="OGD286" s="197"/>
      <c r="OGE286" s="678" t="e">
        <f>OGD286+#REF!</f>
        <v>#REF!</v>
      </c>
      <c r="OGF286" s="197"/>
      <c r="OGG286" s="678" t="e">
        <f>OGF286+#REF!</f>
        <v>#REF!</v>
      </c>
      <c r="OGH286" s="197"/>
      <c r="OGI286" s="678" t="e">
        <f>OGH286+#REF!</f>
        <v>#REF!</v>
      </c>
      <c r="OGJ286" s="197"/>
      <c r="OGK286" s="678" t="e">
        <f>OGJ286+#REF!</f>
        <v>#REF!</v>
      </c>
      <c r="OGL286" s="197"/>
      <c r="OGM286" s="678" t="e">
        <f>OGL286+#REF!</f>
        <v>#REF!</v>
      </c>
      <c r="OGN286" s="197"/>
      <c r="OGO286" s="678" t="e">
        <f>OGN286+#REF!</f>
        <v>#REF!</v>
      </c>
      <c r="OGP286" s="197"/>
      <c r="OGQ286" s="678" t="e">
        <f>OGP286+#REF!</f>
        <v>#REF!</v>
      </c>
      <c r="OGR286" s="197"/>
      <c r="OGS286" s="678" t="e">
        <f>OGR286+#REF!</f>
        <v>#REF!</v>
      </c>
      <c r="OGT286" s="197"/>
      <c r="OGU286" s="678" t="e">
        <f>OGT286+#REF!</f>
        <v>#REF!</v>
      </c>
      <c r="OGV286" s="197"/>
      <c r="OGW286" s="678" t="e">
        <f>OGV286+#REF!</f>
        <v>#REF!</v>
      </c>
      <c r="OGX286" s="197"/>
      <c r="OGY286" s="678" t="e">
        <f>OGX286+#REF!</f>
        <v>#REF!</v>
      </c>
      <c r="OGZ286" s="197"/>
      <c r="OHA286" s="678" t="e">
        <f>OGZ286+#REF!</f>
        <v>#REF!</v>
      </c>
      <c r="OHB286" s="197"/>
      <c r="OHC286" s="678" t="e">
        <f>OHB286+#REF!</f>
        <v>#REF!</v>
      </c>
      <c r="OHD286" s="197"/>
      <c r="OHE286" s="678" t="e">
        <f>OHD286+#REF!</f>
        <v>#REF!</v>
      </c>
      <c r="OHF286" s="197"/>
      <c r="OHG286" s="678" t="e">
        <f>OHF286+#REF!</f>
        <v>#REF!</v>
      </c>
      <c r="OHH286" s="197"/>
      <c r="OHI286" s="678" t="e">
        <f>OHH286+#REF!</f>
        <v>#REF!</v>
      </c>
      <c r="OHJ286" s="197"/>
      <c r="OHK286" s="678" t="e">
        <f>OHJ286+#REF!</f>
        <v>#REF!</v>
      </c>
      <c r="OHL286" s="197"/>
      <c r="OHM286" s="678" t="e">
        <f>OHL286+#REF!</f>
        <v>#REF!</v>
      </c>
      <c r="OHN286" s="197"/>
      <c r="OHO286" s="678" t="e">
        <f>OHN286+#REF!</f>
        <v>#REF!</v>
      </c>
      <c r="OHP286" s="197"/>
      <c r="OHQ286" s="678" t="e">
        <f>OHP286+#REF!</f>
        <v>#REF!</v>
      </c>
      <c r="OHR286" s="197"/>
      <c r="OHS286" s="678" t="e">
        <f>OHR286+#REF!</f>
        <v>#REF!</v>
      </c>
      <c r="OHT286" s="197"/>
      <c r="OHU286" s="678" t="e">
        <f>OHT286+#REF!</f>
        <v>#REF!</v>
      </c>
      <c r="OHV286" s="197"/>
      <c r="OHW286" s="678" t="e">
        <f>OHV286+#REF!</f>
        <v>#REF!</v>
      </c>
      <c r="OHX286" s="197"/>
      <c r="OHY286" s="678" t="e">
        <f>OHX286+#REF!</f>
        <v>#REF!</v>
      </c>
      <c r="OHZ286" s="197"/>
      <c r="OIA286" s="678" t="e">
        <f>OHZ286+#REF!</f>
        <v>#REF!</v>
      </c>
      <c r="OIB286" s="197"/>
      <c r="OIC286" s="678" t="e">
        <f>OIB286+#REF!</f>
        <v>#REF!</v>
      </c>
      <c r="OID286" s="197"/>
      <c r="OIE286" s="678" t="e">
        <f>OID286+#REF!</f>
        <v>#REF!</v>
      </c>
      <c r="OIF286" s="197"/>
      <c r="OIG286" s="678" t="e">
        <f>OIF286+#REF!</f>
        <v>#REF!</v>
      </c>
      <c r="OIH286" s="197"/>
      <c r="OII286" s="678" t="e">
        <f>OIH286+#REF!</f>
        <v>#REF!</v>
      </c>
      <c r="OIJ286" s="197"/>
      <c r="OIK286" s="678" t="e">
        <f>OIJ286+#REF!</f>
        <v>#REF!</v>
      </c>
      <c r="OIL286" s="197"/>
      <c r="OIM286" s="678" t="e">
        <f>OIL286+#REF!</f>
        <v>#REF!</v>
      </c>
      <c r="OIN286" s="197"/>
      <c r="OIO286" s="678" t="e">
        <f>OIN286+#REF!</f>
        <v>#REF!</v>
      </c>
      <c r="OIP286" s="197"/>
      <c r="OIQ286" s="678" t="e">
        <f>OIP286+#REF!</f>
        <v>#REF!</v>
      </c>
      <c r="OIR286" s="197"/>
      <c r="OIS286" s="678" t="e">
        <f>OIR286+#REF!</f>
        <v>#REF!</v>
      </c>
      <c r="OIT286" s="197"/>
      <c r="OIU286" s="678" t="e">
        <f>OIT286+#REF!</f>
        <v>#REF!</v>
      </c>
      <c r="OIV286" s="197"/>
      <c r="OIW286" s="678" t="e">
        <f>OIV286+#REF!</f>
        <v>#REF!</v>
      </c>
      <c r="OIX286" s="197"/>
      <c r="OIY286" s="678" t="e">
        <f>OIX286+#REF!</f>
        <v>#REF!</v>
      </c>
      <c r="OIZ286" s="197"/>
      <c r="OJA286" s="678" t="e">
        <f>OIZ286+#REF!</f>
        <v>#REF!</v>
      </c>
      <c r="OJB286" s="197"/>
      <c r="OJC286" s="678" t="e">
        <f>OJB286+#REF!</f>
        <v>#REF!</v>
      </c>
      <c r="OJD286" s="197"/>
      <c r="OJE286" s="678" t="e">
        <f>OJD286+#REF!</f>
        <v>#REF!</v>
      </c>
      <c r="OJF286" s="197"/>
      <c r="OJG286" s="678" t="e">
        <f>OJF286+#REF!</f>
        <v>#REF!</v>
      </c>
      <c r="OJH286" s="197"/>
      <c r="OJI286" s="678" t="e">
        <f>OJH286+#REF!</f>
        <v>#REF!</v>
      </c>
      <c r="OJJ286" s="197"/>
      <c r="OJK286" s="678" t="e">
        <f>OJJ286+#REF!</f>
        <v>#REF!</v>
      </c>
      <c r="OJL286" s="197"/>
      <c r="OJM286" s="678" t="e">
        <f>OJL286+#REF!</f>
        <v>#REF!</v>
      </c>
      <c r="OJN286" s="197"/>
      <c r="OJO286" s="678" t="e">
        <f>OJN286+#REF!</f>
        <v>#REF!</v>
      </c>
      <c r="OJP286" s="197"/>
      <c r="OJQ286" s="678" t="e">
        <f>OJP286+#REF!</f>
        <v>#REF!</v>
      </c>
      <c r="OJR286" s="197"/>
      <c r="OJS286" s="678" t="e">
        <f>OJR286+#REF!</f>
        <v>#REF!</v>
      </c>
      <c r="OJT286" s="197"/>
      <c r="OJU286" s="678" t="e">
        <f>OJT286+#REF!</f>
        <v>#REF!</v>
      </c>
      <c r="OJV286" s="197"/>
      <c r="OJW286" s="678" t="e">
        <f>OJV286+#REF!</f>
        <v>#REF!</v>
      </c>
      <c r="OJX286" s="197"/>
      <c r="OJY286" s="678" t="e">
        <f>OJX286+#REF!</f>
        <v>#REF!</v>
      </c>
      <c r="OJZ286" s="197"/>
      <c r="OKA286" s="678" t="e">
        <f>OJZ286+#REF!</f>
        <v>#REF!</v>
      </c>
      <c r="OKB286" s="197"/>
      <c r="OKC286" s="678" t="e">
        <f>OKB286+#REF!</f>
        <v>#REF!</v>
      </c>
      <c r="OKD286" s="197"/>
      <c r="OKE286" s="678" t="e">
        <f>OKD286+#REF!</f>
        <v>#REF!</v>
      </c>
      <c r="OKF286" s="197"/>
      <c r="OKG286" s="678" t="e">
        <f>OKF286+#REF!</f>
        <v>#REF!</v>
      </c>
      <c r="OKH286" s="197"/>
      <c r="OKI286" s="678" t="e">
        <f>OKH286+#REF!</f>
        <v>#REF!</v>
      </c>
      <c r="OKJ286" s="197"/>
      <c r="OKK286" s="678" t="e">
        <f>OKJ286+#REF!</f>
        <v>#REF!</v>
      </c>
      <c r="OKL286" s="197"/>
      <c r="OKM286" s="678" t="e">
        <f>OKL286+#REF!</f>
        <v>#REF!</v>
      </c>
      <c r="OKN286" s="197"/>
      <c r="OKO286" s="678" t="e">
        <f>OKN286+#REF!</f>
        <v>#REF!</v>
      </c>
      <c r="OKP286" s="197"/>
      <c r="OKQ286" s="678" t="e">
        <f>OKP286+#REF!</f>
        <v>#REF!</v>
      </c>
      <c r="OKR286" s="197"/>
      <c r="OKS286" s="678" t="e">
        <f>OKR286+#REF!</f>
        <v>#REF!</v>
      </c>
      <c r="OKT286" s="197"/>
      <c r="OKU286" s="678" t="e">
        <f>OKT286+#REF!</f>
        <v>#REF!</v>
      </c>
      <c r="OKV286" s="197"/>
      <c r="OKW286" s="678" t="e">
        <f>OKV286+#REF!</f>
        <v>#REF!</v>
      </c>
      <c r="OKX286" s="197"/>
      <c r="OKY286" s="678" t="e">
        <f>OKX286+#REF!</f>
        <v>#REF!</v>
      </c>
      <c r="OKZ286" s="197"/>
      <c r="OLA286" s="678" t="e">
        <f>OKZ286+#REF!</f>
        <v>#REF!</v>
      </c>
      <c r="OLB286" s="197"/>
      <c r="OLC286" s="678" t="e">
        <f>OLB286+#REF!</f>
        <v>#REF!</v>
      </c>
      <c r="OLD286" s="197"/>
      <c r="OLE286" s="678" t="e">
        <f>OLD286+#REF!</f>
        <v>#REF!</v>
      </c>
      <c r="OLF286" s="197"/>
      <c r="OLG286" s="678" t="e">
        <f>OLF286+#REF!</f>
        <v>#REF!</v>
      </c>
      <c r="OLH286" s="197"/>
      <c r="OLI286" s="678" t="e">
        <f>OLH286+#REF!</f>
        <v>#REF!</v>
      </c>
      <c r="OLJ286" s="197"/>
      <c r="OLK286" s="678" t="e">
        <f>OLJ286+#REF!</f>
        <v>#REF!</v>
      </c>
      <c r="OLL286" s="197"/>
      <c r="OLM286" s="678" t="e">
        <f>OLL286+#REF!</f>
        <v>#REF!</v>
      </c>
      <c r="OLN286" s="197"/>
      <c r="OLO286" s="678" t="e">
        <f>OLN286+#REF!</f>
        <v>#REF!</v>
      </c>
      <c r="OLP286" s="197"/>
      <c r="OLQ286" s="678" t="e">
        <f>OLP286+#REF!</f>
        <v>#REF!</v>
      </c>
      <c r="OLR286" s="197"/>
      <c r="OLS286" s="678" t="e">
        <f>OLR286+#REF!</f>
        <v>#REF!</v>
      </c>
      <c r="OLT286" s="197"/>
      <c r="OLU286" s="678" t="e">
        <f>OLT286+#REF!</f>
        <v>#REF!</v>
      </c>
      <c r="OLV286" s="197"/>
      <c r="OLW286" s="678" t="e">
        <f>OLV286+#REF!</f>
        <v>#REF!</v>
      </c>
      <c r="OLX286" s="197"/>
      <c r="OLY286" s="678" t="e">
        <f>OLX286+#REF!</f>
        <v>#REF!</v>
      </c>
      <c r="OLZ286" s="197"/>
      <c r="OMA286" s="678" t="e">
        <f>OLZ286+#REF!</f>
        <v>#REF!</v>
      </c>
      <c r="OMB286" s="197"/>
      <c r="OMC286" s="678" t="e">
        <f>OMB286+#REF!</f>
        <v>#REF!</v>
      </c>
      <c r="OMD286" s="197"/>
      <c r="OME286" s="678" t="e">
        <f>OMD286+#REF!</f>
        <v>#REF!</v>
      </c>
      <c r="OMF286" s="197"/>
      <c r="OMG286" s="678" t="e">
        <f>OMF286+#REF!</f>
        <v>#REF!</v>
      </c>
      <c r="OMH286" s="197"/>
      <c r="OMI286" s="678" t="e">
        <f>OMH286+#REF!</f>
        <v>#REF!</v>
      </c>
      <c r="OMJ286" s="197"/>
      <c r="OMK286" s="678" t="e">
        <f>OMJ286+#REF!</f>
        <v>#REF!</v>
      </c>
      <c r="OML286" s="197"/>
      <c r="OMM286" s="678" t="e">
        <f>OML286+#REF!</f>
        <v>#REF!</v>
      </c>
      <c r="OMN286" s="197"/>
      <c r="OMO286" s="678" t="e">
        <f>OMN286+#REF!</f>
        <v>#REF!</v>
      </c>
      <c r="OMP286" s="197"/>
      <c r="OMQ286" s="678" t="e">
        <f>OMP286+#REF!</f>
        <v>#REF!</v>
      </c>
      <c r="OMR286" s="197"/>
      <c r="OMS286" s="678" t="e">
        <f>OMR286+#REF!</f>
        <v>#REF!</v>
      </c>
      <c r="OMT286" s="197"/>
      <c r="OMU286" s="678" t="e">
        <f>OMT286+#REF!</f>
        <v>#REF!</v>
      </c>
      <c r="OMV286" s="197"/>
      <c r="OMW286" s="678" t="e">
        <f>OMV286+#REF!</f>
        <v>#REF!</v>
      </c>
      <c r="OMX286" s="197"/>
      <c r="OMY286" s="678" t="e">
        <f>OMX286+#REF!</f>
        <v>#REF!</v>
      </c>
      <c r="OMZ286" s="197"/>
      <c r="ONA286" s="678" t="e">
        <f>OMZ286+#REF!</f>
        <v>#REF!</v>
      </c>
      <c r="ONB286" s="197"/>
      <c r="ONC286" s="678" t="e">
        <f>ONB286+#REF!</f>
        <v>#REF!</v>
      </c>
      <c r="OND286" s="197"/>
      <c r="ONE286" s="678" t="e">
        <f>OND286+#REF!</f>
        <v>#REF!</v>
      </c>
      <c r="ONF286" s="197"/>
      <c r="ONG286" s="678" t="e">
        <f>ONF286+#REF!</f>
        <v>#REF!</v>
      </c>
      <c r="ONH286" s="197"/>
      <c r="ONI286" s="678" t="e">
        <f>ONH286+#REF!</f>
        <v>#REF!</v>
      </c>
      <c r="ONJ286" s="197"/>
      <c r="ONK286" s="678" t="e">
        <f>ONJ286+#REF!</f>
        <v>#REF!</v>
      </c>
      <c r="ONL286" s="197"/>
      <c r="ONM286" s="678" t="e">
        <f>ONL286+#REF!</f>
        <v>#REF!</v>
      </c>
      <c r="ONN286" s="197"/>
      <c r="ONO286" s="678" t="e">
        <f>ONN286+#REF!</f>
        <v>#REF!</v>
      </c>
      <c r="ONP286" s="197"/>
      <c r="ONQ286" s="678" t="e">
        <f>ONP286+#REF!</f>
        <v>#REF!</v>
      </c>
      <c r="ONR286" s="197"/>
      <c r="ONS286" s="678" t="e">
        <f>ONR286+#REF!</f>
        <v>#REF!</v>
      </c>
      <c r="ONT286" s="197"/>
      <c r="ONU286" s="678" t="e">
        <f>ONT286+#REF!</f>
        <v>#REF!</v>
      </c>
      <c r="ONV286" s="197"/>
      <c r="ONW286" s="678" t="e">
        <f>ONV286+#REF!</f>
        <v>#REF!</v>
      </c>
      <c r="ONX286" s="197"/>
      <c r="ONY286" s="678" t="e">
        <f>ONX286+#REF!</f>
        <v>#REF!</v>
      </c>
      <c r="ONZ286" s="197"/>
      <c r="OOA286" s="678" t="e">
        <f>ONZ286+#REF!</f>
        <v>#REF!</v>
      </c>
      <c r="OOB286" s="197"/>
      <c r="OOC286" s="678" t="e">
        <f>OOB286+#REF!</f>
        <v>#REF!</v>
      </c>
      <c r="OOD286" s="197"/>
      <c r="OOE286" s="678" t="e">
        <f>OOD286+#REF!</f>
        <v>#REF!</v>
      </c>
      <c r="OOF286" s="197"/>
      <c r="OOG286" s="678" t="e">
        <f>OOF286+#REF!</f>
        <v>#REF!</v>
      </c>
      <c r="OOH286" s="197"/>
      <c r="OOI286" s="678" t="e">
        <f>OOH286+#REF!</f>
        <v>#REF!</v>
      </c>
      <c r="OOJ286" s="197"/>
      <c r="OOK286" s="678" t="e">
        <f>OOJ286+#REF!</f>
        <v>#REF!</v>
      </c>
      <c r="OOL286" s="197"/>
      <c r="OOM286" s="678" t="e">
        <f>OOL286+#REF!</f>
        <v>#REF!</v>
      </c>
      <c r="OON286" s="197"/>
      <c r="OOO286" s="678" t="e">
        <f>OON286+#REF!</f>
        <v>#REF!</v>
      </c>
      <c r="OOP286" s="197"/>
      <c r="OOQ286" s="678" t="e">
        <f>OOP286+#REF!</f>
        <v>#REF!</v>
      </c>
      <c r="OOR286" s="197"/>
      <c r="OOS286" s="678" t="e">
        <f>OOR286+#REF!</f>
        <v>#REF!</v>
      </c>
      <c r="OOT286" s="197"/>
      <c r="OOU286" s="678" t="e">
        <f>OOT286+#REF!</f>
        <v>#REF!</v>
      </c>
      <c r="OOV286" s="197"/>
      <c r="OOW286" s="678" t="e">
        <f>OOV286+#REF!</f>
        <v>#REF!</v>
      </c>
      <c r="OOX286" s="197"/>
      <c r="OOY286" s="678" t="e">
        <f>OOX286+#REF!</f>
        <v>#REF!</v>
      </c>
      <c r="OOZ286" s="197"/>
      <c r="OPA286" s="678" t="e">
        <f>OOZ286+#REF!</f>
        <v>#REF!</v>
      </c>
      <c r="OPB286" s="197"/>
      <c r="OPC286" s="678" t="e">
        <f>OPB286+#REF!</f>
        <v>#REF!</v>
      </c>
      <c r="OPD286" s="197"/>
      <c r="OPE286" s="678" t="e">
        <f>OPD286+#REF!</f>
        <v>#REF!</v>
      </c>
      <c r="OPF286" s="197"/>
      <c r="OPG286" s="678" t="e">
        <f>OPF286+#REF!</f>
        <v>#REF!</v>
      </c>
      <c r="OPH286" s="197"/>
      <c r="OPI286" s="678" t="e">
        <f>OPH286+#REF!</f>
        <v>#REF!</v>
      </c>
      <c r="OPJ286" s="197"/>
      <c r="OPK286" s="678" t="e">
        <f>OPJ286+#REF!</f>
        <v>#REF!</v>
      </c>
      <c r="OPL286" s="197"/>
      <c r="OPM286" s="678" t="e">
        <f>OPL286+#REF!</f>
        <v>#REF!</v>
      </c>
      <c r="OPN286" s="197"/>
      <c r="OPO286" s="678" t="e">
        <f>OPN286+#REF!</f>
        <v>#REF!</v>
      </c>
      <c r="OPP286" s="197"/>
      <c r="OPQ286" s="678" t="e">
        <f>OPP286+#REF!</f>
        <v>#REF!</v>
      </c>
      <c r="OPR286" s="197"/>
      <c r="OPS286" s="678" t="e">
        <f>OPR286+#REF!</f>
        <v>#REF!</v>
      </c>
      <c r="OPT286" s="197"/>
      <c r="OPU286" s="678" t="e">
        <f>OPT286+#REF!</f>
        <v>#REF!</v>
      </c>
      <c r="OPV286" s="197"/>
      <c r="OPW286" s="678" t="e">
        <f>OPV286+#REF!</f>
        <v>#REF!</v>
      </c>
      <c r="OPX286" s="197"/>
      <c r="OPY286" s="678" t="e">
        <f>OPX286+#REF!</f>
        <v>#REF!</v>
      </c>
      <c r="OPZ286" s="197"/>
      <c r="OQA286" s="678" t="e">
        <f>OPZ286+#REF!</f>
        <v>#REF!</v>
      </c>
      <c r="OQB286" s="197"/>
      <c r="OQC286" s="678" t="e">
        <f>OQB286+#REF!</f>
        <v>#REF!</v>
      </c>
      <c r="OQD286" s="197"/>
      <c r="OQE286" s="678" t="e">
        <f>OQD286+#REF!</f>
        <v>#REF!</v>
      </c>
      <c r="OQF286" s="197"/>
      <c r="OQG286" s="678" t="e">
        <f>OQF286+#REF!</f>
        <v>#REF!</v>
      </c>
      <c r="OQH286" s="197"/>
      <c r="OQI286" s="678" t="e">
        <f>OQH286+#REF!</f>
        <v>#REF!</v>
      </c>
      <c r="OQJ286" s="197"/>
      <c r="OQK286" s="678" t="e">
        <f>OQJ286+#REF!</f>
        <v>#REF!</v>
      </c>
      <c r="OQL286" s="197"/>
      <c r="OQM286" s="678" t="e">
        <f>OQL286+#REF!</f>
        <v>#REF!</v>
      </c>
      <c r="OQN286" s="197"/>
      <c r="OQO286" s="678" t="e">
        <f>OQN286+#REF!</f>
        <v>#REF!</v>
      </c>
      <c r="OQP286" s="197"/>
      <c r="OQQ286" s="678" t="e">
        <f>OQP286+#REF!</f>
        <v>#REF!</v>
      </c>
      <c r="OQR286" s="197"/>
      <c r="OQS286" s="678" t="e">
        <f>OQR286+#REF!</f>
        <v>#REF!</v>
      </c>
      <c r="OQT286" s="197"/>
      <c r="OQU286" s="678" t="e">
        <f>OQT286+#REF!</f>
        <v>#REF!</v>
      </c>
      <c r="OQV286" s="197"/>
      <c r="OQW286" s="678" t="e">
        <f>OQV286+#REF!</f>
        <v>#REF!</v>
      </c>
      <c r="OQX286" s="197"/>
      <c r="OQY286" s="678" t="e">
        <f>OQX286+#REF!</f>
        <v>#REF!</v>
      </c>
      <c r="OQZ286" s="197"/>
      <c r="ORA286" s="678" t="e">
        <f>OQZ286+#REF!</f>
        <v>#REF!</v>
      </c>
      <c r="ORB286" s="197"/>
      <c r="ORC286" s="678" t="e">
        <f>ORB286+#REF!</f>
        <v>#REF!</v>
      </c>
      <c r="ORD286" s="197"/>
      <c r="ORE286" s="678" t="e">
        <f>ORD286+#REF!</f>
        <v>#REF!</v>
      </c>
      <c r="ORF286" s="197"/>
      <c r="ORG286" s="678" t="e">
        <f>ORF286+#REF!</f>
        <v>#REF!</v>
      </c>
      <c r="ORH286" s="197"/>
      <c r="ORI286" s="678" t="e">
        <f>ORH286+#REF!</f>
        <v>#REF!</v>
      </c>
      <c r="ORJ286" s="197"/>
      <c r="ORK286" s="678" t="e">
        <f>ORJ286+#REF!</f>
        <v>#REF!</v>
      </c>
      <c r="ORL286" s="197"/>
      <c r="ORM286" s="678" t="e">
        <f>ORL286+#REF!</f>
        <v>#REF!</v>
      </c>
      <c r="ORN286" s="197"/>
      <c r="ORO286" s="678" t="e">
        <f>ORN286+#REF!</f>
        <v>#REF!</v>
      </c>
      <c r="ORP286" s="197"/>
      <c r="ORQ286" s="678" t="e">
        <f>ORP286+#REF!</f>
        <v>#REF!</v>
      </c>
      <c r="ORR286" s="197"/>
      <c r="ORS286" s="678" t="e">
        <f>ORR286+#REF!</f>
        <v>#REF!</v>
      </c>
      <c r="ORT286" s="197"/>
      <c r="ORU286" s="678" t="e">
        <f>ORT286+#REF!</f>
        <v>#REF!</v>
      </c>
      <c r="ORV286" s="197"/>
      <c r="ORW286" s="678" t="e">
        <f>ORV286+#REF!</f>
        <v>#REF!</v>
      </c>
      <c r="ORX286" s="197"/>
      <c r="ORY286" s="678" t="e">
        <f>ORX286+#REF!</f>
        <v>#REF!</v>
      </c>
      <c r="ORZ286" s="197"/>
      <c r="OSA286" s="678" t="e">
        <f>ORZ286+#REF!</f>
        <v>#REF!</v>
      </c>
      <c r="OSB286" s="197"/>
      <c r="OSC286" s="678" t="e">
        <f>OSB286+#REF!</f>
        <v>#REF!</v>
      </c>
      <c r="OSD286" s="197"/>
      <c r="OSE286" s="678" t="e">
        <f>OSD286+#REF!</f>
        <v>#REF!</v>
      </c>
      <c r="OSF286" s="197"/>
      <c r="OSG286" s="678" t="e">
        <f>OSF286+#REF!</f>
        <v>#REF!</v>
      </c>
      <c r="OSH286" s="197"/>
      <c r="OSI286" s="678" t="e">
        <f>OSH286+#REF!</f>
        <v>#REF!</v>
      </c>
      <c r="OSJ286" s="197"/>
      <c r="OSK286" s="678" t="e">
        <f>OSJ286+#REF!</f>
        <v>#REF!</v>
      </c>
      <c r="OSL286" s="197"/>
      <c r="OSM286" s="678" t="e">
        <f>OSL286+#REF!</f>
        <v>#REF!</v>
      </c>
      <c r="OSN286" s="197"/>
      <c r="OSO286" s="678" t="e">
        <f>OSN286+#REF!</f>
        <v>#REF!</v>
      </c>
      <c r="OSP286" s="197"/>
      <c r="OSQ286" s="678" t="e">
        <f>OSP286+#REF!</f>
        <v>#REF!</v>
      </c>
      <c r="OSR286" s="197"/>
      <c r="OSS286" s="678" t="e">
        <f>OSR286+#REF!</f>
        <v>#REF!</v>
      </c>
      <c r="OST286" s="197"/>
      <c r="OSU286" s="678" t="e">
        <f>OST286+#REF!</f>
        <v>#REF!</v>
      </c>
      <c r="OSV286" s="197"/>
      <c r="OSW286" s="678" t="e">
        <f>OSV286+#REF!</f>
        <v>#REF!</v>
      </c>
      <c r="OSX286" s="197"/>
      <c r="OSY286" s="678" t="e">
        <f>OSX286+#REF!</f>
        <v>#REF!</v>
      </c>
      <c r="OSZ286" s="197"/>
      <c r="OTA286" s="678" t="e">
        <f>OSZ286+#REF!</f>
        <v>#REF!</v>
      </c>
      <c r="OTB286" s="197"/>
      <c r="OTC286" s="678" t="e">
        <f>OTB286+#REF!</f>
        <v>#REF!</v>
      </c>
      <c r="OTD286" s="197"/>
      <c r="OTE286" s="678" t="e">
        <f>OTD286+#REF!</f>
        <v>#REF!</v>
      </c>
      <c r="OTF286" s="197"/>
      <c r="OTG286" s="678" t="e">
        <f>OTF286+#REF!</f>
        <v>#REF!</v>
      </c>
      <c r="OTH286" s="197"/>
      <c r="OTI286" s="678" t="e">
        <f>OTH286+#REF!</f>
        <v>#REF!</v>
      </c>
      <c r="OTJ286" s="197"/>
      <c r="OTK286" s="678" t="e">
        <f>OTJ286+#REF!</f>
        <v>#REF!</v>
      </c>
      <c r="OTL286" s="197"/>
      <c r="OTM286" s="678" t="e">
        <f>OTL286+#REF!</f>
        <v>#REF!</v>
      </c>
      <c r="OTN286" s="197"/>
      <c r="OTO286" s="678" t="e">
        <f>OTN286+#REF!</f>
        <v>#REF!</v>
      </c>
      <c r="OTP286" s="197"/>
      <c r="OTQ286" s="678" t="e">
        <f>OTP286+#REF!</f>
        <v>#REF!</v>
      </c>
      <c r="OTR286" s="197"/>
      <c r="OTS286" s="678" t="e">
        <f>OTR286+#REF!</f>
        <v>#REF!</v>
      </c>
      <c r="OTT286" s="197"/>
      <c r="OTU286" s="678" t="e">
        <f>OTT286+#REF!</f>
        <v>#REF!</v>
      </c>
      <c r="OTV286" s="197"/>
      <c r="OTW286" s="678" t="e">
        <f>OTV286+#REF!</f>
        <v>#REF!</v>
      </c>
      <c r="OTX286" s="197"/>
      <c r="OTY286" s="678" t="e">
        <f>OTX286+#REF!</f>
        <v>#REF!</v>
      </c>
      <c r="OTZ286" s="197"/>
      <c r="OUA286" s="678" t="e">
        <f>OTZ286+#REF!</f>
        <v>#REF!</v>
      </c>
      <c r="OUB286" s="197"/>
      <c r="OUC286" s="678" t="e">
        <f>OUB286+#REF!</f>
        <v>#REF!</v>
      </c>
      <c r="OUD286" s="197"/>
      <c r="OUE286" s="678" t="e">
        <f>OUD286+#REF!</f>
        <v>#REF!</v>
      </c>
      <c r="OUF286" s="197"/>
      <c r="OUG286" s="678" t="e">
        <f>OUF286+#REF!</f>
        <v>#REF!</v>
      </c>
      <c r="OUH286" s="197"/>
      <c r="OUI286" s="678" t="e">
        <f>OUH286+#REF!</f>
        <v>#REF!</v>
      </c>
      <c r="OUJ286" s="197"/>
      <c r="OUK286" s="678" t="e">
        <f>OUJ286+#REF!</f>
        <v>#REF!</v>
      </c>
      <c r="OUL286" s="197"/>
      <c r="OUM286" s="678" t="e">
        <f>OUL286+#REF!</f>
        <v>#REF!</v>
      </c>
      <c r="OUN286" s="197"/>
      <c r="OUO286" s="678" t="e">
        <f>OUN286+#REF!</f>
        <v>#REF!</v>
      </c>
      <c r="OUP286" s="197"/>
      <c r="OUQ286" s="678" t="e">
        <f>OUP286+#REF!</f>
        <v>#REF!</v>
      </c>
      <c r="OUR286" s="197"/>
      <c r="OUS286" s="678" t="e">
        <f>OUR286+#REF!</f>
        <v>#REF!</v>
      </c>
      <c r="OUT286" s="197"/>
      <c r="OUU286" s="678" t="e">
        <f>OUT286+#REF!</f>
        <v>#REF!</v>
      </c>
      <c r="OUV286" s="197"/>
      <c r="OUW286" s="678" t="e">
        <f>OUV286+#REF!</f>
        <v>#REF!</v>
      </c>
      <c r="OUX286" s="197"/>
      <c r="OUY286" s="678" t="e">
        <f>OUX286+#REF!</f>
        <v>#REF!</v>
      </c>
      <c r="OUZ286" s="197"/>
      <c r="OVA286" s="678" t="e">
        <f>OUZ286+#REF!</f>
        <v>#REF!</v>
      </c>
      <c r="OVB286" s="197"/>
      <c r="OVC286" s="678" t="e">
        <f>OVB286+#REF!</f>
        <v>#REF!</v>
      </c>
      <c r="OVD286" s="197"/>
      <c r="OVE286" s="678" t="e">
        <f>OVD286+#REF!</f>
        <v>#REF!</v>
      </c>
      <c r="OVF286" s="197"/>
      <c r="OVG286" s="678" t="e">
        <f>OVF286+#REF!</f>
        <v>#REF!</v>
      </c>
      <c r="OVH286" s="197"/>
      <c r="OVI286" s="678" t="e">
        <f>OVH286+#REF!</f>
        <v>#REF!</v>
      </c>
      <c r="OVJ286" s="197"/>
      <c r="OVK286" s="678" t="e">
        <f>OVJ286+#REF!</f>
        <v>#REF!</v>
      </c>
      <c r="OVL286" s="197"/>
      <c r="OVM286" s="678" t="e">
        <f>OVL286+#REF!</f>
        <v>#REF!</v>
      </c>
      <c r="OVN286" s="197"/>
      <c r="OVO286" s="678" t="e">
        <f>OVN286+#REF!</f>
        <v>#REF!</v>
      </c>
      <c r="OVP286" s="197"/>
      <c r="OVQ286" s="678" t="e">
        <f>OVP286+#REF!</f>
        <v>#REF!</v>
      </c>
      <c r="OVR286" s="197"/>
      <c r="OVS286" s="678" t="e">
        <f>OVR286+#REF!</f>
        <v>#REF!</v>
      </c>
      <c r="OVT286" s="197"/>
      <c r="OVU286" s="678" t="e">
        <f>OVT286+#REF!</f>
        <v>#REF!</v>
      </c>
      <c r="OVV286" s="197"/>
      <c r="OVW286" s="678" t="e">
        <f>OVV286+#REF!</f>
        <v>#REF!</v>
      </c>
      <c r="OVX286" s="197"/>
      <c r="OVY286" s="678" t="e">
        <f>OVX286+#REF!</f>
        <v>#REF!</v>
      </c>
      <c r="OVZ286" s="197"/>
      <c r="OWA286" s="678" t="e">
        <f>OVZ286+#REF!</f>
        <v>#REF!</v>
      </c>
      <c r="OWB286" s="197"/>
      <c r="OWC286" s="678" t="e">
        <f>OWB286+#REF!</f>
        <v>#REF!</v>
      </c>
      <c r="OWD286" s="197"/>
      <c r="OWE286" s="678" t="e">
        <f>OWD286+#REF!</f>
        <v>#REF!</v>
      </c>
      <c r="OWF286" s="197"/>
      <c r="OWG286" s="678" t="e">
        <f>OWF286+#REF!</f>
        <v>#REF!</v>
      </c>
      <c r="OWH286" s="197"/>
      <c r="OWI286" s="678" t="e">
        <f>OWH286+#REF!</f>
        <v>#REF!</v>
      </c>
      <c r="OWJ286" s="197"/>
      <c r="OWK286" s="678" t="e">
        <f>OWJ286+#REF!</f>
        <v>#REF!</v>
      </c>
      <c r="OWL286" s="197"/>
      <c r="OWM286" s="678" t="e">
        <f>OWL286+#REF!</f>
        <v>#REF!</v>
      </c>
      <c r="OWN286" s="197"/>
      <c r="OWO286" s="678" t="e">
        <f>OWN286+#REF!</f>
        <v>#REF!</v>
      </c>
      <c r="OWP286" s="197"/>
      <c r="OWQ286" s="678" t="e">
        <f>OWP286+#REF!</f>
        <v>#REF!</v>
      </c>
      <c r="OWR286" s="197"/>
      <c r="OWS286" s="678" t="e">
        <f>OWR286+#REF!</f>
        <v>#REF!</v>
      </c>
      <c r="OWT286" s="197"/>
      <c r="OWU286" s="678" t="e">
        <f>OWT286+#REF!</f>
        <v>#REF!</v>
      </c>
      <c r="OWV286" s="197"/>
      <c r="OWW286" s="678" t="e">
        <f>OWV286+#REF!</f>
        <v>#REF!</v>
      </c>
      <c r="OWX286" s="197"/>
      <c r="OWY286" s="678" t="e">
        <f>OWX286+#REF!</f>
        <v>#REF!</v>
      </c>
      <c r="OWZ286" s="197"/>
      <c r="OXA286" s="678" t="e">
        <f>OWZ286+#REF!</f>
        <v>#REF!</v>
      </c>
      <c r="OXB286" s="197"/>
      <c r="OXC286" s="678" t="e">
        <f>OXB286+#REF!</f>
        <v>#REF!</v>
      </c>
      <c r="OXD286" s="197"/>
      <c r="OXE286" s="678" t="e">
        <f>OXD286+#REF!</f>
        <v>#REF!</v>
      </c>
      <c r="OXF286" s="197"/>
      <c r="OXG286" s="678" t="e">
        <f>OXF286+#REF!</f>
        <v>#REF!</v>
      </c>
      <c r="OXH286" s="197"/>
      <c r="OXI286" s="678" t="e">
        <f>OXH286+#REF!</f>
        <v>#REF!</v>
      </c>
      <c r="OXJ286" s="197"/>
      <c r="OXK286" s="678" t="e">
        <f>OXJ286+#REF!</f>
        <v>#REF!</v>
      </c>
      <c r="OXL286" s="197"/>
      <c r="OXM286" s="678" t="e">
        <f>OXL286+#REF!</f>
        <v>#REF!</v>
      </c>
      <c r="OXN286" s="197"/>
      <c r="OXO286" s="678" t="e">
        <f>OXN286+#REF!</f>
        <v>#REF!</v>
      </c>
      <c r="OXP286" s="197"/>
      <c r="OXQ286" s="678" t="e">
        <f>OXP286+#REF!</f>
        <v>#REF!</v>
      </c>
      <c r="OXR286" s="197"/>
      <c r="OXS286" s="678" t="e">
        <f>OXR286+#REF!</f>
        <v>#REF!</v>
      </c>
      <c r="OXT286" s="197"/>
      <c r="OXU286" s="678" t="e">
        <f>OXT286+#REF!</f>
        <v>#REF!</v>
      </c>
      <c r="OXV286" s="197"/>
      <c r="OXW286" s="678" t="e">
        <f>OXV286+#REF!</f>
        <v>#REF!</v>
      </c>
      <c r="OXX286" s="197"/>
      <c r="OXY286" s="678" t="e">
        <f>OXX286+#REF!</f>
        <v>#REF!</v>
      </c>
      <c r="OXZ286" s="197"/>
      <c r="OYA286" s="678" t="e">
        <f>OXZ286+#REF!</f>
        <v>#REF!</v>
      </c>
      <c r="OYB286" s="197"/>
      <c r="OYC286" s="678" t="e">
        <f>OYB286+#REF!</f>
        <v>#REF!</v>
      </c>
      <c r="OYD286" s="197"/>
      <c r="OYE286" s="678" t="e">
        <f>OYD286+#REF!</f>
        <v>#REF!</v>
      </c>
      <c r="OYF286" s="197"/>
      <c r="OYG286" s="678" t="e">
        <f>OYF286+#REF!</f>
        <v>#REF!</v>
      </c>
      <c r="OYH286" s="197"/>
      <c r="OYI286" s="678" t="e">
        <f>OYH286+#REF!</f>
        <v>#REF!</v>
      </c>
      <c r="OYJ286" s="197"/>
      <c r="OYK286" s="678" t="e">
        <f>OYJ286+#REF!</f>
        <v>#REF!</v>
      </c>
      <c r="OYL286" s="197"/>
      <c r="OYM286" s="678" t="e">
        <f>OYL286+#REF!</f>
        <v>#REF!</v>
      </c>
      <c r="OYN286" s="197"/>
      <c r="OYO286" s="678" t="e">
        <f>OYN286+#REF!</f>
        <v>#REF!</v>
      </c>
      <c r="OYP286" s="197"/>
      <c r="OYQ286" s="678" t="e">
        <f>OYP286+#REF!</f>
        <v>#REF!</v>
      </c>
      <c r="OYR286" s="197"/>
      <c r="OYS286" s="678" t="e">
        <f>OYR286+#REF!</f>
        <v>#REF!</v>
      </c>
      <c r="OYT286" s="197"/>
      <c r="OYU286" s="678" t="e">
        <f>OYT286+#REF!</f>
        <v>#REF!</v>
      </c>
      <c r="OYV286" s="197"/>
      <c r="OYW286" s="678" t="e">
        <f>OYV286+#REF!</f>
        <v>#REF!</v>
      </c>
      <c r="OYX286" s="197"/>
      <c r="OYY286" s="678" t="e">
        <f>OYX286+#REF!</f>
        <v>#REF!</v>
      </c>
      <c r="OYZ286" s="197"/>
      <c r="OZA286" s="678" t="e">
        <f>OYZ286+#REF!</f>
        <v>#REF!</v>
      </c>
      <c r="OZB286" s="197"/>
      <c r="OZC286" s="678" t="e">
        <f>OZB286+#REF!</f>
        <v>#REF!</v>
      </c>
      <c r="OZD286" s="197"/>
      <c r="OZE286" s="678" t="e">
        <f>OZD286+#REF!</f>
        <v>#REF!</v>
      </c>
      <c r="OZF286" s="197"/>
      <c r="OZG286" s="678" t="e">
        <f>OZF286+#REF!</f>
        <v>#REF!</v>
      </c>
      <c r="OZH286" s="197"/>
      <c r="OZI286" s="678" t="e">
        <f>OZH286+#REF!</f>
        <v>#REF!</v>
      </c>
      <c r="OZJ286" s="197"/>
      <c r="OZK286" s="678" t="e">
        <f>OZJ286+#REF!</f>
        <v>#REF!</v>
      </c>
      <c r="OZL286" s="197"/>
      <c r="OZM286" s="678" t="e">
        <f>OZL286+#REF!</f>
        <v>#REF!</v>
      </c>
      <c r="OZN286" s="197"/>
      <c r="OZO286" s="678" t="e">
        <f>OZN286+#REF!</f>
        <v>#REF!</v>
      </c>
      <c r="OZP286" s="197"/>
      <c r="OZQ286" s="678" t="e">
        <f>OZP286+#REF!</f>
        <v>#REF!</v>
      </c>
      <c r="OZR286" s="197"/>
      <c r="OZS286" s="678" t="e">
        <f>OZR286+#REF!</f>
        <v>#REF!</v>
      </c>
      <c r="OZT286" s="197"/>
      <c r="OZU286" s="678" t="e">
        <f>OZT286+#REF!</f>
        <v>#REF!</v>
      </c>
      <c r="OZV286" s="197"/>
      <c r="OZW286" s="678" t="e">
        <f>OZV286+#REF!</f>
        <v>#REF!</v>
      </c>
      <c r="OZX286" s="197"/>
      <c r="OZY286" s="678" t="e">
        <f>OZX286+#REF!</f>
        <v>#REF!</v>
      </c>
      <c r="OZZ286" s="197"/>
      <c r="PAA286" s="678" t="e">
        <f>OZZ286+#REF!</f>
        <v>#REF!</v>
      </c>
      <c r="PAB286" s="197"/>
      <c r="PAC286" s="678" t="e">
        <f>PAB286+#REF!</f>
        <v>#REF!</v>
      </c>
      <c r="PAD286" s="197"/>
      <c r="PAE286" s="678" t="e">
        <f>PAD286+#REF!</f>
        <v>#REF!</v>
      </c>
      <c r="PAF286" s="197"/>
      <c r="PAG286" s="678" t="e">
        <f>PAF286+#REF!</f>
        <v>#REF!</v>
      </c>
      <c r="PAH286" s="197"/>
      <c r="PAI286" s="678" t="e">
        <f>PAH286+#REF!</f>
        <v>#REF!</v>
      </c>
      <c r="PAJ286" s="197"/>
      <c r="PAK286" s="678" t="e">
        <f>PAJ286+#REF!</f>
        <v>#REF!</v>
      </c>
      <c r="PAL286" s="197"/>
      <c r="PAM286" s="678" t="e">
        <f>PAL286+#REF!</f>
        <v>#REF!</v>
      </c>
      <c r="PAN286" s="197"/>
      <c r="PAO286" s="678" t="e">
        <f>PAN286+#REF!</f>
        <v>#REF!</v>
      </c>
      <c r="PAP286" s="197"/>
      <c r="PAQ286" s="678" t="e">
        <f>PAP286+#REF!</f>
        <v>#REF!</v>
      </c>
      <c r="PAR286" s="197"/>
      <c r="PAS286" s="678" t="e">
        <f>PAR286+#REF!</f>
        <v>#REF!</v>
      </c>
      <c r="PAT286" s="197"/>
      <c r="PAU286" s="678" t="e">
        <f>PAT286+#REF!</f>
        <v>#REF!</v>
      </c>
      <c r="PAV286" s="197"/>
      <c r="PAW286" s="678" t="e">
        <f>PAV286+#REF!</f>
        <v>#REF!</v>
      </c>
      <c r="PAX286" s="197"/>
      <c r="PAY286" s="678" t="e">
        <f>PAX286+#REF!</f>
        <v>#REF!</v>
      </c>
      <c r="PAZ286" s="197"/>
      <c r="PBA286" s="678" t="e">
        <f>PAZ286+#REF!</f>
        <v>#REF!</v>
      </c>
      <c r="PBB286" s="197"/>
      <c r="PBC286" s="678" t="e">
        <f>PBB286+#REF!</f>
        <v>#REF!</v>
      </c>
      <c r="PBD286" s="197"/>
      <c r="PBE286" s="678" t="e">
        <f>PBD286+#REF!</f>
        <v>#REF!</v>
      </c>
      <c r="PBF286" s="197"/>
      <c r="PBG286" s="678" t="e">
        <f>PBF286+#REF!</f>
        <v>#REF!</v>
      </c>
      <c r="PBH286" s="197"/>
      <c r="PBI286" s="678" t="e">
        <f>PBH286+#REF!</f>
        <v>#REF!</v>
      </c>
      <c r="PBJ286" s="197"/>
      <c r="PBK286" s="678" t="e">
        <f>PBJ286+#REF!</f>
        <v>#REF!</v>
      </c>
      <c r="PBL286" s="197"/>
      <c r="PBM286" s="678" t="e">
        <f>PBL286+#REF!</f>
        <v>#REF!</v>
      </c>
      <c r="PBN286" s="197"/>
      <c r="PBO286" s="678" t="e">
        <f>PBN286+#REF!</f>
        <v>#REF!</v>
      </c>
      <c r="PBP286" s="197"/>
      <c r="PBQ286" s="678" t="e">
        <f>PBP286+#REF!</f>
        <v>#REF!</v>
      </c>
      <c r="PBR286" s="197"/>
      <c r="PBS286" s="678" t="e">
        <f>PBR286+#REF!</f>
        <v>#REF!</v>
      </c>
      <c r="PBT286" s="197"/>
      <c r="PBU286" s="678" t="e">
        <f>PBT286+#REF!</f>
        <v>#REF!</v>
      </c>
      <c r="PBV286" s="197"/>
      <c r="PBW286" s="678" t="e">
        <f>PBV286+#REF!</f>
        <v>#REF!</v>
      </c>
      <c r="PBX286" s="197"/>
      <c r="PBY286" s="678" t="e">
        <f>PBX286+#REF!</f>
        <v>#REF!</v>
      </c>
      <c r="PBZ286" s="197"/>
      <c r="PCA286" s="678" t="e">
        <f>PBZ286+#REF!</f>
        <v>#REF!</v>
      </c>
      <c r="PCB286" s="197"/>
      <c r="PCC286" s="678" t="e">
        <f>PCB286+#REF!</f>
        <v>#REF!</v>
      </c>
      <c r="PCD286" s="197"/>
      <c r="PCE286" s="678" t="e">
        <f>PCD286+#REF!</f>
        <v>#REF!</v>
      </c>
      <c r="PCF286" s="197"/>
      <c r="PCG286" s="678" t="e">
        <f>PCF286+#REF!</f>
        <v>#REF!</v>
      </c>
      <c r="PCH286" s="197"/>
      <c r="PCI286" s="678" t="e">
        <f>PCH286+#REF!</f>
        <v>#REF!</v>
      </c>
      <c r="PCJ286" s="197"/>
      <c r="PCK286" s="678" t="e">
        <f>PCJ286+#REF!</f>
        <v>#REF!</v>
      </c>
      <c r="PCL286" s="197"/>
      <c r="PCM286" s="678" t="e">
        <f>PCL286+#REF!</f>
        <v>#REF!</v>
      </c>
      <c r="PCN286" s="197"/>
      <c r="PCO286" s="678" t="e">
        <f>PCN286+#REF!</f>
        <v>#REF!</v>
      </c>
      <c r="PCP286" s="197"/>
      <c r="PCQ286" s="678" t="e">
        <f>PCP286+#REF!</f>
        <v>#REF!</v>
      </c>
      <c r="PCR286" s="197"/>
      <c r="PCS286" s="678" t="e">
        <f>PCR286+#REF!</f>
        <v>#REF!</v>
      </c>
      <c r="PCT286" s="197"/>
      <c r="PCU286" s="678" t="e">
        <f>PCT286+#REF!</f>
        <v>#REF!</v>
      </c>
      <c r="PCV286" s="197"/>
      <c r="PCW286" s="678" t="e">
        <f>PCV286+#REF!</f>
        <v>#REF!</v>
      </c>
      <c r="PCX286" s="197"/>
      <c r="PCY286" s="678" t="e">
        <f>PCX286+#REF!</f>
        <v>#REF!</v>
      </c>
      <c r="PCZ286" s="197"/>
      <c r="PDA286" s="678" t="e">
        <f>PCZ286+#REF!</f>
        <v>#REF!</v>
      </c>
      <c r="PDB286" s="197"/>
      <c r="PDC286" s="678" t="e">
        <f>PDB286+#REF!</f>
        <v>#REF!</v>
      </c>
      <c r="PDD286" s="197"/>
      <c r="PDE286" s="678" t="e">
        <f>PDD286+#REF!</f>
        <v>#REF!</v>
      </c>
      <c r="PDF286" s="197"/>
      <c r="PDG286" s="678" t="e">
        <f>PDF286+#REF!</f>
        <v>#REF!</v>
      </c>
      <c r="PDH286" s="197"/>
      <c r="PDI286" s="678" t="e">
        <f>PDH286+#REF!</f>
        <v>#REF!</v>
      </c>
      <c r="PDJ286" s="197"/>
      <c r="PDK286" s="678" t="e">
        <f>PDJ286+#REF!</f>
        <v>#REF!</v>
      </c>
      <c r="PDL286" s="197"/>
      <c r="PDM286" s="678" t="e">
        <f>PDL286+#REF!</f>
        <v>#REF!</v>
      </c>
      <c r="PDN286" s="197"/>
      <c r="PDO286" s="678" t="e">
        <f>PDN286+#REF!</f>
        <v>#REF!</v>
      </c>
      <c r="PDP286" s="197"/>
      <c r="PDQ286" s="678" t="e">
        <f>PDP286+#REF!</f>
        <v>#REF!</v>
      </c>
      <c r="PDR286" s="197"/>
      <c r="PDS286" s="678" t="e">
        <f>PDR286+#REF!</f>
        <v>#REF!</v>
      </c>
      <c r="PDT286" s="197"/>
      <c r="PDU286" s="678" t="e">
        <f>PDT286+#REF!</f>
        <v>#REF!</v>
      </c>
      <c r="PDV286" s="197"/>
      <c r="PDW286" s="678" t="e">
        <f>PDV286+#REF!</f>
        <v>#REF!</v>
      </c>
      <c r="PDX286" s="197"/>
      <c r="PDY286" s="678" t="e">
        <f>PDX286+#REF!</f>
        <v>#REF!</v>
      </c>
      <c r="PDZ286" s="197"/>
      <c r="PEA286" s="678" t="e">
        <f>PDZ286+#REF!</f>
        <v>#REF!</v>
      </c>
      <c r="PEB286" s="197"/>
      <c r="PEC286" s="678" t="e">
        <f>PEB286+#REF!</f>
        <v>#REF!</v>
      </c>
      <c r="PED286" s="197"/>
      <c r="PEE286" s="678" t="e">
        <f>PED286+#REF!</f>
        <v>#REF!</v>
      </c>
      <c r="PEF286" s="197"/>
      <c r="PEG286" s="678" t="e">
        <f>PEF286+#REF!</f>
        <v>#REF!</v>
      </c>
      <c r="PEH286" s="197"/>
      <c r="PEI286" s="678" t="e">
        <f>PEH286+#REF!</f>
        <v>#REF!</v>
      </c>
      <c r="PEJ286" s="197"/>
      <c r="PEK286" s="678" t="e">
        <f>PEJ286+#REF!</f>
        <v>#REF!</v>
      </c>
      <c r="PEL286" s="197"/>
      <c r="PEM286" s="678" t="e">
        <f>PEL286+#REF!</f>
        <v>#REF!</v>
      </c>
      <c r="PEN286" s="197"/>
      <c r="PEO286" s="678" t="e">
        <f>PEN286+#REF!</f>
        <v>#REF!</v>
      </c>
      <c r="PEP286" s="197"/>
      <c r="PEQ286" s="678" t="e">
        <f>PEP286+#REF!</f>
        <v>#REF!</v>
      </c>
      <c r="PER286" s="197"/>
      <c r="PES286" s="678" t="e">
        <f>PER286+#REF!</f>
        <v>#REF!</v>
      </c>
      <c r="PET286" s="197"/>
      <c r="PEU286" s="678" t="e">
        <f>PET286+#REF!</f>
        <v>#REF!</v>
      </c>
      <c r="PEV286" s="197"/>
      <c r="PEW286" s="678" t="e">
        <f>PEV286+#REF!</f>
        <v>#REF!</v>
      </c>
      <c r="PEX286" s="197"/>
      <c r="PEY286" s="678" t="e">
        <f>PEX286+#REF!</f>
        <v>#REF!</v>
      </c>
      <c r="PEZ286" s="197"/>
      <c r="PFA286" s="678" t="e">
        <f>PEZ286+#REF!</f>
        <v>#REF!</v>
      </c>
      <c r="PFB286" s="197"/>
      <c r="PFC286" s="678" t="e">
        <f>PFB286+#REF!</f>
        <v>#REF!</v>
      </c>
      <c r="PFD286" s="197"/>
      <c r="PFE286" s="678" t="e">
        <f>PFD286+#REF!</f>
        <v>#REF!</v>
      </c>
      <c r="PFF286" s="197"/>
      <c r="PFG286" s="678" t="e">
        <f>PFF286+#REF!</f>
        <v>#REF!</v>
      </c>
      <c r="PFH286" s="197"/>
      <c r="PFI286" s="678" t="e">
        <f>PFH286+#REF!</f>
        <v>#REF!</v>
      </c>
      <c r="PFJ286" s="197"/>
      <c r="PFK286" s="678" t="e">
        <f>PFJ286+#REF!</f>
        <v>#REF!</v>
      </c>
      <c r="PFL286" s="197"/>
      <c r="PFM286" s="678" t="e">
        <f>PFL286+#REF!</f>
        <v>#REF!</v>
      </c>
      <c r="PFN286" s="197"/>
      <c r="PFO286" s="678" t="e">
        <f>PFN286+#REF!</f>
        <v>#REF!</v>
      </c>
      <c r="PFP286" s="197"/>
      <c r="PFQ286" s="678" t="e">
        <f>PFP286+#REF!</f>
        <v>#REF!</v>
      </c>
      <c r="PFR286" s="197"/>
      <c r="PFS286" s="678" t="e">
        <f>PFR286+#REF!</f>
        <v>#REF!</v>
      </c>
      <c r="PFT286" s="197"/>
      <c r="PFU286" s="678" t="e">
        <f>PFT286+#REF!</f>
        <v>#REF!</v>
      </c>
      <c r="PFV286" s="197"/>
      <c r="PFW286" s="678" t="e">
        <f>PFV286+#REF!</f>
        <v>#REF!</v>
      </c>
      <c r="PFX286" s="197"/>
      <c r="PFY286" s="678" t="e">
        <f>PFX286+#REF!</f>
        <v>#REF!</v>
      </c>
      <c r="PFZ286" s="197"/>
      <c r="PGA286" s="678" t="e">
        <f>PFZ286+#REF!</f>
        <v>#REF!</v>
      </c>
      <c r="PGB286" s="197"/>
      <c r="PGC286" s="678" t="e">
        <f>PGB286+#REF!</f>
        <v>#REF!</v>
      </c>
      <c r="PGD286" s="197"/>
      <c r="PGE286" s="678" t="e">
        <f>PGD286+#REF!</f>
        <v>#REF!</v>
      </c>
      <c r="PGF286" s="197"/>
      <c r="PGG286" s="678" t="e">
        <f>PGF286+#REF!</f>
        <v>#REF!</v>
      </c>
      <c r="PGH286" s="197"/>
      <c r="PGI286" s="678" t="e">
        <f>PGH286+#REF!</f>
        <v>#REF!</v>
      </c>
      <c r="PGJ286" s="197"/>
      <c r="PGK286" s="678" t="e">
        <f>PGJ286+#REF!</f>
        <v>#REF!</v>
      </c>
      <c r="PGL286" s="197"/>
      <c r="PGM286" s="678" t="e">
        <f>PGL286+#REF!</f>
        <v>#REF!</v>
      </c>
      <c r="PGN286" s="197"/>
      <c r="PGO286" s="678" t="e">
        <f>PGN286+#REF!</f>
        <v>#REF!</v>
      </c>
      <c r="PGP286" s="197"/>
      <c r="PGQ286" s="678" t="e">
        <f>PGP286+#REF!</f>
        <v>#REF!</v>
      </c>
      <c r="PGR286" s="197"/>
      <c r="PGS286" s="678" t="e">
        <f>PGR286+#REF!</f>
        <v>#REF!</v>
      </c>
      <c r="PGT286" s="197"/>
      <c r="PGU286" s="678" t="e">
        <f>PGT286+#REF!</f>
        <v>#REF!</v>
      </c>
      <c r="PGV286" s="197"/>
      <c r="PGW286" s="678" t="e">
        <f>PGV286+#REF!</f>
        <v>#REF!</v>
      </c>
      <c r="PGX286" s="197"/>
      <c r="PGY286" s="678" t="e">
        <f>PGX286+#REF!</f>
        <v>#REF!</v>
      </c>
      <c r="PGZ286" s="197"/>
      <c r="PHA286" s="678" t="e">
        <f>PGZ286+#REF!</f>
        <v>#REF!</v>
      </c>
      <c r="PHB286" s="197"/>
      <c r="PHC286" s="678" t="e">
        <f>PHB286+#REF!</f>
        <v>#REF!</v>
      </c>
      <c r="PHD286" s="197"/>
      <c r="PHE286" s="678" t="e">
        <f>PHD286+#REF!</f>
        <v>#REF!</v>
      </c>
      <c r="PHF286" s="197"/>
      <c r="PHG286" s="678" t="e">
        <f>PHF286+#REF!</f>
        <v>#REF!</v>
      </c>
      <c r="PHH286" s="197"/>
      <c r="PHI286" s="678" t="e">
        <f>PHH286+#REF!</f>
        <v>#REF!</v>
      </c>
      <c r="PHJ286" s="197"/>
      <c r="PHK286" s="678" t="e">
        <f>PHJ286+#REF!</f>
        <v>#REF!</v>
      </c>
      <c r="PHL286" s="197"/>
      <c r="PHM286" s="678" t="e">
        <f>PHL286+#REF!</f>
        <v>#REF!</v>
      </c>
      <c r="PHN286" s="197"/>
      <c r="PHO286" s="678" t="e">
        <f>PHN286+#REF!</f>
        <v>#REF!</v>
      </c>
      <c r="PHP286" s="197"/>
      <c r="PHQ286" s="678" t="e">
        <f>PHP286+#REF!</f>
        <v>#REF!</v>
      </c>
      <c r="PHR286" s="197"/>
      <c r="PHS286" s="678" t="e">
        <f>PHR286+#REF!</f>
        <v>#REF!</v>
      </c>
      <c r="PHT286" s="197"/>
      <c r="PHU286" s="678" t="e">
        <f>PHT286+#REF!</f>
        <v>#REF!</v>
      </c>
      <c r="PHV286" s="197"/>
      <c r="PHW286" s="678" t="e">
        <f>PHV286+#REF!</f>
        <v>#REF!</v>
      </c>
      <c r="PHX286" s="197"/>
      <c r="PHY286" s="678" t="e">
        <f>PHX286+#REF!</f>
        <v>#REF!</v>
      </c>
      <c r="PHZ286" s="197"/>
      <c r="PIA286" s="678" t="e">
        <f>PHZ286+#REF!</f>
        <v>#REF!</v>
      </c>
      <c r="PIB286" s="197"/>
      <c r="PIC286" s="678" t="e">
        <f>PIB286+#REF!</f>
        <v>#REF!</v>
      </c>
      <c r="PID286" s="197"/>
      <c r="PIE286" s="678" t="e">
        <f>PID286+#REF!</f>
        <v>#REF!</v>
      </c>
      <c r="PIF286" s="197"/>
      <c r="PIG286" s="678" t="e">
        <f>PIF286+#REF!</f>
        <v>#REF!</v>
      </c>
      <c r="PIH286" s="197"/>
      <c r="PII286" s="678" t="e">
        <f>PIH286+#REF!</f>
        <v>#REF!</v>
      </c>
      <c r="PIJ286" s="197"/>
      <c r="PIK286" s="678" t="e">
        <f>PIJ286+#REF!</f>
        <v>#REF!</v>
      </c>
      <c r="PIL286" s="197"/>
      <c r="PIM286" s="678" t="e">
        <f>PIL286+#REF!</f>
        <v>#REF!</v>
      </c>
      <c r="PIN286" s="197"/>
      <c r="PIO286" s="678" t="e">
        <f>PIN286+#REF!</f>
        <v>#REF!</v>
      </c>
      <c r="PIP286" s="197"/>
      <c r="PIQ286" s="678" t="e">
        <f>PIP286+#REF!</f>
        <v>#REF!</v>
      </c>
      <c r="PIR286" s="197"/>
      <c r="PIS286" s="678" t="e">
        <f>PIR286+#REF!</f>
        <v>#REF!</v>
      </c>
      <c r="PIT286" s="197"/>
      <c r="PIU286" s="678" t="e">
        <f>PIT286+#REF!</f>
        <v>#REF!</v>
      </c>
      <c r="PIV286" s="197"/>
      <c r="PIW286" s="678" t="e">
        <f>PIV286+#REF!</f>
        <v>#REF!</v>
      </c>
      <c r="PIX286" s="197"/>
      <c r="PIY286" s="678" t="e">
        <f>PIX286+#REF!</f>
        <v>#REF!</v>
      </c>
      <c r="PIZ286" s="197"/>
      <c r="PJA286" s="678" t="e">
        <f>PIZ286+#REF!</f>
        <v>#REF!</v>
      </c>
      <c r="PJB286" s="197"/>
      <c r="PJC286" s="678" t="e">
        <f>PJB286+#REF!</f>
        <v>#REF!</v>
      </c>
      <c r="PJD286" s="197"/>
      <c r="PJE286" s="678" t="e">
        <f>PJD286+#REF!</f>
        <v>#REF!</v>
      </c>
      <c r="PJF286" s="197"/>
      <c r="PJG286" s="678" t="e">
        <f>PJF286+#REF!</f>
        <v>#REF!</v>
      </c>
      <c r="PJH286" s="197"/>
      <c r="PJI286" s="678" t="e">
        <f>PJH286+#REF!</f>
        <v>#REF!</v>
      </c>
      <c r="PJJ286" s="197"/>
      <c r="PJK286" s="678" t="e">
        <f>PJJ286+#REF!</f>
        <v>#REF!</v>
      </c>
      <c r="PJL286" s="197"/>
      <c r="PJM286" s="678" t="e">
        <f>PJL286+#REF!</f>
        <v>#REF!</v>
      </c>
      <c r="PJN286" s="197"/>
      <c r="PJO286" s="678" t="e">
        <f>PJN286+#REF!</f>
        <v>#REF!</v>
      </c>
      <c r="PJP286" s="197"/>
      <c r="PJQ286" s="678" t="e">
        <f>PJP286+#REF!</f>
        <v>#REF!</v>
      </c>
      <c r="PJR286" s="197"/>
      <c r="PJS286" s="678" t="e">
        <f>PJR286+#REF!</f>
        <v>#REF!</v>
      </c>
      <c r="PJT286" s="197"/>
      <c r="PJU286" s="678" t="e">
        <f>PJT286+#REF!</f>
        <v>#REF!</v>
      </c>
      <c r="PJV286" s="197"/>
      <c r="PJW286" s="678" t="e">
        <f>PJV286+#REF!</f>
        <v>#REF!</v>
      </c>
      <c r="PJX286" s="197"/>
      <c r="PJY286" s="678" t="e">
        <f>PJX286+#REF!</f>
        <v>#REF!</v>
      </c>
      <c r="PJZ286" s="197"/>
      <c r="PKA286" s="678" t="e">
        <f>PJZ286+#REF!</f>
        <v>#REF!</v>
      </c>
      <c r="PKB286" s="197"/>
      <c r="PKC286" s="678" t="e">
        <f>PKB286+#REF!</f>
        <v>#REF!</v>
      </c>
      <c r="PKD286" s="197"/>
      <c r="PKE286" s="678" t="e">
        <f>PKD286+#REF!</f>
        <v>#REF!</v>
      </c>
      <c r="PKF286" s="197"/>
      <c r="PKG286" s="678" t="e">
        <f>PKF286+#REF!</f>
        <v>#REF!</v>
      </c>
      <c r="PKH286" s="197"/>
      <c r="PKI286" s="678" t="e">
        <f>PKH286+#REF!</f>
        <v>#REF!</v>
      </c>
      <c r="PKJ286" s="197"/>
      <c r="PKK286" s="678" t="e">
        <f>PKJ286+#REF!</f>
        <v>#REF!</v>
      </c>
      <c r="PKL286" s="197"/>
      <c r="PKM286" s="678" t="e">
        <f>PKL286+#REF!</f>
        <v>#REF!</v>
      </c>
      <c r="PKN286" s="197"/>
      <c r="PKO286" s="678" t="e">
        <f>PKN286+#REF!</f>
        <v>#REF!</v>
      </c>
      <c r="PKP286" s="197"/>
      <c r="PKQ286" s="678" t="e">
        <f>PKP286+#REF!</f>
        <v>#REF!</v>
      </c>
      <c r="PKR286" s="197"/>
      <c r="PKS286" s="678" t="e">
        <f>PKR286+#REF!</f>
        <v>#REF!</v>
      </c>
      <c r="PKT286" s="197"/>
      <c r="PKU286" s="678" t="e">
        <f>PKT286+#REF!</f>
        <v>#REF!</v>
      </c>
      <c r="PKV286" s="197"/>
      <c r="PKW286" s="678" t="e">
        <f>PKV286+#REF!</f>
        <v>#REF!</v>
      </c>
      <c r="PKX286" s="197"/>
      <c r="PKY286" s="678" t="e">
        <f>PKX286+#REF!</f>
        <v>#REF!</v>
      </c>
      <c r="PKZ286" s="197"/>
      <c r="PLA286" s="678" t="e">
        <f>PKZ286+#REF!</f>
        <v>#REF!</v>
      </c>
      <c r="PLB286" s="197"/>
      <c r="PLC286" s="678" t="e">
        <f>PLB286+#REF!</f>
        <v>#REF!</v>
      </c>
      <c r="PLD286" s="197"/>
      <c r="PLE286" s="678" t="e">
        <f>PLD286+#REF!</f>
        <v>#REF!</v>
      </c>
      <c r="PLF286" s="197"/>
      <c r="PLG286" s="678" t="e">
        <f>PLF286+#REF!</f>
        <v>#REF!</v>
      </c>
      <c r="PLH286" s="197"/>
      <c r="PLI286" s="678" t="e">
        <f>PLH286+#REF!</f>
        <v>#REF!</v>
      </c>
      <c r="PLJ286" s="197"/>
      <c r="PLK286" s="678" t="e">
        <f>PLJ286+#REF!</f>
        <v>#REF!</v>
      </c>
      <c r="PLL286" s="197"/>
      <c r="PLM286" s="678" t="e">
        <f>PLL286+#REF!</f>
        <v>#REF!</v>
      </c>
      <c r="PLN286" s="197"/>
      <c r="PLO286" s="678" t="e">
        <f>PLN286+#REF!</f>
        <v>#REF!</v>
      </c>
      <c r="PLP286" s="197"/>
      <c r="PLQ286" s="678" t="e">
        <f>PLP286+#REF!</f>
        <v>#REF!</v>
      </c>
      <c r="PLR286" s="197"/>
      <c r="PLS286" s="678" t="e">
        <f>PLR286+#REF!</f>
        <v>#REF!</v>
      </c>
      <c r="PLT286" s="197"/>
      <c r="PLU286" s="678" t="e">
        <f>PLT286+#REF!</f>
        <v>#REF!</v>
      </c>
      <c r="PLV286" s="197"/>
      <c r="PLW286" s="678" t="e">
        <f>PLV286+#REF!</f>
        <v>#REF!</v>
      </c>
      <c r="PLX286" s="197"/>
      <c r="PLY286" s="678" t="e">
        <f>PLX286+#REF!</f>
        <v>#REF!</v>
      </c>
      <c r="PLZ286" s="197"/>
      <c r="PMA286" s="678" t="e">
        <f>PLZ286+#REF!</f>
        <v>#REF!</v>
      </c>
      <c r="PMB286" s="197"/>
      <c r="PMC286" s="678" t="e">
        <f>PMB286+#REF!</f>
        <v>#REF!</v>
      </c>
      <c r="PMD286" s="197"/>
      <c r="PME286" s="678" t="e">
        <f>PMD286+#REF!</f>
        <v>#REF!</v>
      </c>
      <c r="PMF286" s="197"/>
      <c r="PMG286" s="678" t="e">
        <f>PMF286+#REF!</f>
        <v>#REF!</v>
      </c>
      <c r="PMH286" s="197"/>
      <c r="PMI286" s="678" t="e">
        <f>PMH286+#REF!</f>
        <v>#REF!</v>
      </c>
      <c r="PMJ286" s="197"/>
      <c r="PMK286" s="678" t="e">
        <f>PMJ286+#REF!</f>
        <v>#REF!</v>
      </c>
      <c r="PML286" s="197"/>
      <c r="PMM286" s="678" t="e">
        <f>PML286+#REF!</f>
        <v>#REF!</v>
      </c>
      <c r="PMN286" s="197"/>
      <c r="PMO286" s="678" t="e">
        <f>PMN286+#REF!</f>
        <v>#REF!</v>
      </c>
      <c r="PMP286" s="197"/>
      <c r="PMQ286" s="678" t="e">
        <f>PMP286+#REF!</f>
        <v>#REF!</v>
      </c>
      <c r="PMR286" s="197"/>
      <c r="PMS286" s="678" t="e">
        <f>PMR286+#REF!</f>
        <v>#REF!</v>
      </c>
      <c r="PMT286" s="197"/>
      <c r="PMU286" s="678" t="e">
        <f>PMT286+#REF!</f>
        <v>#REF!</v>
      </c>
      <c r="PMV286" s="197"/>
      <c r="PMW286" s="678" t="e">
        <f>PMV286+#REF!</f>
        <v>#REF!</v>
      </c>
      <c r="PMX286" s="197"/>
      <c r="PMY286" s="678" t="e">
        <f>PMX286+#REF!</f>
        <v>#REF!</v>
      </c>
      <c r="PMZ286" s="197"/>
      <c r="PNA286" s="678" t="e">
        <f>PMZ286+#REF!</f>
        <v>#REF!</v>
      </c>
      <c r="PNB286" s="197"/>
      <c r="PNC286" s="678" t="e">
        <f>PNB286+#REF!</f>
        <v>#REF!</v>
      </c>
      <c r="PND286" s="197"/>
      <c r="PNE286" s="678" t="e">
        <f>PND286+#REF!</f>
        <v>#REF!</v>
      </c>
      <c r="PNF286" s="197"/>
      <c r="PNG286" s="678" t="e">
        <f>PNF286+#REF!</f>
        <v>#REF!</v>
      </c>
      <c r="PNH286" s="197"/>
      <c r="PNI286" s="678" t="e">
        <f>PNH286+#REF!</f>
        <v>#REF!</v>
      </c>
      <c r="PNJ286" s="197"/>
      <c r="PNK286" s="678" t="e">
        <f>PNJ286+#REF!</f>
        <v>#REF!</v>
      </c>
      <c r="PNL286" s="197"/>
      <c r="PNM286" s="678" t="e">
        <f>PNL286+#REF!</f>
        <v>#REF!</v>
      </c>
      <c r="PNN286" s="197"/>
      <c r="PNO286" s="678" t="e">
        <f>PNN286+#REF!</f>
        <v>#REF!</v>
      </c>
      <c r="PNP286" s="197"/>
      <c r="PNQ286" s="678" t="e">
        <f>PNP286+#REF!</f>
        <v>#REF!</v>
      </c>
      <c r="PNR286" s="197"/>
      <c r="PNS286" s="678" t="e">
        <f>PNR286+#REF!</f>
        <v>#REF!</v>
      </c>
      <c r="PNT286" s="197"/>
      <c r="PNU286" s="678" t="e">
        <f>PNT286+#REF!</f>
        <v>#REF!</v>
      </c>
      <c r="PNV286" s="197"/>
      <c r="PNW286" s="678" t="e">
        <f>PNV286+#REF!</f>
        <v>#REF!</v>
      </c>
      <c r="PNX286" s="197"/>
      <c r="PNY286" s="678" t="e">
        <f>PNX286+#REF!</f>
        <v>#REF!</v>
      </c>
      <c r="PNZ286" s="197"/>
      <c r="POA286" s="678" t="e">
        <f>PNZ286+#REF!</f>
        <v>#REF!</v>
      </c>
      <c r="POB286" s="197"/>
      <c r="POC286" s="678" t="e">
        <f>POB286+#REF!</f>
        <v>#REF!</v>
      </c>
      <c r="POD286" s="197"/>
      <c r="POE286" s="678" t="e">
        <f>POD286+#REF!</f>
        <v>#REF!</v>
      </c>
      <c r="POF286" s="197"/>
      <c r="POG286" s="678" t="e">
        <f>POF286+#REF!</f>
        <v>#REF!</v>
      </c>
      <c r="POH286" s="197"/>
      <c r="POI286" s="678" t="e">
        <f>POH286+#REF!</f>
        <v>#REF!</v>
      </c>
      <c r="POJ286" s="197"/>
      <c r="POK286" s="678" t="e">
        <f>POJ286+#REF!</f>
        <v>#REF!</v>
      </c>
      <c r="POL286" s="197"/>
      <c r="POM286" s="678" t="e">
        <f>POL286+#REF!</f>
        <v>#REF!</v>
      </c>
      <c r="PON286" s="197"/>
      <c r="POO286" s="678" t="e">
        <f>PON286+#REF!</f>
        <v>#REF!</v>
      </c>
      <c r="POP286" s="197"/>
      <c r="POQ286" s="678" t="e">
        <f>POP286+#REF!</f>
        <v>#REF!</v>
      </c>
      <c r="POR286" s="197"/>
      <c r="POS286" s="678" t="e">
        <f>POR286+#REF!</f>
        <v>#REF!</v>
      </c>
      <c r="POT286" s="197"/>
      <c r="POU286" s="678" t="e">
        <f>POT286+#REF!</f>
        <v>#REF!</v>
      </c>
      <c r="POV286" s="197"/>
      <c r="POW286" s="678" t="e">
        <f>POV286+#REF!</f>
        <v>#REF!</v>
      </c>
      <c r="POX286" s="197"/>
      <c r="POY286" s="678" t="e">
        <f>POX286+#REF!</f>
        <v>#REF!</v>
      </c>
      <c r="POZ286" s="197"/>
      <c r="PPA286" s="678" t="e">
        <f>POZ286+#REF!</f>
        <v>#REF!</v>
      </c>
      <c r="PPB286" s="197"/>
      <c r="PPC286" s="678" t="e">
        <f>PPB286+#REF!</f>
        <v>#REF!</v>
      </c>
      <c r="PPD286" s="197"/>
      <c r="PPE286" s="678" t="e">
        <f>PPD286+#REF!</f>
        <v>#REF!</v>
      </c>
      <c r="PPF286" s="197"/>
      <c r="PPG286" s="678" t="e">
        <f>PPF286+#REF!</f>
        <v>#REF!</v>
      </c>
      <c r="PPH286" s="197"/>
      <c r="PPI286" s="678" t="e">
        <f>PPH286+#REF!</f>
        <v>#REF!</v>
      </c>
      <c r="PPJ286" s="197"/>
      <c r="PPK286" s="678" t="e">
        <f>PPJ286+#REF!</f>
        <v>#REF!</v>
      </c>
      <c r="PPL286" s="197"/>
      <c r="PPM286" s="678" t="e">
        <f>PPL286+#REF!</f>
        <v>#REF!</v>
      </c>
      <c r="PPN286" s="197"/>
      <c r="PPO286" s="678" t="e">
        <f>PPN286+#REF!</f>
        <v>#REF!</v>
      </c>
      <c r="PPP286" s="197"/>
      <c r="PPQ286" s="678" t="e">
        <f>PPP286+#REF!</f>
        <v>#REF!</v>
      </c>
      <c r="PPR286" s="197"/>
      <c r="PPS286" s="678" t="e">
        <f>PPR286+#REF!</f>
        <v>#REF!</v>
      </c>
      <c r="PPT286" s="197"/>
      <c r="PPU286" s="678" t="e">
        <f>PPT286+#REF!</f>
        <v>#REF!</v>
      </c>
      <c r="PPV286" s="197"/>
      <c r="PPW286" s="678" t="e">
        <f>PPV286+#REF!</f>
        <v>#REF!</v>
      </c>
      <c r="PPX286" s="197"/>
      <c r="PPY286" s="678" t="e">
        <f>PPX286+#REF!</f>
        <v>#REF!</v>
      </c>
      <c r="PPZ286" s="197"/>
      <c r="PQA286" s="678" t="e">
        <f>PPZ286+#REF!</f>
        <v>#REF!</v>
      </c>
      <c r="PQB286" s="197"/>
      <c r="PQC286" s="678" t="e">
        <f>PQB286+#REF!</f>
        <v>#REF!</v>
      </c>
      <c r="PQD286" s="197"/>
      <c r="PQE286" s="678" t="e">
        <f>PQD286+#REF!</f>
        <v>#REF!</v>
      </c>
      <c r="PQF286" s="197"/>
      <c r="PQG286" s="678" t="e">
        <f>PQF286+#REF!</f>
        <v>#REF!</v>
      </c>
      <c r="PQH286" s="197"/>
      <c r="PQI286" s="678" t="e">
        <f>PQH286+#REF!</f>
        <v>#REF!</v>
      </c>
      <c r="PQJ286" s="197"/>
      <c r="PQK286" s="678" t="e">
        <f>PQJ286+#REF!</f>
        <v>#REF!</v>
      </c>
      <c r="PQL286" s="197"/>
      <c r="PQM286" s="678" t="e">
        <f>PQL286+#REF!</f>
        <v>#REF!</v>
      </c>
      <c r="PQN286" s="197"/>
      <c r="PQO286" s="678" t="e">
        <f>PQN286+#REF!</f>
        <v>#REF!</v>
      </c>
      <c r="PQP286" s="197"/>
      <c r="PQQ286" s="678" t="e">
        <f>PQP286+#REF!</f>
        <v>#REF!</v>
      </c>
      <c r="PQR286" s="197"/>
      <c r="PQS286" s="678" t="e">
        <f>PQR286+#REF!</f>
        <v>#REF!</v>
      </c>
      <c r="PQT286" s="197"/>
      <c r="PQU286" s="678" t="e">
        <f>PQT286+#REF!</f>
        <v>#REF!</v>
      </c>
      <c r="PQV286" s="197"/>
      <c r="PQW286" s="678" t="e">
        <f>PQV286+#REF!</f>
        <v>#REF!</v>
      </c>
      <c r="PQX286" s="197"/>
      <c r="PQY286" s="678" t="e">
        <f>PQX286+#REF!</f>
        <v>#REF!</v>
      </c>
      <c r="PQZ286" s="197"/>
      <c r="PRA286" s="678" t="e">
        <f>PQZ286+#REF!</f>
        <v>#REF!</v>
      </c>
      <c r="PRB286" s="197"/>
      <c r="PRC286" s="678" t="e">
        <f>PRB286+#REF!</f>
        <v>#REF!</v>
      </c>
      <c r="PRD286" s="197"/>
      <c r="PRE286" s="678" t="e">
        <f>PRD286+#REF!</f>
        <v>#REF!</v>
      </c>
      <c r="PRF286" s="197"/>
      <c r="PRG286" s="678" t="e">
        <f>PRF286+#REF!</f>
        <v>#REF!</v>
      </c>
      <c r="PRH286" s="197"/>
      <c r="PRI286" s="678" t="e">
        <f>PRH286+#REF!</f>
        <v>#REF!</v>
      </c>
      <c r="PRJ286" s="197"/>
      <c r="PRK286" s="678" t="e">
        <f>PRJ286+#REF!</f>
        <v>#REF!</v>
      </c>
      <c r="PRL286" s="197"/>
      <c r="PRM286" s="678" t="e">
        <f>PRL286+#REF!</f>
        <v>#REF!</v>
      </c>
      <c r="PRN286" s="197"/>
      <c r="PRO286" s="678" t="e">
        <f>PRN286+#REF!</f>
        <v>#REF!</v>
      </c>
      <c r="PRP286" s="197"/>
      <c r="PRQ286" s="678" t="e">
        <f>PRP286+#REF!</f>
        <v>#REF!</v>
      </c>
      <c r="PRR286" s="197"/>
      <c r="PRS286" s="678" t="e">
        <f>PRR286+#REF!</f>
        <v>#REF!</v>
      </c>
      <c r="PRT286" s="197"/>
      <c r="PRU286" s="678" t="e">
        <f>PRT286+#REF!</f>
        <v>#REF!</v>
      </c>
      <c r="PRV286" s="197"/>
      <c r="PRW286" s="678" t="e">
        <f>PRV286+#REF!</f>
        <v>#REF!</v>
      </c>
      <c r="PRX286" s="197"/>
      <c r="PRY286" s="678" t="e">
        <f>PRX286+#REF!</f>
        <v>#REF!</v>
      </c>
      <c r="PRZ286" s="197"/>
      <c r="PSA286" s="678" t="e">
        <f>PRZ286+#REF!</f>
        <v>#REF!</v>
      </c>
      <c r="PSB286" s="197"/>
      <c r="PSC286" s="678" t="e">
        <f>PSB286+#REF!</f>
        <v>#REF!</v>
      </c>
      <c r="PSD286" s="197"/>
      <c r="PSE286" s="678" t="e">
        <f>PSD286+#REF!</f>
        <v>#REF!</v>
      </c>
      <c r="PSF286" s="197"/>
      <c r="PSG286" s="678" t="e">
        <f>PSF286+#REF!</f>
        <v>#REF!</v>
      </c>
      <c r="PSH286" s="197"/>
      <c r="PSI286" s="678" t="e">
        <f>PSH286+#REF!</f>
        <v>#REF!</v>
      </c>
      <c r="PSJ286" s="197"/>
      <c r="PSK286" s="678" t="e">
        <f>PSJ286+#REF!</f>
        <v>#REF!</v>
      </c>
      <c r="PSL286" s="197"/>
      <c r="PSM286" s="678" t="e">
        <f>PSL286+#REF!</f>
        <v>#REF!</v>
      </c>
      <c r="PSN286" s="197"/>
      <c r="PSO286" s="678" t="e">
        <f>PSN286+#REF!</f>
        <v>#REF!</v>
      </c>
      <c r="PSP286" s="197"/>
      <c r="PSQ286" s="678" t="e">
        <f>PSP286+#REF!</f>
        <v>#REF!</v>
      </c>
      <c r="PSR286" s="197"/>
      <c r="PSS286" s="678" t="e">
        <f>PSR286+#REF!</f>
        <v>#REF!</v>
      </c>
      <c r="PST286" s="197"/>
      <c r="PSU286" s="678" t="e">
        <f>PST286+#REF!</f>
        <v>#REF!</v>
      </c>
      <c r="PSV286" s="197"/>
      <c r="PSW286" s="678" t="e">
        <f>PSV286+#REF!</f>
        <v>#REF!</v>
      </c>
      <c r="PSX286" s="197"/>
      <c r="PSY286" s="678" t="e">
        <f>PSX286+#REF!</f>
        <v>#REF!</v>
      </c>
      <c r="PSZ286" s="197"/>
      <c r="PTA286" s="678" t="e">
        <f>PSZ286+#REF!</f>
        <v>#REF!</v>
      </c>
      <c r="PTB286" s="197"/>
      <c r="PTC286" s="678" t="e">
        <f>PTB286+#REF!</f>
        <v>#REF!</v>
      </c>
      <c r="PTD286" s="197"/>
      <c r="PTE286" s="678" t="e">
        <f>PTD286+#REF!</f>
        <v>#REF!</v>
      </c>
      <c r="PTF286" s="197"/>
      <c r="PTG286" s="678" t="e">
        <f>PTF286+#REF!</f>
        <v>#REF!</v>
      </c>
      <c r="PTH286" s="197"/>
      <c r="PTI286" s="678" t="e">
        <f>PTH286+#REF!</f>
        <v>#REF!</v>
      </c>
      <c r="PTJ286" s="197"/>
      <c r="PTK286" s="678" t="e">
        <f>PTJ286+#REF!</f>
        <v>#REF!</v>
      </c>
      <c r="PTL286" s="197"/>
      <c r="PTM286" s="678" t="e">
        <f>PTL286+#REF!</f>
        <v>#REF!</v>
      </c>
      <c r="PTN286" s="197"/>
      <c r="PTO286" s="678" t="e">
        <f>PTN286+#REF!</f>
        <v>#REF!</v>
      </c>
      <c r="PTP286" s="197"/>
      <c r="PTQ286" s="678" t="e">
        <f>PTP286+#REF!</f>
        <v>#REF!</v>
      </c>
      <c r="PTR286" s="197"/>
      <c r="PTS286" s="678" t="e">
        <f>PTR286+#REF!</f>
        <v>#REF!</v>
      </c>
      <c r="PTT286" s="197"/>
      <c r="PTU286" s="678" t="e">
        <f>PTT286+#REF!</f>
        <v>#REF!</v>
      </c>
      <c r="PTV286" s="197"/>
      <c r="PTW286" s="678" t="e">
        <f>PTV286+#REF!</f>
        <v>#REF!</v>
      </c>
      <c r="PTX286" s="197"/>
      <c r="PTY286" s="678" t="e">
        <f>PTX286+#REF!</f>
        <v>#REF!</v>
      </c>
      <c r="PTZ286" s="197"/>
      <c r="PUA286" s="678" t="e">
        <f>PTZ286+#REF!</f>
        <v>#REF!</v>
      </c>
      <c r="PUB286" s="197"/>
      <c r="PUC286" s="678" t="e">
        <f>PUB286+#REF!</f>
        <v>#REF!</v>
      </c>
      <c r="PUD286" s="197"/>
      <c r="PUE286" s="678" t="e">
        <f>PUD286+#REF!</f>
        <v>#REF!</v>
      </c>
      <c r="PUF286" s="197"/>
      <c r="PUG286" s="678" t="e">
        <f>PUF286+#REF!</f>
        <v>#REF!</v>
      </c>
      <c r="PUH286" s="197"/>
      <c r="PUI286" s="678" t="e">
        <f>PUH286+#REF!</f>
        <v>#REF!</v>
      </c>
      <c r="PUJ286" s="197"/>
      <c r="PUK286" s="678" t="e">
        <f>PUJ286+#REF!</f>
        <v>#REF!</v>
      </c>
      <c r="PUL286" s="197"/>
      <c r="PUM286" s="678" t="e">
        <f>PUL286+#REF!</f>
        <v>#REF!</v>
      </c>
      <c r="PUN286" s="197"/>
      <c r="PUO286" s="678" t="e">
        <f>PUN286+#REF!</f>
        <v>#REF!</v>
      </c>
      <c r="PUP286" s="197"/>
      <c r="PUQ286" s="678" t="e">
        <f>PUP286+#REF!</f>
        <v>#REF!</v>
      </c>
      <c r="PUR286" s="197"/>
      <c r="PUS286" s="678" t="e">
        <f>PUR286+#REF!</f>
        <v>#REF!</v>
      </c>
      <c r="PUT286" s="197"/>
      <c r="PUU286" s="678" t="e">
        <f>PUT286+#REF!</f>
        <v>#REF!</v>
      </c>
      <c r="PUV286" s="197"/>
      <c r="PUW286" s="678" t="e">
        <f>PUV286+#REF!</f>
        <v>#REF!</v>
      </c>
      <c r="PUX286" s="197"/>
      <c r="PUY286" s="678" t="e">
        <f>PUX286+#REF!</f>
        <v>#REF!</v>
      </c>
      <c r="PUZ286" s="197"/>
      <c r="PVA286" s="678" t="e">
        <f>PUZ286+#REF!</f>
        <v>#REF!</v>
      </c>
      <c r="PVB286" s="197"/>
      <c r="PVC286" s="678" t="e">
        <f>PVB286+#REF!</f>
        <v>#REF!</v>
      </c>
      <c r="PVD286" s="197"/>
      <c r="PVE286" s="678" t="e">
        <f>PVD286+#REF!</f>
        <v>#REF!</v>
      </c>
      <c r="PVF286" s="197"/>
      <c r="PVG286" s="678" t="e">
        <f>PVF286+#REF!</f>
        <v>#REF!</v>
      </c>
      <c r="PVH286" s="197"/>
      <c r="PVI286" s="678" t="e">
        <f>PVH286+#REF!</f>
        <v>#REF!</v>
      </c>
      <c r="PVJ286" s="197"/>
      <c r="PVK286" s="678" t="e">
        <f>PVJ286+#REF!</f>
        <v>#REF!</v>
      </c>
      <c r="PVL286" s="197"/>
      <c r="PVM286" s="678" t="e">
        <f>PVL286+#REF!</f>
        <v>#REF!</v>
      </c>
      <c r="PVN286" s="197"/>
      <c r="PVO286" s="678" t="e">
        <f>PVN286+#REF!</f>
        <v>#REF!</v>
      </c>
      <c r="PVP286" s="197"/>
      <c r="PVQ286" s="678" t="e">
        <f>PVP286+#REF!</f>
        <v>#REF!</v>
      </c>
      <c r="PVR286" s="197"/>
      <c r="PVS286" s="678" t="e">
        <f>PVR286+#REF!</f>
        <v>#REF!</v>
      </c>
      <c r="PVT286" s="197"/>
      <c r="PVU286" s="678" t="e">
        <f>PVT286+#REF!</f>
        <v>#REF!</v>
      </c>
      <c r="PVV286" s="197"/>
      <c r="PVW286" s="678" t="e">
        <f>PVV286+#REF!</f>
        <v>#REF!</v>
      </c>
      <c r="PVX286" s="197"/>
      <c r="PVY286" s="678" t="e">
        <f>PVX286+#REF!</f>
        <v>#REF!</v>
      </c>
      <c r="PVZ286" s="197"/>
      <c r="PWA286" s="678" t="e">
        <f>PVZ286+#REF!</f>
        <v>#REF!</v>
      </c>
      <c r="PWB286" s="197"/>
      <c r="PWC286" s="678" t="e">
        <f>PWB286+#REF!</f>
        <v>#REF!</v>
      </c>
      <c r="PWD286" s="197"/>
      <c r="PWE286" s="678" t="e">
        <f>PWD286+#REF!</f>
        <v>#REF!</v>
      </c>
      <c r="PWF286" s="197"/>
      <c r="PWG286" s="678" t="e">
        <f>PWF286+#REF!</f>
        <v>#REF!</v>
      </c>
      <c r="PWH286" s="197"/>
      <c r="PWI286" s="678" t="e">
        <f>PWH286+#REF!</f>
        <v>#REF!</v>
      </c>
      <c r="PWJ286" s="197"/>
      <c r="PWK286" s="678" t="e">
        <f>PWJ286+#REF!</f>
        <v>#REF!</v>
      </c>
      <c r="PWL286" s="197"/>
      <c r="PWM286" s="678" t="e">
        <f>PWL286+#REF!</f>
        <v>#REF!</v>
      </c>
      <c r="PWN286" s="197"/>
      <c r="PWO286" s="678" t="e">
        <f>PWN286+#REF!</f>
        <v>#REF!</v>
      </c>
      <c r="PWP286" s="197"/>
      <c r="PWQ286" s="678" t="e">
        <f>PWP286+#REF!</f>
        <v>#REF!</v>
      </c>
      <c r="PWR286" s="197"/>
      <c r="PWS286" s="678" t="e">
        <f>PWR286+#REF!</f>
        <v>#REF!</v>
      </c>
      <c r="PWT286" s="197"/>
      <c r="PWU286" s="678" t="e">
        <f>PWT286+#REF!</f>
        <v>#REF!</v>
      </c>
      <c r="PWV286" s="197"/>
      <c r="PWW286" s="678" t="e">
        <f>PWV286+#REF!</f>
        <v>#REF!</v>
      </c>
      <c r="PWX286" s="197"/>
      <c r="PWY286" s="678" t="e">
        <f>PWX286+#REF!</f>
        <v>#REF!</v>
      </c>
      <c r="PWZ286" s="197"/>
      <c r="PXA286" s="678" t="e">
        <f>PWZ286+#REF!</f>
        <v>#REF!</v>
      </c>
      <c r="PXB286" s="197"/>
      <c r="PXC286" s="678" t="e">
        <f>PXB286+#REF!</f>
        <v>#REF!</v>
      </c>
      <c r="PXD286" s="197"/>
      <c r="PXE286" s="678" t="e">
        <f>PXD286+#REF!</f>
        <v>#REF!</v>
      </c>
      <c r="PXF286" s="197"/>
      <c r="PXG286" s="678" t="e">
        <f>PXF286+#REF!</f>
        <v>#REF!</v>
      </c>
      <c r="PXH286" s="197"/>
      <c r="PXI286" s="678" t="e">
        <f>PXH286+#REF!</f>
        <v>#REF!</v>
      </c>
      <c r="PXJ286" s="197"/>
      <c r="PXK286" s="678" t="e">
        <f>PXJ286+#REF!</f>
        <v>#REF!</v>
      </c>
      <c r="PXL286" s="197"/>
      <c r="PXM286" s="678" t="e">
        <f>PXL286+#REF!</f>
        <v>#REF!</v>
      </c>
      <c r="PXN286" s="197"/>
      <c r="PXO286" s="678" t="e">
        <f>PXN286+#REF!</f>
        <v>#REF!</v>
      </c>
      <c r="PXP286" s="197"/>
      <c r="PXQ286" s="678" t="e">
        <f>PXP286+#REF!</f>
        <v>#REF!</v>
      </c>
      <c r="PXR286" s="197"/>
      <c r="PXS286" s="678" t="e">
        <f>PXR286+#REF!</f>
        <v>#REF!</v>
      </c>
      <c r="PXT286" s="197"/>
      <c r="PXU286" s="678" t="e">
        <f>PXT286+#REF!</f>
        <v>#REF!</v>
      </c>
      <c r="PXV286" s="197"/>
      <c r="PXW286" s="678" t="e">
        <f>PXV286+#REF!</f>
        <v>#REF!</v>
      </c>
      <c r="PXX286" s="197"/>
      <c r="PXY286" s="678" t="e">
        <f>PXX286+#REF!</f>
        <v>#REF!</v>
      </c>
      <c r="PXZ286" s="197"/>
      <c r="PYA286" s="678" t="e">
        <f>PXZ286+#REF!</f>
        <v>#REF!</v>
      </c>
      <c r="PYB286" s="197"/>
      <c r="PYC286" s="678" t="e">
        <f>PYB286+#REF!</f>
        <v>#REF!</v>
      </c>
      <c r="PYD286" s="197"/>
      <c r="PYE286" s="678" t="e">
        <f>PYD286+#REF!</f>
        <v>#REF!</v>
      </c>
      <c r="PYF286" s="197"/>
      <c r="PYG286" s="678" t="e">
        <f>PYF286+#REF!</f>
        <v>#REF!</v>
      </c>
      <c r="PYH286" s="197"/>
      <c r="PYI286" s="678" t="e">
        <f>PYH286+#REF!</f>
        <v>#REF!</v>
      </c>
      <c r="PYJ286" s="197"/>
      <c r="PYK286" s="678" t="e">
        <f>PYJ286+#REF!</f>
        <v>#REF!</v>
      </c>
      <c r="PYL286" s="197"/>
      <c r="PYM286" s="678" t="e">
        <f>PYL286+#REF!</f>
        <v>#REF!</v>
      </c>
      <c r="PYN286" s="197"/>
      <c r="PYO286" s="678" t="e">
        <f>PYN286+#REF!</f>
        <v>#REF!</v>
      </c>
      <c r="PYP286" s="197"/>
      <c r="PYQ286" s="678" t="e">
        <f>PYP286+#REF!</f>
        <v>#REF!</v>
      </c>
      <c r="PYR286" s="197"/>
      <c r="PYS286" s="678" t="e">
        <f>PYR286+#REF!</f>
        <v>#REF!</v>
      </c>
      <c r="PYT286" s="197"/>
      <c r="PYU286" s="678" t="e">
        <f>PYT286+#REF!</f>
        <v>#REF!</v>
      </c>
      <c r="PYV286" s="197"/>
      <c r="PYW286" s="678" t="e">
        <f>PYV286+#REF!</f>
        <v>#REF!</v>
      </c>
      <c r="PYX286" s="197"/>
      <c r="PYY286" s="678" t="e">
        <f>PYX286+#REF!</f>
        <v>#REF!</v>
      </c>
      <c r="PYZ286" s="197"/>
      <c r="PZA286" s="678" t="e">
        <f>PYZ286+#REF!</f>
        <v>#REF!</v>
      </c>
      <c r="PZB286" s="197"/>
      <c r="PZC286" s="678" t="e">
        <f>PZB286+#REF!</f>
        <v>#REF!</v>
      </c>
      <c r="PZD286" s="197"/>
      <c r="PZE286" s="678" t="e">
        <f>PZD286+#REF!</f>
        <v>#REF!</v>
      </c>
      <c r="PZF286" s="197"/>
      <c r="PZG286" s="678" t="e">
        <f>PZF286+#REF!</f>
        <v>#REF!</v>
      </c>
      <c r="PZH286" s="197"/>
      <c r="PZI286" s="678" t="e">
        <f>PZH286+#REF!</f>
        <v>#REF!</v>
      </c>
      <c r="PZJ286" s="197"/>
      <c r="PZK286" s="678" t="e">
        <f>PZJ286+#REF!</f>
        <v>#REF!</v>
      </c>
      <c r="PZL286" s="197"/>
      <c r="PZM286" s="678" t="e">
        <f>PZL286+#REF!</f>
        <v>#REF!</v>
      </c>
      <c r="PZN286" s="197"/>
      <c r="PZO286" s="678" t="e">
        <f>PZN286+#REF!</f>
        <v>#REF!</v>
      </c>
      <c r="PZP286" s="197"/>
      <c r="PZQ286" s="678" t="e">
        <f>PZP286+#REF!</f>
        <v>#REF!</v>
      </c>
      <c r="PZR286" s="197"/>
      <c r="PZS286" s="678" t="e">
        <f>PZR286+#REF!</f>
        <v>#REF!</v>
      </c>
      <c r="PZT286" s="197"/>
      <c r="PZU286" s="678" t="e">
        <f>PZT286+#REF!</f>
        <v>#REF!</v>
      </c>
      <c r="PZV286" s="197"/>
      <c r="PZW286" s="678" t="e">
        <f>PZV286+#REF!</f>
        <v>#REF!</v>
      </c>
      <c r="PZX286" s="197"/>
      <c r="PZY286" s="678" t="e">
        <f>PZX286+#REF!</f>
        <v>#REF!</v>
      </c>
      <c r="PZZ286" s="197"/>
      <c r="QAA286" s="678" t="e">
        <f>PZZ286+#REF!</f>
        <v>#REF!</v>
      </c>
      <c r="QAB286" s="197"/>
      <c r="QAC286" s="678" t="e">
        <f>QAB286+#REF!</f>
        <v>#REF!</v>
      </c>
      <c r="QAD286" s="197"/>
      <c r="QAE286" s="678" t="e">
        <f>QAD286+#REF!</f>
        <v>#REF!</v>
      </c>
      <c r="QAF286" s="197"/>
      <c r="QAG286" s="678" t="e">
        <f>QAF286+#REF!</f>
        <v>#REF!</v>
      </c>
      <c r="QAH286" s="197"/>
      <c r="QAI286" s="678" t="e">
        <f>QAH286+#REF!</f>
        <v>#REF!</v>
      </c>
      <c r="QAJ286" s="197"/>
      <c r="QAK286" s="678" t="e">
        <f>QAJ286+#REF!</f>
        <v>#REF!</v>
      </c>
      <c r="QAL286" s="197"/>
      <c r="QAM286" s="678" t="e">
        <f>QAL286+#REF!</f>
        <v>#REF!</v>
      </c>
      <c r="QAN286" s="197"/>
      <c r="QAO286" s="678" t="e">
        <f>QAN286+#REF!</f>
        <v>#REF!</v>
      </c>
      <c r="QAP286" s="197"/>
      <c r="QAQ286" s="678" t="e">
        <f>QAP286+#REF!</f>
        <v>#REF!</v>
      </c>
      <c r="QAR286" s="197"/>
      <c r="QAS286" s="678" t="e">
        <f>QAR286+#REF!</f>
        <v>#REF!</v>
      </c>
      <c r="QAT286" s="197"/>
      <c r="QAU286" s="678" t="e">
        <f>QAT286+#REF!</f>
        <v>#REF!</v>
      </c>
      <c r="QAV286" s="197"/>
      <c r="QAW286" s="678" t="e">
        <f>QAV286+#REF!</f>
        <v>#REF!</v>
      </c>
      <c r="QAX286" s="197"/>
      <c r="QAY286" s="678" t="e">
        <f>QAX286+#REF!</f>
        <v>#REF!</v>
      </c>
      <c r="QAZ286" s="197"/>
      <c r="QBA286" s="678" t="e">
        <f>QAZ286+#REF!</f>
        <v>#REF!</v>
      </c>
      <c r="QBB286" s="197"/>
      <c r="QBC286" s="678" t="e">
        <f>QBB286+#REF!</f>
        <v>#REF!</v>
      </c>
      <c r="QBD286" s="197"/>
      <c r="QBE286" s="678" t="e">
        <f>QBD286+#REF!</f>
        <v>#REF!</v>
      </c>
      <c r="QBF286" s="197"/>
      <c r="QBG286" s="678" t="e">
        <f>QBF286+#REF!</f>
        <v>#REF!</v>
      </c>
      <c r="QBH286" s="197"/>
      <c r="QBI286" s="678" t="e">
        <f>QBH286+#REF!</f>
        <v>#REF!</v>
      </c>
      <c r="QBJ286" s="197"/>
      <c r="QBK286" s="678" t="e">
        <f>QBJ286+#REF!</f>
        <v>#REF!</v>
      </c>
      <c r="QBL286" s="197"/>
      <c r="QBM286" s="678" t="e">
        <f>QBL286+#REF!</f>
        <v>#REF!</v>
      </c>
      <c r="QBN286" s="197"/>
      <c r="QBO286" s="678" t="e">
        <f>QBN286+#REF!</f>
        <v>#REF!</v>
      </c>
      <c r="QBP286" s="197"/>
      <c r="QBQ286" s="678" t="e">
        <f>QBP286+#REF!</f>
        <v>#REF!</v>
      </c>
      <c r="QBR286" s="197"/>
      <c r="QBS286" s="678" t="e">
        <f>QBR286+#REF!</f>
        <v>#REF!</v>
      </c>
      <c r="QBT286" s="197"/>
      <c r="QBU286" s="678" t="e">
        <f>QBT286+#REF!</f>
        <v>#REF!</v>
      </c>
      <c r="QBV286" s="197"/>
      <c r="QBW286" s="678" t="e">
        <f>QBV286+#REF!</f>
        <v>#REF!</v>
      </c>
      <c r="QBX286" s="197"/>
      <c r="QBY286" s="678" t="e">
        <f>QBX286+#REF!</f>
        <v>#REF!</v>
      </c>
      <c r="QBZ286" s="197"/>
      <c r="QCA286" s="678" t="e">
        <f>QBZ286+#REF!</f>
        <v>#REF!</v>
      </c>
      <c r="QCB286" s="197"/>
      <c r="QCC286" s="678" t="e">
        <f>QCB286+#REF!</f>
        <v>#REF!</v>
      </c>
      <c r="QCD286" s="197"/>
      <c r="QCE286" s="678" t="e">
        <f>QCD286+#REF!</f>
        <v>#REF!</v>
      </c>
      <c r="QCF286" s="197"/>
      <c r="QCG286" s="678" t="e">
        <f>QCF286+#REF!</f>
        <v>#REF!</v>
      </c>
      <c r="QCH286" s="197"/>
      <c r="QCI286" s="678" t="e">
        <f>QCH286+#REF!</f>
        <v>#REF!</v>
      </c>
      <c r="QCJ286" s="197"/>
      <c r="QCK286" s="678" t="e">
        <f>QCJ286+#REF!</f>
        <v>#REF!</v>
      </c>
      <c r="QCL286" s="197"/>
      <c r="QCM286" s="678" t="e">
        <f>QCL286+#REF!</f>
        <v>#REF!</v>
      </c>
      <c r="QCN286" s="197"/>
      <c r="QCO286" s="678" t="e">
        <f>QCN286+#REF!</f>
        <v>#REF!</v>
      </c>
      <c r="QCP286" s="197"/>
      <c r="QCQ286" s="678" t="e">
        <f>QCP286+#REF!</f>
        <v>#REF!</v>
      </c>
      <c r="QCR286" s="197"/>
      <c r="QCS286" s="678" t="e">
        <f>QCR286+#REF!</f>
        <v>#REF!</v>
      </c>
      <c r="QCT286" s="197"/>
      <c r="QCU286" s="678" t="e">
        <f>QCT286+#REF!</f>
        <v>#REF!</v>
      </c>
      <c r="QCV286" s="197"/>
      <c r="QCW286" s="678" t="e">
        <f>QCV286+#REF!</f>
        <v>#REF!</v>
      </c>
      <c r="QCX286" s="197"/>
      <c r="QCY286" s="678" t="e">
        <f>QCX286+#REF!</f>
        <v>#REF!</v>
      </c>
      <c r="QCZ286" s="197"/>
      <c r="QDA286" s="678" t="e">
        <f>QCZ286+#REF!</f>
        <v>#REF!</v>
      </c>
      <c r="QDB286" s="197"/>
      <c r="QDC286" s="678" t="e">
        <f>QDB286+#REF!</f>
        <v>#REF!</v>
      </c>
      <c r="QDD286" s="197"/>
      <c r="QDE286" s="678" t="e">
        <f>QDD286+#REF!</f>
        <v>#REF!</v>
      </c>
      <c r="QDF286" s="197"/>
      <c r="QDG286" s="678" t="e">
        <f>QDF286+#REF!</f>
        <v>#REF!</v>
      </c>
      <c r="QDH286" s="197"/>
      <c r="QDI286" s="678" t="e">
        <f>QDH286+#REF!</f>
        <v>#REF!</v>
      </c>
      <c r="QDJ286" s="197"/>
      <c r="QDK286" s="678" t="e">
        <f>QDJ286+#REF!</f>
        <v>#REF!</v>
      </c>
      <c r="QDL286" s="197"/>
      <c r="QDM286" s="678" t="e">
        <f>QDL286+#REF!</f>
        <v>#REF!</v>
      </c>
      <c r="QDN286" s="197"/>
      <c r="QDO286" s="678" t="e">
        <f>QDN286+#REF!</f>
        <v>#REF!</v>
      </c>
      <c r="QDP286" s="197"/>
      <c r="QDQ286" s="678" t="e">
        <f>QDP286+#REF!</f>
        <v>#REF!</v>
      </c>
      <c r="QDR286" s="197"/>
      <c r="QDS286" s="678" t="e">
        <f>QDR286+#REF!</f>
        <v>#REF!</v>
      </c>
      <c r="QDT286" s="197"/>
      <c r="QDU286" s="678" t="e">
        <f>QDT286+#REF!</f>
        <v>#REF!</v>
      </c>
      <c r="QDV286" s="197"/>
      <c r="QDW286" s="678" t="e">
        <f>QDV286+#REF!</f>
        <v>#REF!</v>
      </c>
      <c r="QDX286" s="197"/>
      <c r="QDY286" s="678" t="e">
        <f>QDX286+#REF!</f>
        <v>#REF!</v>
      </c>
      <c r="QDZ286" s="197"/>
      <c r="QEA286" s="678" t="e">
        <f>QDZ286+#REF!</f>
        <v>#REF!</v>
      </c>
      <c r="QEB286" s="197"/>
      <c r="QEC286" s="678" t="e">
        <f>QEB286+#REF!</f>
        <v>#REF!</v>
      </c>
      <c r="QED286" s="197"/>
      <c r="QEE286" s="678" t="e">
        <f>QED286+#REF!</f>
        <v>#REF!</v>
      </c>
      <c r="QEF286" s="197"/>
      <c r="QEG286" s="678" t="e">
        <f>QEF286+#REF!</f>
        <v>#REF!</v>
      </c>
      <c r="QEH286" s="197"/>
      <c r="QEI286" s="678" t="e">
        <f>QEH286+#REF!</f>
        <v>#REF!</v>
      </c>
      <c r="QEJ286" s="197"/>
      <c r="QEK286" s="678" t="e">
        <f>QEJ286+#REF!</f>
        <v>#REF!</v>
      </c>
      <c r="QEL286" s="197"/>
      <c r="QEM286" s="678" t="e">
        <f>QEL286+#REF!</f>
        <v>#REF!</v>
      </c>
      <c r="QEN286" s="197"/>
      <c r="QEO286" s="678" t="e">
        <f>QEN286+#REF!</f>
        <v>#REF!</v>
      </c>
      <c r="QEP286" s="197"/>
      <c r="QEQ286" s="678" t="e">
        <f>QEP286+#REF!</f>
        <v>#REF!</v>
      </c>
      <c r="QER286" s="197"/>
      <c r="QES286" s="678" t="e">
        <f>QER286+#REF!</f>
        <v>#REF!</v>
      </c>
      <c r="QET286" s="197"/>
      <c r="QEU286" s="678" t="e">
        <f>QET286+#REF!</f>
        <v>#REF!</v>
      </c>
      <c r="QEV286" s="197"/>
      <c r="QEW286" s="678" t="e">
        <f>QEV286+#REF!</f>
        <v>#REF!</v>
      </c>
      <c r="QEX286" s="197"/>
      <c r="QEY286" s="678" t="e">
        <f>QEX286+#REF!</f>
        <v>#REF!</v>
      </c>
      <c r="QEZ286" s="197"/>
      <c r="QFA286" s="678" t="e">
        <f>QEZ286+#REF!</f>
        <v>#REF!</v>
      </c>
      <c r="QFB286" s="197"/>
      <c r="QFC286" s="678" t="e">
        <f>QFB286+#REF!</f>
        <v>#REF!</v>
      </c>
      <c r="QFD286" s="197"/>
      <c r="QFE286" s="678" t="e">
        <f>QFD286+#REF!</f>
        <v>#REF!</v>
      </c>
      <c r="QFF286" s="197"/>
      <c r="QFG286" s="678" t="e">
        <f>QFF286+#REF!</f>
        <v>#REF!</v>
      </c>
      <c r="QFH286" s="197"/>
      <c r="QFI286" s="678" t="e">
        <f>QFH286+#REF!</f>
        <v>#REF!</v>
      </c>
      <c r="QFJ286" s="197"/>
      <c r="QFK286" s="678" t="e">
        <f>QFJ286+#REF!</f>
        <v>#REF!</v>
      </c>
      <c r="QFL286" s="197"/>
      <c r="QFM286" s="678" t="e">
        <f>QFL286+#REF!</f>
        <v>#REF!</v>
      </c>
      <c r="QFN286" s="197"/>
      <c r="QFO286" s="678" t="e">
        <f>QFN286+#REF!</f>
        <v>#REF!</v>
      </c>
      <c r="QFP286" s="197"/>
      <c r="QFQ286" s="678" t="e">
        <f>QFP286+#REF!</f>
        <v>#REF!</v>
      </c>
      <c r="QFR286" s="197"/>
      <c r="QFS286" s="678" t="e">
        <f>QFR286+#REF!</f>
        <v>#REF!</v>
      </c>
      <c r="QFT286" s="197"/>
      <c r="QFU286" s="678" t="e">
        <f>QFT286+#REF!</f>
        <v>#REF!</v>
      </c>
      <c r="QFV286" s="197"/>
      <c r="QFW286" s="678" t="e">
        <f>QFV286+#REF!</f>
        <v>#REF!</v>
      </c>
      <c r="QFX286" s="197"/>
      <c r="QFY286" s="678" t="e">
        <f>QFX286+#REF!</f>
        <v>#REF!</v>
      </c>
      <c r="QFZ286" s="197"/>
      <c r="QGA286" s="678" t="e">
        <f>QFZ286+#REF!</f>
        <v>#REF!</v>
      </c>
      <c r="QGB286" s="197"/>
      <c r="QGC286" s="678" t="e">
        <f>QGB286+#REF!</f>
        <v>#REF!</v>
      </c>
      <c r="QGD286" s="197"/>
      <c r="QGE286" s="678" t="e">
        <f>QGD286+#REF!</f>
        <v>#REF!</v>
      </c>
      <c r="QGF286" s="197"/>
      <c r="QGG286" s="678" t="e">
        <f>QGF286+#REF!</f>
        <v>#REF!</v>
      </c>
      <c r="QGH286" s="197"/>
      <c r="QGI286" s="678" t="e">
        <f>QGH286+#REF!</f>
        <v>#REF!</v>
      </c>
      <c r="QGJ286" s="197"/>
      <c r="QGK286" s="678" t="e">
        <f>QGJ286+#REF!</f>
        <v>#REF!</v>
      </c>
      <c r="QGL286" s="197"/>
      <c r="QGM286" s="678" t="e">
        <f>QGL286+#REF!</f>
        <v>#REF!</v>
      </c>
      <c r="QGN286" s="197"/>
      <c r="QGO286" s="678" t="e">
        <f>QGN286+#REF!</f>
        <v>#REF!</v>
      </c>
      <c r="QGP286" s="197"/>
      <c r="QGQ286" s="678" t="e">
        <f>QGP286+#REF!</f>
        <v>#REF!</v>
      </c>
      <c r="QGR286" s="197"/>
      <c r="QGS286" s="678" t="e">
        <f>QGR286+#REF!</f>
        <v>#REF!</v>
      </c>
      <c r="QGT286" s="197"/>
      <c r="QGU286" s="678" t="e">
        <f>QGT286+#REF!</f>
        <v>#REF!</v>
      </c>
      <c r="QGV286" s="197"/>
      <c r="QGW286" s="678" t="e">
        <f>QGV286+#REF!</f>
        <v>#REF!</v>
      </c>
      <c r="QGX286" s="197"/>
      <c r="QGY286" s="678" t="e">
        <f>QGX286+#REF!</f>
        <v>#REF!</v>
      </c>
      <c r="QGZ286" s="197"/>
      <c r="QHA286" s="678" t="e">
        <f>QGZ286+#REF!</f>
        <v>#REF!</v>
      </c>
      <c r="QHB286" s="197"/>
      <c r="QHC286" s="678" t="e">
        <f>QHB286+#REF!</f>
        <v>#REF!</v>
      </c>
      <c r="QHD286" s="197"/>
      <c r="QHE286" s="678" t="e">
        <f>QHD286+#REF!</f>
        <v>#REF!</v>
      </c>
      <c r="QHF286" s="197"/>
      <c r="QHG286" s="678" t="e">
        <f>QHF286+#REF!</f>
        <v>#REF!</v>
      </c>
      <c r="QHH286" s="197"/>
      <c r="QHI286" s="678" t="e">
        <f>QHH286+#REF!</f>
        <v>#REF!</v>
      </c>
      <c r="QHJ286" s="197"/>
      <c r="QHK286" s="678" t="e">
        <f>QHJ286+#REF!</f>
        <v>#REF!</v>
      </c>
      <c r="QHL286" s="197"/>
      <c r="QHM286" s="678" t="e">
        <f>QHL286+#REF!</f>
        <v>#REF!</v>
      </c>
      <c r="QHN286" s="197"/>
      <c r="QHO286" s="678" t="e">
        <f>QHN286+#REF!</f>
        <v>#REF!</v>
      </c>
      <c r="QHP286" s="197"/>
      <c r="QHQ286" s="678" t="e">
        <f>QHP286+#REF!</f>
        <v>#REF!</v>
      </c>
      <c r="QHR286" s="197"/>
      <c r="QHS286" s="678" t="e">
        <f>QHR286+#REF!</f>
        <v>#REF!</v>
      </c>
      <c r="QHT286" s="197"/>
      <c r="QHU286" s="678" t="e">
        <f>QHT286+#REF!</f>
        <v>#REF!</v>
      </c>
      <c r="QHV286" s="197"/>
      <c r="QHW286" s="678" t="e">
        <f>QHV286+#REF!</f>
        <v>#REF!</v>
      </c>
      <c r="QHX286" s="197"/>
      <c r="QHY286" s="678" t="e">
        <f>QHX286+#REF!</f>
        <v>#REF!</v>
      </c>
      <c r="QHZ286" s="197"/>
      <c r="QIA286" s="678" t="e">
        <f>QHZ286+#REF!</f>
        <v>#REF!</v>
      </c>
      <c r="QIB286" s="197"/>
      <c r="QIC286" s="678" t="e">
        <f>QIB286+#REF!</f>
        <v>#REF!</v>
      </c>
      <c r="QID286" s="197"/>
      <c r="QIE286" s="678" t="e">
        <f>QID286+#REF!</f>
        <v>#REF!</v>
      </c>
      <c r="QIF286" s="197"/>
      <c r="QIG286" s="678" t="e">
        <f>QIF286+#REF!</f>
        <v>#REF!</v>
      </c>
      <c r="QIH286" s="197"/>
      <c r="QII286" s="678" t="e">
        <f>QIH286+#REF!</f>
        <v>#REF!</v>
      </c>
      <c r="QIJ286" s="197"/>
      <c r="QIK286" s="678" t="e">
        <f>QIJ286+#REF!</f>
        <v>#REF!</v>
      </c>
      <c r="QIL286" s="197"/>
      <c r="QIM286" s="678" t="e">
        <f>QIL286+#REF!</f>
        <v>#REF!</v>
      </c>
      <c r="QIN286" s="197"/>
      <c r="QIO286" s="678" t="e">
        <f>QIN286+#REF!</f>
        <v>#REF!</v>
      </c>
      <c r="QIP286" s="197"/>
      <c r="QIQ286" s="678" t="e">
        <f>QIP286+#REF!</f>
        <v>#REF!</v>
      </c>
      <c r="QIR286" s="197"/>
      <c r="QIS286" s="678" t="e">
        <f>QIR286+#REF!</f>
        <v>#REF!</v>
      </c>
      <c r="QIT286" s="197"/>
      <c r="QIU286" s="678" t="e">
        <f>QIT286+#REF!</f>
        <v>#REF!</v>
      </c>
      <c r="QIV286" s="197"/>
      <c r="QIW286" s="678" t="e">
        <f>QIV286+#REF!</f>
        <v>#REF!</v>
      </c>
      <c r="QIX286" s="197"/>
      <c r="QIY286" s="678" t="e">
        <f>QIX286+#REF!</f>
        <v>#REF!</v>
      </c>
      <c r="QIZ286" s="197"/>
      <c r="QJA286" s="678" t="e">
        <f>QIZ286+#REF!</f>
        <v>#REF!</v>
      </c>
      <c r="QJB286" s="197"/>
      <c r="QJC286" s="678" t="e">
        <f>QJB286+#REF!</f>
        <v>#REF!</v>
      </c>
      <c r="QJD286" s="197"/>
      <c r="QJE286" s="678" t="e">
        <f>QJD286+#REF!</f>
        <v>#REF!</v>
      </c>
      <c r="QJF286" s="197"/>
      <c r="QJG286" s="678" t="e">
        <f>QJF286+#REF!</f>
        <v>#REF!</v>
      </c>
      <c r="QJH286" s="197"/>
      <c r="QJI286" s="678" t="e">
        <f>QJH286+#REF!</f>
        <v>#REF!</v>
      </c>
      <c r="QJJ286" s="197"/>
      <c r="QJK286" s="678" t="e">
        <f>QJJ286+#REF!</f>
        <v>#REF!</v>
      </c>
      <c r="QJL286" s="197"/>
      <c r="QJM286" s="678" t="e">
        <f>QJL286+#REF!</f>
        <v>#REF!</v>
      </c>
      <c r="QJN286" s="197"/>
      <c r="QJO286" s="678" t="e">
        <f>QJN286+#REF!</f>
        <v>#REF!</v>
      </c>
      <c r="QJP286" s="197"/>
      <c r="QJQ286" s="678" t="e">
        <f>QJP286+#REF!</f>
        <v>#REF!</v>
      </c>
      <c r="QJR286" s="197"/>
      <c r="QJS286" s="678" t="e">
        <f>QJR286+#REF!</f>
        <v>#REF!</v>
      </c>
      <c r="QJT286" s="197"/>
      <c r="QJU286" s="678" t="e">
        <f>QJT286+#REF!</f>
        <v>#REF!</v>
      </c>
      <c r="QJV286" s="197"/>
      <c r="QJW286" s="678" t="e">
        <f>QJV286+#REF!</f>
        <v>#REF!</v>
      </c>
      <c r="QJX286" s="197"/>
      <c r="QJY286" s="678" t="e">
        <f>QJX286+#REF!</f>
        <v>#REF!</v>
      </c>
      <c r="QJZ286" s="197"/>
      <c r="QKA286" s="678" t="e">
        <f>QJZ286+#REF!</f>
        <v>#REF!</v>
      </c>
      <c r="QKB286" s="197"/>
      <c r="QKC286" s="678" t="e">
        <f>QKB286+#REF!</f>
        <v>#REF!</v>
      </c>
      <c r="QKD286" s="197"/>
      <c r="QKE286" s="678" t="e">
        <f>QKD286+#REF!</f>
        <v>#REF!</v>
      </c>
      <c r="QKF286" s="197"/>
      <c r="QKG286" s="678" t="e">
        <f>QKF286+#REF!</f>
        <v>#REF!</v>
      </c>
      <c r="QKH286" s="197"/>
      <c r="QKI286" s="678" t="e">
        <f>QKH286+#REF!</f>
        <v>#REF!</v>
      </c>
      <c r="QKJ286" s="197"/>
      <c r="QKK286" s="678" t="e">
        <f>QKJ286+#REF!</f>
        <v>#REF!</v>
      </c>
      <c r="QKL286" s="197"/>
      <c r="QKM286" s="678" t="e">
        <f>QKL286+#REF!</f>
        <v>#REF!</v>
      </c>
      <c r="QKN286" s="197"/>
      <c r="QKO286" s="678" t="e">
        <f>QKN286+#REF!</f>
        <v>#REF!</v>
      </c>
      <c r="QKP286" s="197"/>
      <c r="QKQ286" s="678" t="e">
        <f>QKP286+#REF!</f>
        <v>#REF!</v>
      </c>
      <c r="QKR286" s="197"/>
      <c r="QKS286" s="678" t="e">
        <f>QKR286+#REF!</f>
        <v>#REF!</v>
      </c>
      <c r="QKT286" s="197"/>
      <c r="QKU286" s="678" t="e">
        <f>QKT286+#REF!</f>
        <v>#REF!</v>
      </c>
      <c r="QKV286" s="197"/>
      <c r="QKW286" s="678" t="e">
        <f>QKV286+#REF!</f>
        <v>#REF!</v>
      </c>
      <c r="QKX286" s="197"/>
      <c r="QKY286" s="678" t="e">
        <f>QKX286+#REF!</f>
        <v>#REF!</v>
      </c>
      <c r="QKZ286" s="197"/>
      <c r="QLA286" s="678" t="e">
        <f>QKZ286+#REF!</f>
        <v>#REF!</v>
      </c>
      <c r="QLB286" s="197"/>
      <c r="QLC286" s="678" t="e">
        <f>QLB286+#REF!</f>
        <v>#REF!</v>
      </c>
      <c r="QLD286" s="197"/>
      <c r="QLE286" s="678" t="e">
        <f>QLD286+#REF!</f>
        <v>#REF!</v>
      </c>
      <c r="QLF286" s="197"/>
      <c r="QLG286" s="678" t="e">
        <f>QLF286+#REF!</f>
        <v>#REF!</v>
      </c>
      <c r="QLH286" s="197"/>
      <c r="QLI286" s="678" t="e">
        <f>QLH286+#REF!</f>
        <v>#REF!</v>
      </c>
      <c r="QLJ286" s="197"/>
      <c r="QLK286" s="678" t="e">
        <f>QLJ286+#REF!</f>
        <v>#REF!</v>
      </c>
      <c r="QLL286" s="197"/>
      <c r="QLM286" s="678" t="e">
        <f>QLL286+#REF!</f>
        <v>#REF!</v>
      </c>
      <c r="QLN286" s="197"/>
      <c r="QLO286" s="678" t="e">
        <f>QLN286+#REF!</f>
        <v>#REF!</v>
      </c>
      <c r="QLP286" s="197"/>
      <c r="QLQ286" s="678" t="e">
        <f>QLP286+#REF!</f>
        <v>#REF!</v>
      </c>
      <c r="QLR286" s="197"/>
      <c r="QLS286" s="678" t="e">
        <f>QLR286+#REF!</f>
        <v>#REF!</v>
      </c>
      <c r="QLT286" s="197"/>
      <c r="QLU286" s="678" t="e">
        <f>QLT286+#REF!</f>
        <v>#REF!</v>
      </c>
      <c r="QLV286" s="197"/>
      <c r="QLW286" s="678" t="e">
        <f>QLV286+#REF!</f>
        <v>#REF!</v>
      </c>
      <c r="QLX286" s="197"/>
      <c r="QLY286" s="678" t="e">
        <f>QLX286+#REF!</f>
        <v>#REF!</v>
      </c>
      <c r="QLZ286" s="197"/>
      <c r="QMA286" s="678" t="e">
        <f>QLZ286+#REF!</f>
        <v>#REF!</v>
      </c>
      <c r="QMB286" s="197"/>
      <c r="QMC286" s="678" t="e">
        <f>QMB286+#REF!</f>
        <v>#REF!</v>
      </c>
      <c r="QMD286" s="197"/>
      <c r="QME286" s="678" t="e">
        <f>QMD286+#REF!</f>
        <v>#REF!</v>
      </c>
      <c r="QMF286" s="197"/>
      <c r="QMG286" s="678" t="e">
        <f>QMF286+#REF!</f>
        <v>#REF!</v>
      </c>
      <c r="QMH286" s="197"/>
      <c r="QMI286" s="678" t="e">
        <f>QMH286+#REF!</f>
        <v>#REF!</v>
      </c>
      <c r="QMJ286" s="197"/>
      <c r="QMK286" s="678" t="e">
        <f>QMJ286+#REF!</f>
        <v>#REF!</v>
      </c>
      <c r="QML286" s="197"/>
      <c r="QMM286" s="678" t="e">
        <f>QML286+#REF!</f>
        <v>#REF!</v>
      </c>
      <c r="QMN286" s="197"/>
      <c r="QMO286" s="678" t="e">
        <f>QMN286+#REF!</f>
        <v>#REF!</v>
      </c>
      <c r="QMP286" s="197"/>
      <c r="QMQ286" s="678" t="e">
        <f>QMP286+#REF!</f>
        <v>#REF!</v>
      </c>
      <c r="QMR286" s="197"/>
      <c r="QMS286" s="678" t="e">
        <f>QMR286+#REF!</f>
        <v>#REF!</v>
      </c>
      <c r="QMT286" s="197"/>
      <c r="QMU286" s="678" t="e">
        <f>QMT286+#REF!</f>
        <v>#REF!</v>
      </c>
      <c r="QMV286" s="197"/>
      <c r="QMW286" s="678" t="e">
        <f>QMV286+#REF!</f>
        <v>#REF!</v>
      </c>
      <c r="QMX286" s="197"/>
      <c r="QMY286" s="678" t="e">
        <f>QMX286+#REF!</f>
        <v>#REF!</v>
      </c>
      <c r="QMZ286" s="197"/>
      <c r="QNA286" s="678" t="e">
        <f>QMZ286+#REF!</f>
        <v>#REF!</v>
      </c>
      <c r="QNB286" s="197"/>
      <c r="QNC286" s="678" t="e">
        <f>QNB286+#REF!</f>
        <v>#REF!</v>
      </c>
      <c r="QND286" s="197"/>
      <c r="QNE286" s="678" t="e">
        <f>QND286+#REF!</f>
        <v>#REF!</v>
      </c>
      <c r="QNF286" s="197"/>
      <c r="QNG286" s="678" t="e">
        <f>QNF286+#REF!</f>
        <v>#REF!</v>
      </c>
      <c r="QNH286" s="197"/>
      <c r="QNI286" s="678" t="e">
        <f>QNH286+#REF!</f>
        <v>#REF!</v>
      </c>
      <c r="QNJ286" s="197"/>
      <c r="QNK286" s="678" t="e">
        <f>QNJ286+#REF!</f>
        <v>#REF!</v>
      </c>
      <c r="QNL286" s="197"/>
      <c r="QNM286" s="678" t="e">
        <f>QNL286+#REF!</f>
        <v>#REF!</v>
      </c>
      <c r="QNN286" s="197"/>
      <c r="QNO286" s="678" t="e">
        <f>QNN286+#REF!</f>
        <v>#REF!</v>
      </c>
      <c r="QNP286" s="197"/>
      <c r="QNQ286" s="678" t="e">
        <f>QNP286+#REF!</f>
        <v>#REF!</v>
      </c>
      <c r="QNR286" s="197"/>
      <c r="QNS286" s="678" t="e">
        <f>QNR286+#REF!</f>
        <v>#REF!</v>
      </c>
      <c r="QNT286" s="197"/>
      <c r="QNU286" s="678" t="e">
        <f>QNT286+#REF!</f>
        <v>#REF!</v>
      </c>
      <c r="QNV286" s="197"/>
      <c r="QNW286" s="678" t="e">
        <f>QNV286+#REF!</f>
        <v>#REF!</v>
      </c>
      <c r="QNX286" s="197"/>
      <c r="QNY286" s="678" t="e">
        <f>QNX286+#REF!</f>
        <v>#REF!</v>
      </c>
      <c r="QNZ286" s="197"/>
      <c r="QOA286" s="678" t="e">
        <f>QNZ286+#REF!</f>
        <v>#REF!</v>
      </c>
      <c r="QOB286" s="197"/>
      <c r="QOC286" s="678" t="e">
        <f>QOB286+#REF!</f>
        <v>#REF!</v>
      </c>
      <c r="QOD286" s="197"/>
      <c r="QOE286" s="678" t="e">
        <f>QOD286+#REF!</f>
        <v>#REF!</v>
      </c>
      <c r="QOF286" s="197"/>
      <c r="QOG286" s="678" t="e">
        <f>QOF286+#REF!</f>
        <v>#REF!</v>
      </c>
      <c r="QOH286" s="197"/>
      <c r="QOI286" s="678" t="e">
        <f>QOH286+#REF!</f>
        <v>#REF!</v>
      </c>
      <c r="QOJ286" s="197"/>
      <c r="QOK286" s="678" t="e">
        <f>QOJ286+#REF!</f>
        <v>#REF!</v>
      </c>
      <c r="QOL286" s="197"/>
      <c r="QOM286" s="678" t="e">
        <f>QOL286+#REF!</f>
        <v>#REF!</v>
      </c>
      <c r="QON286" s="197"/>
      <c r="QOO286" s="678" t="e">
        <f>QON286+#REF!</f>
        <v>#REF!</v>
      </c>
      <c r="QOP286" s="197"/>
      <c r="QOQ286" s="678" t="e">
        <f>QOP286+#REF!</f>
        <v>#REF!</v>
      </c>
      <c r="QOR286" s="197"/>
      <c r="QOS286" s="678" t="e">
        <f>QOR286+#REF!</f>
        <v>#REF!</v>
      </c>
      <c r="QOT286" s="197"/>
      <c r="QOU286" s="678" t="e">
        <f>QOT286+#REF!</f>
        <v>#REF!</v>
      </c>
      <c r="QOV286" s="197"/>
      <c r="QOW286" s="678" t="e">
        <f>QOV286+#REF!</f>
        <v>#REF!</v>
      </c>
      <c r="QOX286" s="197"/>
      <c r="QOY286" s="678" t="e">
        <f>QOX286+#REF!</f>
        <v>#REF!</v>
      </c>
      <c r="QOZ286" s="197"/>
      <c r="QPA286" s="678" t="e">
        <f>QOZ286+#REF!</f>
        <v>#REF!</v>
      </c>
      <c r="QPB286" s="197"/>
      <c r="QPC286" s="678" t="e">
        <f>QPB286+#REF!</f>
        <v>#REF!</v>
      </c>
      <c r="QPD286" s="197"/>
      <c r="QPE286" s="678" t="e">
        <f>QPD286+#REF!</f>
        <v>#REF!</v>
      </c>
      <c r="QPF286" s="197"/>
      <c r="QPG286" s="678" t="e">
        <f>QPF286+#REF!</f>
        <v>#REF!</v>
      </c>
      <c r="QPH286" s="197"/>
      <c r="QPI286" s="678" t="e">
        <f>QPH286+#REF!</f>
        <v>#REF!</v>
      </c>
      <c r="QPJ286" s="197"/>
      <c r="QPK286" s="678" t="e">
        <f>QPJ286+#REF!</f>
        <v>#REF!</v>
      </c>
      <c r="QPL286" s="197"/>
      <c r="QPM286" s="678" t="e">
        <f>QPL286+#REF!</f>
        <v>#REF!</v>
      </c>
      <c r="QPN286" s="197"/>
      <c r="QPO286" s="678" t="e">
        <f>QPN286+#REF!</f>
        <v>#REF!</v>
      </c>
      <c r="QPP286" s="197"/>
      <c r="QPQ286" s="678" t="e">
        <f>QPP286+#REF!</f>
        <v>#REF!</v>
      </c>
      <c r="QPR286" s="197"/>
      <c r="QPS286" s="678" t="e">
        <f>QPR286+#REF!</f>
        <v>#REF!</v>
      </c>
      <c r="QPT286" s="197"/>
      <c r="QPU286" s="678" t="e">
        <f>QPT286+#REF!</f>
        <v>#REF!</v>
      </c>
      <c r="QPV286" s="197"/>
      <c r="QPW286" s="678" t="e">
        <f>QPV286+#REF!</f>
        <v>#REF!</v>
      </c>
      <c r="QPX286" s="197"/>
      <c r="QPY286" s="678" t="e">
        <f>QPX286+#REF!</f>
        <v>#REF!</v>
      </c>
      <c r="QPZ286" s="197"/>
      <c r="QQA286" s="678" t="e">
        <f>QPZ286+#REF!</f>
        <v>#REF!</v>
      </c>
      <c r="QQB286" s="197"/>
      <c r="QQC286" s="678" t="e">
        <f>QQB286+#REF!</f>
        <v>#REF!</v>
      </c>
      <c r="QQD286" s="197"/>
      <c r="QQE286" s="678" t="e">
        <f>QQD286+#REF!</f>
        <v>#REF!</v>
      </c>
      <c r="QQF286" s="197"/>
      <c r="QQG286" s="678" t="e">
        <f>QQF286+#REF!</f>
        <v>#REF!</v>
      </c>
      <c r="QQH286" s="197"/>
      <c r="QQI286" s="678" t="e">
        <f>QQH286+#REF!</f>
        <v>#REF!</v>
      </c>
      <c r="QQJ286" s="197"/>
      <c r="QQK286" s="678" t="e">
        <f>QQJ286+#REF!</f>
        <v>#REF!</v>
      </c>
      <c r="QQL286" s="197"/>
      <c r="QQM286" s="678" t="e">
        <f>QQL286+#REF!</f>
        <v>#REF!</v>
      </c>
      <c r="QQN286" s="197"/>
      <c r="QQO286" s="678" t="e">
        <f>QQN286+#REF!</f>
        <v>#REF!</v>
      </c>
      <c r="QQP286" s="197"/>
      <c r="QQQ286" s="678" t="e">
        <f>QQP286+#REF!</f>
        <v>#REF!</v>
      </c>
      <c r="QQR286" s="197"/>
      <c r="QQS286" s="678" t="e">
        <f>QQR286+#REF!</f>
        <v>#REF!</v>
      </c>
      <c r="QQT286" s="197"/>
      <c r="QQU286" s="678" t="e">
        <f>QQT286+#REF!</f>
        <v>#REF!</v>
      </c>
      <c r="QQV286" s="197"/>
      <c r="QQW286" s="678" t="e">
        <f>QQV286+#REF!</f>
        <v>#REF!</v>
      </c>
      <c r="QQX286" s="197"/>
      <c r="QQY286" s="678" t="e">
        <f>QQX286+#REF!</f>
        <v>#REF!</v>
      </c>
      <c r="QQZ286" s="197"/>
      <c r="QRA286" s="678" t="e">
        <f>QQZ286+#REF!</f>
        <v>#REF!</v>
      </c>
      <c r="QRB286" s="197"/>
      <c r="QRC286" s="678" t="e">
        <f>QRB286+#REF!</f>
        <v>#REF!</v>
      </c>
      <c r="QRD286" s="197"/>
      <c r="QRE286" s="678" t="e">
        <f>QRD286+#REF!</f>
        <v>#REF!</v>
      </c>
      <c r="QRF286" s="197"/>
      <c r="QRG286" s="678" t="e">
        <f>QRF286+#REF!</f>
        <v>#REF!</v>
      </c>
      <c r="QRH286" s="197"/>
      <c r="QRI286" s="678" t="e">
        <f>QRH286+#REF!</f>
        <v>#REF!</v>
      </c>
      <c r="QRJ286" s="197"/>
      <c r="QRK286" s="678" t="e">
        <f>QRJ286+#REF!</f>
        <v>#REF!</v>
      </c>
      <c r="QRL286" s="197"/>
      <c r="QRM286" s="678" t="e">
        <f>QRL286+#REF!</f>
        <v>#REF!</v>
      </c>
      <c r="QRN286" s="197"/>
      <c r="QRO286" s="678" t="e">
        <f>QRN286+#REF!</f>
        <v>#REF!</v>
      </c>
      <c r="QRP286" s="197"/>
      <c r="QRQ286" s="678" t="e">
        <f>QRP286+#REF!</f>
        <v>#REF!</v>
      </c>
      <c r="QRR286" s="197"/>
      <c r="QRS286" s="678" t="e">
        <f>QRR286+#REF!</f>
        <v>#REF!</v>
      </c>
      <c r="QRT286" s="197"/>
      <c r="QRU286" s="678" t="e">
        <f>QRT286+#REF!</f>
        <v>#REF!</v>
      </c>
      <c r="QRV286" s="197"/>
      <c r="QRW286" s="678" t="e">
        <f>QRV286+#REF!</f>
        <v>#REF!</v>
      </c>
      <c r="QRX286" s="197"/>
      <c r="QRY286" s="678" t="e">
        <f>QRX286+#REF!</f>
        <v>#REF!</v>
      </c>
      <c r="QRZ286" s="197"/>
      <c r="QSA286" s="678" t="e">
        <f>QRZ286+#REF!</f>
        <v>#REF!</v>
      </c>
      <c r="QSB286" s="197"/>
      <c r="QSC286" s="678" t="e">
        <f>QSB286+#REF!</f>
        <v>#REF!</v>
      </c>
      <c r="QSD286" s="197"/>
      <c r="QSE286" s="678" t="e">
        <f>QSD286+#REF!</f>
        <v>#REF!</v>
      </c>
      <c r="QSF286" s="197"/>
      <c r="QSG286" s="678" t="e">
        <f>QSF286+#REF!</f>
        <v>#REF!</v>
      </c>
      <c r="QSH286" s="197"/>
      <c r="QSI286" s="678" t="e">
        <f>QSH286+#REF!</f>
        <v>#REF!</v>
      </c>
      <c r="QSJ286" s="197"/>
      <c r="QSK286" s="678" t="e">
        <f>QSJ286+#REF!</f>
        <v>#REF!</v>
      </c>
      <c r="QSL286" s="197"/>
      <c r="QSM286" s="678" t="e">
        <f>QSL286+#REF!</f>
        <v>#REF!</v>
      </c>
      <c r="QSN286" s="197"/>
      <c r="QSO286" s="678" t="e">
        <f>QSN286+#REF!</f>
        <v>#REF!</v>
      </c>
      <c r="QSP286" s="197"/>
      <c r="QSQ286" s="678" t="e">
        <f>QSP286+#REF!</f>
        <v>#REF!</v>
      </c>
      <c r="QSR286" s="197"/>
      <c r="QSS286" s="678" t="e">
        <f>QSR286+#REF!</f>
        <v>#REF!</v>
      </c>
      <c r="QST286" s="197"/>
      <c r="QSU286" s="678" t="e">
        <f>QST286+#REF!</f>
        <v>#REF!</v>
      </c>
      <c r="QSV286" s="197"/>
      <c r="QSW286" s="678" t="e">
        <f>QSV286+#REF!</f>
        <v>#REF!</v>
      </c>
      <c r="QSX286" s="197"/>
      <c r="QSY286" s="678" t="e">
        <f>QSX286+#REF!</f>
        <v>#REF!</v>
      </c>
      <c r="QSZ286" s="197"/>
      <c r="QTA286" s="678" t="e">
        <f>QSZ286+#REF!</f>
        <v>#REF!</v>
      </c>
      <c r="QTB286" s="197"/>
      <c r="QTC286" s="678" t="e">
        <f>QTB286+#REF!</f>
        <v>#REF!</v>
      </c>
      <c r="QTD286" s="197"/>
      <c r="QTE286" s="678" t="e">
        <f>QTD286+#REF!</f>
        <v>#REF!</v>
      </c>
      <c r="QTF286" s="197"/>
      <c r="QTG286" s="678" t="e">
        <f>QTF286+#REF!</f>
        <v>#REF!</v>
      </c>
      <c r="QTH286" s="197"/>
      <c r="QTI286" s="678" t="e">
        <f>QTH286+#REF!</f>
        <v>#REF!</v>
      </c>
      <c r="QTJ286" s="197"/>
      <c r="QTK286" s="678" t="e">
        <f>QTJ286+#REF!</f>
        <v>#REF!</v>
      </c>
      <c r="QTL286" s="197"/>
      <c r="QTM286" s="678" t="e">
        <f>QTL286+#REF!</f>
        <v>#REF!</v>
      </c>
      <c r="QTN286" s="197"/>
      <c r="QTO286" s="678" t="e">
        <f>QTN286+#REF!</f>
        <v>#REF!</v>
      </c>
      <c r="QTP286" s="197"/>
      <c r="QTQ286" s="678" t="e">
        <f>QTP286+#REF!</f>
        <v>#REF!</v>
      </c>
      <c r="QTR286" s="197"/>
      <c r="QTS286" s="678" t="e">
        <f>QTR286+#REF!</f>
        <v>#REF!</v>
      </c>
      <c r="QTT286" s="197"/>
      <c r="QTU286" s="678" t="e">
        <f>QTT286+#REF!</f>
        <v>#REF!</v>
      </c>
      <c r="QTV286" s="197"/>
      <c r="QTW286" s="678" t="e">
        <f>QTV286+#REF!</f>
        <v>#REF!</v>
      </c>
      <c r="QTX286" s="197"/>
      <c r="QTY286" s="678" t="e">
        <f>QTX286+#REF!</f>
        <v>#REF!</v>
      </c>
      <c r="QTZ286" s="197"/>
      <c r="QUA286" s="678" t="e">
        <f>QTZ286+#REF!</f>
        <v>#REF!</v>
      </c>
      <c r="QUB286" s="197"/>
      <c r="QUC286" s="678" t="e">
        <f>QUB286+#REF!</f>
        <v>#REF!</v>
      </c>
      <c r="QUD286" s="197"/>
      <c r="QUE286" s="678" t="e">
        <f>QUD286+#REF!</f>
        <v>#REF!</v>
      </c>
      <c r="QUF286" s="197"/>
      <c r="QUG286" s="678" t="e">
        <f>QUF286+#REF!</f>
        <v>#REF!</v>
      </c>
      <c r="QUH286" s="197"/>
      <c r="QUI286" s="678" t="e">
        <f>QUH286+#REF!</f>
        <v>#REF!</v>
      </c>
      <c r="QUJ286" s="197"/>
      <c r="QUK286" s="678" t="e">
        <f>QUJ286+#REF!</f>
        <v>#REF!</v>
      </c>
      <c r="QUL286" s="197"/>
      <c r="QUM286" s="678" t="e">
        <f>QUL286+#REF!</f>
        <v>#REF!</v>
      </c>
      <c r="QUN286" s="197"/>
      <c r="QUO286" s="678" t="e">
        <f>QUN286+#REF!</f>
        <v>#REF!</v>
      </c>
      <c r="QUP286" s="197"/>
      <c r="QUQ286" s="678" t="e">
        <f>QUP286+#REF!</f>
        <v>#REF!</v>
      </c>
      <c r="QUR286" s="197"/>
      <c r="QUS286" s="678" t="e">
        <f>QUR286+#REF!</f>
        <v>#REF!</v>
      </c>
      <c r="QUT286" s="197"/>
      <c r="QUU286" s="678" t="e">
        <f>QUT286+#REF!</f>
        <v>#REF!</v>
      </c>
      <c r="QUV286" s="197"/>
      <c r="QUW286" s="678" t="e">
        <f>QUV286+#REF!</f>
        <v>#REF!</v>
      </c>
      <c r="QUX286" s="197"/>
      <c r="QUY286" s="678" t="e">
        <f>QUX286+#REF!</f>
        <v>#REF!</v>
      </c>
      <c r="QUZ286" s="197"/>
      <c r="QVA286" s="678" t="e">
        <f>QUZ286+#REF!</f>
        <v>#REF!</v>
      </c>
      <c r="QVB286" s="197"/>
      <c r="QVC286" s="678" t="e">
        <f>QVB286+#REF!</f>
        <v>#REF!</v>
      </c>
      <c r="QVD286" s="197"/>
      <c r="QVE286" s="678" t="e">
        <f>QVD286+#REF!</f>
        <v>#REF!</v>
      </c>
      <c r="QVF286" s="197"/>
      <c r="QVG286" s="678" t="e">
        <f>QVF286+#REF!</f>
        <v>#REF!</v>
      </c>
      <c r="QVH286" s="197"/>
      <c r="QVI286" s="678" t="e">
        <f>QVH286+#REF!</f>
        <v>#REF!</v>
      </c>
      <c r="QVJ286" s="197"/>
      <c r="QVK286" s="678" t="e">
        <f>QVJ286+#REF!</f>
        <v>#REF!</v>
      </c>
      <c r="QVL286" s="197"/>
      <c r="QVM286" s="678" t="e">
        <f>QVL286+#REF!</f>
        <v>#REF!</v>
      </c>
      <c r="QVN286" s="197"/>
      <c r="QVO286" s="678" t="e">
        <f>QVN286+#REF!</f>
        <v>#REF!</v>
      </c>
      <c r="QVP286" s="197"/>
      <c r="QVQ286" s="678" t="e">
        <f>QVP286+#REF!</f>
        <v>#REF!</v>
      </c>
      <c r="QVR286" s="197"/>
      <c r="QVS286" s="678" t="e">
        <f>QVR286+#REF!</f>
        <v>#REF!</v>
      </c>
      <c r="QVT286" s="197"/>
      <c r="QVU286" s="678" t="e">
        <f>QVT286+#REF!</f>
        <v>#REF!</v>
      </c>
      <c r="QVV286" s="197"/>
      <c r="QVW286" s="678" t="e">
        <f>QVV286+#REF!</f>
        <v>#REF!</v>
      </c>
      <c r="QVX286" s="197"/>
      <c r="QVY286" s="678" t="e">
        <f>QVX286+#REF!</f>
        <v>#REF!</v>
      </c>
      <c r="QVZ286" s="197"/>
      <c r="QWA286" s="678" t="e">
        <f>QVZ286+#REF!</f>
        <v>#REF!</v>
      </c>
      <c r="QWB286" s="197"/>
      <c r="QWC286" s="678" t="e">
        <f>QWB286+#REF!</f>
        <v>#REF!</v>
      </c>
      <c r="QWD286" s="197"/>
      <c r="QWE286" s="678" t="e">
        <f>QWD286+#REF!</f>
        <v>#REF!</v>
      </c>
      <c r="QWF286" s="197"/>
      <c r="QWG286" s="678" t="e">
        <f>QWF286+#REF!</f>
        <v>#REF!</v>
      </c>
      <c r="QWH286" s="197"/>
      <c r="QWI286" s="678" t="e">
        <f>QWH286+#REF!</f>
        <v>#REF!</v>
      </c>
      <c r="QWJ286" s="197"/>
      <c r="QWK286" s="678" t="e">
        <f>QWJ286+#REF!</f>
        <v>#REF!</v>
      </c>
      <c r="QWL286" s="197"/>
      <c r="QWM286" s="678" t="e">
        <f>QWL286+#REF!</f>
        <v>#REF!</v>
      </c>
      <c r="QWN286" s="197"/>
      <c r="QWO286" s="678" t="e">
        <f>QWN286+#REF!</f>
        <v>#REF!</v>
      </c>
      <c r="QWP286" s="197"/>
      <c r="QWQ286" s="678" t="e">
        <f>QWP286+#REF!</f>
        <v>#REF!</v>
      </c>
      <c r="QWR286" s="197"/>
      <c r="QWS286" s="678" t="e">
        <f>QWR286+#REF!</f>
        <v>#REF!</v>
      </c>
      <c r="QWT286" s="197"/>
      <c r="QWU286" s="678" t="e">
        <f>QWT286+#REF!</f>
        <v>#REF!</v>
      </c>
      <c r="QWV286" s="197"/>
      <c r="QWW286" s="678" t="e">
        <f>QWV286+#REF!</f>
        <v>#REF!</v>
      </c>
      <c r="QWX286" s="197"/>
      <c r="QWY286" s="678" t="e">
        <f>QWX286+#REF!</f>
        <v>#REF!</v>
      </c>
      <c r="QWZ286" s="197"/>
      <c r="QXA286" s="678" t="e">
        <f>QWZ286+#REF!</f>
        <v>#REF!</v>
      </c>
      <c r="QXB286" s="197"/>
      <c r="QXC286" s="678" t="e">
        <f>QXB286+#REF!</f>
        <v>#REF!</v>
      </c>
      <c r="QXD286" s="197"/>
      <c r="QXE286" s="678" t="e">
        <f>QXD286+#REF!</f>
        <v>#REF!</v>
      </c>
      <c r="QXF286" s="197"/>
      <c r="QXG286" s="678" t="e">
        <f>QXF286+#REF!</f>
        <v>#REF!</v>
      </c>
      <c r="QXH286" s="197"/>
      <c r="QXI286" s="678" t="e">
        <f>QXH286+#REF!</f>
        <v>#REF!</v>
      </c>
      <c r="QXJ286" s="197"/>
      <c r="QXK286" s="678" t="e">
        <f>QXJ286+#REF!</f>
        <v>#REF!</v>
      </c>
      <c r="QXL286" s="197"/>
      <c r="QXM286" s="678" t="e">
        <f>QXL286+#REF!</f>
        <v>#REF!</v>
      </c>
      <c r="QXN286" s="197"/>
      <c r="QXO286" s="678" t="e">
        <f>QXN286+#REF!</f>
        <v>#REF!</v>
      </c>
      <c r="QXP286" s="197"/>
      <c r="QXQ286" s="678" t="e">
        <f>QXP286+#REF!</f>
        <v>#REF!</v>
      </c>
      <c r="QXR286" s="197"/>
      <c r="QXS286" s="678" t="e">
        <f>QXR286+#REF!</f>
        <v>#REF!</v>
      </c>
      <c r="QXT286" s="197"/>
      <c r="QXU286" s="678" t="e">
        <f>QXT286+#REF!</f>
        <v>#REF!</v>
      </c>
      <c r="QXV286" s="197"/>
      <c r="QXW286" s="678" t="e">
        <f>QXV286+#REF!</f>
        <v>#REF!</v>
      </c>
      <c r="QXX286" s="197"/>
      <c r="QXY286" s="678" t="e">
        <f>QXX286+#REF!</f>
        <v>#REF!</v>
      </c>
      <c r="QXZ286" s="197"/>
      <c r="QYA286" s="678" t="e">
        <f>QXZ286+#REF!</f>
        <v>#REF!</v>
      </c>
      <c r="QYB286" s="197"/>
      <c r="QYC286" s="678" t="e">
        <f>QYB286+#REF!</f>
        <v>#REF!</v>
      </c>
      <c r="QYD286" s="197"/>
      <c r="QYE286" s="678" t="e">
        <f>QYD286+#REF!</f>
        <v>#REF!</v>
      </c>
      <c r="QYF286" s="197"/>
      <c r="QYG286" s="678" t="e">
        <f>QYF286+#REF!</f>
        <v>#REF!</v>
      </c>
      <c r="QYH286" s="197"/>
      <c r="QYI286" s="678" t="e">
        <f>QYH286+#REF!</f>
        <v>#REF!</v>
      </c>
      <c r="QYJ286" s="197"/>
      <c r="QYK286" s="678" t="e">
        <f>QYJ286+#REF!</f>
        <v>#REF!</v>
      </c>
      <c r="QYL286" s="197"/>
      <c r="QYM286" s="678" t="e">
        <f>QYL286+#REF!</f>
        <v>#REF!</v>
      </c>
      <c r="QYN286" s="197"/>
      <c r="QYO286" s="678" t="e">
        <f>QYN286+#REF!</f>
        <v>#REF!</v>
      </c>
      <c r="QYP286" s="197"/>
      <c r="QYQ286" s="678" t="e">
        <f>QYP286+#REF!</f>
        <v>#REF!</v>
      </c>
      <c r="QYR286" s="197"/>
      <c r="QYS286" s="678" t="e">
        <f>QYR286+#REF!</f>
        <v>#REF!</v>
      </c>
      <c r="QYT286" s="197"/>
      <c r="QYU286" s="678" t="e">
        <f>QYT286+#REF!</f>
        <v>#REF!</v>
      </c>
      <c r="QYV286" s="197"/>
      <c r="QYW286" s="678" t="e">
        <f>QYV286+#REF!</f>
        <v>#REF!</v>
      </c>
      <c r="QYX286" s="197"/>
      <c r="QYY286" s="678" t="e">
        <f>QYX286+#REF!</f>
        <v>#REF!</v>
      </c>
      <c r="QYZ286" s="197"/>
      <c r="QZA286" s="678" t="e">
        <f>QYZ286+#REF!</f>
        <v>#REF!</v>
      </c>
      <c r="QZB286" s="197"/>
      <c r="QZC286" s="678" t="e">
        <f>QZB286+#REF!</f>
        <v>#REF!</v>
      </c>
      <c r="QZD286" s="197"/>
      <c r="QZE286" s="678" t="e">
        <f>QZD286+#REF!</f>
        <v>#REF!</v>
      </c>
      <c r="QZF286" s="197"/>
      <c r="QZG286" s="678" t="e">
        <f>QZF286+#REF!</f>
        <v>#REF!</v>
      </c>
      <c r="QZH286" s="197"/>
      <c r="QZI286" s="678" t="e">
        <f>QZH286+#REF!</f>
        <v>#REF!</v>
      </c>
      <c r="QZJ286" s="197"/>
      <c r="QZK286" s="678" t="e">
        <f>QZJ286+#REF!</f>
        <v>#REF!</v>
      </c>
      <c r="QZL286" s="197"/>
      <c r="QZM286" s="678" t="e">
        <f>QZL286+#REF!</f>
        <v>#REF!</v>
      </c>
      <c r="QZN286" s="197"/>
      <c r="QZO286" s="678" t="e">
        <f>QZN286+#REF!</f>
        <v>#REF!</v>
      </c>
      <c r="QZP286" s="197"/>
      <c r="QZQ286" s="678" t="e">
        <f>QZP286+#REF!</f>
        <v>#REF!</v>
      </c>
      <c r="QZR286" s="197"/>
      <c r="QZS286" s="678" t="e">
        <f>QZR286+#REF!</f>
        <v>#REF!</v>
      </c>
      <c r="QZT286" s="197"/>
      <c r="QZU286" s="678" t="e">
        <f>QZT286+#REF!</f>
        <v>#REF!</v>
      </c>
      <c r="QZV286" s="197"/>
      <c r="QZW286" s="678" t="e">
        <f>QZV286+#REF!</f>
        <v>#REF!</v>
      </c>
      <c r="QZX286" s="197"/>
      <c r="QZY286" s="678" t="e">
        <f>QZX286+#REF!</f>
        <v>#REF!</v>
      </c>
      <c r="QZZ286" s="197"/>
      <c r="RAA286" s="678" t="e">
        <f>QZZ286+#REF!</f>
        <v>#REF!</v>
      </c>
      <c r="RAB286" s="197"/>
      <c r="RAC286" s="678" t="e">
        <f>RAB286+#REF!</f>
        <v>#REF!</v>
      </c>
      <c r="RAD286" s="197"/>
      <c r="RAE286" s="678" t="e">
        <f>RAD286+#REF!</f>
        <v>#REF!</v>
      </c>
      <c r="RAF286" s="197"/>
      <c r="RAG286" s="678" t="e">
        <f>RAF286+#REF!</f>
        <v>#REF!</v>
      </c>
      <c r="RAH286" s="197"/>
      <c r="RAI286" s="678" t="e">
        <f>RAH286+#REF!</f>
        <v>#REF!</v>
      </c>
      <c r="RAJ286" s="197"/>
      <c r="RAK286" s="678" t="e">
        <f>RAJ286+#REF!</f>
        <v>#REF!</v>
      </c>
      <c r="RAL286" s="197"/>
      <c r="RAM286" s="678" t="e">
        <f>RAL286+#REF!</f>
        <v>#REF!</v>
      </c>
      <c r="RAN286" s="197"/>
      <c r="RAO286" s="678" t="e">
        <f>RAN286+#REF!</f>
        <v>#REF!</v>
      </c>
      <c r="RAP286" s="197"/>
      <c r="RAQ286" s="678" t="e">
        <f>RAP286+#REF!</f>
        <v>#REF!</v>
      </c>
      <c r="RAR286" s="197"/>
      <c r="RAS286" s="678" t="e">
        <f>RAR286+#REF!</f>
        <v>#REF!</v>
      </c>
      <c r="RAT286" s="197"/>
      <c r="RAU286" s="678" t="e">
        <f>RAT286+#REF!</f>
        <v>#REF!</v>
      </c>
      <c r="RAV286" s="197"/>
      <c r="RAW286" s="678" t="e">
        <f>RAV286+#REF!</f>
        <v>#REF!</v>
      </c>
      <c r="RAX286" s="197"/>
      <c r="RAY286" s="678" t="e">
        <f>RAX286+#REF!</f>
        <v>#REF!</v>
      </c>
      <c r="RAZ286" s="197"/>
      <c r="RBA286" s="678" t="e">
        <f>RAZ286+#REF!</f>
        <v>#REF!</v>
      </c>
      <c r="RBB286" s="197"/>
      <c r="RBC286" s="678" t="e">
        <f>RBB286+#REF!</f>
        <v>#REF!</v>
      </c>
      <c r="RBD286" s="197"/>
      <c r="RBE286" s="678" t="e">
        <f>RBD286+#REF!</f>
        <v>#REF!</v>
      </c>
      <c r="RBF286" s="197"/>
      <c r="RBG286" s="678" t="e">
        <f>RBF286+#REF!</f>
        <v>#REF!</v>
      </c>
      <c r="RBH286" s="197"/>
      <c r="RBI286" s="678" t="e">
        <f>RBH286+#REF!</f>
        <v>#REF!</v>
      </c>
      <c r="RBJ286" s="197"/>
      <c r="RBK286" s="678" t="e">
        <f>RBJ286+#REF!</f>
        <v>#REF!</v>
      </c>
      <c r="RBL286" s="197"/>
      <c r="RBM286" s="678" t="e">
        <f>RBL286+#REF!</f>
        <v>#REF!</v>
      </c>
      <c r="RBN286" s="197"/>
      <c r="RBO286" s="678" t="e">
        <f>RBN286+#REF!</f>
        <v>#REF!</v>
      </c>
      <c r="RBP286" s="197"/>
      <c r="RBQ286" s="678" t="e">
        <f>RBP286+#REF!</f>
        <v>#REF!</v>
      </c>
      <c r="RBR286" s="197"/>
      <c r="RBS286" s="678" t="e">
        <f>RBR286+#REF!</f>
        <v>#REF!</v>
      </c>
      <c r="RBT286" s="197"/>
      <c r="RBU286" s="678" t="e">
        <f>RBT286+#REF!</f>
        <v>#REF!</v>
      </c>
      <c r="RBV286" s="197"/>
      <c r="RBW286" s="678" t="e">
        <f>RBV286+#REF!</f>
        <v>#REF!</v>
      </c>
      <c r="RBX286" s="197"/>
      <c r="RBY286" s="678" t="e">
        <f>RBX286+#REF!</f>
        <v>#REF!</v>
      </c>
      <c r="RBZ286" s="197"/>
      <c r="RCA286" s="678" t="e">
        <f>RBZ286+#REF!</f>
        <v>#REF!</v>
      </c>
      <c r="RCB286" s="197"/>
      <c r="RCC286" s="678" t="e">
        <f>RCB286+#REF!</f>
        <v>#REF!</v>
      </c>
      <c r="RCD286" s="197"/>
      <c r="RCE286" s="678" t="e">
        <f>RCD286+#REF!</f>
        <v>#REF!</v>
      </c>
      <c r="RCF286" s="197"/>
      <c r="RCG286" s="678" t="e">
        <f>RCF286+#REF!</f>
        <v>#REF!</v>
      </c>
      <c r="RCH286" s="197"/>
      <c r="RCI286" s="678" t="e">
        <f>RCH286+#REF!</f>
        <v>#REF!</v>
      </c>
      <c r="RCJ286" s="197"/>
      <c r="RCK286" s="678" t="e">
        <f>RCJ286+#REF!</f>
        <v>#REF!</v>
      </c>
      <c r="RCL286" s="197"/>
      <c r="RCM286" s="678" t="e">
        <f>RCL286+#REF!</f>
        <v>#REF!</v>
      </c>
      <c r="RCN286" s="197"/>
      <c r="RCO286" s="678" t="e">
        <f>RCN286+#REF!</f>
        <v>#REF!</v>
      </c>
      <c r="RCP286" s="197"/>
      <c r="RCQ286" s="678" t="e">
        <f>RCP286+#REF!</f>
        <v>#REF!</v>
      </c>
      <c r="RCR286" s="197"/>
      <c r="RCS286" s="678" t="e">
        <f>RCR286+#REF!</f>
        <v>#REF!</v>
      </c>
      <c r="RCT286" s="197"/>
      <c r="RCU286" s="678" t="e">
        <f>RCT286+#REF!</f>
        <v>#REF!</v>
      </c>
      <c r="RCV286" s="197"/>
      <c r="RCW286" s="678" t="e">
        <f>RCV286+#REF!</f>
        <v>#REF!</v>
      </c>
      <c r="RCX286" s="197"/>
      <c r="RCY286" s="678" t="e">
        <f>RCX286+#REF!</f>
        <v>#REF!</v>
      </c>
      <c r="RCZ286" s="197"/>
      <c r="RDA286" s="678" t="e">
        <f>RCZ286+#REF!</f>
        <v>#REF!</v>
      </c>
      <c r="RDB286" s="197"/>
      <c r="RDC286" s="678" t="e">
        <f>RDB286+#REF!</f>
        <v>#REF!</v>
      </c>
      <c r="RDD286" s="197"/>
      <c r="RDE286" s="678" t="e">
        <f>RDD286+#REF!</f>
        <v>#REF!</v>
      </c>
      <c r="RDF286" s="197"/>
      <c r="RDG286" s="678" t="e">
        <f>RDF286+#REF!</f>
        <v>#REF!</v>
      </c>
      <c r="RDH286" s="197"/>
      <c r="RDI286" s="678" t="e">
        <f>RDH286+#REF!</f>
        <v>#REF!</v>
      </c>
      <c r="RDJ286" s="197"/>
      <c r="RDK286" s="678" t="e">
        <f>RDJ286+#REF!</f>
        <v>#REF!</v>
      </c>
      <c r="RDL286" s="197"/>
      <c r="RDM286" s="678" t="e">
        <f>RDL286+#REF!</f>
        <v>#REF!</v>
      </c>
      <c r="RDN286" s="197"/>
      <c r="RDO286" s="678" t="e">
        <f>RDN286+#REF!</f>
        <v>#REF!</v>
      </c>
      <c r="RDP286" s="197"/>
      <c r="RDQ286" s="678" t="e">
        <f>RDP286+#REF!</f>
        <v>#REF!</v>
      </c>
      <c r="RDR286" s="197"/>
      <c r="RDS286" s="678" t="e">
        <f>RDR286+#REF!</f>
        <v>#REF!</v>
      </c>
      <c r="RDT286" s="197"/>
      <c r="RDU286" s="678" t="e">
        <f>RDT286+#REF!</f>
        <v>#REF!</v>
      </c>
      <c r="RDV286" s="197"/>
      <c r="RDW286" s="678" t="e">
        <f>RDV286+#REF!</f>
        <v>#REF!</v>
      </c>
      <c r="RDX286" s="197"/>
      <c r="RDY286" s="678" t="e">
        <f>RDX286+#REF!</f>
        <v>#REF!</v>
      </c>
      <c r="RDZ286" s="197"/>
      <c r="REA286" s="678" t="e">
        <f>RDZ286+#REF!</f>
        <v>#REF!</v>
      </c>
      <c r="REB286" s="197"/>
      <c r="REC286" s="678" t="e">
        <f>REB286+#REF!</f>
        <v>#REF!</v>
      </c>
      <c r="RED286" s="197"/>
      <c r="REE286" s="678" t="e">
        <f>RED286+#REF!</f>
        <v>#REF!</v>
      </c>
      <c r="REF286" s="197"/>
      <c r="REG286" s="678" t="e">
        <f>REF286+#REF!</f>
        <v>#REF!</v>
      </c>
      <c r="REH286" s="197"/>
      <c r="REI286" s="678" t="e">
        <f>REH286+#REF!</f>
        <v>#REF!</v>
      </c>
      <c r="REJ286" s="197"/>
      <c r="REK286" s="678" t="e">
        <f>REJ286+#REF!</f>
        <v>#REF!</v>
      </c>
      <c r="REL286" s="197"/>
      <c r="REM286" s="678" t="e">
        <f>REL286+#REF!</f>
        <v>#REF!</v>
      </c>
      <c r="REN286" s="197"/>
      <c r="REO286" s="678" t="e">
        <f>REN286+#REF!</f>
        <v>#REF!</v>
      </c>
      <c r="REP286" s="197"/>
      <c r="REQ286" s="678" t="e">
        <f>REP286+#REF!</f>
        <v>#REF!</v>
      </c>
      <c r="RER286" s="197"/>
      <c r="RES286" s="678" t="e">
        <f>RER286+#REF!</f>
        <v>#REF!</v>
      </c>
      <c r="RET286" s="197"/>
      <c r="REU286" s="678" t="e">
        <f>RET286+#REF!</f>
        <v>#REF!</v>
      </c>
      <c r="REV286" s="197"/>
      <c r="REW286" s="678" t="e">
        <f>REV286+#REF!</f>
        <v>#REF!</v>
      </c>
      <c r="REX286" s="197"/>
      <c r="REY286" s="678" t="e">
        <f>REX286+#REF!</f>
        <v>#REF!</v>
      </c>
      <c r="REZ286" s="197"/>
      <c r="RFA286" s="678" t="e">
        <f>REZ286+#REF!</f>
        <v>#REF!</v>
      </c>
      <c r="RFB286" s="197"/>
      <c r="RFC286" s="678" t="e">
        <f>RFB286+#REF!</f>
        <v>#REF!</v>
      </c>
      <c r="RFD286" s="197"/>
      <c r="RFE286" s="678" t="e">
        <f>RFD286+#REF!</f>
        <v>#REF!</v>
      </c>
      <c r="RFF286" s="197"/>
      <c r="RFG286" s="678" t="e">
        <f>RFF286+#REF!</f>
        <v>#REF!</v>
      </c>
      <c r="RFH286" s="197"/>
      <c r="RFI286" s="678" t="e">
        <f>RFH286+#REF!</f>
        <v>#REF!</v>
      </c>
      <c r="RFJ286" s="197"/>
      <c r="RFK286" s="678" t="e">
        <f>RFJ286+#REF!</f>
        <v>#REF!</v>
      </c>
      <c r="RFL286" s="197"/>
      <c r="RFM286" s="678" t="e">
        <f>RFL286+#REF!</f>
        <v>#REF!</v>
      </c>
      <c r="RFN286" s="197"/>
      <c r="RFO286" s="678" t="e">
        <f>RFN286+#REF!</f>
        <v>#REF!</v>
      </c>
      <c r="RFP286" s="197"/>
      <c r="RFQ286" s="678" t="e">
        <f>RFP286+#REF!</f>
        <v>#REF!</v>
      </c>
      <c r="RFR286" s="197"/>
      <c r="RFS286" s="678" t="e">
        <f>RFR286+#REF!</f>
        <v>#REF!</v>
      </c>
      <c r="RFT286" s="197"/>
      <c r="RFU286" s="678" t="e">
        <f>RFT286+#REF!</f>
        <v>#REF!</v>
      </c>
      <c r="RFV286" s="197"/>
      <c r="RFW286" s="678" t="e">
        <f>RFV286+#REF!</f>
        <v>#REF!</v>
      </c>
      <c r="RFX286" s="197"/>
      <c r="RFY286" s="678" t="e">
        <f>RFX286+#REF!</f>
        <v>#REF!</v>
      </c>
      <c r="RFZ286" s="197"/>
      <c r="RGA286" s="678" t="e">
        <f>RFZ286+#REF!</f>
        <v>#REF!</v>
      </c>
      <c r="RGB286" s="197"/>
      <c r="RGC286" s="678" t="e">
        <f>RGB286+#REF!</f>
        <v>#REF!</v>
      </c>
      <c r="RGD286" s="197"/>
      <c r="RGE286" s="678" t="e">
        <f>RGD286+#REF!</f>
        <v>#REF!</v>
      </c>
      <c r="RGF286" s="197"/>
      <c r="RGG286" s="678" t="e">
        <f>RGF286+#REF!</f>
        <v>#REF!</v>
      </c>
      <c r="RGH286" s="197"/>
      <c r="RGI286" s="678" t="e">
        <f>RGH286+#REF!</f>
        <v>#REF!</v>
      </c>
      <c r="RGJ286" s="197"/>
      <c r="RGK286" s="678" t="e">
        <f>RGJ286+#REF!</f>
        <v>#REF!</v>
      </c>
      <c r="RGL286" s="197"/>
      <c r="RGM286" s="678" t="e">
        <f>RGL286+#REF!</f>
        <v>#REF!</v>
      </c>
      <c r="RGN286" s="197"/>
      <c r="RGO286" s="678" t="e">
        <f>RGN286+#REF!</f>
        <v>#REF!</v>
      </c>
      <c r="RGP286" s="197"/>
      <c r="RGQ286" s="678" t="e">
        <f>RGP286+#REF!</f>
        <v>#REF!</v>
      </c>
      <c r="RGR286" s="197"/>
      <c r="RGS286" s="678" t="e">
        <f>RGR286+#REF!</f>
        <v>#REF!</v>
      </c>
      <c r="RGT286" s="197"/>
      <c r="RGU286" s="678" t="e">
        <f>RGT286+#REF!</f>
        <v>#REF!</v>
      </c>
      <c r="RGV286" s="197"/>
      <c r="RGW286" s="678" t="e">
        <f>RGV286+#REF!</f>
        <v>#REF!</v>
      </c>
      <c r="RGX286" s="197"/>
      <c r="RGY286" s="678" t="e">
        <f>RGX286+#REF!</f>
        <v>#REF!</v>
      </c>
      <c r="RGZ286" s="197"/>
      <c r="RHA286" s="678" t="e">
        <f>RGZ286+#REF!</f>
        <v>#REF!</v>
      </c>
      <c r="RHB286" s="197"/>
      <c r="RHC286" s="678" t="e">
        <f>RHB286+#REF!</f>
        <v>#REF!</v>
      </c>
      <c r="RHD286" s="197"/>
      <c r="RHE286" s="678" t="e">
        <f>RHD286+#REF!</f>
        <v>#REF!</v>
      </c>
      <c r="RHF286" s="197"/>
      <c r="RHG286" s="678" t="e">
        <f>RHF286+#REF!</f>
        <v>#REF!</v>
      </c>
      <c r="RHH286" s="197"/>
      <c r="RHI286" s="678" t="e">
        <f>RHH286+#REF!</f>
        <v>#REF!</v>
      </c>
      <c r="RHJ286" s="197"/>
      <c r="RHK286" s="678" t="e">
        <f>RHJ286+#REF!</f>
        <v>#REF!</v>
      </c>
      <c r="RHL286" s="197"/>
      <c r="RHM286" s="678" t="e">
        <f>RHL286+#REF!</f>
        <v>#REF!</v>
      </c>
      <c r="RHN286" s="197"/>
      <c r="RHO286" s="678" t="e">
        <f>RHN286+#REF!</f>
        <v>#REF!</v>
      </c>
      <c r="RHP286" s="197"/>
      <c r="RHQ286" s="678" t="e">
        <f>RHP286+#REF!</f>
        <v>#REF!</v>
      </c>
      <c r="RHR286" s="197"/>
      <c r="RHS286" s="678" t="e">
        <f>RHR286+#REF!</f>
        <v>#REF!</v>
      </c>
      <c r="RHT286" s="197"/>
      <c r="RHU286" s="678" t="e">
        <f>RHT286+#REF!</f>
        <v>#REF!</v>
      </c>
      <c r="RHV286" s="197"/>
      <c r="RHW286" s="678" t="e">
        <f>RHV286+#REF!</f>
        <v>#REF!</v>
      </c>
      <c r="RHX286" s="197"/>
      <c r="RHY286" s="678" t="e">
        <f>RHX286+#REF!</f>
        <v>#REF!</v>
      </c>
      <c r="RHZ286" s="197"/>
      <c r="RIA286" s="678" t="e">
        <f>RHZ286+#REF!</f>
        <v>#REF!</v>
      </c>
      <c r="RIB286" s="197"/>
      <c r="RIC286" s="678" t="e">
        <f>RIB286+#REF!</f>
        <v>#REF!</v>
      </c>
      <c r="RID286" s="197"/>
      <c r="RIE286" s="678" t="e">
        <f>RID286+#REF!</f>
        <v>#REF!</v>
      </c>
      <c r="RIF286" s="197"/>
      <c r="RIG286" s="678" t="e">
        <f>RIF286+#REF!</f>
        <v>#REF!</v>
      </c>
      <c r="RIH286" s="197"/>
      <c r="RII286" s="678" t="e">
        <f>RIH286+#REF!</f>
        <v>#REF!</v>
      </c>
      <c r="RIJ286" s="197"/>
      <c r="RIK286" s="678" t="e">
        <f>RIJ286+#REF!</f>
        <v>#REF!</v>
      </c>
      <c r="RIL286" s="197"/>
      <c r="RIM286" s="678" t="e">
        <f>RIL286+#REF!</f>
        <v>#REF!</v>
      </c>
      <c r="RIN286" s="197"/>
      <c r="RIO286" s="678" t="e">
        <f>RIN286+#REF!</f>
        <v>#REF!</v>
      </c>
      <c r="RIP286" s="197"/>
      <c r="RIQ286" s="678" t="e">
        <f>RIP286+#REF!</f>
        <v>#REF!</v>
      </c>
      <c r="RIR286" s="197"/>
      <c r="RIS286" s="678" t="e">
        <f>RIR286+#REF!</f>
        <v>#REF!</v>
      </c>
      <c r="RIT286" s="197"/>
      <c r="RIU286" s="678" t="e">
        <f>RIT286+#REF!</f>
        <v>#REF!</v>
      </c>
      <c r="RIV286" s="197"/>
      <c r="RIW286" s="678" t="e">
        <f>RIV286+#REF!</f>
        <v>#REF!</v>
      </c>
      <c r="RIX286" s="197"/>
      <c r="RIY286" s="678" t="e">
        <f>RIX286+#REF!</f>
        <v>#REF!</v>
      </c>
      <c r="RIZ286" s="197"/>
      <c r="RJA286" s="678" t="e">
        <f>RIZ286+#REF!</f>
        <v>#REF!</v>
      </c>
      <c r="RJB286" s="197"/>
      <c r="RJC286" s="678" t="e">
        <f>RJB286+#REF!</f>
        <v>#REF!</v>
      </c>
      <c r="RJD286" s="197"/>
      <c r="RJE286" s="678" t="e">
        <f>RJD286+#REF!</f>
        <v>#REF!</v>
      </c>
      <c r="RJF286" s="197"/>
      <c r="RJG286" s="678" t="e">
        <f>RJF286+#REF!</f>
        <v>#REF!</v>
      </c>
      <c r="RJH286" s="197"/>
      <c r="RJI286" s="678" t="e">
        <f>RJH286+#REF!</f>
        <v>#REF!</v>
      </c>
      <c r="RJJ286" s="197"/>
      <c r="RJK286" s="678" t="e">
        <f>RJJ286+#REF!</f>
        <v>#REF!</v>
      </c>
      <c r="RJL286" s="197"/>
      <c r="RJM286" s="678" t="e">
        <f>RJL286+#REF!</f>
        <v>#REF!</v>
      </c>
      <c r="RJN286" s="197"/>
      <c r="RJO286" s="678" t="e">
        <f>RJN286+#REF!</f>
        <v>#REF!</v>
      </c>
      <c r="RJP286" s="197"/>
      <c r="RJQ286" s="678" t="e">
        <f>RJP286+#REF!</f>
        <v>#REF!</v>
      </c>
      <c r="RJR286" s="197"/>
      <c r="RJS286" s="678" t="e">
        <f>RJR286+#REF!</f>
        <v>#REF!</v>
      </c>
      <c r="RJT286" s="197"/>
      <c r="RJU286" s="678" t="e">
        <f>RJT286+#REF!</f>
        <v>#REF!</v>
      </c>
      <c r="RJV286" s="197"/>
      <c r="RJW286" s="678" t="e">
        <f>RJV286+#REF!</f>
        <v>#REF!</v>
      </c>
      <c r="RJX286" s="197"/>
      <c r="RJY286" s="678" t="e">
        <f>RJX286+#REF!</f>
        <v>#REF!</v>
      </c>
      <c r="RJZ286" s="197"/>
      <c r="RKA286" s="678" t="e">
        <f>RJZ286+#REF!</f>
        <v>#REF!</v>
      </c>
      <c r="RKB286" s="197"/>
      <c r="RKC286" s="678" t="e">
        <f>RKB286+#REF!</f>
        <v>#REF!</v>
      </c>
      <c r="RKD286" s="197"/>
      <c r="RKE286" s="678" t="e">
        <f>RKD286+#REF!</f>
        <v>#REF!</v>
      </c>
      <c r="RKF286" s="197"/>
      <c r="RKG286" s="678" t="e">
        <f>RKF286+#REF!</f>
        <v>#REF!</v>
      </c>
      <c r="RKH286" s="197"/>
      <c r="RKI286" s="678" t="e">
        <f>RKH286+#REF!</f>
        <v>#REF!</v>
      </c>
      <c r="RKJ286" s="197"/>
      <c r="RKK286" s="678" t="e">
        <f>RKJ286+#REF!</f>
        <v>#REF!</v>
      </c>
      <c r="RKL286" s="197"/>
      <c r="RKM286" s="678" t="e">
        <f>RKL286+#REF!</f>
        <v>#REF!</v>
      </c>
      <c r="RKN286" s="197"/>
      <c r="RKO286" s="678" t="e">
        <f>RKN286+#REF!</f>
        <v>#REF!</v>
      </c>
      <c r="RKP286" s="197"/>
      <c r="RKQ286" s="678" t="e">
        <f>RKP286+#REF!</f>
        <v>#REF!</v>
      </c>
      <c r="RKR286" s="197"/>
      <c r="RKS286" s="678" t="e">
        <f>RKR286+#REF!</f>
        <v>#REF!</v>
      </c>
      <c r="RKT286" s="197"/>
      <c r="RKU286" s="678" t="e">
        <f>RKT286+#REF!</f>
        <v>#REF!</v>
      </c>
      <c r="RKV286" s="197"/>
      <c r="RKW286" s="678" t="e">
        <f>RKV286+#REF!</f>
        <v>#REF!</v>
      </c>
      <c r="RKX286" s="197"/>
      <c r="RKY286" s="678" t="e">
        <f>RKX286+#REF!</f>
        <v>#REF!</v>
      </c>
      <c r="RKZ286" s="197"/>
      <c r="RLA286" s="678" t="e">
        <f>RKZ286+#REF!</f>
        <v>#REF!</v>
      </c>
      <c r="RLB286" s="197"/>
      <c r="RLC286" s="678" t="e">
        <f>RLB286+#REF!</f>
        <v>#REF!</v>
      </c>
      <c r="RLD286" s="197"/>
      <c r="RLE286" s="678" t="e">
        <f>RLD286+#REF!</f>
        <v>#REF!</v>
      </c>
      <c r="RLF286" s="197"/>
      <c r="RLG286" s="678" t="e">
        <f>RLF286+#REF!</f>
        <v>#REF!</v>
      </c>
      <c r="RLH286" s="197"/>
      <c r="RLI286" s="678" t="e">
        <f>RLH286+#REF!</f>
        <v>#REF!</v>
      </c>
      <c r="RLJ286" s="197"/>
      <c r="RLK286" s="678" t="e">
        <f>RLJ286+#REF!</f>
        <v>#REF!</v>
      </c>
      <c r="RLL286" s="197"/>
      <c r="RLM286" s="678" t="e">
        <f>RLL286+#REF!</f>
        <v>#REF!</v>
      </c>
      <c r="RLN286" s="197"/>
      <c r="RLO286" s="678" t="e">
        <f>RLN286+#REF!</f>
        <v>#REF!</v>
      </c>
      <c r="RLP286" s="197"/>
      <c r="RLQ286" s="678" t="e">
        <f>RLP286+#REF!</f>
        <v>#REF!</v>
      </c>
      <c r="RLR286" s="197"/>
      <c r="RLS286" s="678" t="e">
        <f>RLR286+#REF!</f>
        <v>#REF!</v>
      </c>
      <c r="RLT286" s="197"/>
      <c r="RLU286" s="678" t="e">
        <f>RLT286+#REF!</f>
        <v>#REF!</v>
      </c>
      <c r="RLV286" s="197"/>
      <c r="RLW286" s="678" t="e">
        <f>RLV286+#REF!</f>
        <v>#REF!</v>
      </c>
      <c r="RLX286" s="197"/>
      <c r="RLY286" s="678" t="e">
        <f>RLX286+#REF!</f>
        <v>#REF!</v>
      </c>
      <c r="RLZ286" s="197"/>
      <c r="RMA286" s="678" t="e">
        <f>RLZ286+#REF!</f>
        <v>#REF!</v>
      </c>
      <c r="RMB286" s="197"/>
      <c r="RMC286" s="678" t="e">
        <f>RMB286+#REF!</f>
        <v>#REF!</v>
      </c>
      <c r="RMD286" s="197"/>
      <c r="RME286" s="678" t="e">
        <f>RMD286+#REF!</f>
        <v>#REF!</v>
      </c>
      <c r="RMF286" s="197"/>
      <c r="RMG286" s="678" t="e">
        <f>RMF286+#REF!</f>
        <v>#REF!</v>
      </c>
      <c r="RMH286" s="197"/>
      <c r="RMI286" s="678" t="e">
        <f>RMH286+#REF!</f>
        <v>#REF!</v>
      </c>
      <c r="RMJ286" s="197"/>
      <c r="RMK286" s="678" t="e">
        <f>RMJ286+#REF!</f>
        <v>#REF!</v>
      </c>
      <c r="RML286" s="197"/>
      <c r="RMM286" s="678" t="e">
        <f>RML286+#REF!</f>
        <v>#REF!</v>
      </c>
      <c r="RMN286" s="197"/>
      <c r="RMO286" s="678" t="e">
        <f>RMN286+#REF!</f>
        <v>#REF!</v>
      </c>
      <c r="RMP286" s="197"/>
      <c r="RMQ286" s="678" t="e">
        <f>RMP286+#REF!</f>
        <v>#REF!</v>
      </c>
      <c r="RMR286" s="197"/>
      <c r="RMS286" s="678" t="e">
        <f>RMR286+#REF!</f>
        <v>#REF!</v>
      </c>
      <c r="RMT286" s="197"/>
      <c r="RMU286" s="678" t="e">
        <f>RMT286+#REF!</f>
        <v>#REF!</v>
      </c>
      <c r="RMV286" s="197"/>
      <c r="RMW286" s="678" t="e">
        <f>RMV286+#REF!</f>
        <v>#REF!</v>
      </c>
      <c r="RMX286" s="197"/>
      <c r="RMY286" s="678" t="e">
        <f>RMX286+#REF!</f>
        <v>#REF!</v>
      </c>
      <c r="RMZ286" s="197"/>
      <c r="RNA286" s="678" t="e">
        <f>RMZ286+#REF!</f>
        <v>#REF!</v>
      </c>
      <c r="RNB286" s="197"/>
      <c r="RNC286" s="678" t="e">
        <f>RNB286+#REF!</f>
        <v>#REF!</v>
      </c>
      <c r="RND286" s="197"/>
      <c r="RNE286" s="678" t="e">
        <f>RND286+#REF!</f>
        <v>#REF!</v>
      </c>
      <c r="RNF286" s="197"/>
      <c r="RNG286" s="678" t="e">
        <f>RNF286+#REF!</f>
        <v>#REF!</v>
      </c>
      <c r="RNH286" s="197"/>
      <c r="RNI286" s="678" t="e">
        <f>RNH286+#REF!</f>
        <v>#REF!</v>
      </c>
      <c r="RNJ286" s="197"/>
      <c r="RNK286" s="678" t="e">
        <f>RNJ286+#REF!</f>
        <v>#REF!</v>
      </c>
      <c r="RNL286" s="197"/>
      <c r="RNM286" s="678" t="e">
        <f>RNL286+#REF!</f>
        <v>#REF!</v>
      </c>
      <c r="RNN286" s="197"/>
      <c r="RNO286" s="678" t="e">
        <f>RNN286+#REF!</f>
        <v>#REF!</v>
      </c>
      <c r="RNP286" s="197"/>
      <c r="RNQ286" s="678" t="e">
        <f>RNP286+#REF!</f>
        <v>#REF!</v>
      </c>
      <c r="RNR286" s="197"/>
      <c r="RNS286" s="678" t="e">
        <f>RNR286+#REF!</f>
        <v>#REF!</v>
      </c>
      <c r="RNT286" s="197"/>
      <c r="RNU286" s="678" t="e">
        <f>RNT286+#REF!</f>
        <v>#REF!</v>
      </c>
      <c r="RNV286" s="197"/>
      <c r="RNW286" s="678" t="e">
        <f>RNV286+#REF!</f>
        <v>#REF!</v>
      </c>
      <c r="RNX286" s="197"/>
      <c r="RNY286" s="678" t="e">
        <f>RNX286+#REF!</f>
        <v>#REF!</v>
      </c>
      <c r="RNZ286" s="197"/>
      <c r="ROA286" s="678" t="e">
        <f>RNZ286+#REF!</f>
        <v>#REF!</v>
      </c>
      <c r="ROB286" s="197"/>
      <c r="ROC286" s="678" t="e">
        <f>ROB286+#REF!</f>
        <v>#REF!</v>
      </c>
      <c r="ROD286" s="197"/>
      <c r="ROE286" s="678" t="e">
        <f>ROD286+#REF!</f>
        <v>#REF!</v>
      </c>
      <c r="ROF286" s="197"/>
      <c r="ROG286" s="678" t="e">
        <f>ROF286+#REF!</f>
        <v>#REF!</v>
      </c>
      <c r="ROH286" s="197"/>
      <c r="ROI286" s="678" t="e">
        <f>ROH286+#REF!</f>
        <v>#REF!</v>
      </c>
      <c r="ROJ286" s="197"/>
      <c r="ROK286" s="678" t="e">
        <f>ROJ286+#REF!</f>
        <v>#REF!</v>
      </c>
      <c r="ROL286" s="197"/>
      <c r="ROM286" s="678" t="e">
        <f>ROL286+#REF!</f>
        <v>#REF!</v>
      </c>
      <c r="RON286" s="197"/>
      <c r="ROO286" s="678" t="e">
        <f>RON286+#REF!</f>
        <v>#REF!</v>
      </c>
      <c r="ROP286" s="197"/>
      <c r="ROQ286" s="678" t="e">
        <f>ROP286+#REF!</f>
        <v>#REF!</v>
      </c>
      <c r="ROR286" s="197"/>
      <c r="ROS286" s="678" t="e">
        <f>ROR286+#REF!</f>
        <v>#REF!</v>
      </c>
      <c r="ROT286" s="197"/>
      <c r="ROU286" s="678" t="e">
        <f>ROT286+#REF!</f>
        <v>#REF!</v>
      </c>
      <c r="ROV286" s="197"/>
      <c r="ROW286" s="678" t="e">
        <f>ROV286+#REF!</f>
        <v>#REF!</v>
      </c>
      <c r="ROX286" s="197"/>
      <c r="ROY286" s="678" t="e">
        <f>ROX286+#REF!</f>
        <v>#REF!</v>
      </c>
      <c r="ROZ286" s="197"/>
      <c r="RPA286" s="678" t="e">
        <f>ROZ286+#REF!</f>
        <v>#REF!</v>
      </c>
      <c r="RPB286" s="197"/>
      <c r="RPC286" s="678" t="e">
        <f>RPB286+#REF!</f>
        <v>#REF!</v>
      </c>
      <c r="RPD286" s="197"/>
      <c r="RPE286" s="678" t="e">
        <f>RPD286+#REF!</f>
        <v>#REF!</v>
      </c>
      <c r="RPF286" s="197"/>
      <c r="RPG286" s="678" t="e">
        <f>RPF286+#REF!</f>
        <v>#REF!</v>
      </c>
      <c r="RPH286" s="197"/>
      <c r="RPI286" s="678" t="e">
        <f>RPH286+#REF!</f>
        <v>#REF!</v>
      </c>
      <c r="RPJ286" s="197"/>
      <c r="RPK286" s="678" t="e">
        <f>RPJ286+#REF!</f>
        <v>#REF!</v>
      </c>
      <c r="RPL286" s="197"/>
      <c r="RPM286" s="678" t="e">
        <f>RPL286+#REF!</f>
        <v>#REF!</v>
      </c>
      <c r="RPN286" s="197"/>
      <c r="RPO286" s="678" t="e">
        <f>RPN286+#REF!</f>
        <v>#REF!</v>
      </c>
      <c r="RPP286" s="197"/>
      <c r="RPQ286" s="678" t="e">
        <f>RPP286+#REF!</f>
        <v>#REF!</v>
      </c>
      <c r="RPR286" s="197"/>
      <c r="RPS286" s="678" t="e">
        <f>RPR286+#REF!</f>
        <v>#REF!</v>
      </c>
      <c r="RPT286" s="197"/>
      <c r="RPU286" s="678" t="e">
        <f>RPT286+#REF!</f>
        <v>#REF!</v>
      </c>
      <c r="RPV286" s="197"/>
      <c r="RPW286" s="678" t="e">
        <f>RPV286+#REF!</f>
        <v>#REF!</v>
      </c>
      <c r="RPX286" s="197"/>
      <c r="RPY286" s="678" t="e">
        <f>RPX286+#REF!</f>
        <v>#REF!</v>
      </c>
      <c r="RPZ286" s="197"/>
      <c r="RQA286" s="678" t="e">
        <f>RPZ286+#REF!</f>
        <v>#REF!</v>
      </c>
      <c r="RQB286" s="197"/>
      <c r="RQC286" s="678" t="e">
        <f>RQB286+#REF!</f>
        <v>#REF!</v>
      </c>
      <c r="RQD286" s="197"/>
      <c r="RQE286" s="678" t="e">
        <f>RQD286+#REF!</f>
        <v>#REF!</v>
      </c>
      <c r="RQF286" s="197"/>
      <c r="RQG286" s="678" t="e">
        <f>RQF286+#REF!</f>
        <v>#REF!</v>
      </c>
      <c r="RQH286" s="197"/>
      <c r="RQI286" s="678" t="e">
        <f>RQH286+#REF!</f>
        <v>#REF!</v>
      </c>
      <c r="RQJ286" s="197"/>
      <c r="RQK286" s="678" t="e">
        <f>RQJ286+#REF!</f>
        <v>#REF!</v>
      </c>
      <c r="RQL286" s="197"/>
      <c r="RQM286" s="678" t="e">
        <f>RQL286+#REF!</f>
        <v>#REF!</v>
      </c>
      <c r="RQN286" s="197"/>
      <c r="RQO286" s="678" t="e">
        <f>RQN286+#REF!</f>
        <v>#REF!</v>
      </c>
      <c r="RQP286" s="197"/>
      <c r="RQQ286" s="678" t="e">
        <f>RQP286+#REF!</f>
        <v>#REF!</v>
      </c>
      <c r="RQR286" s="197"/>
      <c r="RQS286" s="678" t="e">
        <f>RQR286+#REF!</f>
        <v>#REF!</v>
      </c>
      <c r="RQT286" s="197"/>
      <c r="RQU286" s="678" t="e">
        <f>RQT286+#REF!</f>
        <v>#REF!</v>
      </c>
      <c r="RQV286" s="197"/>
      <c r="RQW286" s="678" t="e">
        <f>RQV286+#REF!</f>
        <v>#REF!</v>
      </c>
      <c r="RQX286" s="197"/>
      <c r="RQY286" s="678" t="e">
        <f>RQX286+#REF!</f>
        <v>#REF!</v>
      </c>
      <c r="RQZ286" s="197"/>
      <c r="RRA286" s="678" t="e">
        <f>RQZ286+#REF!</f>
        <v>#REF!</v>
      </c>
      <c r="RRB286" s="197"/>
      <c r="RRC286" s="678" t="e">
        <f>RRB286+#REF!</f>
        <v>#REF!</v>
      </c>
      <c r="RRD286" s="197"/>
      <c r="RRE286" s="678" t="e">
        <f>RRD286+#REF!</f>
        <v>#REF!</v>
      </c>
      <c r="RRF286" s="197"/>
      <c r="RRG286" s="678" t="e">
        <f>RRF286+#REF!</f>
        <v>#REF!</v>
      </c>
      <c r="RRH286" s="197"/>
      <c r="RRI286" s="678" t="e">
        <f>RRH286+#REF!</f>
        <v>#REF!</v>
      </c>
      <c r="RRJ286" s="197"/>
      <c r="RRK286" s="678" t="e">
        <f>RRJ286+#REF!</f>
        <v>#REF!</v>
      </c>
      <c r="RRL286" s="197"/>
      <c r="RRM286" s="678" t="e">
        <f>RRL286+#REF!</f>
        <v>#REF!</v>
      </c>
      <c r="RRN286" s="197"/>
      <c r="RRO286" s="678" t="e">
        <f>RRN286+#REF!</f>
        <v>#REF!</v>
      </c>
      <c r="RRP286" s="197"/>
      <c r="RRQ286" s="678" t="e">
        <f>RRP286+#REF!</f>
        <v>#REF!</v>
      </c>
      <c r="RRR286" s="197"/>
      <c r="RRS286" s="678" t="e">
        <f>RRR286+#REF!</f>
        <v>#REF!</v>
      </c>
      <c r="RRT286" s="197"/>
      <c r="RRU286" s="678" t="e">
        <f>RRT286+#REF!</f>
        <v>#REF!</v>
      </c>
      <c r="RRV286" s="197"/>
      <c r="RRW286" s="678" t="e">
        <f>RRV286+#REF!</f>
        <v>#REF!</v>
      </c>
      <c r="RRX286" s="197"/>
      <c r="RRY286" s="678" t="e">
        <f>RRX286+#REF!</f>
        <v>#REF!</v>
      </c>
      <c r="RRZ286" s="197"/>
      <c r="RSA286" s="678" t="e">
        <f>RRZ286+#REF!</f>
        <v>#REF!</v>
      </c>
      <c r="RSB286" s="197"/>
      <c r="RSC286" s="678" t="e">
        <f>RSB286+#REF!</f>
        <v>#REF!</v>
      </c>
      <c r="RSD286" s="197"/>
      <c r="RSE286" s="678" t="e">
        <f>RSD286+#REF!</f>
        <v>#REF!</v>
      </c>
      <c r="RSF286" s="197"/>
      <c r="RSG286" s="678" t="e">
        <f>RSF286+#REF!</f>
        <v>#REF!</v>
      </c>
      <c r="RSH286" s="197"/>
      <c r="RSI286" s="678" t="e">
        <f>RSH286+#REF!</f>
        <v>#REF!</v>
      </c>
      <c r="RSJ286" s="197"/>
      <c r="RSK286" s="678" t="e">
        <f>RSJ286+#REF!</f>
        <v>#REF!</v>
      </c>
      <c r="RSL286" s="197"/>
      <c r="RSM286" s="678" t="e">
        <f>RSL286+#REF!</f>
        <v>#REF!</v>
      </c>
      <c r="RSN286" s="197"/>
      <c r="RSO286" s="678" t="e">
        <f>RSN286+#REF!</f>
        <v>#REF!</v>
      </c>
      <c r="RSP286" s="197"/>
      <c r="RSQ286" s="678" t="e">
        <f>RSP286+#REF!</f>
        <v>#REF!</v>
      </c>
      <c r="RSR286" s="197"/>
      <c r="RSS286" s="678" t="e">
        <f>RSR286+#REF!</f>
        <v>#REF!</v>
      </c>
      <c r="RST286" s="197"/>
      <c r="RSU286" s="678" t="e">
        <f>RST286+#REF!</f>
        <v>#REF!</v>
      </c>
      <c r="RSV286" s="197"/>
      <c r="RSW286" s="678" t="e">
        <f>RSV286+#REF!</f>
        <v>#REF!</v>
      </c>
      <c r="RSX286" s="197"/>
      <c r="RSY286" s="678" t="e">
        <f>RSX286+#REF!</f>
        <v>#REF!</v>
      </c>
      <c r="RSZ286" s="197"/>
      <c r="RTA286" s="678" t="e">
        <f>RSZ286+#REF!</f>
        <v>#REF!</v>
      </c>
      <c r="RTB286" s="197"/>
      <c r="RTC286" s="678" t="e">
        <f>RTB286+#REF!</f>
        <v>#REF!</v>
      </c>
      <c r="RTD286" s="197"/>
      <c r="RTE286" s="678" t="e">
        <f>RTD286+#REF!</f>
        <v>#REF!</v>
      </c>
      <c r="RTF286" s="197"/>
      <c r="RTG286" s="678" t="e">
        <f>RTF286+#REF!</f>
        <v>#REF!</v>
      </c>
      <c r="RTH286" s="197"/>
      <c r="RTI286" s="678" t="e">
        <f>RTH286+#REF!</f>
        <v>#REF!</v>
      </c>
      <c r="RTJ286" s="197"/>
      <c r="RTK286" s="678" t="e">
        <f>RTJ286+#REF!</f>
        <v>#REF!</v>
      </c>
      <c r="RTL286" s="197"/>
      <c r="RTM286" s="678" t="e">
        <f>RTL286+#REF!</f>
        <v>#REF!</v>
      </c>
      <c r="RTN286" s="197"/>
      <c r="RTO286" s="678" t="e">
        <f>RTN286+#REF!</f>
        <v>#REF!</v>
      </c>
      <c r="RTP286" s="197"/>
      <c r="RTQ286" s="678" t="e">
        <f>RTP286+#REF!</f>
        <v>#REF!</v>
      </c>
      <c r="RTR286" s="197"/>
      <c r="RTS286" s="678" t="e">
        <f>RTR286+#REF!</f>
        <v>#REF!</v>
      </c>
      <c r="RTT286" s="197"/>
      <c r="RTU286" s="678" t="e">
        <f>RTT286+#REF!</f>
        <v>#REF!</v>
      </c>
      <c r="RTV286" s="197"/>
      <c r="RTW286" s="678" t="e">
        <f>RTV286+#REF!</f>
        <v>#REF!</v>
      </c>
      <c r="RTX286" s="197"/>
      <c r="RTY286" s="678" t="e">
        <f>RTX286+#REF!</f>
        <v>#REF!</v>
      </c>
      <c r="RTZ286" s="197"/>
      <c r="RUA286" s="678" t="e">
        <f>RTZ286+#REF!</f>
        <v>#REF!</v>
      </c>
      <c r="RUB286" s="197"/>
      <c r="RUC286" s="678" t="e">
        <f>RUB286+#REF!</f>
        <v>#REF!</v>
      </c>
      <c r="RUD286" s="197"/>
      <c r="RUE286" s="678" t="e">
        <f>RUD286+#REF!</f>
        <v>#REF!</v>
      </c>
      <c r="RUF286" s="197"/>
      <c r="RUG286" s="678" t="e">
        <f>RUF286+#REF!</f>
        <v>#REF!</v>
      </c>
      <c r="RUH286" s="197"/>
      <c r="RUI286" s="678" t="e">
        <f>RUH286+#REF!</f>
        <v>#REF!</v>
      </c>
      <c r="RUJ286" s="197"/>
      <c r="RUK286" s="678" t="e">
        <f>RUJ286+#REF!</f>
        <v>#REF!</v>
      </c>
      <c r="RUL286" s="197"/>
      <c r="RUM286" s="678" t="e">
        <f>RUL286+#REF!</f>
        <v>#REF!</v>
      </c>
      <c r="RUN286" s="197"/>
      <c r="RUO286" s="678" t="e">
        <f>RUN286+#REF!</f>
        <v>#REF!</v>
      </c>
      <c r="RUP286" s="197"/>
      <c r="RUQ286" s="678" t="e">
        <f>RUP286+#REF!</f>
        <v>#REF!</v>
      </c>
      <c r="RUR286" s="197"/>
      <c r="RUS286" s="678" t="e">
        <f>RUR286+#REF!</f>
        <v>#REF!</v>
      </c>
      <c r="RUT286" s="197"/>
      <c r="RUU286" s="678" t="e">
        <f>RUT286+#REF!</f>
        <v>#REF!</v>
      </c>
      <c r="RUV286" s="197"/>
      <c r="RUW286" s="678" t="e">
        <f>RUV286+#REF!</f>
        <v>#REF!</v>
      </c>
      <c r="RUX286" s="197"/>
      <c r="RUY286" s="678" t="e">
        <f>RUX286+#REF!</f>
        <v>#REF!</v>
      </c>
      <c r="RUZ286" s="197"/>
      <c r="RVA286" s="678" t="e">
        <f>RUZ286+#REF!</f>
        <v>#REF!</v>
      </c>
      <c r="RVB286" s="197"/>
      <c r="RVC286" s="678" t="e">
        <f>RVB286+#REF!</f>
        <v>#REF!</v>
      </c>
      <c r="RVD286" s="197"/>
      <c r="RVE286" s="678" t="e">
        <f>RVD286+#REF!</f>
        <v>#REF!</v>
      </c>
      <c r="RVF286" s="197"/>
      <c r="RVG286" s="678" t="e">
        <f>RVF286+#REF!</f>
        <v>#REF!</v>
      </c>
      <c r="RVH286" s="197"/>
      <c r="RVI286" s="678" t="e">
        <f>RVH286+#REF!</f>
        <v>#REF!</v>
      </c>
      <c r="RVJ286" s="197"/>
      <c r="RVK286" s="678" t="e">
        <f>RVJ286+#REF!</f>
        <v>#REF!</v>
      </c>
      <c r="RVL286" s="197"/>
      <c r="RVM286" s="678" t="e">
        <f>RVL286+#REF!</f>
        <v>#REF!</v>
      </c>
      <c r="RVN286" s="197"/>
      <c r="RVO286" s="678" t="e">
        <f>RVN286+#REF!</f>
        <v>#REF!</v>
      </c>
      <c r="RVP286" s="197"/>
      <c r="RVQ286" s="678" t="e">
        <f>RVP286+#REF!</f>
        <v>#REF!</v>
      </c>
      <c r="RVR286" s="197"/>
      <c r="RVS286" s="678" t="e">
        <f>RVR286+#REF!</f>
        <v>#REF!</v>
      </c>
      <c r="RVT286" s="197"/>
      <c r="RVU286" s="678" t="e">
        <f>RVT286+#REF!</f>
        <v>#REF!</v>
      </c>
      <c r="RVV286" s="197"/>
      <c r="RVW286" s="678" t="e">
        <f>RVV286+#REF!</f>
        <v>#REF!</v>
      </c>
      <c r="RVX286" s="197"/>
      <c r="RVY286" s="678" t="e">
        <f>RVX286+#REF!</f>
        <v>#REF!</v>
      </c>
      <c r="RVZ286" s="197"/>
      <c r="RWA286" s="678" t="e">
        <f>RVZ286+#REF!</f>
        <v>#REF!</v>
      </c>
      <c r="RWB286" s="197"/>
      <c r="RWC286" s="678" t="e">
        <f>RWB286+#REF!</f>
        <v>#REF!</v>
      </c>
      <c r="RWD286" s="197"/>
      <c r="RWE286" s="678" t="e">
        <f>RWD286+#REF!</f>
        <v>#REF!</v>
      </c>
      <c r="RWF286" s="197"/>
      <c r="RWG286" s="678" t="e">
        <f>RWF286+#REF!</f>
        <v>#REF!</v>
      </c>
      <c r="RWH286" s="197"/>
      <c r="RWI286" s="678" t="e">
        <f>RWH286+#REF!</f>
        <v>#REF!</v>
      </c>
      <c r="RWJ286" s="197"/>
      <c r="RWK286" s="678" t="e">
        <f>RWJ286+#REF!</f>
        <v>#REF!</v>
      </c>
      <c r="RWL286" s="197"/>
      <c r="RWM286" s="678" t="e">
        <f>RWL286+#REF!</f>
        <v>#REF!</v>
      </c>
      <c r="RWN286" s="197"/>
      <c r="RWO286" s="678" t="e">
        <f>RWN286+#REF!</f>
        <v>#REF!</v>
      </c>
      <c r="RWP286" s="197"/>
      <c r="RWQ286" s="678" t="e">
        <f>RWP286+#REF!</f>
        <v>#REF!</v>
      </c>
      <c r="RWR286" s="197"/>
      <c r="RWS286" s="678" t="e">
        <f>RWR286+#REF!</f>
        <v>#REF!</v>
      </c>
      <c r="RWT286" s="197"/>
      <c r="RWU286" s="678" t="e">
        <f>RWT286+#REF!</f>
        <v>#REF!</v>
      </c>
      <c r="RWV286" s="197"/>
      <c r="RWW286" s="678" t="e">
        <f>RWV286+#REF!</f>
        <v>#REF!</v>
      </c>
      <c r="RWX286" s="197"/>
      <c r="RWY286" s="678" t="e">
        <f>RWX286+#REF!</f>
        <v>#REF!</v>
      </c>
      <c r="RWZ286" s="197"/>
      <c r="RXA286" s="678" t="e">
        <f>RWZ286+#REF!</f>
        <v>#REF!</v>
      </c>
      <c r="RXB286" s="197"/>
      <c r="RXC286" s="678" t="e">
        <f>RXB286+#REF!</f>
        <v>#REF!</v>
      </c>
      <c r="RXD286" s="197"/>
      <c r="RXE286" s="678" t="e">
        <f>RXD286+#REF!</f>
        <v>#REF!</v>
      </c>
      <c r="RXF286" s="197"/>
      <c r="RXG286" s="678" t="e">
        <f>RXF286+#REF!</f>
        <v>#REF!</v>
      </c>
      <c r="RXH286" s="197"/>
      <c r="RXI286" s="678" t="e">
        <f>RXH286+#REF!</f>
        <v>#REF!</v>
      </c>
      <c r="RXJ286" s="197"/>
      <c r="RXK286" s="678" t="e">
        <f>RXJ286+#REF!</f>
        <v>#REF!</v>
      </c>
      <c r="RXL286" s="197"/>
      <c r="RXM286" s="678" t="e">
        <f>RXL286+#REF!</f>
        <v>#REF!</v>
      </c>
      <c r="RXN286" s="197"/>
      <c r="RXO286" s="678" t="e">
        <f>RXN286+#REF!</f>
        <v>#REF!</v>
      </c>
      <c r="RXP286" s="197"/>
      <c r="RXQ286" s="678" t="e">
        <f>RXP286+#REF!</f>
        <v>#REF!</v>
      </c>
      <c r="RXR286" s="197"/>
      <c r="RXS286" s="678" t="e">
        <f>RXR286+#REF!</f>
        <v>#REF!</v>
      </c>
      <c r="RXT286" s="197"/>
      <c r="RXU286" s="678" t="e">
        <f>RXT286+#REF!</f>
        <v>#REF!</v>
      </c>
      <c r="RXV286" s="197"/>
      <c r="RXW286" s="678" t="e">
        <f>RXV286+#REF!</f>
        <v>#REF!</v>
      </c>
      <c r="RXX286" s="197"/>
      <c r="RXY286" s="678" t="e">
        <f>RXX286+#REF!</f>
        <v>#REF!</v>
      </c>
      <c r="RXZ286" s="197"/>
      <c r="RYA286" s="678" t="e">
        <f>RXZ286+#REF!</f>
        <v>#REF!</v>
      </c>
      <c r="RYB286" s="197"/>
      <c r="RYC286" s="678" t="e">
        <f>RYB286+#REF!</f>
        <v>#REF!</v>
      </c>
      <c r="RYD286" s="197"/>
      <c r="RYE286" s="678" t="e">
        <f>RYD286+#REF!</f>
        <v>#REF!</v>
      </c>
      <c r="RYF286" s="197"/>
      <c r="RYG286" s="678" t="e">
        <f>RYF286+#REF!</f>
        <v>#REF!</v>
      </c>
      <c r="RYH286" s="197"/>
      <c r="RYI286" s="678" t="e">
        <f>RYH286+#REF!</f>
        <v>#REF!</v>
      </c>
      <c r="RYJ286" s="197"/>
      <c r="RYK286" s="678" t="e">
        <f>RYJ286+#REF!</f>
        <v>#REF!</v>
      </c>
      <c r="RYL286" s="197"/>
      <c r="RYM286" s="678" t="e">
        <f>RYL286+#REF!</f>
        <v>#REF!</v>
      </c>
      <c r="RYN286" s="197"/>
      <c r="RYO286" s="678" t="e">
        <f>RYN286+#REF!</f>
        <v>#REF!</v>
      </c>
      <c r="RYP286" s="197"/>
      <c r="RYQ286" s="678" t="e">
        <f>RYP286+#REF!</f>
        <v>#REF!</v>
      </c>
      <c r="RYR286" s="197"/>
      <c r="RYS286" s="678" t="e">
        <f>RYR286+#REF!</f>
        <v>#REF!</v>
      </c>
      <c r="RYT286" s="197"/>
      <c r="RYU286" s="678" t="e">
        <f>RYT286+#REF!</f>
        <v>#REF!</v>
      </c>
      <c r="RYV286" s="197"/>
      <c r="RYW286" s="678" t="e">
        <f>RYV286+#REF!</f>
        <v>#REF!</v>
      </c>
      <c r="RYX286" s="197"/>
      <c r="RYY286" s="678" t="e">
        <f>RYX286+#REF!</f>
        <v>#REF!</v>
      </c>
      <c r="RYZ286" s="197"/>
      <c r="RZA286" s="678" t="e">
        <f>RYZ286+#REF!</f>
        <v>#REF!</v>
      </c>
      <c r="RZB286" s="197"/>
      <c r="RZC286" s="678" t="e">
        <f>RZB286+#REF!</f>
        <v>#REF!</v>
      </c>
      <c r="RZD286" s="197"/>
      <c r="RZE286" s="678" t="e">
        <f>RZD286+#REF!</f>
        <v>#REF!</v>
      </c>
      <c r="RZF286" s="197"/>
      <c r="RZG286" s="678" t="e">
        <f>RZF286+#REF!</f>
        <v>#REF!</v>
      </c>
      <c r="RZH286" s="197"/>
      <c r="RZI286" s="678" t="e">
        <f>RZH286+#REF!</f>
        <v>#REF!</v>
      </c>
      <c r="RZJ286" s="197"/>
      <c r="RZK286" s="678" t="e">
        <f>RZJ286+#REF!</f>
        <v>#REF!</v>
      </c>
      <c r="RZL286" s="197"/>
      <c r="RZM286" s="678" t="e">
        <f>RZL286+#REF!</f>
        <v>#REF!</v>
      </c>
      <c r="RZN286" s="197"/>
      <c r="RZO286" s="678" t="e">
        <f>RZN286+#REF!</f>
        <v>#REF!</v>
      </c>
      <c r="RZP286" s="197"/>
      <c r="RZQ286" s="678" t="e">
        <f>RZP286+#REF!</f>
        <v>#REF!</v>
      </c>
      <c r="RZR286" s="197"/>
      <c r="RZS286" s="678" t="e">
        <f>RZR286+#REF!</f>
        <v>#REF!</v>
      </c>
      <c r="RZT286" s="197"/>
      <c r="RZU286" s="678" t="e">
        <f>RZT286+#REF!</f>
        <v>#REF!</v>
      </c>
      <c r="RZV286" s="197"/>
      <c r="RZW286" s="678" t="e">
        <f>RZV286+#REF!</f>
        <v>#REF!</v>
      </c>
      <c r="RZX286" s="197"/>
      <c r="RZY286" s="678" t="e">
        <f>RZX286+#REF!</f>
        <v>#REF!</v>
      </c>
      <c r="RZZ286" s="197"/>
      <c r="SAA286" s="678" t="e">
        <f>RZZ286+#REF!</f>
        <v>#REF!</v>
      </c>
      <c r="SAB286" s="197"/>
      <c r="SAC286" s="678" t="e">
        <f>SAB286+#REF!</f>
        <v>#REF!</v>
      </c>
      <c r="SAD286" s="197"/>
      <c r="SAE286" s="678" t="e">
        <f>SAD286+#REF!</f>
        <v>#REF!</v>
      </c>
      <c r="SAF286" s="197"/>
      <c r="SAG286" s="678" t="e">
        <f>SAF286+#REF!</f>
        <v>#REF!</v>
      </c>
      <c r="SAH286" s="197"/>
      <c r="SAI286" s="678" t="e">
        <f>SAH286+#REF!</f>
        <v>#REF!</v>
      </c>
      <c r="SAJ286" s="197"/>
      <c r="SAK286" s="678" t="e">
        <f>SAJ286+#REF!</f>
        <v>#REF!</v>
      </c>
      <c r="SAL286" s="197"/>
      <c r="SAM286" s="678" t="e">
        <f>SAL286+#REF!</f>
        <v>#REF!</v>
      </c>
      <c r="SAN286" s="197"/>
      <c r="SAO286" s="678" t="e">
        <f>SAN286+#REF!</f>
        <v>#REF!</v>
      </c>
      <c r="SAP286" s="197"/>
      <c r="SAQ286" s="678" t="e">
        <f>SAP286+#REF!</f>
        <v>#REF!</v>
      </c>
      <c r="SAR286" s="197"/>
      <c r="SAS286" s="678" t="e">
        <f>SAR286+#REF!</f>
        <v>#REF!</v>
      </c>
      <c r="SAT286" s="197"/>
      <c r="SAU286" s="678" t="e">
        <f>SAT286+#REF!</f>
        <v>#REF!</v>
      </c>
      <c r="SAV286" s="197"/>
      <c r="SAW286" s="678" t="e">
        <f>SAV286+#REF!</f>
        <v>#REF!</v>
      </c>
      <c r="SAX286" s="197"/>
      <c r="SAY286" s="678" t="e">
        <f>SAX286+#REF!</f>
        <v>#REF!</v>
      </c>
      <c r="SAZ286" s="197"/>
      <c r="SBA286" s="678" t="e">
        <f>SAZ286+#REF!</f>
        <v>#REF!</v>
      </c>
      <c r="SBB286" s="197"/>
      <c r="SBC286" s="678" t="e">
        <f>SBB286+#REF!</f>
        <v>#REF!</v>
      </c>
      <c r="SBD286" s="197"/>
      <c r="SBE286" s="678" t="e">
        <f>SBD286+#REF!</f>
        <v>#REF!</v>
      </c>
      <c r="SBF286" s="197"/>
      <c r="SBG286" s="678" t="e">
        <f>SBF286+#REF!</f>
        <v>#REF!</v>
      </c>
      <c r="SBH286" s="197"/>
      <c r="SBI286" s="678" t="e">
        <f>SBH286+#REF!</f>
        <v>#REF!</v>
      </c>
      <c r="SBJ286" s="197"/>
      <c r="SBK286" s="678" t="e">
        <f>SBJ286+#REF!</f>
        <v>#REF!</v>
      </c>
      <c r="SBL286" s="197"/>
      <c r="SBM286" s="678" t="e">
        <f>SBL286+#REF!</f>
        <v>#REF!</v>
      </c>
      <c r="SBN286" s="197"/>
      <c r="SBO286" s="678" t="e">
        <f>SBN286+#REF!</f>
        <v>#REF!</v>
      </c>
      <c r="SBP286" s="197"/>
      <c r="SBQ286" s="678" t="e">
        <f>SBP286+#REF!</f>
        <v>#REF!</v>
      </c>
      <c r="SBR286" s="197"/>
      <c r="SBS286" s="678" t="e">
        <f>SBR286+#REF!</f>
        <v>#REF!</v>
      </c>
      <c r="SBT286" s="197"/>
      <c r="SBU286" s="678" t="e">
        <f>SBT286+#REF!</f>
        <v>#REF!</v>
      </c>
      <c r="SBV286" s="197"/>
      <c r="SBW286" s="678" t="e">
        <f>SBV286+#REF!</f>
        <v>#REF!</v>
      </c>
      <c r="SBX286" s="197"/>
      <c r="SBY286" s="678" t="e">
        <f>SBX286+#REF!</f>
        <v>#REF!</v>
      </c>
      <c r="SBZ286" s="197"/>
      <c r="SCA286" s="678" t="e">
        <f>SBZ286+#REF!</f>
        <v>#REF!</v>
      </c>
      <c r="SCB286" s="197"/>
      <c r="SCC286" s="678" t="e">
        <f>SCB286+#REF!</f>
        <v>#REF!</v>
      </c>
      <c r="SCD286" s="197"/>
      <c r="SCE286" s="678" t="e">
        <f>SCD286+#REF!</f>
        <v>#REF!</v>
      </c>
      <c r="SCF286" s="197"/>
      <c r="SCG286" s="678" t="e">
        <f>SCF286+#REF!</f>
        <v>#REF!</v>
      </c>
      <c r="SCH286" s="197"/>
      <c r="SCI286" s="678" t="e">
        <f>SCH286+#REF!</f>
        <v>#REF!</v>
      </c>
      <c r="SCJ286" s="197"/>
      <c r="SCK286" s="678" t="e">
        <f>SCJ286+#REF!</f>
        <v>#REF!</v>
      </c>
      <c r="SCL286" s="197"/>
      <c r="SCM286" s="678" t="e">
        <f>SCL286+#REF!</f>
        <v>#REF!</v>
      </c>
      <c r="SCN286" s="197"/>
      <c r="SCO286" s="678" t="e">
        <f>SCN286+#REF!</f>
        <v>#REF!</v>
      </c>
      <c r="SCP286" s="197"/>
      <c r="SCQ286" s="678" t="e">
        <f>SCP286+#REF!</f>
        <v>#REF!</v>
      </c>
      <c r="SCR286" s="197"/>
      <c r="SCS286" s="678" t="e">
        <f>SCR286+#REF!</f>
        <v>#REF!</v>
      </c>
      <c r="SCT286" s="197"/>
      <c r="SCU286" s="678" t="e">
        <f>SCT286+#REF!</f>
        <v>#REF!</v>
      </c>
      <c r="SCV286" s="197"/>
      <c r="SCW286" s="678" t="e">
        <f>SCV286+#REF!</f>
        <v>#REF!</v>
      </c>
      <c r="SCX286" s="197"/>
      <c r="SCY286" s="678" t="e">
        <f>SCX286+#REF!</f>
        <v>#REF!</v>
      </c>
      <c r="SCZ286" s="197"/>
      <c r="SDA286" s="678" t="e">
        <f>SCZ286+#REF!</f>
        <v>#REF!</v>
      </c>
      <c r="SDB286" s="197"/>
      <c r="SDC286" s="678" t="e">
        <f>SDB286+#REF!</f>
        <v>#REF!</v>
      </c>
      <c r="SDD286" s="197"/>
      <c r="SDE286" s="678" t="e">
        <f>SDD286+#REF!</f>
        <v>#REF!</v>
      </c>
      <c r="SDF286" s="197"/>
      <c r="SDG286" s="678" t="e">
        <f>SDF286+#REF!</f>
        <v>#REF!</v>
      </c>
      <c r="SDH286" s="197"/>
      <c r="SDI286" s="678" t="e">
        <f>SDH286+#REF!</f>
        <v>#REF!</v>
      </c>
      <c r="SDJ286" s="197"/>
      <c r="SDK286" s="678" t="e">
        <f>SDJ286+#REF!</f>
        <v>#REF!</v>
      </c>
      <c r="SDL286" s="197"/>
      <c r="SDM286" s="678" t="e">
        <f>SDL286+#REF!</f>
        <v>#REF!</v>
      </c>
      <c r="SDN286" s="197"/>
      <c r="SDO286" s="678" t="e">
        <f>SDN286+#REF!</f>
        <v>#REF!</v>
      </c>
      <c r="SDP286" s="197"/>
      <c r="SDQ286" s="678" t="e">
        <f>SDP286+#REF!</f>
        <v>#REF!</v>
      </c>
      <c r="SDR286" s="197"/>
      <c r="SDS286" s="678" t="e">
        <f>SDR286+#REF!</f>
        <v>#REF!</v>
      </c>
      <c r="SDT286" s="197"/>
      <c r="SDU286" s="678" t="e">
        <f>SDT286+#REF!</f>
        <v>#REF!</v>
      </c>
      <c r="SDV286" s="197"/>
      <c r="SDW286" s="678" t="e">
        <f>SDV286+#REF!</f>
        <v>#REF!</v>
      </c>
      <c r="SDX286" s="197"/>
      <c r="SDY286" s="678" t="e">
        <f>SDX286+#REF!</f>
        <v>#REF!</v>
      </c>
      <c r="SDZ286" s="197"/>
      <c r="SEA286" s="678" t="e">
        <f>SDZ286+#REF!</f>
        <v>#REF!</v>
      </c>
      <c r="SEB286" s="197"/>
      <c r="SEC286" s="678" t="e">
        <f>SEB286+#REF!</f>
        <v>#REF!</v>
      </c>
      <c r="SED286" s="197"/>
      <c r="SEE286" s="678" t="e">
        <f>SED286+#REF!</f>
        <v>#REF!</v>
      </c>
      <c r="SEF286" s="197"/>
      <c r="SEG286" s="678" t="e">
        <f>SEF286+#REF!</f>
        <v>#REF!</v>
      </c>
      <c r="SEH286" s="197"/>
      <c r="SEI286" s="678" t="e">
        <f>SEH286+#REF!</f>
        <v>#REF!</v>
      </c>
      <c r="SEJ286" s="197"/>
      <c r="SEK286" s="678" t="e">
        <f>SEJ286+#REF!</f>
        <v>#REF!</v>
      </c>
      <c r="SEL286" s="197"/>
      <c r="SEM286" s="678" t="e">
        <f>SEL286+#REF!</f>
        <v>#REF!</v>
      </c>
      <c r="SEN286" s="197"/>
      <c r="SEO286" s="678" t="e">
        <f>SEN286+#REF!</f>
        <v>#REF!</v>
      </c>
      <c r="SEP286" s="197"/>
      <c r="SEQ286" s="678" t="e">
        <f>SEP286+#REF!</f>
        <v>#REF!</v>
      </c>
      <c r="SER286" s="197"/>
      <c r="SES286" s="678" t="e">
        <f>SER286+#REF!</f>
        <v>#REF!</v>
      </c>
      <c r="SET286" s="197"/>
      <c r="SEU286" s="678" t="e">
        <f>SET286+#REF!</f>
        <v>#REF!</v>
      </c>
      <c r="SEV286" s="197"/>
      <c r="SEW286" s="678" t="e">
        <f>SEV286+#REF!</f>
        <v>#REF!</v>
      </c>
      <c r="SEX286" s="197"/>
      <c r="SEY286" s="678" t="e">
        <f>SEX286+#REF!</f>
        <v>#REF!</v>
      </c>
      <c r="SEZ286" s="197"/>
      <c r="SFA286" s="678" t="e">
        <f>SEZ286+#REF!</f>
        <v>#REF!</v>
      </c>
      <c r="SFB286" s="197"/>
      <c r="SFC286" s="678" t="e">
        <f>SFB286+#REF!</f>
        <v>#REF!</v>
      </c>
      <c r="SFD286" s="197"/>
      <c r="SFE286" s="678" t="e">
        <f>SFD286+#REF!</f>
        <v>#REF!</v>
      </c>
      <c r="SFF286" s="197"/>
      <c r="SFG286" s="678" t="e">
        <f>SFF286+#REF!</f>
        <v>#REF!</v>
      </c>
      <c r="SFH286" s="197"/>
      <c r="SFI286" s="678" t="e">
        <f>SFH286+#REF!</f>
        <v>#REF!</v>
      </c>
      <c r="SFJ286" s="197"/>
      <c r="SFK286" s="678" t="e">
        <f>SFJ286+#REF!</f>
        <v>#REF!</v>
      </c>
      <c r="SFL286" s="197"/>
      <c r="SFM286" s="678" t="e">
        <f>SFL286+#REF!</f>
        <v>#REF!</v>
      </c>
      <c r="SFN286" s="197"/>
      <c r="SFO286" s="678" t="e">
        <f>SFN286+#REF!</f>
        <v>#REF!</v>
      </c>
      <c r="SFP286" s="197"/>
      <c r="SFQ286" s="678" t="e">
        <f>SFP286+#REF!</f>
        <v>#REF!</v>
      </c>
      <c r="SFR286" s="197"/>
      <c r="SFS286" s="678" t="e">
        <f>SFR286+#REF!</f>
        <v>#REF!</v>
      </c>
      <c r="SFT286" s="197"/>
      <c r="SFU286" s="678" t="e">
        <f>SFT286+#REF!</f>
        <v>#REF!</v>
      </c>
      <c r="SFV286" s="197"/>
      <c r="SFW286" s="678" t="e">
        <f>SFV286+#REF!</f>
        <v>#REF!</v>
      </c>
      <c r="SFX286" s="197"/>
      <c r="SFY286" s="678" t="e">
        <f>SFX286+#REF!</f>
        <v>#REF!</v>
      </c>
      <c r="SFZ286" s="197"/>
      <c r="SGA286" s="678" t="e">
        <f>SFZ286+#REF!</f>
        <v>#REF!</v>
      </c>
      <c r="SGB286" s="197"/>
      <c r="SGC286" s="678" t="e">
        <f>SGB286+#REF!</f>
        <v>#REF!</v>
      </c>
      <c r="SGD286" s="197"/>
      <c r="SGE286" s="678" t="e">
        <f>SGD286+#REF!</f>
        <v>#REF!</v>
      </c>
      <c r="SGF286" s="197"/>
      <c r="SGG286" s="678" t="e">
        <f>SGF286+#REF!</f>
        <v>#REF!</v>
      </c>
      <c r="SGH286" s="197"/>
      <c r="SGI286" s="678" t="e">
        <f>SGH286+#REF!</f>
        <v>#REF!</v>
      </c>
      <c r="SGJ286" s="197"/>
      <c r="SGK286" s="678" t="e">
        <f>SGJ286+#REF!</f>
        <v>#REF!</v>
      </c>
      <c r="SGL286" s="197"/>
      <c r="SGM286" s="678" t="e">
        <f>SGL286+#REF!</f>
        <v>#REF!</v>
      </c>
      <c r="SGN286" s="197"/>
      <c r="SGO286" s="678" t="e">
        <f>SGN286+#REF!</f>
        <v>#REF!</v>
      </c>
      <c r="SGP286" s="197"/>
      <c r="SGQ286" s="678" t="e">
        <f>SGP286+#REF!</f>
        <v>#REF!</v>
      </c>
      <c r="SGR286" s="197"/>
      <c r="SGS286" s="678" t="e">
        <f>SGR286+#REF!</f>
        <v>#REF!</v>
      </c>
      <c r="SGT286" s="197"/>
      <c r="SGU286" s="678" t="e">
        <f>SGT286+#REF!</f>
        <v>#REF!</v>
      </c>
      <c r="SGV286" s="197"/>
      <c r="SGW286" s="678" t="e">
        <f>SGV286+#REF!</f>
        <v>#REF!</v>
      </c>
      <c r="SGX286" s="197"/>
      <c r="SGY286" s="678" t="e">
        <f>SGX286+#REF!</f>
        <v>#REF!</v>
      </c>
      <c r="SGZ286" s="197"/>
      <c r="SHA286" s="678" t="e">
        <f>SGZ286+#REF!</f>
        <v>#REF!</v>
      </c>
      <c r="SHB286" s="197"/>
      <c r="SHC286" s="678" t="e">
        <f>SHB286+#REF!</f>
        <v>#REF!</v>
      </c>
      <c r="SHD286" s="197"/>
      <c r="SHE286" s="678" t="e">
        <f>SHD286+#REF!</f>
        <v>#REF!</v>
      </c>
      <c r="SHF286" s="197"/>
      <c r="SHG286" s="678" t="e">
        <f>SHF286+#REF!</f>
        <v>#REF!</v>
      </c>
      <c r="SHH286" s="197"/>
      <c r="SHI286" s="678" t="e">
        <f>SHH286+#REF!</f>
        <v>#REF!</v>
      </c>
      <c r="SHJ286" s="197"/>
      <c r="SHK286" s="678" t="e">
        <f>SHJ286+#REF!</f>
        <v>#REF!</v>
      </c>
      <c r="SHL286" s="197"/>
      <c r="SHM286" s="678" t="e">
        <f>SHL286+#REF!</f>
        <v>#REF!</v>
      </c>
      <c r="SHN286" s="197"/>
      <c r="SHO286" s="678" t="e">
        <f>SHN286+#REF!</f>
        <v>#REF!</v>
      </c>
      <c r="SHP286" s="197"/>
      <c r="SHQ286" s="678" t="e">
        <f>SHP286+#REF!</f>
        <v>#REF!</v>
      </c>
      <c r="SHR286" s="197"/>
      <c r="SHS286" s="678" t="e">
        <f>SHR286+#REF!</f>
        <v>#REF!</v>
      </c>
      <c r="SHT286" s="197"/>
      <c r="SHU286" s="678" t="e">
        <f>SHT286+#REF!</f>
        <v>#REF!</v>
      </c>
      <c r="SHV286" s="197"/>
      <c r="SHW286" s="678" t="e">
        <f>SHV286+#REF!</f>
        <v>#REF!</v>
      </c>
      <c r="SHX286" s="197"/>
      <c r="SHY286" s="678" t="e">
        <f>SHX286+#REF!</f>
        <v>#REF!</v>
      </c>
      <c r="SHZ286" s="197"/>
      <c r="SIA286" s="678" t="e">
        <f>SHZ286+#REF!</f>
        <v>#REF!</v>
      </c>
      <c r="SIB286" s="197"/>
      <c r="SIC286" s="678" t="e">
        <f>SIB286+#REF!</f>
        <v>#REF!</v>
      </c>
      <c r="SID286" s="197"/>
      <c r="SIE286" s="678" t="e">
        <f>SID286+#REF!</f>
        <v>#REF!</v>
      </c>
      <c r="SIF286" s="197"/>
      <c r="SIG286" s="678" t="e">
        <f>SIF286+#REF!</f>
        <v>#REF!</v>
      </c>
      <c r="SIH286" s="197"/>
      <c r="SII286" s="678" t="e">
        <f>SIH286+#REF!</f>
        <v>#REF!</v>
      </c>
      <c r="SIJ286" s="197"/>
      <c r="SIK286" s="678" t="e">
        <f>SIJ286+#REF!</f>
        <v>#REF!</v>
      </c>
      <c r="SIL286" s="197"/>
      <c r="SIM286" s="678" t="e">
        <f>SIL286+#REF!</f>
        <v>#REF!</v>
      </c>
      <c r="SIN286" s="197"/>
      <c r="SIO286" s="678" t="e">
        <f>SIN286+#REF!</f>
        <v>#REF!</v>
      </c>
      <c r="SIP286" s="197"/>
      <c r="SIQ286" s="678" t="e">
        <f>SIP286+#REF!</f>
        <v>#REF!</v>
      </c>
      <c r="SIR286" s="197"/>
      <c r="SIS286" s="678" t="e">
        <f>SIR286+#REF!</f>
        <v>#REF!</v>
      </c>
      <c r="SIT286" s="197"/>
      <c r="SIU286" s="678" t="e">
        <f>SIT286+#REF!</f>
        <v>#REF!</v>
      </c>
      <c r="SIV286" s="197"/>
      <c r="SIW286" s="678" t="e">
        <f>SIV286+#REF!</f>
        <v>#REF!</v>
      </c>
      <c r="SIX286" s="197"/>
      <c r="SIY286" s="678" t="e">
        <f>SIX286+#REF!</f>
        <v>#REF!</v>
      </c>
      <c r="SIZ286" s="197"/>
      <c r="SJA286" s="678" t="e">
        <f>SIZ286+#REF!</f>
        <v>#REF!</v>
      </c>
      <c r="SJB286" s="197"/>
      <c r="SJC286" s="678" t="e">
        <f>SJB286+#REF!</f>
        <v>#REF!</v>
      </c>
      <c r="SJD286" s="197"/>
      <c r="SJE286" s="678" t="e">
        <f>SJD286+#REF!</f>
        <v>#REF!</v>
      </c>
      <c r="SJF286" s="197"/>
      <c r="SJG286" s="678" t="e">
        <f>SJF286+#REF!</f>
        <v>#REF!</v>
      </c>
      <c r="SJH286" s="197"/>
      <c r="SJI286" s="678" t="e">
        <f>SJH286+#REF!</f>
        <v>#REF!</v>
      </c>
      <c r="SJJ286" s="197"/>
      <c r="SJK286" s="678" t="e">
        <f>SJJ286+#REF!</f>
        <v>#REF!</v>
      </c>
      <c r="SJL286" s="197"/>
      <c r="SJM286" s="678" t="e">
        <f>SJL286+#REF!</f>
        <v>#REF!</v>
      </c>
      <c r="SJN286" s="197"/>
      <c r="SJO286" s="678" t="e">
        <f>SJN286+#REF!</f>
        <v>#REF!</v>
      </c>
      <c r="SJP286" s="197"/>
      <c r="SJQ286" s="678" t="e">
        <f>SJP286+#REF!</f>
        <v>#REF!</v>
      </c>
      <c r="SJR286" s="197"/>
      <c r="SJS286" s="678" t="e">
        <f>SJR286+#REF!</f>
        <v>#REF!</v>
      </c>
      <c r="SJT286" s="197"/>
      <c r="SJU286" s="678" t="e">
        <f>SJT286+#REF!</f>
        <v>#REF!</v>
      </c>
      <c r="SJV286" s="197"/>
      <c r="SJW286" s="678" t="e">
        <f>SJV286+#REF!</f>
        <v>#REF!</v>
      </c>
      <c r="SJX286" s="197"/>
      <c r="SJY286" s="678" t="e">
        <f>SJX286+#REF!</f>
        <v>#REF!</v>
      </c>
      <c r="SJZ286" s="197"/>
      <c r="SKA286" s="678" t="e">
        <f>SJZ286+#REF!</f>
        <v>#REF!</v>
      </c>
      <c r="SKB286" s="197"/>
      <c r="SKC286" s="678" t="e">
        <f>SKB286+#REF!</f>
        <v>#REF!</v>
      </c>
      <c r="SKD286" s="197"/>
      <c r="SKE286" s="678" t="e">
        <f>SKD286+#REF!</f>
        <v>#REF!</v>
      </c>
      <c r="SKF286" s="197"/>
      <c r="SKG286" s="678" t="e">
        <f>SKF286+#REF!</f>
        <v>#REF!</v>
      </c>
      <c r="SKH286" s="197"/>
      <c r="SKI286" s="678" t="e">
        <f>SKH286+#REF!</f>
        <v>#REF!</v>
      </c>
      <c r="SKJ286" s="197"/>
      <c r="SKK286" s="678" t="e">
        <f>SKJ286+#REF!</f>
        <v>#REF!</v>
      </c>
      <c r="SKL286" s="197"/>
      <c r="SKM286" s="678" t="e">
        <f>SKL286+#REF!</f>
        <v>#REF!</v>
      </c>
      <c r="SKN286" s="197"/>
      <c r="SKO286" s="678" t="e">
        <f>SKN286+#REF!</f>
        <v>#REF!</v>
      </c>
      <c r="SKP286" s="197"/>
      <c r="SKQ286" s="678" t="e">
        <f>SKP286+#REF!</f>
        <v>#REF!</v>
      </c>
      <c r="SKR286" s="197"/>
      <c r="SKS286" s="678" t="e">
        <f>SKR286+#REF!</f>
        <v>#REF!</v>
      </c>
      <c r="SKT286" s="197"/>
      <c r="SKU286" s="678" t="e">
        <f>SKT286+#REF!</f>
        <v>#REF!</v>
      </c>
      <c r="SKV286" s="197"/>
      <c r="SKW286" s="678" t="e">
        <f>SKV286+#REF!</f>
        <v>#REF!</v>
      </c>
      <c r="SKX286" s="197"/>
      <c r="SKY286" s="678" t="e">
        <f>SKX286+#REF!</f>
        <v>#REF!</v>
      </c>
      <c r="SKZ286" s="197"/>
      <c r="SLA286" s="678" t="e">
        <f>SKZ286+#REF!</f>
        <v>#REF!</v>
      </c>
      <c r="SLB286" s="197"/>
      <c r="SLC286" s="678" t="e">
        <f>SLB286+#REF!</f>
        <v>#REF!</v>
      </c>
      <c r="SLD286" s="197"/>
      <c r="SLE286" s="678" t="e">
        <f>SLD286+#REF!</f>
        <v>#REF!</v>
      </c>
      <c r="SLF286" s="197"/>
      <c r="SLG286" s="678" t="e">
        <f>SLF286+#REF!</f>
        <v>#REF!</v>
      </c>
      <c r="SLH286" s="197"/>
      <c r="SLI286" s="678" t="e">
        <f>SLH286+#REF!</f>
        <v>#REF!</v>
      </c>
      <c r="SLJ286" s="197"/>
      <c r="SLK286" s="678" t="e">
        <f>SLJ286+#REF!</f>
        <v>#REF!</v>
      </c>
      <c r="SLL286" s="197"/>
      <c r="SLM286" s="678" t="e">
        <f>SLL286+#REF!</f>
        <v>#REF!</v>
      </c>
      <c r="SLN286" s="197"/>
      <c r="SLO286" s="678" t="e">
        <f>SLN286+#REF!</f>
        <v>#REF!</v>
      </c>
      <c r="SLP286" s="197"/>
      <c r="SLQ286" s="678" t="e">
        <f>SLP286+#REF!</f>
        <v>#REF!</v>
      </c>
      <c r="SLR286" s="197"/>
      <c r="SLS286" s="678" t="e">
        <f>SLR286+#REF!</f>
        <v>#REF!</v>
      </c>
      <c r="SLT286" s="197"/>
      <c r="SLU286" s="678" t="e">
        <f>SLT286+#REF!</f>
        <v>#REF!</v>
      </c>
      <c r="SLV286" s="197"/>
      <c r="SLW286" s="678" t="e">
        <f>SLV286+#REF!</f>
        <v>#REF!</v>
      </c>
      <c r="SLX286" s="197"/>
      <c r="SLY286" s="678" t="e">
        <f>SLX286+#REF!</f>
        <v>#REF!</v>
      </c>
      <c r="SLZ286" s="197"/>
      <c r="SMA286" s="678" t="e">
        <f>SLZ286+#REF!</f>
        <v>#REF!</v>
      </c>
      <c r="SMB286" s="197"/>
      <c r="SMC286" s="678" t="e">
        <f>SMB286+#REF!</f>
        <v>#REF!</v>
      </c>
      <c r="SMD286" s="197"/>
      <c r="SME286" s="678" t="e">
        <f>SMD286+#REF!</f>
        <v>#REF!</v>
      </c>
      <c r="SMF286" s="197"/>
      <c r="SMG286" s="678" t="e">
        <f>SMF286+#REF!</f>
        <v>#REF!</v>
      </c>
      <c r="SMH286" s="197"/>
      <c r="SMI286" s="678" t="e">
        <f>SMH286+#REF!</f>
        <v>#REF!</v>
      </c>
      <c r="SMJ286" s="197"/>
      <c r="SMK286" s="678" t="e">
        <f>SMJ286+#REF!</f>
        <v>#REF!</v>
      </c>
      <c r="SML286" s="197"/>
      <c r="SMM286" s="678" t="e">
        <f>SML286+#REF!</f>
        <v>#REF!</v>
      </c>
      <c r="SMN286" s="197"/>
      <c r="SMO286" s="678" t="e">
        <f>SMN286+#REF!</f>
        <v>#REF!</v>
      </c>
      <c r="SMP286" s="197"/>
      <c r="SMQ286" s="678" t="e">
        <f>SMP286+#REF!</f>
        <v>#REF!</v>
      </c>
      <c r="SMR286" s="197"/>
      <c r="SMS286" s="678" t="e">
        <f>SMR286+#REF!</f>
        <v>#REF!</v>
      </c>
      <c r="SMT286" s="197"/>
      <c r="SMU286" s="678" t="e">
        <f>SMT286+#REF!</f>
        <v>#REF!</v>
      </c>
      <c r="SMV286" s="197"/>
      <c r="SMW286" s="678" t="e">
        <f>SMV286+#REF!</f>
        <v>#REF!</v>
      </c>
      <c r="SMX286" s="197"/>
      <c r="SMY286" s="678" t="e">
        <f>SMX286+#REF!</f>
        <v>#REF!</v>
      </c>
      <c r="SMZ286" s="197"/>
      <c r="SNA286" s="678" t="e">
        <f>SMZ286+#REF!</f>
        <v>#REF!</v>
      </c>
      <c r="SNB286" s="197"/>
      <c r="SNC286" s="678" t="e">
        <f>SNB286+#REF!</f>
        <v>#REF!</v>
      </c>
      <c r="SND286" s="197"/>
      <c r="SNE286" s="678" t="e">
        <f>SND286+#REF!</f>
        <v>#REF!</v>
      </c>
      <c r="SNF286" s="197"/>
      <c r="SNG286" s="678" t="e">
        <f>SNF286+#REF!</f>
        <v>#REF!</v>
      </c>
      <c r="SNH286" s="197"/>
      <c r="SNI286" s="678" t="e">
        <f>SNH286+#REF!</f>
        <v>#REF!</v>
      </c>
      <c r="SNJ286" s="197"/>
      <c r="SNK286" s="678" t="e">
        <f>SNJ286+#REF!</f>
        <v>#REF!</v>
      </c>
      <c r="SNL286" s="197"/>
      <c r="SNM286" s="678" t="e">
        <f>SNL286+#REF!</f>
        <v>#REF!</v>
      </c>
      <c r="SNN286" s="197"/>
      <c r="SNO286" s="678" t="e">
        <f>SNN286+#REF!</f>
        <v>#REF!</v>
      </c>
      <c r="SNP286" s="197"/>
      <c r="SNQ286" s="678" t="e">
        <f>SNP286+#REF!</f>
        <v>#REF!</v>
      </c>
      <c r="SNR286" s="197"/>
      <c r="SNS286" s="678" t="e">
        <f>SNR286+#REF!</f>
        <v>#REF!</v>
      </c>
      <c r="SNT286" s="197"/>
      <c r="SNU286" s="678" t="e">
        <f>SNT286+#REF!</f>
        <v>#REF!</v>
      </c>
      <c r="SNV286" s="197"/>
      <c r="SNW286" s="678" t="e">
        <f>SNV286+#REF!</f>
        <v>#REF!</v>
      </c>
      <c r="SNX286" s="197"/>
      <c r="SNY286" s="678" t="e">
        <f>SNX286+#REF!</f>
        <v>#REF!</v>
      </c>
      <c r="SNZ286" s="197"/>
      <c r="SOA286" s="678" t="e">
        <f>SNZ286+#REF!</f>
        <v>#REF!</v>
      </c>
      <c r="SOB286" s="197"/>
      <c r="SOC286" s="678" t="e">
        <f>SOB286+#REF!</f>
        <v>#REF!</v>
      </c>
      <c r="SOD286" s="197"/>
      <c r="SOE286" s="678" t="e">
        <f>SOD286+#REF!</f>
        <v>#REF!</v>
      </c>
      <c r="SOF286" s="197"/>
      <c r="SOG286" s="678" t="e">
        <f>SOF286+#REF!</f>
        <v>#REF!</v>
      </c>
      <c r="SOH286" s="197"/>
      <c r="SOI286" s="678" t="e">
        <f>SOH286+#REF!</f>
        <v>#REF!</v>
      </c>
      <c r="SOJ286" s="197"/>
      <c r="SOK286" s="678" t="e">
        <f>SOJ286+#REF!</f>
        <v>#REF!</v>
      </c>
      <c r="SOL286" s="197"/>
      <c r="SOM286" s="678" t="e">
        <f>SOL286+#REF!</f>
        <v>#REF!</v>
      </c>
      <c r="SON286" s="197"/>
      <c r="SOO286" s="678" t="e">
        <f>SON286+#REF!</f>
        <v>#REF!</v>
      </c>
      <c r="SOP286" s="197"/>
      <c r="SOQ286" s="678" t="e">
        <f>SOP286+#REF!</f>
        <v>#REF!</v>
      </c>
      <c r="SOR286" s="197"/>
      <c r="SOS286" s="678" t="e">
        <f>SOR286+#REF!</f>
        <v>#REF!</v>
      </c>
      <c r="SOT286" s="197"/>
      <c r="SOU286" s="678" t="e">
        <f>SOT286+#REF!</f>
        <v>#REF!</v>
      </c>
      <c r="SOV286" s="197"/>
      <c r="SOW286" s="678" t="e">
        <f>SOV286+#REF!</f>
        <v>#REF!</v>
      </c>
      <c r="SOX286" s="197"/>
      <c r="SOY286" s="678" t="e">
        <f>SOX286+#REF!</f>
        <v>#REF!</v>
      </c>
      <c r="SOZ286" s="197"/>
      <c r="SPA286" s="678" t="e">
        <f>SOZ286+#REF!</f>
        <v>#REF!</v>
      </c>
      <c r="SPB286" s="197"/>
      <c r="SPC286" s="678" t="e">
        <f>SPB286+#REF!</f>
        <v>#REF!</v>
      </c>
      <c r="SPD286" s="197"/>
      <c r="SPE286" s="678" t="e">
        <f>SPD286+#REF!</f>
        <v>#REF!</v>
      </c>
      <c r="SPF286" s="197"/>
      <c r="SPG286" s="678" t="e">
        <f>SPF286+#REF!</f>
        <v>#REF!</v>
      </c>
      <c r="SPH286" s="197"/>
      <c r="SPI286" s="678" t="e">
        <f>SPH286+#REF!</f>
        <v>#REF!</v>
      </c>
      <c r="SPJ286" s="197"/>
      <c r="SPK286" s="678" t="e">
        <f>SPJ286+#REF!</f>
        <v>#REF!</v>
      </c>
      <c r="SPL286" s="197"/>
      <c r="SPM286" s="678" t="e">
        <f>SPL286+#REF!</f>
        <v>#REF!</v>
      </c>
      <c r="SPN286" s="197"/>
      <c r="SPO286" s="678" t="e">
        <f>SPN286+#REF!</f>
        <v>#REF!</v>
      </c>
      <c r="SPP286" s="197"/>
      <c r="SPQ286" s="678" t="e">
        <f>SPP286+#REF!</f>
        <v>#REF!</v>
      </c>
      <c r="SPR286" s="197"/>
      <c r="SPS286" s="678" t="e">
        <f>SPR286+#REF!</f>
        <v>#REF!</v>
      </c>
      <c r="SPT286" s="197"/>
      <c r="SPU286" s="678" t="e">
        <f>SPT286+#REF!</f>
        <v>#REF!</v>
      </c>
      <c r="SPV286" s="197"/>
      <c r="SPW286" s="678" t="e">
        <f>SPV286+#REF!</f>
        <v>#REF!</v>
      </c>
      <c r="SPX286" s="197"/>
      <c r="SPY286" s="678" t="e">
        <f>SPX286+#REF!</f>
        <v>#REF!</v>
      </c>
      <c r="SPZ286" s="197"/>
      <c r="SQA286" s="678" t="e">
        <f>SPZ286+#REF!</f>
        <v>#REF!</v>
      </c>
      <c r="SQB286" s="197"/>
      <c r="SQC286" s="678" t="e">
        <f>SQB286+#REF!</f>
        <v>#REF!</v>
      </c>
      <c r="SQD286" s="197"/>
      <c r="SQE286" s="678" t="e">
        <f>SQD286+#REF!</f>
        <v>#REF!</v>
      </c>
      <c r="SQF286" s="197"/>
      <c r="SQG286" s="678" t="e">
        <f>SQF286+#REF!</f>
        <v>#REF!</v>
      </c>
      <c r="SQH286" s="197"/>
      <c r="SQI286" s="678" t="e">
        <f>SQH286+#REF!</f>
        <v>#REF!</v>
      </c>
      <c r="SQJ286" s="197"/>
      <c r="SQK286" s="678" t="e">
        <f>SQJ286+#REF!</f>
        <v>#REF!</v>
      </c>
      <c r="SQL286" s="197"/>
      <c r="SQM286" s="678" t="e">
        <f>SQL286+#REF!</f>
        <v>#REF!</v>
      </c>
      <c r="SQN286" s="197"/>
      <c r="SQO286" s="678" t="e">
        <f>SQN286+#REF!</f>
        <v>#REF!</v>
      </c>
      <c r="SQP286" s="197"/>
      <c r="SQQ286" s="678" t="e">
        <f>SQP286+#REF!</f>
        <v>#REF!</v>
      </c>
      <c r="SQR286" s="197"/>
      <c r="SQS286" s="678" t="e">
        <f>SQR286+#REF!</f>
        <v>#REF!</v>
      </c>
      <c r="SQT286" s="197"/>
      <c r="SQU286" s="678" t="e">
        <f>SQT286+#REF!</f>
        <v>#REF!</v>
      </c>
      <c r="SQV286" s="197"/>
      <c r="SQW286" s="678" t="e">
        <f>SQV286+#REF!</f>
        <v>#REF!</v>
      </c>
      <c r="SQX286" s="197"/>
      <c r="SQY286" s="678" t="e">
        <f>SQX286+#REF!</f>
        <v>#REF!</v>
      </c>
      <c r="SQZ286" s="197"/>
      <c r="SRA286" s="678" t="e">
        <f>SQZ286+#REF!</f>
        <v>#REF!</v>
      </c>
      <c r="SRB286" s="197"/>
      <c r="SRC286" s="678" t="e">
        <f>SRB286+#REF!</f>
        <v>#REF!</v>
      </c>
      <c r="SRD286" s="197"/>
      <c r="SRE286" s="678" t="e">
        <f>SRD286+#REF!</f>
        <v>#REF!</v>
      </c>
      <c r="SRF286" s="197"/>
      <c r="SRG286" s="678" t="e">
        <f>SRF286+#REF!</f>
        <v>#REF!</v>
      </c>
      <c r="SRH286" s="197"/>
      <c r="SRI286" s="678" t="e">
        <f>SRH286+#REF!</f>
        <v>#REF!</v>
      </c>
      <c r="SRJ286" s="197"/>
      <c r="SRK286" s="678" t="e">
        <f>SRJ286+#REF!</f>
        <v>#REF!</v>
      </c>
      <c r="SRL286" s="197"/>
      <c r="SRM286" s="678" t="e">
        <f>SRL286+#REF!</f>
        <v>#REF!</v>
      </c>
      <c r="SRN286" s="197"/>
      <c r="SRO286" s="678" t="e">
        <f>SRN286+#REF!</f>
        <v>#REF!</v>
      </c>
      <c r="SRP286" s="197"/>
      <c r="SRQ286" s="678" t="e">
        <f>SRP286+#REF!</f>
        <v>#REF!</v>
      </c>
      <c r="SRR286" s="197"/>
      <c r="SRS286" s="678" t="e">
        <f>SRR286+#REF!</f>
        <v>#REF!</v>
      </c>
      <c r="SRT286" s="197"/>
      <c r="SRU286" s="678" t="e">
        <f>SRT286+#REF!</f>
        <v>#REF!</v>
      </c>
      <c r="SRV286" s="197"/>
      <c r="SRW286" s="678" t="e">
        <f>SRV286+#REF!</f>
        <v>#REF!</v>
      </c>
      <c r="SRX286" s="197"/>
      <c r="SRY286" s="678" t="e">
        <f>SRX286+#REF!</f>
        <v>#REF!</v>
      </c>
      <c r="SRZ286" s="197"/>
      <c r="SSA286" s="678" t="e">
        <f>SRZ286+#REF!</f>
        <v>#REF!</v>
      </c>
      <c r="SSB286" s="197"/>
      <c r="SSC286" s="678" t="e">
        <f>SSB286+#REF!</f>
        <v>#REF!</v>
      </c>
      <c r="SSD286" s="197"/>
      <c r="SSE286" s="678" t="e">
        <f>SSD286+#REF!</f>
        <v>#REF!</v>
      </c>
      <c r="SSF286" s="197"/>
      <c r="SSG286" s="678" t="e">
        <f>SSF286+#REF!</f>
        <v>#REF!</v>
      </c>
      <c r="SSH286" s="197"/>
      <c r="SSI286" s="678" t="e">
        <f>SSH286+#REF!</f>
        <v>#REF!</v>
      </c>
      <c r="SSJ286" s="197"/>
      <c r="SSK286" s="678" t="e">
        <f>SSJ286+#REF!</f>
        <v>#REF!</v>
      </c>
      <c r="SSL286" s="197"/>
      <c r="SSM286" s="678" t="e">
        <f>SSL286+#REF!</f>
        <v>#REF!</v>
      </c>
      <c r="SSN286" s="197"/>
      <c r="SSO286" s="678" t="e">
        <f>SSN286+#REF!</f>
        <v>#REF!</v>
      </c>
      <c r="SSP286" s="197"/>
      <c r="SSQ286" s="678" t="e">
        <f>SSP286+#REF!</f>
        <v>#REF!</v>
      </c>
      <c r="SSR286" s="197"/>
      <c r="SSS286" s="678" t="e">
        <f>SSR286+#REF!</f>
        <v>#REF!</v>
      </c>
      <c r="SST286" s="197"/>
      <c r="SSU286" s="678" t="e">
        <f>SST286+#REF!</f>
        <v>#REF!</v>
      </c>
      <c r="SSV286" s="197"/>
      <c r="SSW286" s="678" t="e">
        <f>SSV286+#REF!</f>
        <v>#REF!</v>
      </c>
      <c r="SSX286" s="197"/>
      <c r="SSY286" s="678" t="e">
        <f>SSX286+#REF!</f>
        <v>#REF!</v>
      </c>
      <c r="SSZ286" s="197"/>
      <c r="STA286" s="678" t="e">
        <f>SSZ286+#REF!</f>
        <v>#REF!</v>
      </c>
      <c r="STB286" s="197"/>
      <c r="STC286" s="678" t="e">
        <f>STB286+#REF!</f>
        <v>#REF!</v>
      </c>
      <c r="STD286" s="197"/>
      <c r="STE286" s="678" t="e">
        <f>STD286+#REF!</f>
        <v>#REF!</v>
      </c>
      <c r="STF286" s="197"/>
      <c r="STG286" s="678" t="e">
        <f>STF286+#REF!</f>
        <v>#REF!</v>
      </c>
      <c r="STH286" s="197"/>
      <c r="STI286" s="678" t="e">
        <f>STH286+#REF!</f>
        <v>#REF!</v>
      </c>
      <c r="STJ286" s="197"/>
      <c r="STK286" s="678" t="e">
        <f>STJ286+#REF!</f>
        <v>#REF!</v>
      </c>
      <c r="STL286" s="197"/>
      <c r="STM286" s="678" t="e">
        <f>STL286+#REF!</f>
        <v>#REF!</v>
      </c>
      <c r="STN286" s="197"/>
      <c r="STO286" s="678" t="e">
        <f>STN286+#REF!</f>
        <v>#REF!</v>
      </c>
      <c r="STP286" s="197"/>
      <c r="STQ286" s="678" t="e">
        <f>STP286+#REF!</f>
        <v>#REF!</v>
      </c>
      <c r="STR286" s="197"/>
      <c r="STS286" s="678" t="e">
        <f>STR286+#REF!</f>
        <v>#REF!</v>
      </c>
      <c r="STT286" s="197"/>
      <c r="STU286" s="678" t="e">
        <f>STT286+#REF!</f>
        <v>#REF!</v>
      </c>
      <c r="STV286" s="197"/>
      <c r="STW286" s="678" t="e">
        <f>STV286+#REF!</f>
        <v>#REF!</v>
      </c>
      <c r="STX286" s="197"/>
      <c r="STY286" s="678" t="e">
        <f>STX286+#REF!</f>
        <v>#REF!</v>
      </c>
      <c r="STZ286" s="197"/>
      <c r="SUA286" s="678" t="e">
        <f>STZ286+#REF!</f>
        <v>#REF!</v>
      </c>
      <c r="SUB286" s="197"/>
      <c r="SUC286" s="678" t="e">
        <f>SUB286+#REF!</f>
        <v>#REF!</v>
      </c>
      <c r="SUD286" s="197"/>
      <c r="SUE286" s="678" t="e">
        <f>SUD286+#REF!</f>
        <v>#REF!</v>
      </c>
      <c r="SUF286" s="197"/>
      <c r="SUG286" s="678" t="e">
        <f>SUF286+#REF!</f>
        <v>#REF!</v>
      </c>
      <c r="SUH286" s="197"/>
      <c r="SUI286" s="678" t="e">
        <f>SUH286+#REF!</f>
        <v>#REF!</v>
      </c>
      <c r="SUJ286" s="197"/>
      <c r="SUK286" s="678" t="e">
        <f>SUJ286+#REF!</f>
        <v>#REF!</v>
      </c>
      <c r="SUL286" s="197"/>
      <c r="SUM286" s="678" t="e">
        <f>SUL286+#REF!</f>
        <v>#REF!</v>
      </c>
      <c r="SUN286" s="197"/>
      <c r="SUO286" s="678" t="e">
        <f>SUN286+#REF!</f>
        <v>#REF!</v>
      </c>
      <c r="SUP286" s="197"/>
      <c r="SUQ286" s="678" t="e">
        <f>SUP286+#REF!</f>
        <v>#REF!</v>
      </c>
      <c r="SUR286" s="197"/>
      <c r="SUS286" s="678" t="e">
        <f>SUR286+#REF!</f>
        <v>#REF!</v>
      </c>
      <c r="SUT286" s="197"/>
      <c r="SUU286" s="678" t="e">
        <f>SUT286+#REF!</f>
        <v>#REF!</v>
      </c>
      <c r="SUV286" s="197"/>
      <c r="SUW286" s="678" t="e">
        <f>SUV286+#REF!</f>
        <v>#REF!</v>
      </c>
      <c r="SUX286" s="197"/>
      <c r="SUY286" s="678" t="e">
        <f>SUX286+#REF!</f>
        <v>#REF!</v>
      </c>
      <c r="SUZ286" s="197"/>
      <c r="SVA286" s="678" t="e">
        <f>SUZ286+#REF!</f>
        <v>#REF!</v>
      </c>
      <c r="SVB286" s="197"/>
      <c r="SVC286" s="678" t="e">
        <f>SVB286+#REF!</f>
        <v>#REF!</v>
      </c>
      <c r="SVD286" s="197"/>
      <c r="SVE286" s="678" t="e">
        <f>SVD286+#REF!</f>
        <v>#REF!</v>
      </c>
      <c r="SVF286" s="197"/>
      <c r="SVG286" s="678" t="e">
        <f>SVF286+#REF!</f>
        <v>#REF!</v>
      </c>
      <c r="SVH286" s="197"/>
      <c r="SVI286" s="678" t="e">
        <f>SVH286+#REF!</f>
        <v>#REF!</v>
      </c>
      <c r="SVJ286" s="197"/>
      <c r="SVK286" s="678" t="e">
        <f>SVJ286+#REF!</f>
        <v>#REF!</v>
      </c>
      <c r="SVL286" s="197"/>
      <c r="SVM286" s="678" t="e">
        <f>SVL286+#REF!</f>
        <v>#REF!</v>
      </c>
      <c r="SVN286" s="197"/>
      <c r="SVO286" s="678" t="e">
        <f>SVN286+#REF!</f>
        <v>#REF!</v>
      </c>
      <c r="SVP286" s="197"/>
      <c r="SVQ286" s="678" t="e">
        <f>SVP286+#REF!</f>
        <v>#REF!</v>
      </c>
      <c r="SVR286" s="197"/>
      <c r="SVS286" s="678" t="e">
        <f>SVR286+#REF!</f>
        <v>#REF!</v>
      </c>
      <c r="SVT286" s="197"/>
      <c r="SVU286" s="678" t="e">
        <f>SVT286+#REF!</f>
        <v>#REF!</v>
      </c>
      <c r="SVV286" s="197"/>
      <c r="SVW286" s="678" t="e">
        <f>SVV286+#REF!</f>
        <v>#REF!</v>
      </c>
      <c r="SVX286" s="197"/>
      <c r="SVY286" s="678" t="e">
        <f>SVX286+#REF!</f>
        <v>#REF!</v>
      </c>
      <c r="SVZ286" s="197"/>
      <c r="SWA286" s="678" t="e">
        <f>SVZ286+#REF!</f>
        <v>#REF!</v>
      </c>
      <c r="SWB286" s="197"/>
      <c r="SWC286" s="678" t="e">
        <f>SWB286+#REF!</f>
        <v>#REF!</v>
      </c>
      <c r="SWD286" s="197"/>
      <c r="SWE286" s="678" t="e">
        <f>SWD286+#REF!</f>
        <v>#REF!</v>
      </c>
      <c r="SWF286" s="197"/>
      <c r="SWG286" s="678" t="e">
        <f>SWF286+#REF!</f>
        <v>#REF!</v>
      </c>
      <c r="SWH286" s="197"/>
      <c r="SWI286" s="678" t="e">
        <f>SWH286+#REF!</f>
        <v>#REF!</v>
      </c>
      <c r="SWJ286" s="197"/>
      <c r="SWK286" s="678" t="e">
        <f>SWJ286+#REF!</f>
        <v>#REF!</v>
      </c>
      <c r="SWL286" s="197"/>
      <c r="SWM286" s="678" t="e">
        <f>SWL286+#REF!</f>
        <v>#REF!</v>
      </c>
      <c r="SWN286" s="197"/>
      <c r="SWO286" s="678" t="e">
        <f>SWN286+#REF!</f>
        <v>#REF!</v>
      </c>
      <c r="SWP286" s="197"/>
      <c r="SWQ286" s="678" t="e">
        <f>SWP286+#REF!</f>
        <v>#REF!</v>
      </c>
      <c r="SWR286" s="197"/>
      <c r="SWS286" s="678" t="e">
        <f>SWR286+#REF!</f>
        <v>#REF!</v>
      </c>
      <c r="SWT286" s="197"/>
      <c r="SWU286" s="678" t="e">
        <f>SWT286+#REF!</f>
        <v>#REF!</v>
      </c>
      <c r="SWV286" s="197"/>
      <c r="SWW286" s="678" t="e">
        <f>SWV286+#REF!</f>
        <v>#REF!</v>
      </c>
      <c r="SWX286" s="197"/>
      <c r="SWY286" s="678" t="e">
        <f>SWX286+#REF!</f>
        <v>#REF!</v>
      </c>
      <c r="SWZ286" s="197"/>
      <c r="SXA286" s="678" t="e">
        <f>SWZ286+#REF!</f>
        <v>#REF!</v>
      </c>
      <c r="SXB286" s="197"/>
      <c r="SXC286" s="678" t="e">
        <f>SXB286+#REF!</f>
        <v>#REF!</v>
      </c>
      <c r="SXD286" s="197"/>
      <c r="SXE286" s="678" t="e">
        <f>SXD286+#REF!</f>
        <v>#REF!</v>
      </c>
      <c r="SXF286" s="197"/>
      <c r="SXG286" s="678" t="e">
        <f>SXF286+#REF!</f>
        <v>#REF!</v>
      </c>
      <c r="SXH286" s="197"/>
      <c r="SXI286" s="678" t="e">
        <f>SXH286+#REF!</f>
        <v>#REF!</v>
      </c>
      <c r="SXJ286" s="197"/>
      <c r="SXK286" s="678" t="e">
        <f>SXJ286+#REF!</f>
        <v>#REF!</v>
      </c>
      <c r="SXL286" s="197"/>
      <c r="SXM286" s="678" t="e">
        <f>SXL286+#REF!</f>
        <v>#REF!</v>
      </c>
      <c r="SXN286" s="197"/>
      <c r="SXO286" s="678" t="e">
        <f>SXN286+#REF!</f>
        <v>#REF!</v>
      </c>
      <c r="SXP286" s="197"/>
      <c r="SXQ286" s="678" t="e">
        <f>SXP286+#REF!</f>
        <v>#REF!</v>
      </c>
      <c r="SXR286" s="197"/>
      <c r="SXS286" s="678" t="e">
        <f>SXR286+#REF!</f>
        <v>#REF!</v>
      </c>
      <c r="SXT286" s="197"/>
      <c r="SXU286" s="678" t="e">
        <f>SXT286+#REF!</f>
        <v>#REF!</v>
      </c>
      <c r="SXV286" s="197"/>
      <c r="SXW286" s="678" t="e">
        <f>SXV286+#REF!</f>
        <v>#REF!</v>
      </c>
      <c r="SXX286" s="197"/>
      <c r="SXY286" s="678" t="e">
        <f>SXX286+#REF!</f>
        <v>#REF!</v>
      </c>
      <c r="SXZ286" s="197"/>
      <c r="SYA286" s="678" t="e">
        <f>SXZ286+#REF!</f>
        <v>#REF!</v>
      </c>
      <c r="SYB286" s="197"/>
      <c r="SYC286" s="678" t="e">
        <f>SYB286+#REF!</f>
        <v>#REF!</v>
      </c>
      <c r="SYD286" s="197"/>
      <c r="SYE286" s="678" t="e">
        <f>SYD286+#REF!</f>
        <v>#REF!</v>
      </c>
      <c r="SYF286" s="197"/>
      <c r="SYG286" s="678" t="e">
        <f>SYF286+#REF!</f>
        <v>#REF!</v>
      </c>
      <c r="SYH286" s="197"/>
      <c r="SYI286" s="678" t="e">
        <f>SYH286+#REF!</f>
        <v>#REF!</v>
      </c>
      <c r="SYJ286" s="197"/>
      <c r="SYK286" s="678" t="e">
        <f>SYJ286+#REF!</f>
        <v>#REF!</v>
      </c>
      <c r="SYL286" s="197"/>
      <c r="SYM286" s="678" t="e">
        <f>SYL286+#REF!</f>
        <v>#REF!</v>
      </c>
      <c r="SYN286" s="197"/>
      <c r="SYO286" s="678" t="e">
        <f>SYN286+#REF!</f>
        <v>#REF!</v>
      </c>
      <c r="SYP286" s="197"/>
      <c r="SYQ286" s="678" t="e">
        <f>SYP286+#REF!</f>
        <v>#REF!</v>
      </c>
      <c r="SYR286" s="197"/>
      <c r="SYS286" s="678" t="e">
        <f>SYR286+#REF!</f>
        <v>#REF!</v>
      </c>
      <c r="SYT286" s="197"/>
      <c r="SYU286" s="678" t="e">
        <f>SYT286+#REF!</f>
        <v>#REF!</v>
      </c>
      <c r="SYV286" s="197"/>
      <c r="SYW286" s="678" t="e">
        <f>SYV286+#REF!</f>
        <v>#REF!</v>
      </c>
      <c r="SYX286" s="197"/>
      <c r="SYY286" s="678" t="e">
        <f>SYX286+#REF!</f>
        <v>#REF!</v>
      </c>
      <c r="SYZ286" s="197"/>
      <c r="SZA286" s="678" t="e">
        <f>SYZ286+#REF!</f>
        <v>#REF!</v>
      </c>
      <c r="SZB286" s="197"/>
      <c r="SZC286" s="678" t="e">
        <f>SZB286+#REF!</f>
        <v>#REF!</v>
      </c>
      <c r="SZD286" s="197"/>
      <c r="SZE286" s="678" t="e">
        <f>SZD286+#REF!</f>
        <v>#REF!</v>
      </c>
      <c r="SZF286" s="197"/>
      <c r="SZG286" s="678" t="e">
        <f>SZF286+#REF!</f>
        <v>#REF!</v>
      </c>
      <c r="SZH286" s="197"/>
      <c r="SZI286" s="678" t="e">
        <f>SZH286+#REF!</f>
        <v>#REF!</v>
      </c>
      <c r="SZJ286" s="197"/>
      <c r="SZK286" s="678" t="e">
        <f>SZJ286+#REF!</f>
        <v>#REF!</v>
      </c>
      <c r="SZL286" s="197"/>
      <c r="SZM286" s="678" t="e">
        <f>SZL286+#REF!</f>
        <v>#REF!</v>
      </c>
      <c r="SZN286" s="197"/>
      <c r="SZO286" s="678" t="e">
        <f>SZN286+#REF!</f>
        <v>#REF!</v>
      </c>
      <c r="SZP286" s="197"/>
      <c r="SZQ286" s="678" t="e">
        <f>SZP286+#REF!</f>
        <v>#REF!</v>
      </c>
      <c r="SZR286" s="197"/>
      <c r="SZS286" s="678" t="e">
        <f>SZR286+#REF!</f>
        <v>#REF!</v>
      </c>
      <c r="SZT286" s="197"/>
      <c r="SZU286" s="678" t="e">
        <f>SZT286+#REF!</f>
        <v>#REF!</v>
      </c>
      <c r="SZV286" s="197"/>
      <c r="SZW286" s="678" t="e">
        <f>SZV286+#REF!</f>
        <v>#REF!</v>
      </c>
      <c r="SZX286" s="197"/>
      <c r="SZY286" s="678" t="e">
        <f>SZX286+#REF!</f>
        <v>#REF!</v>
      </c>
      <c r="SZZ286" s="197"/>
      <c r="TAA286" s="678" t="e">
        <f>SZZ286+#REF!</f>
        <v>#REF!</v>
      </c>
      <c r="TAB286" s="197"/>
      <c r="TAC286" s="678" t="e">
        <f>TAB286+#REF!</f>
        <v>#REF!</v>
      </c>
      <c r="TAD286" s="197"/>
      <c r="TAE286" s="678" t="e">
        <f>TAD286+#REF!</f>
        <v>#REF!</v>
      </c>
      <c r="TAF286" s="197"/>
      <c r="TAG286" s="678" t="e">
        <f>TAF286+#REF!</f>
        <v>#REF!</v>
      </c>
      <c r="TAH286" s="197"/>
      <c r="TAI286" s="678" t="e">
        <f>TAH286+#REF!</f>
        <v>#REF!</v>
      </c>
      <c r="TAJ286" s="197"/>
      <c r="TAK286" s="678" t="e">
        <f>TAJ286+#REF!</f>
        <v>#REF!</v>
      </c>
      <c r="TAL286" s="197"/>
      <c r="TAM286" s="678" t="e">
        <f>TAL286+#REF!</f>
        <v>#REF!</v>
      </c>
      <c r="TAN286" s="197"/>
      <c r="TAO286" s="678" t="e">
        <f>TAN286+#REF!</f>
        <v>#REF!</v>
      </c>
      <c r="TAP286" s="197"/>
      <c r="TAQ286" s="678" t="e">
        <f>TAP286+#REF!</f>
        <v>#REF!</v>
      </c>
      <c r="TAR286" s="197"/>
      <c r="TAS286" s="678" t="e">
        <f>TAR286+#REF!</f>
        <v>#REF!</v>
      </c>
      <c r="TAT286" s="197"/>
      <c r="TAU286" s="678" t="e">
        <f>TAT286+#REF!</f>
        <v>#REF!</v>
      </c>
      <c r="TAV286" s="197"/>
      <c r="TAW286" s="678" t="e">
        <f>TAV286+#REF!</f>
        <v>#REF!</v>
      </c>
      <c r="TAX286" s="197"/>
      <c r="TAY286" s="678" t="e">
        <f>TAX286+#REF!</f>
        <v>#REF!</v>
      </c>
      <c r="TAZ286" s="197"/>
      <c r="TBA286" s="678" t="e">
        <f>TAZ286+#REF!</f>
        <v>#REF!</v>
      </c>
      <c r="TBB286" s="197"/>
      <c r="TBC286" s="678" t="e">
        <f>TBB286+#REF!</f>
        <v>#REF!</v>
      </c>
      <c r="TBD286" s="197"/>
      <c r="TBE286" s="678" t="e">
        <f>TBD286+#REF!</f>
        <v>#REF!</v>
      </c>
      <c r="TBF286" s="197"/>
      <c r="TBG286" s="678" t="e">
        <f>TBF286+#REF!</f>
        <v>#REF!</v>
      </c>
      <c r="TBH286" s="197"/>
      <c r="TBI286" s="678" t="e">
        <f>TBH286+#REF!</f>
        <v>#REF!</v>
      </c>
      <c r="TBJ286" s="197"/>
      <c r="TBK286" s="678" t="e">
        <f>TBJ286+#REF!</f>
        <v>#REF!</v>
      </c>
      <c r="TBL286" s="197"/>
      <c r="TBM286" s="678" t="e">
        <f>TBL286+#REF!</f>
        <v>#REF!</v>
      </c>
      <c r="TBN286" s="197"/>
      <c r="TBO286" s="678" t="e">
        <f>TBN286+#REF!</f>
        <v>#REF!</v>
      </c>
      <c r="TBP286" s="197"/>
      <c r="TBQ286" s="678" t="e">
        <f>TBP286+#REF!</f>
        <v>#REF!</v>
      </c>
      <c r="TBR286" s="197"/>
      <c r="TBS286" s="678" t="e">
        <f>TBR286+#REF!</f>
        <v>#REF!</v>
      </c>
      <c r="TBT286" s="197"/>
      <c r="TBU286" s="678" t="e">
        <f>TBT286+#REF!</f>
        <v>#REF!</v>
      </c>
      <c r="TBV286" s="197"/>
      <c r="TBW286" s="678" t="e">
        <f>TBV286+#REF!</f>
        <v>#REF!</v>
      </c>
      <c r="TBX286" s="197"/>
      <c r="TBY286" s="678" t="e">
        <f>TBX286+#REF!</f>
        <v>#REF!</v>
      </c>
      <c r="TBZ286" s="197"/>
      <c r="TCA286" s="678" t="e">
        <f>TBZ286+#REF!</f>
        <v>#REF!</v>
      </c>
      <c r="TCB286" s="197"/>
      <c r="TCC286" s="678" t="e">
        <f>TCB286+#REF!</f>
        <v>#REF!</v>
      </c>
      <c r="TCD286" s="197"/>
      <c r="TCE286" s="678" t="e">
        <f>TCD286+#REF!</f>
        <v>#REF!</v>
      </c>
      <c r="TCF286" s="197"/>
      <c r="TCG286" s="678" t="e">
        <f>TCF286+#REF!</f>
        <v>#REF!</v>
      </c>
      <c r="TCH286" s="197"/>
      <c r="TCI286" s="678" t="e">
        <f>TCH286+#REF!</f>
        <v>#REF!</v>
      </c>
      <c r="TCJ286" s="197"/>
      <c r="TCK286" s="678" t="e">
        <f>TCJ286+#REF!</f>
        <v>#REF!</v>
      </c>
      <c r="TCL286" s="197"/>
      <c r="TCM286" s="678" t="e">
        <f>TCL286+#REF!</f>
        <v>#REF!</v>
      </c>
      <c r="TCN286" s="197"/>
      <c r="TCO286" s="678" t="e">
        <f>TCN286+#REF!</f>
        <v>#REF!</v>
      </c>
      <c r="TCP286" s="197"/>
      <c r="TCQ286" s="678" t="e">
        <f>TCP286+#REF!</f>
        <v>#REF!</v>
      </c>
      <c r="TCR286" s="197"/>
      <c r="TCS286" s="678" t="e">
        <f>TCR286+#REF!</f>
        <v>#REF!</v>
      </c>
      <c r="TCT286" s="197"/>
      <c r="TCU286" s="678" t="e">
        <f>TCT286+#REF!</f>
        <v>#REF!</v>
      </c>
      <c r="TCV286" s="197"/>
      <c r="TCW286" s="678" t="e">
        <f>TCV286+#REF!</f>
        <v>#REF!</v>
      </c>
      <c r="TCX286" s="197"/>
      <c r="TCY286" s="678" t="e">
        <f>TCX286+#REF!</f>
        <v>#REF!</v>
      </c>
      <c r="TCZ286" s="197"/>
      <c r="TDA286" s="678" t="e">
        <f>TCZ286+#REF!</f>
        <v>#REF!</v>
      </c>
      <c r="TDB286" s="197"/>
      <c r="TDC286" s="678" t="e">
        <f>TDB286+#REF!</f>
        <v>#REF!</v>
      </c>
      <c r="TDD286" s="197"/>
      <c r="TDE286" s="678" t="e">
        <f>TDD286+#REF!</f>
        <v>#REF!</v>
      </c>
      <c r="TDF286" s="197"/>
      <c r="TDG286" s="678" t="e">
        <f>TDF286+#REF!</f>
        <v>#REF!</v>
      </c>
      <c r="TDH286" s="197"/>
      <c r="TDI286" s="678" t="e">
        <f>TDH286+#REF!</f>
        <v>#REF!</v>
      </c>
      <c r="TDJ286" s="197"/>
      <c r="TDK286" s="678" t="e">
        <f>TDJ286+#REF!</f>
        <v>#REF!</v>
      </c>
      <c r="TDL286" s="197"/>
      <c r="TDM286" s="678" t="e">
        <f>TDL286+#REF!</f>
        <v>#REF!</v>
      </c>
      <c r="TDN286" s="197"/>
      <c r="TDO286" s="678" t="e">
        <f>TDN286+#REF!</f>
        <v>#REF!</v>
      </c>
      <c r="TDP286" s="197"/>
      <c r="TDQ286" s="678" t="e">
        <f>TDP286+#REF!</f>
        <v>#REF!</v>
      </c>
      <c r="TDR286" s="197"/>
      <c r="TDS286" s="678" t="e">
        <f>TDR286+#REF!</f>
        <v>#REF!</v>
      </c>
      <c r="TDT286" s="197"/>
      <c r="TDU286" s="678" t="e">
        <f>TDT286+#REF!</f>
        <v>#REF!</v>
      </c>
      <c r="TDV286" s="197"/>
      <c r="TDW286" s="678" t="e">
        <f>TDV286+#REF!</f>
        <v>#REF!</v>
      </c>
      <c r="TDX286" s="197"/>
      <c r="TDY286" s="678" t="e">
        <f>TDX286+#REF!</f>
        <v>#REF!</v>
      </c>
      <c r="TDZ286" s="197"/>
      <c r="TEA286" s="678" t="e">
        <f>TDZ286+#REF!</f>
        <v>#REF!</v>
      </c>
      <c r="TEB286" s="197"/>
      <c r="TEC286" s="678" t="e">
        <f>TEB286+#REF!</f>
        <v>#REF!</v>
      </c>
      <c r="TED286" s="197"/>
      <c r="TEE286" s="678" t="e">
        <f>TED286+#REF!</f>
        <v>#REF!</v>
      </c>
      <c r="TEF286" s="197"/>
      <c r="TEG286" s="678" t="e">
        <f>TEF286+#REF!</f>
        <v>#REF!</v>
      </c>
      <c r="TEH286" s="197"/>
      <c r="TEI286" s="678" t="e">
        <f>TEH286+#REF!</f>
        <v>#REF!</v>
      </c>
      <c r="TEJ286" s="197"/>
      <c r="TEK286" s="678" t="e">
        <f>TEJ286+#REF!</f>
        <v>#REF!</v>
      </c>
      <c r="TEL286" s="197"/>
      <c r="TEM286" s="678" t="e">
        <f>TEL286+#REF!</f>
        <v>#REF!</v>
      </c>
      <c r="TEN286" s="197"/>
      <c r="TEO286" s="678" t="e">
        <f>TEN286+#REF!</f>
        <v>#REF!</v>
      </c>
      <c r="TEP286" s="197"/>
      <c r="TEQ286" s="678" t="e">
        <f>TEP286+#REF!</f>
        <v>#REF!</v>
      </c>
      <c r="TER286" s="197"/>
      <c r="TES286" s="678" t="e">
        <f>TER286+#REF!</f>
        <v>#REF!</v>
      </c>
      <c r="TET286" s="197"/>
      <c r="TEU286" s="678" t="e">
        <f>TET286+#REF!</f>
        <v>#REF!</v>
      </c>
      <c r="TEV286" s="197"/>
      <c r="TEW286" s="678" t="e">
        <f>TEV286+#REF!</f>
        <v>#REF!</v>
      </c>
      <c r="TEX286" s="197"/>
      <c r="TEY286" s="678" t="e">
        <f>TEX286+#REF!</f>
        <v>#REF!</v>
      </c>
      <c r="TEZ286" s="197"/>
      <c r="TFA286" s="678" t="e">
        <f>TEZ286+#REF!</f>
        <v>#REF!</v>
      </c>
      <c r="TFB286" s="197"/>
      <c r="TFC286" s="678" t="e">
        <f>TFB286+#REF!</f>
        <v>#REF!</v>
      </c>
      <c r="TFD286" s="197"/>
      <c r="TFE286" s="678" t="e">
        <f>TFD286+#REF!</f>
        <v>#REF!</v>
      </c>
      <c r="TFF286" s="197"/>
      <c r="TFG286" s="678" t="e">
        <f>TFF286+#REF!</f>
        <v>#REF!</v>
      </c>
      <c r="TFH286" s="197"/>
      <c r="TFI286" s="678" t="e">
        <f>TFH286+#REF!</f>
        <v>#REF!</v>
      </c>
      <c r="TFJ286" s="197"/>
      <c r="TFK286" s="678" t="e">
        <f>TFJ286+#REF!</f>
        <v>#REF!</v>
      </c>
      <c r="TFL286" s="197"/>
      <c r="TFM286" s="678" t="e">
        <f>TFL286+#REF!</f>
        <v>#REF!</v>
      </c>
      <c r="TFN286" s="197"/>
      <c r="TFO286" s="678" t="e">
        <f>TFN286+#REF!</f>
        <v>#REF!</v>
      </c>
      <c r="TFP286" s="197"/>
      <c r="TFQ286" s="678" t="e">
        <f>TFP286+#REF!</f>
        <v>#REF!</v>
      </c>
      <c r="TFR286" s="197"/>
      <c r="TFS286" s="678" t="e">
        <f>TFR286+#REF!</f>
        <v>#REF!</v>
      </c>
      <c r="TFT286" s="197"/>
      <c r="TFU286" s="678" t="e">
        <f>TFT286+#REF!</f>
        <v>#REF!</v>
      </c>
      <c r="TFV286" s="197"/>
      <c r="TFW286" s="678" t="e">
        <f>TFV286+#REF!</f>
        <v>#REF!</v>
      </c>
      <c r="TFX286" s="197"/>
      <c r="TFY286" s="678" t="e">
        <f>TFX286+#REF!</f>
        <v>#REF!</v>
      </c>
      <c r="TFZ286" s="197"/>
      <c r="TGA286" s="678" t="e">
        <f>TFZ286+#REF!</f>
        <v>#REF!</v>
      </c>
      <c r="TGB286" s="197"/>
      <c r="TGC286" s="678" t="e">
        <f>TGB286+#REF!</f>
        <v>#REF!</v>
      </c>
      <c r="TGD286" s="197"/>
      <c r="TGE286" s="678" t="e">
        <f>TGD286+#REF!</f>
        <v>#REF!</v>
      </c>
      <c r="TGF286" s="197"/>
      <c r="TGG286" s="678" t="e">
        <f>TGF286+#REF!</f>
        <v>#REF!</v>
      </c>
      <c r="TGH286" s="197"/>
      <c r="TGI286" s="678" t="e">
        <f>TGH286+#REF!</f>
        <v>#REF!</v>
      </c>
      <c r="TGJ286" s="197"/>
      <c r="TGK286" s="678" t="e">
        <f>TGJ286+#REF!</f>
        <v>#REF!</v>
      </c>
      <c r="TGL286" s="197"/>
      <c r="TGM286" s="678" t="e">
        <f>TGL286+#REF!</f>
        <v>#REF!</v>
      </c>
      <c r="TGN286" s="197"/>
      <c r="TGO286" s="678" t="e">
        <f>TGN286+#REF!</f>
        <v>#REF!</v>
      </c>
      <c r="TGP286" s="197"/>
      <c r="TGQ286" s="678" t="e">
        <f>TGP286+#REF!</f>
        <v>#REF!</v>
      </c>
      <c r="TGR286" s="197"/>
      <c r="TGS286" s="678" t="e">
        <f>TGR286+#REF!</f>
        <v>#REF!</v>
      </c>
      <c r="TGT286" s="197"/>
      <c r="TGU286" s="678" t="e">
        <f>TGT286+#REF!</f>
        <v>#REF!</v>
      </c>
      <c r="TGV286" s="197"/>
      <c r="TGW286" s="678" t="e">
        <f>TGV286+#REF!</f>
        <v>#REF!</v>
      </c>
      <c r="TGX286" s="197"/>
      <c r="TGY286" s="678" t="e">
        <f>TGX286+#REF!</f>
        <v>#REF!</v>
      </c>
      <c r="TGZ286" s="197"/>
      <c r="THA286" s="678" t="e">
        <f>TGZ286+#REF!</f>
        <v>#REF!</v>
      </c>
      <c r="THB286" s="197"/>
      <c r="THC286" s="678" t="e">
        <f>THB286+#REF!</f>
        <v>#REF!</v>
      </c>
      <c r="THD286" s="197"/>
      <c r="THE286" s="678" t="e">
        <f>THD286+#REF!</f>
        <v>#REF!</v>
      </c>
      <c r="THF286" s="197"/>
      <c r="THG286" s="678" t="e">
        <f>THF286+#REF!</f>
        <v>#REF!</v>
      </c>
      <c r="THH286" s="197"/>
      <c r="THI286" s="678" t="e">
        <f>THH286+#REF!</f>
        <v>#REF!</v>
      </c>
      <c r="THJ286" s="197"/>
      <c r="THK286" s="678" t="e">
        <f>THJ286+#REF!</f>
        <v>#REF!</v>
      </c>
      <c r="THL286" s="197"/>
      <c r="THM286" s="678" t="e">
        <f>THL286+#REF!</f>
        <v>#REF!</v>
      </c>
      <c r="THN286" s="197"/>
      <c r="THO286" s="678" t="e">
        <f>THN286+#REF!</f>
        <v>#REF!</v>
      </c>
      <c r="THP286" s="197"/>
      <c r="THQ286" s="678" t="e">
        <f>THP286+#REF!</f>
        <v>#REF!</v>
      </c>
      <c r="THR286" s="197"/>
      <c r="THS286" s="678" t="e">
        <f>THR286+#REF!</f>
        <v>#REF!</v>
      </c>
      <c r="THT286" s="197"/>
      <c r="THU286" s="678" t="e">
        <f>THT286+#REF!</f>
        <v>#REF!</v>
      </c>
      <c r="THV286" s="197"/>
      <c r="THW286" s="678" t="e">
        <f>THV286+#REF!</f>
        <v>#REF!</v>
      </c>
      <c r="THX286" s="197"/>
      <c r="THY286" s="678" t="e">
        <f>THX286+#REF!</f>
        <v>#REF!</v>
      </c>
      <c r="THZ286" s="197"/>
      <c r="TIA286" s="678" t="e">
        <f>THZ286+#REF!</f>
        <v>#REF!</v>
      </c>
      <c r="TIB286" s="197"/>
      <c r="TIC286" s="678" t="e">
        <f>TIB286+#REF!</f>
        <v>#REF!</v>
      </c>
      <c r="TID286" s="197"/>
      <c r="TIE286" s="678" t="e">
        <f>TID286+#REF!</f>
        <v>#REF!</v>
      </c>
      <c r="TIF286" s="197"/>
      <c r="TIG286" s="678" t="e">
        <f>TIF286+#REF!</f>
        <v>#REF!</v>
      </c>
      <c r="TIH286" s="197"/>
      <c r="TII286" s="678" t="e">
        <f>TIH286+#REF!</f>
        <v>#REF!</v>
      </c>
      <c r="TIJ286" s="197"/>
      <c r="TIK286" s="678" t="e">
        <f>TIJ286+#REF!</f>
        <v>#REF!</v>
      </c>
      <c r="TIL286" s="197"/>
      <c r="TIM286" s="678" t="e">
        <f>TIL286+#REF!</f>
        <v>#REF!</v>
      </c>
      <c r="TIN286" s="197"/>
      <c r="TIO286" s="678" t="e">
        <f>TIN286+#REF!</f>
        <v>#REF!</v>
      </c>
      <c r="TIP286" s="197"/>
      <c r="TIQ286" s="678" t="e">
        <f>TIP286+#REF!</f>
        <v>#REF!</v>
      </c>
      <c r="TIR286" s="197"/>
      <c r="TIS286" s="678" t="e">
        <f>TIR286+#REF!</f>
        <v>#REF!</v>
      </c>
      <c r="TIT286" s="197"/>
      <c r="TIU286" s="678" t="e">
        <f>TIT286+#REF!</f>
        <v>#REF!</v>
      </c>
      <c r="TIV286" s="197"/>
      <c r="TIW286" s="678" t="e">
        <f>TIV286+#REF!</f>
        <v>#REF!</v>
      </c>
      <c r="TIX286" s="197"/>
      <c r="TIY286" s="678" t="e">
        <f>TIX286+#REF!</f>
        <v>#REF!</v>
      </c>
      <c r="TIZ286" s="197"/>
      <c r="TJA286" s="678" t="e">
        <f>TIZ286+#REF!</f>
        <v>#REF!</v>
      </c>
      <c r="TJB286" s="197"/>
      <c r="TJC286" s="678" t="e">
        <f>TJB286+#REF!</f>
        <v>#REF!</v>
      </c>
      <c r="TJD286" s="197"/>
      <c r="TJE286" s="678" t="e">
        <f>TJD286+#REF!</f>
        <v>#REF!</v>
      </c>
      <c r="TJF286" s="197"/>
      <c r="TJG286" s="678" t="e">
        <f>TJF286+#REF!</f>
        <v>#REF!</v>
      </c>
      <c r="TJH286" s="197"/>
      <c r="TJI286" s="678" t="e">
        <f>TJH286+#REF!</f>
        <v>#REF!</v>
      </c>
      <c r="TJJ286" s="197"/>
      <c r="TJK286" s="678" t="e">
        <f>TJJ286+#REF!</f>
        <v>#REF!</v>
      </c>
      <c r="TJL286" s="197"/>
      <c r="TJM286" s="678" t="e">
        <f>TJL286+#REF!</f>
        <v>#REF!</v>
      </c>
      <c r="TJN286" s="197"/>
      <c r="TJO286" s="678" t="e">
        <f>TJN286+#REF!</f>
        <v>#REF!</v>
      </c>
      <c r="TJP286" s="197"/>
      <c r="TJQ286" s="678" t="e">
        <f>TJP286+#REF!</f>
        <v>#REF!</v>
      </c>
      <c r="TJR286" s="197"/>
      <c r="TJS286" s="678" t="e">
        <f>TJR286+#REF!</f>
        <v>#REF!</v>
      </c>
      <c r="TJT286" s="197"/>
      <c r="TJU286" s="678" t="e">
        <f>TJT286+#REF!</f>
        <v>#REF!</v>
      </c>
      <c r="TJV286" s="197"/>
      <c r="TJW286" s="678" t="e">
        <f>TJV286+#REF!</f>
        <v>#REF!</v>
      </c>
      <c r="TJX286" s="197"/>
      <c r="TJY286" s="678" t="e">
        <f>TJX286+#REF!</f>
        <v>#REF!</v>
      </c>
      <c r="TJZ286" s="197"/>
      <c r="TKA286" s="678" t="e">
        <f>TJZ286+#REF!</f>
        <v>#REF!</v>
      </c>
      <c r="TKB286" s="197"/>
      <c r="TKC286" s="678" t="e">
        <f>TKB286+#REF!</f>
        <v>#REF!</v>
      </c>
      <c r="TKD286" s="197"/>
      <c r="TKE286" s="678" t="e">
        <f>TKD286+#REF!</f>
        <v>#REF!</v>
      </c>
      <c r="TKF286" s="197"/>
      <c r="TKG286" s="678" t="e">
        <f>TKF286+#REF!</f>
        <v>#REF!</v>
      </c>
      <c r="TKH286" s="197"/>
      <c r="TKI286" s="678" t="e">
        <f>TKH286+#REF!</f>
        <v>#REF!</v>
      </c>
      <c r="TKJ286" s="197"/>
      <c r="TKK286" s="678" t="e">
        <f>TKJ286+#REF!</f>
        <v>#REF!</v>
      </c>
      <c r="TKL286" s="197"/>
      <c r="TKM286" s="678" t="e">
        <f>TKL286+#REF!</f>
        <v>#REF!</v>
      </c>
      <c r="TKN286" s="197"/>
      <c r="TKO286" s="678" t="e">
        <f>TKN286+#REF!</f>
        <v>#REF!</v>
      </c>
      <c r="TKP286" s="197"/>
      <c r="TKQ286" s="678" t="e">
        <f>TKP286+#REF!</f>
        <v>#REF!</v>
      </c>
      <c r="TKR286" s="197"/>
      <c r="TKS286" s="678" t="e">
        <f>TKR286+#REF!</f>
        <v>#REF!</v>
      </c>
      <c r="TKT286" s="197"/>
      <c r="TKU286" s="678" t="e">
        <f>TKT286+#REF!</f>
        <v>#REF!</v>
      </c>
      <c r="TKV286" s="197"/>
      <c r="TKW286" s="678" t="e">
        <f>TKV286+#REF!</f>
        <v>#REF!</v>
      </c>
      <c r="TKX286" s="197"/>
      <c r="TKY286" s="678" t="e">
        <f>TKX286+#REF!</f>
        <v>#REF!</v>
      </c>
      <c r="TKZ286" s="197"/>
      <c r="TLA286" s="678" t="e">
        <f>TKZ286+#REF!</f>
        <v>#REF!</v>
      </c>
      <c r="TLB286" s="197"/>
      <c r="TLC286" s="678" t="e">
        <f>TLB286+#REF!</f>
        <v>#REF!</v>
      </c>
      <c r="TLD286" s="197"/>
      <c r="TLE286" s="678" t="e">
        <f>TLD286+#REF!</f>
        <v>#REF!</v>
      </c>
      <c r="TLF286" s="197"/>
      <c r="TLG286" s="678" t="e">
        <f>TLF286+#REF!</f>
        <v>#REF!</v>
      </c>
      <c r="TLH286" s="197"/>
      <c r="TLI286" s="678" t="e">
        <f>TLH286+#REF!</f>
        <v>#REF!</v>
      </c>
      <c r="TLJ286" s="197"/>
      <c r="TLK286" s="678" t="e">
        <f>TLJ286+#REF!</f>
        <v>#REF!</v>
      </c>
      <c r="TLL286" s="197"/>
      <c r="TLM286" s="678" t="e">
        <f>TLL286+#REF!</f>
        <v>#REF!</v>
      </c>
      <c r="TLN286" s="197"/>
      <c r="TLO286" s="678" t="e">
        <f>TLN286+#REF!</f>
        <v>#REF!</v>
      </c>
      <c r="TLP286" s="197"/>
      <c r="TLQ286" s="678" t="e">
        <f>TLP286+#REF!</f>
        <v>#REF!</v>
      </c>
      <c r="TLR286" s="197"/>
      <c r="TLS286" s="678" t="e">
        <f>TLR286+#REF!</f>
        <v>#REF!</v>
      </c>
      <c r="TLT286" s="197"/>
      <c r="TLU286" s="678" t="e">
        <f>TLT286+#REF!</f>
        <v>#REF!</v>
      </c>
      <c r="TLV286" s="197"/>
      <c r="TLW286" s="678" t="e">
        <f>TLV286+#REF!</f>
        <v>#REF!</v>
      </c>
      <c r="TLX286" s="197"/>
      <c r="TLY286" s="678" t="e">
        <f>TLX286+#REF!</f>
        <v>#REF!</v>
      </c>
      <c r="TLZ286" s="197"/>
      <c r="TMA286" s="678" t="e">
        <f>TLZ286+#REF!</f>
        <v>#REF!</v>
      </c>
      <c r="TMB286" s="197"/>
      <c r="TMC286" s="678" t="e">
        <f>TMB286+#REF!</f>
        <v>#REF!</v>
      </c>
      <c r="TMD286" s="197"/>
      <c r="TME286" s="678" t="e">
        <f>TMD286+#REF!</f>
        <v>#REF!</v>
      </c>
      <c r="TMF286" s="197"/>
      <c r="TMG286" s="678" t="e">
        <f>TMF286+#REF!</f>
        <v>#REF!</v>
      </c>
      <c r="TMH286" s="197"/>
      <c r="TMI286" s="678" t="e">
        <f>TMH286+#REF!</f>
        <v>#REF!</v>
      </c>
      <c r="TMJ286" s="197"/>
      <c r="TMK286" s="678" t="e">
        <f>TMJ286+#REF!</f>
        <v>#REF!</v>
      </c>
      <c r="TML286" s="197"/>
      <c r="TMM286" s="678" t="e">
        <f>TML286+#REF!</f>
        <v>#REF!</v>
      </c>
      <c r="TMN286" s="197"/>
      <c r="TMO286" s="678" t="e">
        <f>TMN286+#REF!</f>
        <v>#REF!</v>
      </c>
      <c r="TMP286" s="197"/>
      <c r="TMQ286" s="678" t="e">
        <f>TMP286+#REF!</f>
        <v>#REF!</v>
      </c>
      <c r="TMR286" s="197"/>
      <c r="TMS286" s="678" t="e">
        <f>TMR286+#REF!</f>
        <v>#REF!</v>
      </c>
      <c r="TMT286" s="197"/>
      <c r="TMU286" s="678" t="e">
        <f>TMT286+#REF!</f>
        <v>#REF!</v>
      </c>
      <c r="TMV286" s="197"/>
      <c r="TMW286" s="678" t="e">
        <f>TMV286+#REF!</f>
        <v>#REF!</v>
      </c>
      <c r="TMX286" s="197"/>
      <c r="TMY286" s="678" t="e">
        <f>TMX286+#REF!</f>
        <v>#REF!</v>
      </c>
      <c r="TMZ286" s="197"/>
      <c r="TNA286" s="678" t="e">
        <f>TMZ286+#REF!</f>
        <v>#REF!</v>
      </c>
      <c r="TNB286" s="197"/>
      <c r="TNC286" s="678" t="e">
        <f>TNB286+#REF!</f>
        <v>#REF!</v>
      </c>
      <c r="TND286" s="197"/>
      <c r="TNE286" s="678" t="e">
        <f>TND286+#REF!</f>
        <v>#REF!</v>
      </c>
      <c r="TNF286" s="197"/>
      <c r="TNG286" s="678" t="e">
        <f>TNF286+#REF!</f>
        <v>#REF!</v>
      </c>
      <c r="TNH286" s="197"/>
      <c r="TNI286" s="678" t="e">
        <f>TNH286+#REF!</f>
        <v>#REF!</v>
      </c>
      <c r="TNJ286" s="197"/>
      <c r="TNK286" s="678" t="e">
        <f>TNJ286+#REF!</f>
        <v>#REF!</v>
      </c>
      <c r="TNL286" s="197"/>
      <c r="TNM286" s="678" t="e">
        <f>TNL286+#REF!</f>
        <v>#REF!</v>
      </c>
      <c r="TNN286" s="197"/>
      <c r="TNO286" s="678" t="e">
        <f>TNN286+#REF!</f>
        <v>#REF!</v>
      </c>
      <c r="TNP286" s="197"/>
      <c r="TNQ286" s="678" t="e">
        <f>TNP286+#REF!</f>
        <v>#REF!</v>
      </c>
      <c r="TNR286" s="197"/>
      <c r="TNS286" s="678" t="e">
        <f>TNR286+#REF!</f>
        <v>#REF!</v>
      </c>
      <c r="TNT286" s="197"/>
      <c r="TNU286" s="678" t="e">
        <f>TNT286+#REF!</f>
        <v>#REF!</v>
      </c>
      <c r="TNV286" s="197"/>
      <c r="TNW286" s="678" t="e">
        <f>TNV286+#REF!</f>
        <v>#REF!</v>
      </c>
      <c r="TNX286" s="197"/>
      <c r="TNY286" s="678" t="e">
        <f>TNX286+#REF!</f>
        <v>#REF!</v>
      </c>
      <c r="TNZ286" s="197"/>
      <c r="TOA286" s="678" t="e">
        <f>TNZ286+#REF!</f>
        <v>#REF!</v>
      </c>
      <c r="TOB286" s="197"/>
      <c r="TOC286" s="678" t="e">
        <f>TOB286+#REF!</f>
        <v>#REF!</v>
      </c>
      <c r="TOD286" s="197"/>
      <c r="TOE286" s="678" t="e">
        <f>TOD286+#REF!</f>
        <v>#REF!</v>
      </c>
      <c r="TOF286" s="197"/>
      <c r="TOG286" s="678" t="e">
        <f>TOF286+#REF!</f>
        <v>#REF!</v>
      </c>
      <c r="TOH286" s="197"/>
      <c r="TOI286" s="678" t="e">
        <f>TOH286+#REF!</f>
        <v>#REF!</v>
      </c>
      <c r="TOJ286" s="197"/>
      <c r="TOK286" s="678" t="e">
        <f>TOJ286+#REF!</f>
        <v>#REF!</v>
      </c>
      <c r="TOL286" s="197"/>
      <c r="TOM286" s="678" t="e">
        <f>TOL286+#REF!</f>
        <v>#REF!</v>
      </c>
      <c r="TON286" s="197"/>
      <c r="TOO286" s="678" t="e">
        <f>TON286+#REF!</f>
        <v>#REF!</v>
      </c>
      <c r="TOP286" s="197"/>
      <c r="TOQ286" s="678" t="e">
        <f>TOP286+#REF!</f>
        <v>#REF!</v>
      </c>
      <c r="TOR286" s="197"/>
      <c r="TOS286" s="678" t="e">
        <f>TOR286+#REF!</f>
        <v>#REF!</v>
      </c>
      <c r="TOT286" s="197"/>
      <c r="TOU286" s="678" t="e">
        <f>TOT286+#REF!</f>
        <v>#REF!</v>
      </c>
      <c r="TOV286" s="197"/>
      <c r="TOW286" s="678" t="e">
        <f>TOV286+#REF!</f>
        <v>#REF!</v>
      </c>
      <c r="TOX286" s="197"/>
      <c r="TOY286" s="678" t="e">
        <f>TOX286+#REF!</f>
        <v>#REF!</v>
      </c>
      <c r="TOZ286" s="197"/>
      <c r="TPA286" s="678" t="e">
        <f>TOZ286+#REF!</f>
        <v>#REF!</v>
      </c>
      <c r="TPB286" s="197"/>
      <c r="TPC286" s="678" t="e">
        <f>TPB286+#REF!</f>
        <v>#REF!</v>
      </c>
      <c r="TPD286" s="197"/>
      <c r="TPE286" s="678" t="e">
        <f>TPD286+#REF!</f>
        <v>#REF!</v>
      </c>
      <c r="TPF286" s="197"/>
      <c r="TPG286" s="678" t="e">
        <f>TPF286+#REF!</f>
        <v>#REF!</v>
      </c>
      <c r="TPH286" s="197"/>
      <c r="TPI286" s="678" t="e">
        <f>TPH286+#REF!</f>
        <v>#REF!</v>
      </c>
      <c r="TPJ286" s="197"/>
      <c r="TPK286" s="678" t="e">
        <f>TPJ286+#REF!</f>
        <v>#REF!</v>
      </c>
      <c r="TPL286" s="197"/>
      <c r="TPM286" s="678" t="e">
        <f>TPL286+#REF!</f>
        <v>#REF!</v>
      </c>
      <c r="TPN286" s="197"/>
      <c r="TPO286" s="678" t="e">
        <f>TPN286+#REF!</f>
        <v>#REF!</v>
      </c>
      <c r="TPP286" s="197"/>
      <c r="TPQ286" s="678" t="e">
        <f>TPP286+#REF!</f>
        <v>#REF!</v>
      </c>
      <c r="TPR286" s="197"/>
      <c r="TPS286" s="678" t="e">
        <f>TPR286+#REF!</f>
        <v>#REF!</v>
      </c>
      <c r="TPT286" s="197"/>
      <c r="TPU286" s="678" t="e">
        <f>TPT286+#REF!</f>
        <v>#REF!</v>
      </c>
      <c r="TPV286" s="197"/>
      <c r="TPW286" s="678" t="e">
        <f>TPV286+#REF!</f>
        <v>#REF!</v>
      </c>
      <c r="TPX286" s="197"/>
      <c r="TPY286" s="678" t="e">
        <f>TPX286+#REF!</f>
        <v>#REF!</v>
      </c>
      <c r="TPZ286" s="197"/>
      <c r="TQA286" s="678" t="e">
        <f>TPZ286+#REF!</f>
        <v>#REF!</v>
      </c>
      <c r="TQB286" s="197"/>
      <c r="TQC286" s="678" t="e">
        <f>TQB286+#REF!</f>
        <v>#REF!</v>
      </c>
      <c r="TQD286" s="197"/>
      <c r="TQE286" s="678" t="e">
        <f>TQD286+#REF!</f>
        <v>#REF!</v>
      </c>
      <c r="TQF286" s="197"/>
      <c r="TQG286" s="678" t="e">
        <f>TQF286+#REF!</f>
        <v>#REF!</v>
      </c>
      <c r="TQH286" s="197"/>
      <c r="TQI286" s="678" t="e">
        <f>TQH286+#REF!</f>
        <v>#REF!</v>
      </c>
      <c r="TQJ286" s="197"/>
      <c r="TQK286" s="678" t="e">
        <f>TQJ286+#REF!</f>
        <v>#REF!</v>
      </c>
      <c r="TQL286" s="197"/>
      <c r="TQM286" s="678" t="e">
        <f>TQL286+#REF!</f>
        <v>#REF!</v>
      </c>
      <c r="TQN286" s="197"/>
      <c r="TQO286" s="678" t="e">
        <f>TQN286+#REF!</f>
        <v>#REF!</v>
      </c>
      <c r="TQP286" s="197"/>
      <c r="TQQ286" s="678" t="e">
        <f>TQP286+#REF!</f>
        <v>#REF!</v>
      </c>
      <c r="TQR286" s="197"/>
      <c r="TQS286" s="678" t="e">
        <f>TQR286+#REF!</f>
        <v>#REF!</v>
      </c>
      <c r="TQT286" s="197"/>
      <c r="TQU286" s="678" t="e">
        <f>TQT286+#REF!</f>
        <v>#REF!</v>
      </c>
      <c r="TQV286" s="197"/>
      <c r="TQW286" s="678" t="e">
        <f>TQV286+#REF!</f>
        <v>#REF!</v>
      </c>
      <c r="TQX286" s="197"/>
      <c r="TQY286" s="678" t="e">
        <f>TQX286+#REF!</f>
        <v>#REF!</v>
      </c>
      <c r="TQZ286" s="197"/>
      <c r="TRA286" s="678" t="e">
        <f>TQZ286+#REF!</f>
        <v>#REF!</v>
      </c>
      <c r="TRB286" s="197"/>
      <c r="TRC286" s="678" t="e">
        <f>TRB286+#REF!</f>
        <v>#REF!</v>
      </c>
      <c r="TRD286" s="197"/>
      <c r="TRE286" s="678" t="e">
        <f>TRD286+#REF!</f>
        <v>#REF!</v>
      </c>
      <c r="TRF286" s="197"/>
      <c r="TRG286" s="678" t="e">
        <f>TRF286+#REF!</f>
        <v>#REF!</v>
      </c>
      <c r="TRH286" s="197"/>
      <c r="TRI286" s="678" t="e">
        <f>TRH286+#REF!</f>
        <v>#REF!</v>
      </c>
      <c r="TRJ286" s="197"/>
      <c r="TRK286" s="678" t="e">
        <f>TRJ286+#REF!</f>
        <v>#REF!</v>
      </c>
      <c r="TRL286" s="197"/>
      <c r="TRM286" s="678" t="e">
        <f>TRL286+#REF!</f>
        <v>#REF!</v>
      </c>
      <c r="TRN286" s="197"/>
      <c r="TRO286" s="678" t="e">
        <f>TRN286+#REF!</f>
        <v>#REF!</v>
      </c>
      <c r="TRP286" s="197"/>
      <c r="TRQ286" s="678" t="e">
        <f>TRP286+#REF!</f>
        <v>#REF!</v>
      </c>
      <c r="TRR286" s="197"/>
      <c r="TRS286" s="678" t="e">
        <f>TRR286+#REF!</f>
        <v>#REF!</v>
      </c>
      <c r="TRT286" s="197"/>
      <c r="TRU286" s="678" t="e">
        <f>TRT286+#REF!</f>
        <v>#REF!</v>
      </c>
      <c r="TRV286" s="197"/>
      <c r="TRW286" s="678" t="e">
        <f>TRV286+#REF!</f>
        <v>#REF!</v>
      </c>
      <c r="TRX286" s="197"/>
      <c r="TRY286" s="678" t="e">
        <f>TRX286+#REF!</f>
        <v>#REF!</v>
      </c>
      <c r="TRZ286" s="197"/>
      <c r="TSA286" s="678" t="e">
        <f>TRZ286+#REF!</f>
        <v>#REF!</v>
      </c>
      <c r="TSB286" s="197"/>
      <c r="TSC286" s="678" t="e">
        <f>TSB286+#REF!</f>
        <v>#REF!</v>
      </c>
      <c r="TSD286" s="197"/>
      <c r="TSE286" s="678" t="e">
        <f>TSD286+#REF!</f>
        <v>#REF!</v>
      </c>
      <c r="TSF286" s="197"/>
      <c r="TSG286" s="678" t="e">
        <f>TSF286+#REF!</f>
        <v>#REF!</v>
      </c>
      <c r="TSH286" s="197"/>
      <c r="TSI286" s="678" t="e">
        <f>TSH286+#REF!</f>
        <v>#REF!</v>
      </c>
      <c r="TSJ286" s="197"/>
      <c r="TSK286" s="678" t="e">
        <f>TSJ286+#REF!</f>
        <v>#REF!</v>
      </c>
      <c r="TSL286" s="197"/>
      <c r="TSM286" s="678" t="e">
        <f>TSL286+#REF!</f>
        <v>#REF!</v>
      </c>
      <c r="TSN286" s="197"/>
      <c r="TSO286" s="678" t="e">
        <f>TSN286+#REF!</f>
        <v>#REF!</v>
      </c>
      <c r="TSP286" s="197"/>
      <c r="TSQ286" s="678" t="e">
        <f>TSP286+#REF!</f>
        <v>#REF!</v>
      </c>
      <c r="TSR286" s="197"/>
      <c r="TSS286" s="678" t="e">
        <f>TSR286+#REF!</f>
        <v>#REF!</v>
      </c>
      <c r="TST286" s="197"/>
      <c r="TSU286" s="678" t="e">
        <f>TST286+#REF!</f>
        <v>#REF!</v>
      </c>
      <c r="TSV286" s="197"/>
      <c r="TSW286" s="678" t="e">
        <f>TSV286+#REF!</f>
        <v>#REF!</v>
      </c>
      <c r="TSX286" s="197"/>
      <c r="TSY286" s="678" t="e">
        <f>TSX286+#REF!</f>
        <v>#REF!</v>
      </c>
      <c r="TSZ286" s="197"/>
      <c r="TTA286" s="678" t="e">
        <f>TSZ286+#REF!</f>
        <v>#REF!</v>
      </c>
      <c r="TTB286" s="197"/>
      <c r="TTC286" s="678" t="e">
        <f>TTB286+#REF!</f>
        <v>#REF!</v>
      </c>
      <c r="TTD286" s="197"/>
      <c r="TTE286" s="678" t="e">
        <f>TTD286+#REF!</f>
        <v>#REF!</v>
      </c>
      <c r="TTF286" s="197"/>
      <c r="TTG286" s="678" t="e">
        <f>TTF286+#REF!</f>
        <v>#REF!</v>
      </c>
      <c r="TTH286" s="197"/>
      <c r="TTI286" s="678" t="e">
        <f>TTH286+#REF!</f>
        <v>#REF!</v>
      </c>
      <c r="TTJ286" s="197"/>
      <c r="TTK286" s="678" t="e">
        <f>TTJ286+#REF!</f>
        <v>#REF!</v>
      </c>
      <c r="TTL286" s="197"/>
      <c r="TTM286" s="678" t="e">
        <f>TTL286+#REF!</f>
        <v>#REF!</v>
      </c>
      <c r="TTN286" s="197"/>
      <c r="TTO286" s="678" t="e">
        <f>TTN286+#REF!</f>
        <v>#REF!</v>
      </c>
      <c r="TTP286" s="197"/>
      <c r="TTQ286" s="678" t="e">
        <f>TTP286+#REF!</f>
        <v>#REF!</v>
      </c>
      <c r="TTR286" s="197"/>
      <c r="TTS286" s="678" t="e">
        <f>TTR286+#REF!</f>
        <v>#REF!</v>
      </c>
      <c r="TTT286" s="197"/>
      <c r="TTU286" s="678" t="e">
        <f>TTT286+#REF!</f>
        <v>#REF!</v>
      </c>
      <c r="TTV286" s="197"/>
      <c r="TTW286" s="678" t="e">
        <f>TTV286+#REF!</f>
        <v>#REF!</v>
      </c>
      <c r="TTX286" s="197"/>
      <c r="TTY286" s="678" t="e">
        <f>TTX286+#REF!</f>
        <v>#REF!</v>
      </c>
      <c r="TTZ286" s="197"/>
      <c r="TUA286" s="678" t="e">
        <f>TTZ286+#REF!</f>
        <v>#REF!</v>
      </c>
      <c r="TUB286" s="197"/>
      <c r="TUC286" s="678" t="e">
        <f>TUB286+#REF!</f>
        <v>#REF!</v>
      </c>
      <c r="TUD286" s="197"/>
      <c r="TUE286" s="678" t="e">
        <f>TUD286+#REF!</f>
        <v>#REF!</v>
      </c>
      <c r="TUF286" s="197"/>
      <c r="TUG286" s="678" t="e">
        <f>TUF286+#REF!</f>
        <v>#REF!</v>
      </c>
      <c r="TUH286" s="197"/>
      <c r="TUI286" s="678" t="e">
        <f>TUH286+#REF!</f>
        <v>#REF!</v>
      </c>
      <c r="TUJ286" s="197"/>
      <c r="TUK286" s="678" t="e">
        <f>TUJ286+#REF!</f>
        <v>#REF!</v>
      </c>
      <c r="TUL286" s="197"/>
      <c r="TUM286" s="678" t="e">
        <f>TUL286+#REF!</f>
        <v>#REF!</v>
      </c>
      <c r="TUN286" s="197"/>
      <c r="TUO286" s="678" t="e">
        <f>TUN286+#REF!</f>
        <v>#REF!</v>
      </c>
      <c r="TUP286" s="197"/>
      <c r="TUQ286" s="678" t="e">
        <f>TUP286+#REF!</f>
        <v>#REF!</v>
      </c>
      <c r="TUR286" s="197"/>
      <c r="TUS286" s="678" t="e">
        <f>TUR286+#REF!</f>
        <v>#REF!</v>
      </c>
      <c r="TUT286" s="197"/>
      <c r="TUU286" s="678" t="e">
        <f>TUT286+#REF!</f>
        <v>#REF!</v>
      </c>
      <c r="TUV286" s="197"/>
      <c r="TUW286" s="678" t="e">
        <f>TUV286+#REF!</f>
        <v>#REF!</v>
      </c>
      <c r="TUX286" s="197"/>
      <c r="TUY286" s="678" t="e">
        <f>TUX286+#REF!</f>
        <v>#REF!</v>
      </c>
      <c r="TUZ286" s="197"/>
      <c r="TVA286" s="678" t="e">
        <f>TUZ286+#REF!</f>
        <v>#REF!</v>
      </c>
      <c r="TVB286" s="197"/>
      <c r="TVC286" s="678" t="e">
        <f>TVB286+#REF!</f>
        <v>#REF!</v>
      </c>
      <c r="TVD286" s="197"/>
      <c r="TVE286" s="678" t="e">
        <f>TVD286+#REF!</f>
        <v>#REF!</v>
      </c>
      <c r="TVF286" s="197"/>
      <c r="TVG286" s="678" t="e">
        <f>TVF286+#REF!</f>
        <v>#REF!</v>
      </c>
      <c r="TVH286" s="197"/>
      <c r="TVI286" s="678" t="e">
        <f>TVH286+#REF!</f>
        <v>#REF!</v>
      </c>
      <c r="TVJ286" s="197"/>
      <c r="TVK286" s="678" t="e">
        <f>TVJ286+#REF!</f>
        <v>#REF!</v>
      </c>
      <c r="TVL286" s="197"/>
      <c r="TVM286" s="678" t="e">
        <f>TVL286+#REF!</f>
        <v>#REF!</v>
      </c>
      <c r="TVN286" s="197"/>
      <c r="TVO286" s="678" t="e">
        <f>TVN286+#REF!</f>
        <v>#REF!</v>
      </c>
      <c r="TVP286" s="197"/>
      <c r="TVQ286" s="678" t="e">
        <f>TVP286+#REF!</f>
        <v>#REF!</v>
      </c>
      <c r="TVR286" s="197"/>
      <c r="TVS286" s="678" t="e">
        <f>TVR286+#REF!</f>
        <v>#REF!</v>
      </c>
      <c r="TVT286" s="197"/>
      <c r="TVU286" s="678" t="e">
        <f>TVT286+#REF!</f>
        <v>#REF!</v>
      </c>
      <c r="TVV286" s="197"/>
      <c r="TVW286" s="678" t="e">
        <f>TVV286+#REF!</f>
        <v>#REF!</v>
      </c>
      <c r="TVX286" s="197"/>
      <c r="TVY286" s="678" t="e">
        <f>TVX286+#REF!</f>
        <v>#REF!</v>
      </c>
      <c r="TVZ286" s="197"/>
      <c r="TWA286" s="678" t="e">
        <f>TVZ286+#REF!</f>
        <v>#REF!</v>
      </c>
      <c r="TWB286" s="197"/>
      <c r="TWC286" s="678" t="e">
        <f>TWB286+#REF!</f>
        <v>#REF!</v>
      </c>
      <c r="TWD286" s="197"/>
      <c r="TWE286" s="678" t="e">
        <f>TWD286+#REF!</f>
        <v>#REF!</v>
      </c>
      <c r="TWF286" s="197"/>
      <c r="TWG286" s="678" t="e">
        <f>TWF286+#REF!</f>
        <v>#REF!</v>
      </c>
      <c r="TWH286" s="197"/>
      <c r="TWI286" s="678" t="e">
        <f>TWH286+#REF!</f>
        <v>#REF!</v>
      </c>
      <c r="TWJ286" s="197"/>
      <c r="TWK286" s="678" t="e">
        <f>TWJ286+#REF!</f>
        <v>#REF!</v>
      </c>
      <c r="TWL286" s="197"/>
      <c r="TWM286" s="678" t="e">
        <f>TWL286+#REF!</f>
        <v>#REF!</v>
      </c>
      <c r="TWN286" s="197"/>
      <c r="TWO286" s="678" t="e">
        <f>TWN286+#REF!</f>
        <v>#REF!</v>
      </c>
      <c r="TWP286" s="197"/>
      <c r="TWQ286" s="678" t="e">
        <f>TWP286+#REF!</f>
        <v>#REF!</v>
      </c>
      <c r="TWR286" s="197"/>
      <c r="TWS286" s="678" t="e">
        <f>TWR286+#REF!</f>
        <v>#REF!</v>
      </c>
      <c r="TWT286" s="197"/>
      <c r="TWU286" s="678" t="e">
        <f>TWT286+#REF!</f>
        <v>#REF!</v>
      </c>
      <c r="TWV286" s="197"/>
      <c r="TWW286" s="678" t="e">
        <f>TWV286+#REF!</f>
        <v>#REF!</v>
      </c>
      <c r="TWX286" s="197"/>
      <c r="TWY286" s="678" t="e">
        <f>TWX286+#REF!</f>
        <v>#REF!</v>
      </c>
      <c r="TWZ286" s="197"/>
      <c r="TXA286" s="678" t="e">
        <f>TWZ286+#REF!</f>
        <v>#REF!</v>
      </c>
      <c r="TXB286" s="197"/>
      <c r="TXC286" s="678" t="e">
        <f>TXB286+#REF!</f>
        <v>#REF!</v>
      </c>
      <c r="TXD286" s="197"/>
      <c r="TXE286" s="678" t="e">
        <f>TXD286+#REF!</f>
        <v>#REF!</v>
      </c>
      <c r="TXF286" s="197"/>
      <c r="TXG286" s="678" t="e">
        <f>TXF286+#REF!</f>
        <v>#REF!</v>
      </c>
      <c r="TXH286" s="197"/>
      <c r="TXI286" s="678" t="e">
        <f>TXH286+#REF!</f>
        <v>#REF!</v>
      </c>
      <c r="TXJ286" s="197"/>
      <c r="TXK286" s="678" t="e">
        <f>TXJ286+#REF!</f>
        <v>#REF!</v>
      </c>
      <c r="TXL286" s="197"/>
      <c r="TXM286" s="678" t="e">
        <f>TXL286+#REF!</f>
        <v>#REF!</v>
      </c>
      <c r="TXN286" s="197"/>
      <c r="TXO286" s="678" t="e">
        <f>TXN286+#REF!</f>
        <v>#REF!</v>
      </c>
      <c r="TXP286" s="197"/>
      <c r="TXQ286" s="678" t="e">
        <f>TXP286+#REF!</f>
        <v>#REF!</v>
      </c>
      <c r="TXR286" s="197"/>
      <c r="TXS286" s="678" t="e">
        <f>TXR286+#REF!</f>
        <v>#REF!</v>
      </c>
      <c r="TXT286" s="197"/>
      <c r="TXU286" s="678" t="e">
        <f>TXT286+#REF!</f>
        <v>#REF!</v>
      </c>
      <c r="TXV286" s="197"/>
      <c r="TXW286" s="678" t="e">
        <f>TXV286+#REF!</f>
        <v>#REF!</v>
      </c>
      <c r="TXX286" s="197"/>
      <c r="TXY286" s="678" t="e">
        <f>TXX286+#REF!</f>
        <v>#REF!</v>
      </c>
      <c r="TXZ286" s="197"/>
      <c r="TYA286" s="678" t="e">
        <f>TXZ286+#REF!</f>
        <v>#REF!</v>
      </c>
      <c r="TYB286" s="197"/>
      <c r="TYC286" s="678" t="e">
        <f>TYB286+#REF!</f>
        <v>#REF!</v>
      </c>
      <c r="TYD286" s="197"/>
      <c r="TYE286" s="678" t="e">
        <f>TYD286+#REF!</f>
        <v>#REF!</v>
      </c>
      <c r="TYF286" s="197"/>
      <c r="TYG286" s="678" t="e">
        <f>TYF286+#REF!</f>
        <v>#REF!</v>
      </c>
      <c r="TYH286" s="197"/>
      <c r="TYI286" s="678" t="e">
        <f>TYH286+#REF!</f>
        <v>#REF!</v>
      </c>
      <c r="TYJ286" s="197"/>
      <c r="TYK286" s="678" t="e">
        <f>TYJ286+#REF!</f>
        <v>#REF!</v>
      </c>
      <c r="TYL286" s="197"/>
      <c r="TYM286" s="678" t="e">
        <f>TYL286+#REF!</f>
        <v>#REF!</v>
      </c>
      <c r="TYN286" s="197"/>
      <c r="TYO286" s="678" t="e">
        <f>TYN286+#REF!</f>
        <v>#REF!</v>
      </c>
      <c r="TYP286" s="197"/>
      <c r="TYQ286" s="678" t="e">
        <f>TYP286+#REF!</f>
        <v>#REF!</v>
      </c>
      <c r="TYR286" s="197"/>
      <c r="TYS286" s="678" t="e">
        <f>TYR286+#REF!</f>
        <v>#REF!</v>
      </c>
      <c r="TYT286" s="197"/>
      <c r="TYU286" s="678" t="e">
        <f>TYT286+#REF!</f>
        <v>#REF!</v>
      </c>
      <c r="TYV286" s="197"/>
      <c r="TYW286" s="678" t="e">
        <f>TYV286+#REF!</f>
        <v>#REF!</v>
      </c>
      <c r="TYX286" s="197"/>
      <c r="TYY286" s="678" t="e">
        <f>TYX286+#REF!</f>
        <v>#REF!</v>
      </c>
      <c r="TYZ286" s="197"/>
      <c r="TZA286" s="678" t="e">
        <f>TYZ286+#REF!</f>
        <v>#REF!</v>
      </c>
      <c r="TZB286" s="197"/>
      <c r="TZC286" s="678" t="e">
        <f>TZB286+#REF!</f>
        <v>#REF!</v>
      </c>
      <c r="TZD286" s="197"/>
      <c r="TZE286" s="678" t="e">
        <f>TZD286+#REF!</f>
        <v>#REF!</v>
      </c>
      <c r="TZF286" s="197"/>
      <c r="TZG286" s="678" t="e">
        <f>TZF286+#REF!</f>
        <v>#REF!</v>
      </c>
      <c r="TZH286" s="197"/>
      <c r="TZI286" s="678" t="e">
        <f>TZH286+#REF!</f>
        <v>#REF!</v>
      </c>
      <c r="TZJ286" s="197"/>
      <c r="TZK286" s="678" t="e">
        <f>TZJ286+#REF!</f>
        <v>#REF!</v>
      </c>
      <c r="TZL286" s="197"/>
      <c r="TZM286" s="678" t="e">
        <f>TZL286+#REF!</f>
        <v>#REF!</v>
      </c>
      <c r="TZN286" s="197"/>
      <c r="TZO286" s="678" t="e">
        <f>TZN286+#REF!</f>
        <v>#REF!</v>
      </c>
      <c r="TZP286" s="197"/>
      <c r="TZQ286" s="678" t="e">
        <f>TZP286+#REF!</f>
        <v>#REF!</v>
      </c>
      <c r="TZR286" s="197"/>
      <c r="TZS286" s="678" t="e">
        <f>TZR286+#REF!</f>
        <v>#REF!</v>
      </c>
      <c r="TZT286" s="197"/>
      <c r="TZU286" s="678" t="e">
        <f>TZT286+#REF!</f>
        <v>#REF!</v>
      </c>
      <c r="TZV286" s="197"/>
      <c r="TZW286" s="678" t="e">
        <f>TZV286+#REF!</f>
        <v>#REF!</v>
      </c>
      <c r="TZX286" s="197"/>
      <c r="TZY286" s="678" t="e">
        <f>TZX286+#REF!</f>
        <v>#REF!</v>
      </c>
      <c r="TZZ286" s="197"/>
      <c r="UAA286" s="678" t="e">
        <f>TZZ286+#REF!</f>
        <v>#REF!</v>
      </c>
      <c r="UAB286" s="197"/>
      <c r="UAC286" s="678" t="e">
        <f>UAB286+#REF!</f>
        <v>#REF!</v>
      </c>
      <c r="UAD286" s="197"/>
      <c r="UAE286" s="678" t="e">
        <f>UAD286+#REF!</f>
        <v>#REF!</v>
      </c>
      <c r="UAF286" s="197"/>
      <c r="UAG286" s="678" t="e">
        <f>UAF286+#REF!</f>
        <v>#REF!</v>
      </c>
      <c r="UAH286" s="197"/>
      <c r="UAI286" s="678" t="e">
        <f>UAH286+#REF!</f>
        <v>#REF!</v>
      </c>
      <c r="UAJ286" s="197"/>
      <c r="UAK286" s="678" t="e">
        <f>UAJ286+#REF!</f>
        <v>#REF!</v>
      </c>
      <c r="UAL286" s="197"/>
      <c r="UAM286" s="678" t="e">
        <f>UAL286+#REF!</f>
        <v>#REF!</v>
      </c>
      <c r="UAN286" s="197"/>
      <c r="UAO286" s="678" t="e">
        <f>UAN286+#REF!</f>
        <v>#REF!</v>
      </c>
      <c r="UAP286" s="197"/>
      <c r="UAQ286" s="678" t="e">
        <f>UAP286+#REF!</f>
        <v>#REF!</v>
      </c>
      <c r="UAR286" s="197"/>
      <c r="UAS286" s="678" t="e">
        <f>UAR286+#REF!</f>
        <v>#REF!</v>
      </c>
      <c r="UAT286" s="197"/>
      <c r="UAU286" s="678" t="e">
        <f>UAT286+#REF!</f>
        <v>#REF!</v>
      </c>
      <c r="UAV286" s="197"/>
      <c r="UAW286" s="678" t="e">
        <f>UAV286+#REF!</f>
        <v>#REF!</v>
      </c>
      <c r="UAX286" s="197"/>
      <c r="UAY286" s="678" t="e">
        <f>UAX286+#REF!</f>
        <v>#REF!</v>
      </c>
      <c r="UAZ286" s="197"/>
      <c r="UBA286" s="678" t="e">
        <f>UAZ286+#REF!</f>
        <v>#REF!</v>
      </c>
      <c r="UBB286" s="197"/>
      <c r="UBC286" s="678" t="e">
        <f>UBB286+#REF!</f>
        <v>#REF!</v>
      </c>
      <c r="UBD286" s="197"/>
      <c r="UBE286" s="678" t="e">
        <f>UBD286+#REF!</f>
        <v>#REF!</v>
      </c>
      <c r="UBF286" s="197"/>
      <c r="UBG286" s="678" t="e">
        <f>UBF286+#REF!</f>
        <v>#REF!</v>
      </c>
      <c r="UBH286" s="197"/>
      <c r="UBI286" s="678" t="e">
        <f>UBH286+#REF!</f>
        <v>#REF!</v>
      </c>
      <c r="UBJ286" s="197"/>
      <c r="UBK286" s="678" t="e">
        <f>UBJ286+#REF!</f>
        <v>#REF!</v>
      </c>
      <c r="UBL286" s="197"/>
      <c r="UBM286" s="678" t="e">
        <f>UBL286+#REF!</f>
        <v>#REF!</v>
      </c>
      <c r="UBN286" s="197"/>
      <c r="UBO286" s="678" t="e">
        <f>UBN286+#REF!</f>
        <v>#REF!</v>
      </c>
      <c r="UBP286" s="197"/>
      <c r="UBQ286" s="678" t="e">
        <f>UBP286+#REF!</f>
        <v>#REF!</v>
      </c>
      <c r="UBR286" s="197"/>
      <c r="UBS286" s="678" t="e">
        <f>UBR286+#REF!</f>
        <v>#REF!</v>
      </c>
      <c r="UBT286" s="197"/>
      <c r="UBU286" s="678" t="e">
        <f>UBT286+#REF!</f>
        <v>#REF!</v>
      </c>
      <c r="UBV286" s="197"/>
      <c r="UBW286" s="678" t="e">
        <f>UBV286+#REF!</f>
        <v>#REF!</v>
      </c>
      <c r="UBX286" s="197"/>
      <c r="UBY286" s="678" t="e">
        <f>UBX286+#REF!</f>
        <v>#REF!</v>
      </c>
      <c r="UBZ286" s="197"/>
      <c r="UCA286" s="678" t="e">
        <f>UBZ286+#REF!</f>
        <v>#REF!</v>
      </c>
      <c r="UCB286" s="197"/>
      <c r="UCC286" s="678" t="e">
        <f>UCB286+#REF!</f>
        <v>#REF!</v>
      </c>
      <c r="UCD286" s="197"/>
      <c r="UCE286" s="678" t="e">
        <f>UCD286+#REF!</f>
        <v>#REF!</v>
      </c>
      <c r="UCF286" s="197"/>
      <c r="UCG286" s="678" t="e">
        <f>UCF286+#REF!</f>
        <v>#REF!</v>
      </c>
      <c r="UCH286" s="197"/>
      <c r="UCI286" s="678" t="e">
        <f>UCH286+#REF!</f>
        <v>#REF!</v>
      </c>
      <c r="UCJ286" s="197"/>
      <c r="UCK286" s="678" t="e">
        <f>UCJ286+#REF!</f>
        <v>#REF!</v>
      </c>
      <c r="UCL286" s="197"/>
      <c r="UCM286" s="678" t="e">
        <f>UCL286+#REF!</f>
        <v>#REF!</v>
      </c>
      <c r="UCN286" s="197"/>
      <c r="UCO286" s="678" t="e">
        <f>UCN286+#REF!</f>
        <v>#REF!</v>
      </c>
      <c r="UCP286" s="197"/>
      <c r="UCQ286" s="678" t="e">
        <f>UCP286+#REF!</f>
        <v>#REF!</v>
      </c>
      <c r="UCR286" s="197"/>
      <c r="UCS286" s="678" t="e">
        <f>UCR286+#REF!</f>
        <v>#REF!</v>
      </c>
      <c r="UCT286" s="197"/>
      <c r="UCU286" s="678" t="e">
        <f>UCT286+#REF!</f>
        <v>#REF!</v>
      </c>
      <c r="UCV286" s="197"/>
      <c r="UCW286" s="678" t="e">
        <f>UCV286+#REF!</f>
        <v>#REF!</v>
      </c>
      <c r="UCX286" s="197"/>
      <c r="UCY286" s="678" t="e">
        <f>UCX286+#REF!</f>
        <v>#REF!</v>
      </c>
      <c r="UCZ286" s="197"/>
      <c r="UDA286" s="678" t="e">
        <f>UCZ286+#REF!</f>
        <v>#REF!</v>
      </c>
      <c r="UDB286" s="197"/>
      <c r="UDC286" s="678" t="e">
        <f>UDB286+#REF!</f>
        <v>#REF!</v>
      </c>
      <c r="UDD286" s="197"/>
      <c r="UDE286" s="678" t="e">
        <f>UDD286+#REF!</f>
        <v>#REF!</v>
      </c>
      <c r="UDF286" s="197"/>
      <c r="UDG286" s="678" t="e">
        <f>UDF286+#REF!</f>
        <v>#REF!</v>
      </c>
      <c r="UDH286" s="197"/>
      <c r="UDI286" s="678" t="e">
        <f>UDH286+#REF!</f>
        <v>#REF!</v>
      </c>
      <c r="UDJ286" s="197"/>
      <c r="UDK286" s="678" t="e">
        <f>UDJ286+#REF!</f>
        <v>#REF!</v>
      </c>
      <c r="UDL286" s="197"/>
      <c r="UDM286" s="678" t="e">
        <f>UDL286+#REF!</f>
        <v>#REF!</v>
      </c>
      <c r="UDN286" s="197"/>
      <c r="UDO286" s="678" t="e">
        <f>UDN286+#REF!</f>
        <v>#REF!</v>
      </c>
      <c r="UDP286" s="197"/>
      <c r="UDQ286" s="678" t="e">
        <f>UDP286+#REF!</f>
        <v>#REF!</v>
      </c>
      <c r="UDR286" s="197"/>
      <c r="UDS286" s="678" t="e">
        <f>UDR286+#REF!</f>
        <v>#REF!</v>
      </c>
      <c r="UDT286" s="197"/>
      <c r="UDU286" s="678" t="e">
        <f>UDT286+#REF!</f>
        <v>#REF!</v>
      </c>
      <c r="UDV286" s="197"/>
      <c r="UDW286" s="678" t="e">
        <f>UDV286+#REF!</f>
        <v>#REF!</v>
      </c>
      <c r="UDX286" s="197"/>
      <c r="UDY286" s="678" t="e">
        <f>UDX286+#REF!</f>
        <v>#REF!</v>
      </c>
      <c r="UDZ286" s="197"/>
      <c r="UEA286" s="678" t="e">
        <f>UDZ286+#REF!</f>
        <v>#REF!</v>
      </c>
      <c r="UEB286" s="197"/>
      <c r="UEC286" s="678" t="e">
        <f>UEB286+#REF!</f>
        <v>#REF!</v>
      </c>
      <c r="UED286" s="197"/>
      <c r="UEE286" s="678" t="e">
        <f>UED286+#REF!</f>
        <v>#REF!</v>
      </c>
      <c r="UEF286" s="197"/>
      <c r="UEG286" s="678" t="e">
        <f>UEF286+#REF!</f>
        <v>#REF!</v>
      </c>
      <c r="UEH286" s="197"/>
      <c r="UEI286" s="678" t="e">
        <f>UEH286+#REF!</f>
        <v>#REF!</v>
      </c>
      <c r="UEJ286" s="197"/>
      <c r="UEK286" s="678" t="e">
        <f>UEJ286+#REF!</f>
        <v>#REF!</v>
      </c>
      <c r="UEL286" s="197"/>
      <c r="UEM286" s="678" t="e">
        <f>UEL286+#REF!</f>
        <v>#REF!</v>
      </c>
      <c r="UEN286" s="197"/>
      <c r="UEO286" s="678" t="e">
        <f>UEN286+#REF!</f>
        <v>#REF!</v>
      </c>
      <c r="UEP286" s="197"/>
      <c r="UEQ286" s="678" t="e">
        <f>UEP286+#REF!</f>
        <v>#REF!</v>
      </c>
      <c r="UER286" s="197"/>
      <c r="UES286" s="678" t="e">
        <f>UER286+#REF!</f>
        <v>#REF!</v>
      </c>
      <c r="UET286" s="197"/>
      <c r="UEU286" s="678" t="e">
        <f>UET286+#REF!</f>
        <v>#REF!</v>
      </c>
      <c r="UEV286" s="197"/>
      <c r="UEW286" s="678" t="e">
        <f>UEV286+#REF!</f>
        <v>#REF!</v>
      </c>
      <c r="UEX286" s="197"/>
      <c r="UEY286" s="678" t="e">
        <f>UEX286+#REF!</f>
        <v>#REF!</v>
      </c>
      <c r="UEZ286" s="197"/>
      <c r="UFA286" s="678" t="e">
        <f>UEZ286+#REF!</f>
        <v>#REF!</v>
      </c>
      <c r="UFB286" s="197"/>
      <c r="UFC286" s="678" t="e">
        <f>UFB286+#REF!</f>
        <v>#REF!</v>
      </c>
      <c r="UFD286" s="197"/>
      <c r="UFE286" s="678" t="e">
        <f>UFD286+#REF!</f>
        <v>#REF!</v>
      </c>
      <c r="UFF286" s="197"/>
      <c r="UFG286" s="678" t="e">
        <f>UFF286+#REF!</f>
        <v>#REF!</v>
      </c>
      <c r="UFH286" s="197"/>
      <c r="UFI286" s="678" t="e">
        <f>UFH286+#REF!</f>
        <v>#REF!</v>
      </c>
      <c r="UFJ286" s="197"/>
      <c r="UFK286" s="678" t="e">
        <f>UFJ286+#REF!</f>
        <v>#REF!</v>
      </c>
      <c r="UFL286" s="197"/>
      <c r="UFM286" s="678" t="e">
        <f>UFL286+#REF!</f>
        <v>#REF!</v>
      </c>
      <c r="UFN286" s="197"/>
      <c r="UFO286" s="678" t="e">
        <f>UFN286+#REF!</f>
        <v>#REF!</v>
      </c>
      <c r="UFP286" s="197"/>
      <c r="UFQ286" s="678" t="e">
        <f>UFP286+#REF!</f>
        <v>#REF!</v>
      </c>
      <c r="UFR286" s="197"/>
      <c r="UFS286" s="678" t="e">
        <f>UFR286+#REF!</f>
        <v>#REF!</v>
      </c>
      <c r="UFT286" s="197"/>
      <c r="UFU286" s="678" t="e">
        <f>UFT286+#REF!</f>
        <v>#REF!</v>
      </c>
      <c r="UFV286" s="197"/>
      <c r="UFW286" s="678" t="e">
        <f>UFV286+#REF!</f>
        <v>#REF!</v>
      </c>
      <c r="UFX286" s="197"/>
      <c r="UFY286" s="678" t="e">
        <f>UFX286+#REF!</f>
        <v>#REF!</v>
      </c>
      <c r="UFZ286" s="197"/>
      <c r="UGA286" s="678" t="e">
        <f>UFZ286+#REF!</f>
        <v>#REF!</v>
      </c>
      <c r="UGB286" s="197"/>
      <c r="UGC286" s="678" t="e">
        <f>UGB286+#REF!</f>
        <v>#REF!</v>
      </c>
      <c r="UGD286" s="197"/>
      <c r="UGE286" s="678" t="e">
        <f>UGD286+#REF!</f>
        <v>#REF!</v>
      </c>
      <c r="UGF286" s="197"/>
      <c r="UGG286" s="678" t="e">
        <f>UGF286+#REF!</f>
        <v>#REF!</v>
      </c>
      <c r="UGH286" s="197"/>
      <c r="UGI286" s="678" t="e">
        <f>UGH286+#REF!</f>
        <v>#REF!</v>
      </c>
      <c r="UGJ286" s="197"/>
      <c r="UGK286" s="678" t="e">
        <f>UGJ286+#REF!</f>
        <v>#REF!</v>
      </c>
      <c r="UGL286" s="197"/>
      <c r="UGM286" s="678" t="e">
        <f>UGL286+#REF!</f>
        <v>#REF!</v>
      </c>
      <c r="UGN286" s="197"/>
      <c r="UGO286" s="678" t="e">
        <f>UGN286+#REF!</f>
        <v>#REF!</v>
      </c>
      <c r="UGP286" s="197"/>
      <c r="UGQ286" s="678" t="e">
        <f>UGP286+#REF!</f>
        <v>#REF!</v>
      </c>
      <c r="UGR286" s="197"/>
      <c r="UGS286" s="678" t="e">
        <f>UGR286+#REF!</f>
        <v>#REF!</v>
      </c>
      <c r="UGT286" s="197"/>
      <c r="UGU286" s="678" t="e">
        <f>UGT286+#REF!</f>
        <v>#REF!</v>
      </c>
      <c r="UGV286" s="197"/>
      <c r="UGW286" s="678" t="e">
        <f>UGV286+#REF!</f>
        <v>#REF!</v>
      </c>
      <c r="UGX286" s="197"/>
      <c r="UGY286" s="678" t="e">
        <f>UGX286+#REF!</f>
        <v>#REF!</v>
      </c>
      <c r="UGZ286" s="197"/>
      <c r="UHA286" s="678" t="e">
        <f>UGZ286+#REF!</f>
        <v>#REF!</v>
      </c>
      <c r="UHB286" s="197"/>
      <c r="UHC286" s="678" t="e">
        <f>UHB286+#REF!</f>
        <v>#REF!</v>
      </c>
      <c r="UHD286" s="197"/>
      <c r="UHE286" s="678" t="e">
        <f>UHD286+#REF!</f>
        <v>#REF!</v>
      </c>
      <c r="UHF286" s="197"/>
      <c r="UHG286" s="678" t="e">
        <f>UHF286+#REF!</f>
        <v>#REF!</v>
      </c>
      <c r="UHH286" s="197"/>
      <c r="UHI286" s="678" t="e">
        <f>UHH286+#REF!</f>
        <v>#REF!</v>
      </c>
      <c r="UHJ286" s="197"/>
      <c r="UHK286" s="678" t="e">
        <f>UHJ286+#REF!</f>
        <v>#REF!</v>
      </c>
      <c r="UHL286" s="197"/>
      <c r="UHM286" s="678" t="e">
        <f>UHL286+#REF!</f>
        <v>#REF!</v>
      </c>
      <c r="UHN286" s="197"/>
      <c r="UHO286" s="678" t="e">
        <f>UHN286+#REF!</f>
        <v>#REF!</v>
      </c>
      <c r="UHP286" s="197"/>
      <c r="UHQ286" s="678" t="e">
        <f>UHP286+#REF!</f>
        <v>#REF!</v>
      </c>
      <c r="UHR286" s="197"/>
      <c r="UHS286" s="678" t="e">
        <f>UHR286+#REF!</f>
        <v>#REF!</v>
      </c>
      <c r="UHT286" s="197"/>
      <c r="UHU286" s="678" t="e">
        <f>UHT286+#REF!</f>
        <v>#REF!</v>
      </c>
      <c r="UHV286" s="197"/>
      <c r="UHW286" s="678" t="e">
        <f>UHV286+#REF!</f>
        <v>#REF!</v>
      </c>
      <c r="UHX286" s="197"/>
      <c r="UHY286" s="678" t="e">
        <f>UHX286+#REF!</f>
        <v>#REF!</v>
      </c>
      <c r="UHZ286" s="197"/>
      <c r="UIA286" s="678" t="e">
        <f>UHZ286+#REF!</f>
        <v>#REF!</v>
      </c>
      <c r="UIB286" s="197"/>
      <c r="UIC286" s="678" t="e">
        <f>UIB286+#REF!</f>
        <v>#REF!</v>
      </c>
      <c r="UID286" s="197"/>
      <c r="UIE286" s="678" t="e">
        <f>UID286+#REF!</f>
        <v>#REF!</v>
      </c>
      <c r="UIF286" s="197"/>
      <c r="UIG286" s="678" t="e">
        <f>UIF286+#REF!</f>
        <v>#REF!</v>
      </c>
      <c r="UIH286" s="197"/>
      <c r="UII286" s="678" t="e">
        <f>UIH286+#REF!</f>
        <v>#REF!</v>
      </c>
      <c r="UIJ286" s="197"/>
      <c r="UIK286" s="678" t="e">
        <f>UIJ286+#REF!</f>
        <v>#REF!</v>
      </c>
      <c r="UIL286" s="197"/>
      <c r="UIM286" s="678" t="e">
        <f>UIL286+#REF!</f>
        <v>#REF!</v>
      </c>
      <c r="UIN286" s="197"/>
      <c r="UIO286" s="678" t="e">
        <f>UIN286+#REF!</f>
        <v>#REF!</v>
      </c>
      <c r="UIP286" s="197"/>
      <c r="UIQ286" s="678" t="e">
        <f>UIP286+#REF!</f>
        <v>#REF!</v>
      </c>
      <c r="UIR286" s="197"/>
      <c r="UIS286" s="678" t="e">
        <f>UIR286+#REF!</f>
        <v>#REF!</v>
      </c>
      <c r="UIT286" s="197"/>
      <c r="UIU286" s="678" t="e">
        <f>UIT286+#REF!</f>
        <v>#REF!</v>
      </c>
      <c r="UIV286" s="197"/>
      <c r="UIW286" s="678" t="e">
        <f>UIV286+#REF!</f>
        <v>#REF!</v>
      </c>
      <c r="UIX286" s="197"/>
      <c r="UIY286" s="678" t="e">
        <f>UIX286+#REF!</f>
        <v>#REF!</v>
      </c>
      <c r="UIZ286" s="197"/>
      <c r="UJA286" s="678" t="e">
        <f>UIZ286+#REF!</f>
        <v>#REF!</v>
      </c>
      <c r="UJB286" s="197"/>
      <c r="UJC286" s="678" t="e">
        <f>UJB286+#REF!</f>
        <v>#REF!</v>
      </c>
      <c r="UJD286" s="197"/>
      <c r="UJE286" s="678" t="e">
        <f>UJD286+#REF!</f>
        <v>#REF!</v>
      </c>
      <c r="UJF286" s="197"/>
      <c r="UJG286" s="678" t="e">
        <f>UJF286+#REF!</f>
        <v>#REF!</v>
      </c>
      <c r="UJH286" s="197"/>
      <c r="UJI286" s="678" t="e">
        <f>UJH286+#REF!</f>
        <v>#REF!</v>
      </c>
      <c r="UJJ286" s="197"/>
      <c r="UJK286" s="678" t="e">
        <f>UJJ286+#REF!</f>
        <v>#REF!</v>
      </c>
      <c r="UJL286" s="197"/>
      <c r="UJM286" s="678" t="e">
        <f>UJL286+#REF!</f>
        <v>#REF!</v>
      </c>
      <c r="UJN286" s="197"/>
      <c r="UJO286" s="678" t="e">
        <f>UJN286+#REF!</f>
        <v>#REF!</v>
      </c>
      <c r="UJP286" s="197"/>
      <c r="UJQ286" s="678" t="e">
        <f>UJP286+#REF!</f>
        <v>#REF!</v>
      </c>
      <c r="UJR286" s="197"/>
      <c r="UJS286" s="678" t="e">
        <f>UJR286+#REF!</f>
        <v>#REF!</v>
      </c>
      <c r="UJT286" s="197"/>
      <c r="UJU286" s="678" t="e">
        <f>UJT286+#REF!</f>
        <v>#REF!</v>
      </c>
      <c r="UJV286" s="197"/>
      <c r="UJW286" s="678" t="e">
        <f>UJV286+#REF!</f>
        <v>#REF!</v>
      </c>
      <c r="UJX286" s="197"/>
      <c r="UJY286" s="678" t="e">
        <f>UJX286+#REF!</f>
        <v>#REF!</v>
      </c>
      <c r="UJZ286" s="197"/>
      <c r="UKA286" s="678" t="e">
        <f>UJZ286+#REF!</f>
        <v>#REF!</v>
      </c>
      <c r="UKB286" s="197"/>
      <c r="UKC286" s="678" t="e">
        <f>UKB286+#REF!</f>
        <v>#REF!</v>
      </c>
      <c r="UKD286" s="197"/>
      <c r="UKE286" s="678" t="e">
        <f>UKD286+#REF!</f>
        <v>#REF!</v>
      </c>
      <c r="UKF286" s="197"/>
      <c r="UKG286" s="678" t="e">
        <f>UKF286+#REF!</f>
        <v>#REF!</v>
      </c>
      <c r="UKH286" s="197"/>
      <c r="UKI286" s="678" t="e">
        <f>UKH286+#REF!</f>
        <v>#REF!</v>
      </c>
      <c r="UKJ286" s="197"/>
      <c r="UKK286" s="678" t="e">
        <f>UKJ286+#REF!</f>
        <v>#REF!</v>
      </c>
      <c r="UKL286" s="197"/>
      <c r="UKM286" s="678" t="e">
        <f>UKL286+#REF!</f>
        <v>#REF!</v>
      </c>
      <c r="UKN286" s="197"/>
      <c r="UKO286" s="678" t="e">
        <f>UKN286+#REF!</f>
        <v>#REF!</v>
      </c>
      <c r="UKP286" s="197"/>
      <c r="UKQ286" s="678" t="e">
        <f>UKP286+#REF!</f>
        <v>#REF!</v>
      </c>
      <c r="UKR286" s="197"/>
      <c r="UKS286" s="678" t="e">
        <f>UKR286+#REF!</f>
        <v>#REF!</v>
      </c>
      <c r="UKT286" s="197"/>
      <c r="UKU286" s="678" t="e">
        <f>UKT286+#REF!</f>
        <v>#REF!</v>
      </c>
      <c r="UKV286" s="197"/>
      <c r="UKW286" s="678" t="e">
        <f>UKV286+#REF!</f>
        <v>#REF!</v>
      </c>
      <c r="UKX286" s="197"/>
      <c r="UKY286" s="678" t="e">
        <f>UKX286+#REF!</f>
        <v>#REF!</v>
      </c>
      <c r="UKZ286" s="197"/>
      <c r="ULA286" s="678" t="e">
        <f>UKZ286+#REF!</f>
        <v>#REF!</v>
      </c>
      <c r="ULB286" s="197"/>
      <c r="ULC286" s="678" t="e">
        <f>ULB286+#REF!</f>
        <v>#REF!</v>
      </c>
      <c r="ULD286" s="197"/>
      <c r="ULE286" s="678" t="e">
        <f>ULD286+#REF!</f>
        <v>#REF!</v>
      </c>
      <c r="ULF286" s="197"/>
      <c r="ULG286" s="678" t="e">
        <f>ULF286+#REF!</f>
        <v>#REF!</v>
      </c>
      <c r="ULH286" s="197"/>
      <c r="ULI286" s="678" t="e">
        <f>ULH286+#REF!</f>
        <v>#REF!</v>
      </c>
      <c r="ULJ286" s="197"/>
      <c r="ULK286" s="678" t="e">
        <f>ULJ286+#REF!</f>
        <v>#REF!</v>
      </c>
      <c r="ULL286" s="197"/>
      <c r="ULM286" s="678" t="e">
        <f>ULL286+#REF!</f>
        <v>#REF!</v>
      </c>
      <c r="ULN286" s="197"/>
      <c r="ULO286" s="678" t="e">
        <f>ULN286+#REF!</f>
        <v>#REF!</v>
      </c>
      <c r="ULP286" s="197"/>
      <c r="ULQ286" s="678" t="e">
        <f>ULP286+#REF!</f>
        <v>#REF!</v>
      </c>
      <c r="ULR286" s="197"/>
      <c r="ULS286" s="678" t="e">
        <f>ULR286+#REF!</f>
        <v>#REF!</v>
      </c>
      <c r="ULT286" s="197"/>
      <c r="ULU286" s="678" t="e">
        <f>ULT286+#REF!</f>
        <v>#REF!</v>
      </c>
      <c r="ULV286" s="197"/>
      <c r="ULW286" s="678" t="e">
        <f>ULV286+#REF!</f>
        <v>#REF!</v>
      </c>
      <c r="ULX286" s="197"/>
      <c r="ULY286" s="678" t="e">
        <f>ULX286+#REF!</f>
        <v>#REF!</v>
      </c>
      <c r="ULZ286" s="197"/>
      <c r="UMA286" s="678" t="e">
        <f>ULZ286+#REF!</f>
        <v>#REF!</v>
      </c>
      <c r="UMB286" s="197"/>
      <c r="UMC286" s="678" t="e">
        <f>UMB286+#REF!</f>
        <v>#REF!</v>
      </c>
      <c r="UMD286" s="197"/>
      <c r="UME286" s="678" t="e">
        <f>UMD286+#REF!</f>
        <v>#REF!</v>
      </c>
      <c r="UMF286" s="197"/>
      <c r="UMG286" s="678" t="e">
        <f>UMF286+#REF!</f>
        <v>#REF!</v>
      </c>
      <c r="UMH286" s="197"/>
      <c r="UMI286" s="678" t="e">
        <f>UMH286+#REF!</f>
        <v>#REF!</v>
      </c>
      <c r="UMJ286" s="197"/>
      <c r="UMK286" s="678" t="e">
        <f>UMJ286+#REF!</f>
        <v>#REF!</v>
      </c>
      <c r="UML286" s="197"/>
      <c r="UMM286" s="678" t="e">
        <f>UML286+#REF!</f>
        <v>#REF!</v>
      </c>
      <c r="UMN286" s="197"/>
      <c r="UMO286" s="678" t="e">
        <f>UMN286+#REF!</f>
        <v>#REF!</v>
      </c>
      <c r="UMP286" s="197"/>
      <c r="UMQ286" s="678" t="e">
        <f>UMP286+#REF!</f>
        <v>#REF!</v>
      </c>
      <c r="UMR286" s="197"/>
      <c r="UMS286" s="678" t="e">
        <f>UMR286+#REF!</f>
        <v>#REF!</v>
      </c>
      <c r="UMT286" s="197"/>
      <c r="UMU286" s="678" t="e">
        <f>UMT286+#REF!</f>
        <v>#REF!</v>
      </c>
      <c r="UMV286" s="197"/>
      <c r="UMW286" s="678" t="e">
        <f>UMV286+#REF!</f>
        <v>#REF!</v>
      </c>
      <c r="UMX286" s="197"/>
      <c r="UMY286" s="678" t="e">
        <f>UMX286+#REF!</f>
        <v>#REF!</v>
      </c>
      <c r="UMZ286" s="197"/>
      <c r="UNA286" s="678" t="e">
        <f>UMZ286+#REF!</f>
        <v>#REF!</v>
      </c>
      <c r="UNB286" s="197"/>
      <c r="UNC286" s="678" t="e">
        <f>UNB286+#REF!</f>
        <v>#REF!</v>
      </c>
      <c r="UND286" s="197"/>
      <c r="UNE286" s="678" t="e">
        <f>UND286+#REF!</f>
        <v>#REF!</v>
      </c>
      <c r="UNF286" s="197"/>
      <c r="UNG286" s="678" t="e">
        <f>UNF286+#REF!</f>
        <v>#REF!</v>
      </c>
      <c r="UNH286" s="197"/>
      <c r="UNI286" s="678" t="e">
        <f>UNH286+#REF!</f>
        <v>#REF!</v>
      </c>
      <c r="UNJ286" s="197"/>
      <c r="UNK286" s="678" t="e">
        <f>UNJ286+#REF!</f>
        <v>#REF!</v>
      </c>
      <c r="UNL286" s="197"/>
      <c r="UNM286" s="678" t="e">
        <f>UNL286+#REF!</f>
        <v>#REF!</v>
      </c>
      <c r="UNN286" s="197"/>
      <c r="UNO286" s="678" t="e">
        <f>UNN286+#REF!</f>
        <v>#REF!</v>
      </c>
      <c r="UNP286" s="197"/>
      <c r="UNQ286" s="678" t="e">
        <f>UNP286+#REF!</f>
        <v>#REF!</v>
      </c>
      <c r="UNR286" s="197"/>
      <c r="UNS286" s="678" t="e">
        <f>UNR286+#REF!</f>
        <v>#REF!</v>
      </c>
      <c r="UNT286" s="197"/>
      <c r="UNU286" s="678" t="e">
        <f>UNT286+#REF!</f>
        <v>#REF!</v>
      </c>
      <c r="UNV286" s="197"/>
      <c r="UNW286" s="678" t="e">
        <f>UNV286+#REF!</f>
        <v>#REF!</v>
      </c>
      <c r="UNX286" s="197"/>
      <c r="UNY286" s="678" t="e">
        <f>UNX286+#REF!</f>
        <v>#REF!</v>
      </c>
      <c r="UNZ286" s="197"/>
      <c r="UOA286" s="678" t="e">
        <f>UNZ286+#REF!</f>
        <v>#REF!</v>
      </c>
      <c r="UOB286" s="197"/>
      <c r="UOC286" s="678" t="e">
        <f>UOB286+#REF!</f>
        <v>#REF!</v>
      </c>
      <c r="UOD286" s="197"/>
      <c r="UOE286" s="678" t="e">
        <f>UOD286+#REF!</f>
        <v>#REF!</v>
      </c>
      <c r="UOF286" s="197"/>
      <c r="UOG286" s="678" t="e">
        <f>UOF286+#REF!</f>
        <v>#REF!</v>
      </c>
      <c r="UOH286" s="197"/>
      <c r="UOI286" s="678" t="e">
        <f>UOH286+#REF!</f>
        <v>#REF!</v>
      </c>
      <c r="UOJ286" s="197"/>
      <c r="UOK286" s="678" t="e">
        <f>UOJ286+#REF!</f>
        <v>#REF!</v>
      </c>
      <c r="UOL286" s="197"/>
      <c r="UOM286" s="678" t="e">
        <f>UOL286+#REF!</f>
        <v>#REF!</v>
      </c>
      <c r="UON286" s="197"/>
      <c r="UOO286" s="678" t="e">
        <f>UON286+#REF!</f>
        <v>#REF!</v>
      </c>
      <c r="UOP286" s="197"/>
      <c r="UOQ286" s="678" t="e">
        <f>UOP286+#REF!</f>
        <v>#REF!</v>
      </c>
      <c r="UOR286" s="197"/>
      <c r="UOS286" s="678" t="e">
        <f>UOR286+#REF!</f>
        <v>#REF!</v>
      </c>
      <c r="UOT286" s="197"/>
      <c r="UOU286" s="678" t="e">
        <f>UOT286+#REF!</f>
        <v>#REF!</v>
      </c>
      <c r="UOV286" s="197"/>
      <c r="UOW286" s="678" t="e">
        <f>UOV286+#REF!</f>
        <v>#REF!</v>
      </c>
      <c r="UOX286" s="197"/>
      <c r="UOY286" s="678" t="e">
        <f>UOX286+#REF!</f>
        <v>#REF!</v>
      </c>
      <c r="UOZ286" s="197"/>
      <c r="UPA286" s="678" t="e">
        <f>UOZ286+#REF!</f>
        <v>#REF!</v>
      </c>
      <c r="UPB286" s="197"/>
      <c r="UPC286" s="678" t="e">
        <f>UPB286+#REF!</f>
        <v>#REF!</v>
      </c>
      <c r="UPD286" s="197"/>
      <c r="UPE286" s="678" t="e">
        <f>UPD286+#REF!</f>
        <v>#REF!</v>
      </c>
      <c r="UPF286" s="197"/>
      <c r="UPG286" s="678" t="e">
        <f>UPF286+#REF!</f>
        <v>#REF!</v>
      </c>
      <c r="UPH286" s="197"/>
      <c r="UPI286" s="678" t="e">
        <f>UPH286+#REF!</f>
        <v>#REF!</v>
      </c>
      <c r="UPJ286" s="197"/>
      <c r="UPK286" s="678" t="e">
        <f>UPJ286+#REF!</f>
        <v>#REF!</v>
      </c>
      <c r="UPL286" s="197"/>
      <c r="UPM286" s="678" t="e">
        <f>UPL286+#REF!</f>
        <v>#REF!</v>
      </c>
      <c r="UPN286" s="197"/>
      <c r="UPO286" s="678" t="e">
        <f>UPN286+#REF!</f>
        <v>#REF!</v>
      </c>
      <c r="UPP286" s="197"/>
      <c r="UPQ286" s="678" t="e">
        <f>UPP286+#REF!</f>
        <v>#REF!</v>
      </c>
      <c r="UPR286" s="197"/>
      <c r="UPS286" s="678" t="e">
        <f>UPR286+#REF!</f>
        <v>#REF!</v>
      </c>
      <c r="UPT286" s="197"/>
      <c r="UPU286" s="678" t="e">
        <f>UPT286+#REF!</f>
        <v>#REF!</v>
      </c>
      <c r="UPV286" s="197"/>
      <c r="UPW286" s="678" t="e">
        <f>UPV286+#REF!</f>
        <v>#REF!</v>
      </c>
      <c r="UPX286" s="197"/>
      <c r="UPY286" s="678" t="e">
        <f>UPX286+#REF!</f>
        <v>#REF!</v>
      </c>
      <c r="UPZ286" s="197"/>
      <c r="UQA286" s="678" t="e">
        <f>UPZ286+#REF!</f>
        <v>#REF!</v>
      </c>
      <c r="UQB286" s="197"/>
      <c r="UQC286" s="678" t="e">
        <f>UQB286+#REF!</f>
        <v>#REF!</v>
      </c>
      <c r="UQD286" s="197"/>
      <c r="UQE286" s="678" t="e">
        <f>UQD286+#REF!</f>
        <v>#REF!</v>
      </c>
      <c r="UQF286" s="197"/>
      <c r="UQG286" s="678" t="e">
        <f>UQF286+#REF!</f>
        <v>#REF!</v>
      </c>
      <c r="UQH286" s="197"/>
      <c r="UQI286" s="678" t="e">
        <f>UQH286+#REF!</f>
        <v>#REF!</v>
      </c>
      <c r="UQJ286" s="197"/>
      <c r="UQK286" s="678" t="e">
        <f>UQJ286+#REF!</f>
        <v>#REF!</v>
      </c>
      <c r="UQL286" s="197"/>
      <c r="UQM286" s="678" t="e">
        <f>UQL286+#REF!</f>
        <v>#REF!</v>
      </c>
      <c r="UQN286" s="197"/>
      <c r="UQO286" s="678" t="e">
        <f>UQN286+#REF!</f>
        <v>#REF!</v>
      </c>
      <c r="UQP286" s="197"/>
      <c r="UQQ286" s="678" t="e">
        <f>UQP286+#REF!</f>
        <v>#REF!</v>
      </c>
      <c r="UQR286" s="197"/>
      <c r="UQS286" s="678" t="e">
        <f>UQR286+#REF!</f>
        <v>#REF!</v>
      </c>
      <c r="UQT286" s="197"/>
      <c r="UQU286" s="678" t="e">
        <f>UQT286+#REF!</f>
        <v>#REF!</v>
      </c>
      <c r="UQV286" s="197"/>
      <c r="UQW286" s="678" t="e">
        <f>UQV286+#REF!</f>
        <v>#REF!</v>
      </c>
      <c r="UQX286" s="197"/>
      <c r="UQY286" s="678" t="e">
        <f>UQX286+#REF!</f>
        <v>#REF!</v>
      </c>
      <c r="UQZ286" s="197"/>
      <c r="URA286" s="678" t="e">
        <f>UQZ286+#REF!</f>
        <v>#REF!</v>
      </c>
      <c r="URB286" s="197"/>
      <c r="URC286" s="678" t="e">
        <f>URB286+#REF!</f>
        <v>#REF!</v>
      </c>
      <c r="URD286" s="197"/>
      <c r="URE286" s="678" t="e">
        <f>URD286+#REF!</f>
        <v>#REF!</v>
      </c>
      <c r="URF286" s="197"/>
      <c r="URG286" s="678" t="e">
        <f>URF286+#REF!</f>
        <v>#REF!</v>
      </c>
      <c r="URH286" s="197"/>
      <c r="URI286" s="678" t="e">
        <f>URH286+#REF!</f>
        <v>#REF!</v>
      </c>
      <c r="URJ286" s="197"/>
      <c r="URK286" s="678" t="e">
        <f>URJ286+#REF!</f>
        <v>#REF!</v>
      </c>
      <c r="URL286" s="197"/>
      <c r="URM286" s="678" t="e">
        <f>URL286+#REF!</f>
        <v>#REF!</v>
      </c>
      <c r="URN286" s="197"/>
      <c r="URO286" s="678" t="e">
        <f>URN286+#REF!</f>
        <v>#REF!</v>
      </c>
      <c r="URP286" s="197"/>
      <c r="URQ286" s="678" t="e">
        <f>URP286+#REF!</f>
        <v>#REF!</v>
      </c>
      <c r="URR286" s="197"/>
      <c r="URS286" s="678" t="e">
        <f>URR286+#REF!</f>
        <v>#REF!</v>
      </c>
      <c r="URT286" s="197"/>
      <c r="URU286" s="678" t="e">
        <f>URT286+#REF!</f>
        <v>#REF!</v>
      </c>
      <c r="URV286" s="197"/>
      <c r="URW286" s="678" t="e">
        <f>URV286+#REF!</f>
        <v>#REF!</v>
      </c>
      <c r="URX286" s="197"/>
      <c r="URY286" s="678" t="e">
        <f>URX286+#REF!</f>
        <v>#REF!</v>
      </c>
      <c r="URZ286" s="197"/>
      <c r="USA286" s="678" t="e">
        <f>URZ286+#REF!</f>
        <v>#REF!</v>
      </c>
      <c r="USB286" s="197"/>
      <c r="USC286" s="678" t="e">
        <f>USB286+#REF!</f>
        <v>#REF!</v>
      </c>
      <c r="USD286" s="197"/>
      <c r="USE286" s="678" t="e">
        <f>USD286+#REF!</f>
        <v>#REF!</v>
      </c>
      <c r="USF286" s="197"/>
      <c r="USG286" s="678" t="e">
        <f>USF286+#REF!</f>
        <v>#REF!</v>
      </c>
      <c r="USH286" s="197"/>
      <c r="USI286" s="678" t="e">
        <f>USH286+#REF!</f>
        <v>#REF!</v>
      </c>
      <c r="USJ286" s="197"/>
      <c r="USK286" s="678" t="e">
        <f>USJ286+#REF!</f>
        <v>#REF!</v>
      </c>
      <c r="USL286" s="197"/>
      <c r="USM286" s="678" t="e">
        <f>USL286+#REF!</f>
        <v>#REF!</v>
      </c>
      <c r="USN286" s="197"/>
      <c r="USO286" s="678" t="e">
        <f>USN286+#REF!</f>
        <v>#REF!</v>
      </c>
      <c r="USP286" s="197"/>
      <c r="USQ286" s="678" t="e">
        <f>USP286+#REF!</f>
        <v>#REF!</v>
      </c>
      <c r="USR286" s="197"/>
      <c r="USS286" s="678" t="e">
        <f>USR286+#REF!</f>
        <v>#REF!</v>
      </c>
      <c r="UST286" s="197"/>
      <c r="USU286" s="678" t="e">
        <f>UST286+#REF!</f>
        <v>#REF!</v>
      </c>
      <c r="USV286" s="197"/>
      <c r="USW286" s="678" t="e">
        <f>USV286+#REF!</f>
        <v>#REF!</v>
      </c>
      <c r="USX286" s="197"/>
      <c r="USY286" s="678" t="e">
        <f>USX286+#REF!</f>
        <v>#REF!</v>
      </c>
      <c r="USZ286" s="197"/>
      <c r="UTA286" s="678" t="e">
        <f>USZ286+#REF!</f>
        <v>#REF!</v>
      </c>
      <c r="UTB286" s="197"/>
      <c r="UTC286" s="678" t="e">
        <f>UTB286+#REF!</f>
        <v>#REF!</v>
      </c>
      <c r="UTD286" s="197"/>
      <c r="UTE286" s="678" t="e">
        <f>UTD286+#REF!</f>
        <v>#REF!</v>
      </c>
      <c r="UTF286" s="197"/>
      <c r="UTG286" s="678" t="e">
        <f>UTF286+#REF!</f>
        <v>#REF!</v>
      </c>
      <c r="UTH286" s="197"/>
      <c r="UTI286" s="678" t="e">
        <f>UTH286+#REF!</f>
        <v>#REF!</v>
      </c>
      <c r="UTJ286" s="197"/>
      <c r="UTK286" s="678" t="e">
        <f>UTJ286+#REF!</f>
        <v>#REF!</v>
      </c>
      <c r="UTL286" s="197"/>
      <c r="UTM286" s="678" t="e">
        <f>UTL286+#REF!</f>
        <v>#REF!</v>
      </c>
      <c r="UTN286" s="197"/>
      <c r="UTO286" s="678" t="e">
        <f>UTN286+#REF!</f>
        <v>#REF!</v>
      </c>
      <c r="UTP286" s="197"/>
      <c r="UTQ286" s="678" t="e">
        <f>UTP286+#REF!</f>
        <v>#REF!</v>
      </c>
      <c r="UTR286" s="197"/>
      <c r="UTS286" s="678" t="e">
        <f>UTR286+#REF!</f>
        <v>#REF!</v>
      </c>
      <c r="UTT286" s="197"/>
      <c r="UTU286" s="678" t="e">
        <f>UTT286+#REF!</f>
        <v>#REF!</v>
      </c>
      <c r="UTV286" s="197"/>
      <c r="UTW286" s="678" t="e">
        <f>UTV286+#REF!</f>
        <v>#REF!</v>
      </c>
      <c r="UTX286" s="197"/>
      <c r="UTY286" s="678" t="e">
        <f>UTX286+#REF!</f>
        <v>#REF!</v>
      </c>
      <c r="UTZ286" s="197"/>
      <c r="UUA286" s="678" t="e">
        <f>UTZ286+#REF!</f>
        <v>#REF!</v>
      </c>
      <c r="UUB286" s="197"/>
      <c r="UUC286" s="678" t="e">
        <f>UUB286+#REF!</f>
        <v>#REF!</v>
      </c>
      <c r="UUD286" s="197"/>
      <c r="UUE286" s="678" t="e">
        <f>UUD286+#REF!</f>
        <v>#REF!</v>
      </c>
      <c r="UUF286" s="197"/>
      <c r="UUG286" s="678" t="e">
        <f>UUF286+#REF!</f>
        <v>#REF!</v>
      </c>
      <c r="UUH286" s="197"/>
      <c r="UUI286" s="678" t="e">
        <f>UUH286+#REF!</f>
        <v>#REF!</v>
      </c>
      <c r="UUJ286" s="197"/>
      <c r="UUK286" s="678" t="e">
        <f>UUJ286+#REF!</f>
        <v>#REF!</v>
      </c>
      <c r="UUL286" s="197"/>
      <c r="UUM286" s="678" t="e">
        <f>UUL286+#REF!</f>
        <v>#REF!</v>
      </c>
      <c r="UUN286" s="197"/>
      <c r="UUO286" s="678" t="e">
        <f>UUN286+#REF!</f>
        <v>#REF!</v>
      </c>
      <c r="UUP286" s="197"/>
      <c r="UUQ286" s="678" t="e">
        <f>UUP286+#REF!</f>
        <v>#REF!</v>
      </c>
      <c r="UUR286" s="197"/>
      <c r="UUS286" s="678" t="e">
        <f>UUR286+#REF!</f>
        <v>#REF!</v>
      </c>
      <c r="UUT286" s="197"/>
      <c r="UUU286" s="678" t="e">
        <f>UUT286+#REF!</f>
        <v>#REF!</v>
      </c>
      <c r="UUV286" s="197"/>
      <c r="UUW286" s="678" t="e">
        <f>UUV286+#REF!</f>
        <v>#REF!</v>
      </c>
      <c r="UUX286" s="197"/>
      <c r="UUY286" s="678" t="e">
        <f>UUX286+#REF!</f>
        <v>#REF!</v>
      </c>
      <c r="UUZ286" s="197"/>
      <c r="UVA286" s="678" t="e">
        <f>UUZ286+#REF!</f>
        <v>#REF!</v>
      </c>
      <c r="UVB286" s="197"/>
      <c r="UVC286" s="678" t="e">
        <f>UVB286+#REF!</f>
        <v>#REF!</v>
      </c>
      <c r="UVD286" s="197"/>
      <c r="UVE286" s="678" t="e">
        <f>UVD286+#REF!</f>
        <v>#REF!</v>
      </c>
      <c r="UVF286" s="197"/>
      <c r="UVG286" s="678" t="e">
        <f>UVF286+#REF!</f>
        <v>#REF!</v>
      </c>
      <c r="UVH286" s="197"/>
      <c r="UVI286" s="678" t="e">
        <f>UVH286+#REF!</f>
        <v>#REF!</v>
      </c>
      <c r="UVJ286" s="197"/>
      <c r="UVK286" s="678" t="e">
        <f>UVJ286+#REF!</f>
        <v>#REF!</v>
      </c>
      <c r="UVL286" s="197"/>
      <c r="UVM286" s="678" t="e">
        <f>UVL286+#REF!</f>
        <v>#REF!</v>
      </c>
      <c r="UVN286" s="197"/>
      <c r="UVO286" s="678" t="e">
        <f>UVN286+#REF!</f>
        <v>#REF!</v>
      </c>
      <c r="UVP286" s="197"/>
      <c r="UVQ286" s="678" t="e">
        <f>UVP286+#REF!</f>
        <v>#REF!</v>
      </c>
      <c r="UVR286" s="197"/>
      <c r="UVS286" s="678" t="e">
        <f>UVR286+#REF!</f>
        <v>#REF!</v>
      </c>
      <c r="UVT286" s="197"/>
      <c r="UVU286" s="678" t="e">
        <f>UVT286+#REF!</f>
        <v>#REF!</v>
      </c>
      <c r="UVV286" s="197"/>
      <c r="UVW286" s="678" t="e">
        <f>UVV286+#REF!</f>
        <v>#REF!</v>
      </c>
      <c r="UVX286" s="197"/>
      <c r="UVY286" s="678" t="e">
        <f>UVX286+#REF!</f>
        <v>#REF!</v>
      </c>
      <c r="UVZ286" s="197"/>
      <c r="UWA286" s="678" t="e">
        <f>UVZ286+#REF!</f>
        <v>#REF!</v>
      </c>
      <c r="UWB286" s="197"/>
      <c r="UWC286" s="678" t="e">
        <f>UWB286+#REF!</f>
        <v>#REF!</v>
      </c>
      <c r="UWD286" s="197"/>
      <c r="UWE286" s="678" t="e">
        <f>UWD286+#REF!</f>
        <v>#REF!</v>
      </c>
      <c r="UWF286" s="197"/>
      <c r="UWG286" s="678" t="e">
        <f>UWF286+#REF!</f>
        <v>#REF!</v>
      </c>
      <c r="UWH286" s="197"/>
      <c r="UWI286" s="678" t="e">
        <f>UWH286+#REF!</f>
        <v>#REF!</v>
      </c>
      <c r="UWJ286" s="197"/>
      <c r="UWK286" s="678" t="e">
        <f>UWJ286+#REF!</f>
        <v>#REF!</v>
      </c>
      <c r="UWL286" s="197"/>
      <c r="UWM286" s="678" t="e">
        <f>UWL286+#REF!</f>
        <v>#REF!</v>
      </c>
      <c r="UWN286" s="197"/>
      <c r="UWO286" s="678" t="e">
        <f>UWN286+#REF!</f>
        <v>#REF!</v>
      </c>
      <c r="UWP286" s="197"/>
      <c r="UWQ286" s="678" t="e">
        <f>UWP286+#REF!</f>
        <v>#REF!</v>
      </c>
      <c r="UWR286" s="197"/>
      <c r="UWS286" s="678" t="e">
        <f>UWR286+#REF!</f>
        <v>#REF!</v>
      </c>
      <c r="UWT286" s="197"/>
      <c r="UWU286" s="678" t="e">
        <f>UWT286+#REF!</f>
        <v>#REF!</v>
      </c>
      <c r="UWV286" s="197"/>
      <c r="UWW286" s="678" t="e">
        <f>UWV286+#REF!</f>
        <v>#REF!</v>
      </c>
      <c r="UWX286" s="197"/>
      <c r="UWY286" s="678" t="e">
        <f>UWX286+#REF!</f>
        <v>#REF!</v>
      </c>
      <c r="UWZ286" s="197"/>
      <c r="UXA286" s="678" t="e">
        <f>UWZ286+#REF!</f>
        <v>#REF!</v>
      </c>
      <c r="UXB286" s="197"/>
      <c r="UXC286" s="678" t="e">
        <f>UXB286+#REF!</f>
        <v>#REF!</v>
      </c>
      <c r="UXD286" s="197"/>
      <c r="UXE286" s="678" t="e">
        <f>UXD286+#REF!</f>
        <v>#REF!</v>
      </c>
      <c r="UXF286" s="197"/>
      <c r="UXG286" s="678" t="e">
        <f>UXF286+#REF!</f>
        <v>#REF!</v>
      </c>
      <c r="UXH286" s="197"/>
      <c r="UXI286" s="678" t="e">
        <f>UXH286+#REF!</f>
        <v>#REF!</v>
      </c>
      <c r="UXJ286" s="197"/>
      <c r="UXK286" s="678" t="e">
        <f>UXJ286+#REF!</f>
        <v>#REF!</v>
      </c>
      <c r="UXL286" s="197"/>
      <c r="UXM286" s="678" t="e">
        <f>UXL286+#REF!</f>
        <v>#REF!</v>
      </c>
      <c r="UXN286" s="197"/>
      <c r="UXO286" s="678" t="e">
        <f>UXN286+#REF!</f>
        <v>#REF!</v>
      </c>
      <c r="UXP286" s="197"/>
      <c r="UXQ286" s="678" t="e">
        <f>UXP286+#REF!</f>
        <v>#REF!</v>
      </c>
      <c r="UXR286" s="197"/>
      <c r="UXS286" s="678" t="e">
        <f>UXR286+#REF!</f>
        <v>#REF!</v>
      </c>
      <c r="UXT286" s="197"/>
      <c r="UXU286" s="678" t="e">
        <f>UXT286+#REF!</f>
        <v>#REF!</v>
      </c>
      <c r="UXV286" s="197"/>
      <c r="UXW286" s="678" t="e">
        <f>UXV286+#REF!</f>
        <v>#REF!</v>
      </c>
      <c r="UXX286" s="197"/>
      <c r="UXY286" s="678" t="e">
        <f>UXX286+#REF!</f>
        <v>#REF!</v>
      </c>
      <c r="UXZ286" s="197"/>
      <c r="UYA286" s="678" t="e">
        <f>UXZ286+#REF!</f>
        <v>#REF!</v>
      </c>
      <c r="UYB286" s="197"/>
      <c r="UYC286" s="678" t="e">
        <f>UYB286+#REF!</f>
        <v>#REF!</v>
      </c>
      <c r="UYD286" s="197"/>
      <c r="UYE286" s="678" t="e">
        <f>UYD286+#REF!</f>
        <v>#REF!</v>
      </c>
      <c r="UYF286" s="197"/>
      <c r="UYG286" s="678" t="e">
        <f>UYF286+#REF!</f>
        <v>#REF!</v>
      </c>
      <c r="UYH286" s="197"/>
      <c r="UYI286" s="678" t="e">
        <f>UYH286+#REF!</f>
        <v>#REF!</v>
      </c>
      <c r="UYJ286" s="197"/>
      <c r="UYK286" s="678" t="e">
        <f>UYJ286+#REF!</f>
        <v>#REF!</v>
      </c>
      <c r="UYL286" s="197"/>
      <c r="UYM286" s="678" t="e">
        <f>UYL286+#REF!</f>
        <v>#REF!</v>
      </c>
      <c r="UYN286" s="197"/>
      <c r="UYO286" s="678" t="e">
        <f>UYN286+#REF!</f>
        <v>#REF!</v>
      </c>
      <c r="UYP286" s="197"/>
      <c r="UYQ286" s="678" t="e">
        <f>UYP286+#REF!</f>
        <v>#REF!</v>
      </c>
      <c r="UYR286" s="197"/>
      <c r="UYS286" s="678" t="e">
        <f>UYR286+#REF!</f>
        <v>#REF!</v>
      </c>
      <c r="UYT286" s="197"/>
      <c r="UYU286" s="678" t="e">
        <f>UYT286+#REF!</f>
        <v>#REF!</v>
      </c>
      <c r="UYV286" s="197"/>
      <c r="UYW286" s="678" t="e">
        <f>UYV286+#REF!</f>
        <v>#REF!</v>
      </c>
      <c r="UYX286" s="197"/>
      <c r="UYY286" s="678" t="e">
        <f>UYX286+#REF!</f>
        <v>#REF!</v>
      </c>
      <c r="UYZ286" s="197"/>
      <c r="UZA286" s="678" t="e">
        <f>UYZ286+#REF!</f>
        <v>#REF!</v>
      </c>
      <c r="UZB286" s="197"/>
      <c r="UZC286" s="678" t="e">
        <f>UZB286+#REF!</f>
        <v>#REF!</v>
      </c>
      <c r="UZD286" s="197"/>
      <c r="UZE286" s="678" t="e">
        <f>UZD286+#REF!</f>
        <v>#REF!</v>
      </c>
      <c r="UZF286" s="197"/>
      <c r="UZG286" s="678" t="e">
        <f>UZF286+#REF!</f>
        <v>#REF!</v>
      </c>
      <c r="UZH286" s="197"/>
      <c r="UZI286" s="678" t="e">
        <f>UZH286+#REF!</f>
        <v>#REF!</v>
      </c>
      <c r="UZJ286" s="197"/>
      <c r="UZK286" s="678" t="e">
        <f>UZJ286+#REF!</f>
        <v>#REF!</v>
      </c>
      <c r="UZL286" s="197"/>
      <c r="UZM286" s="678" t="e">
        <f>UZL286+#REF!</f>
        <v>#REF!</v>
      </c>
      <c r="UZN286" s="197"/>
      <c r="UZO286" s="678" t="e">
        <f>UZN286+#REF!</f>
        <v>#REF!</v>
      </c>
      <c r="UZP286" s="197"/>
      <c r="UZQ286" s="678" t="e">
        <f>UZP286+#REF!</f>
        <v>#REF!</v>
      </c>
      <c r="UZR286" s="197"/>
      <c r="UZS286" s="678" t="e">
        <f>UZR286+#REF!</f>
        <v>#REF!</v>
      </c>
      <c r="UZT286" s="197"/>
      <c r="UZU286" s="678" t="e">
        <f>UZT286+#REF!</f>
        <v>#REF!</v>
      </c>
      <c r="UZV286" s="197"/>
      <c r="UZW286" s="678" t="e">
        <f>UZV286+#REF!</f>
        <v>#REF!</v>
      </c>
      <c r="UZX286" s="197"/>
      <c r="UZY286" s="678" t="e">
        <f>UZX286+#REF!</f>
        <v>#REF!</v>
      </c>
      <c r="UZZ286" s="197"/>
      <c r="VAA286" s="678" t="e">
        <f>UZZ286+#REF!</f>
        <v>#REF!</v>
      </c>
      <c r="VAB286" s="197"/>
      <c r="VAC286" s="678" t="e">
        <f>VAB286+#REF!</f>
        <v>#REF!</v>
      </c>
      <c r="VAD286" s="197"/>
      <c r="VAE286" s="678" t="e">
        <f>VAD286+#REF!</f>
        <v>#REF!</v>
      </c>
      <c r="VAF286" s="197"/>
      <c r="VAG286" s="678" t="e">
        <f>VAF286+#REF!</f>
        <v>#REF!</v>
      </c>
      <c r="VAH286" s="197"/>
      <c r="VAI286" s="678" t="e">
        <f>VAH286+#REF!</f>
        <v>#REF!</v>
      </c>
      <c r="VAJ286" s="197"/>
      <c r="VAK286" s="678" t="e">
        <f>VAJ286+#REF!</f>
        <v>#REF!</v>
      </c>
      <c r="VAL286" s="197"/>
      <c r="VAM286" s="678" t="e">
        <f>VAL286+#REF!</f>
        <v>#REF!</v>
      </c>
      <c r="VAN286" s="197"/>
      <c r="VAO286" s="678" t="e">
        <f>VAN286+#REF!</f>
        <v>#REF!</v>
      </c>
      <c r="VAP286" s="197"/>
      <c r="VAQ286" s="678" t="e">
        <f>VAP286+#REF!</f>
        <v>#REF!</v>
      </c>
      <c r="VAR286" s="197"/>
      <c r="VAS286" s="678" t="e">
        <f>VAR286+#REF!</f>
        <v>#REF!</v>
      </c>
      <c r="VAT286" s="197"/>
      <c r="VAU286" s="678" t="e">
        <f>VAT286+#REF!</f>
        <v>#REF!</v>
      </c>
      <c r="VAV286" s="197"/>
      <c r="VAW286" s="678" t="e">
        <f>VAV286+#REF!</f>
        <v>#REF!</v>
      </c>
      <c r="VAX286" s="197"/>
      <c r="VAY286" s="678" t="e">
        <f>VAX286+#REF!</f>
        <v>#REF!</v>
      </c>
      <c r="VAZ286" s="197"/>
      <c r="VBA286" s="678" t="e">
        <f>VAZ286+#REF!</f>
        <v>#REF!</v>
      </c>
      <c r="VBB286" s="197"/>
      <c r="VBC286" s="678" t="e">
        <f>VBB286+#REF!</f>
        <v>#REF!</v>
      </c>
      <c r="VBD286" s="197"/>
      <c r="VBE286" s="678" t="e">
        <f>VBD286+#REF!</f>
        <v>#REF!</v>
      </c>
      <c r="VBF286" s="197"/>
      <c r="VBG286" s="678" t="e">
        <f>VBF286+#REF!</f>
        <v>#REF!</v>
      </c>
      <c r="VBH286" s="197"/>
      <c r="VBI286" s="678" t="e">
        <f>VBH286+#REF!</f>
        <v>#REF!</v>
      </c>
      <c r="VBJ286" s="197"/>
      <c r="VBK286" s="678" t="e">
        <f>VBJ286+#REF!</f>
        <v>#REF!</v>
      </c>
      <c r="VBL286" s="197"/>
      <c r="VBM286" s="678" t="e">
        <f>VBL286+#REF!</f>
        <v>#REF!</v>
      </c>
      <c r="VBN286" s="197"/>
      <c r="VBO286" s="678" t="e">
        <f>VBN286+#REF!</f>
        <v>#REF!</v>
      </c>
      <c r="VBP286" s="197"/>
      <c r="VBQ286" s="678" t="e">
        <f>VBP286+#REF!</f>
        <v>#REF!</v>
      </c>
      <c r="VBR286" s="197"/>
      <c r="VBS286" s="678" t="e">
        <f>VBR286+#REF!</f>
        <v>#REF!</v>
      </c>
      <c r="VBT286" s="197"/>
      <c r="VBU286" s="678" t="e">
        <f>VBT286+#REF!</f>
        <v>#REF!</v>
      </c>
      <c r="VBV286" s="197"/>
      <c r="VBW286" s="678" t="e">
        <f>VBV286+#REF!</f>
        <v>#REF!</v>
      </c>
      <c r="VBX286" s="197"/>
      <c r="VBY286" s="678" t="e">
        <f>VBX286+#REF!</f>
        <v>#REF!</v>
      </c>
      <c r="VBZ286" s="197"/>
      <c r="VCA286" s="678" t="e">
        <f>VBZ286+#REF!</f>
        <v>#REF!</v>
      </c>
      <c r="VCB286" s="197"/>
      <c r="VCC286" s="678" t="e">
        <f>VCB286+#REF!</f>
        <v>#REF!</v>
      </c>
      <c r="VCD286" s="197"/>
      <c r="VCE286" s="678" t="e">
        <f>VCD286+#REF!</f>
        <v>#REF!</v>
      </c>
      <c r="VCF286" s="197"/>
      <c r="VCG286" s="678" t="e">
        <f>VCF286+#REF!</f>
        <v>#REF!</v>
      </c>
      <c r="VCH286" s="197"/>
      <c r="VCI286" s="678" t="e">
        <f>VCH286+#REF!</f>
        <v>#REF!</v>
      </c>
      <c r="VCJ286" s="197"/>
      <c r="VCK286" s="678" t="e">
        <f>VCJ286+#REF!</f>
        <v>#REF!</v>
      </c>
      <c r="VCL286" s="197"/>
      <c r="VCM286" s="678" t="e">
        <f>VCL286+#REF!</f>
        <v>#REF!</v>
      </c>
      <c r="VCN286" s="197"/>
      <c r="VCO286" s="678" t="e">
        <f>VCN286+#REF!</f>
        <v>#REF!</v>
      </c>
      <c r="VCP286" s="197"/>
      <c r="VCQ286" s="678" t="e">
        <f>VCP286+#REF!</f>
        <v>#REF!</v>
      </c>
      <c r="VCR286" s="197"/>
      <c r="VCS286" s="678" t="e">
        <f>VCR286+#REF!</f>
        <v>#REF!</v>
      </c>
      <c r="VCT286" s="197"/>
      <c r="VCU286" s="678" t="e">
        <f>VCT286+#REF!</f>
        <v>#REF!</v>
      </c>
      <c r="VCV286" s="197"/>
      <c r="VCW286" s="678" t="e">
        <f>VCV286+#REF!</f>
        <v>#REF!</v>
      </c>
      <c r="VCX286" s="197"/>
      <c r="VCY286" s="678" t="e">
        <f>VCX286+#REF!</f>
        <v>#REF!</v>
      </c>
      <c r="VCZ286" s="197"/>
      <c r="VDA286" s="678" t="e">
        <f>VCZ286+#REF!</f>
        <v>#REF!</v>
      </c>
      <c r="VDB286" s="197"/>
      <c r="VDC286" s="678" t="e">
        <f>VDB286+#REF!</f>
        <v>#REF!</v>
      </c>
      <c r="VDD286" s="197"/>
      <c r="VDE286" s="678" t="e">
        <f>VDD286+#REF!</f>
        <v>#REF!</v>
      </c>
      <c r="VDF286" s="197"/>
      <c r="VDG286" s="678" t="e">
        <f>VDF286+#REF!</f>
        <v>#REF!</v>
      </c>
      <c r="VDH286" s="197"/>
      <c r="VDI286" s="678" t="e">
        <f>VDH286+#REF!</f>
        <v>#REF!</v>
      </c>
      <c r="VDJ286" s="197"/>
      <c r="VDK286" s="678" t="e">
        <f>VDJ286+#REF!</f>
        <v>#REF!</v>
      </c>
      <c r="VDL286" s="197"/>
      <c r="VDM286" s="678" t="e">
        <f>VDL286+#REF!</f>
        <v>#REF!</v>
      </c>
      <c r="VDN286" s="197"/>
      <c r="VDO286" s="678" t="e">
        <f>VDN286+#REF!</f>
        <v>#REF!</v>
      </c>
      <c r="VDP286" s="197"/>
      <c r="VDQ286" s="678" t="e">
        <f>VDP286+#REF!</f>
        <v>#REF!</v>
      </c>
      <c r="VDR286" s="197"/>
      <c r="VDS286" s="678" t="e">
        <f>VDR286+#REF!</f>
        <v>#REF!</v>
      </c>
      <c r="VDT286" s="197"/>
      <c r="VDU286" s="678" t="e">
        <f>VDT286+#REF!</f>
        <v>#REF!</v>
      </c>
      <c r="VDV286" s="197"/>
      <c r="VDW286" s="678" t="e">
        <f>VDV286+#REF!</f>
        <v>#REF!</v>
      </c>
      <c r="VDX286" s="197"/>
      <c r="VDY286" s="678" t="e">
        <f>VDX286+#REF!</f>
        <v>#REF!</v>
      </c>
      <c r="VDZ286" s="197"/>
      <c r="VEA286" s="678" t="e">
        <f>VDZ286+#REF!</f>
        <v>#REF!</v>
      </c>
      <c r="VEB286" s="197"/>
      <c r="VEC286" s="678" t="e">
        <f>VEB286+#REF!</f>
        <v>#REF!</v>
      </c>
      <c r="VED286" s="197"/>
      <c r="VEE286" s="678" t="e">
        <f>VED286+#REF!</f>
        <v>#REF!</v>
      </c>
      <c r="VEF286" s="197"/>
      <c r="VEG286" s="678" t="e">
        <f>VEF286+#REF!</f>
        <v>#REF!</v>
      </c>
      <c r="VEH286" s="197"/>
      <c r="VEI286" s="678" t="e">
        <f>VEH286+#REF!</f>
        <v>#REF!</v>
      </c>
      <c r="VEJ286" s="197"/>
      <c r="VEK286" s="678" t="e">
        <f>VEJ286+#REF!</f>
        <v>#REF!</v>
      </c>
      <c r="VEL286" s="197"/>
      <c r="VEM286" s="678" t="e">
        <f>VEL286+#REF!</f>
        <v>#REF!</v>
      </c>
      <c r="VEN286" s="197"/>
      <c r="VEO286" s="678" t="e">
        <f>VEN286+#REF!</f>
        <v>#REF!</v>
      </c>
      <c r="VEP286" s="197"/>
      <c r="VEQ286" s="678" t="e">
        <f>VEP286+#REF!</f>
        <v>#REF!</v>
      </c>
      <c r="VER286" s="197"/>
      <c r="VES286" s="678" t="e">
        <f>VER286+#REF!</f>
        <v>#REF!</v>
      </c>
      <c r="VET286" s="197"/>
      <c r="VEU286" s="678" t="e">
        <f>VET286+#REF!</f>
        <v>#REF!</v>
      </c>
      <c r="VEV286" s="197"/>
      <c r="VEW286" s="678" t="e">
        <f>VEV286+#REF!</f>
        <v>#REF!</v>
      </c>
      <c r="VEX286" s="197"/>
      <c r="VEY286" s="678" t="e">
        <f>VEX286+#REF!</f>
        <v>#REF!</v>
      </c>
      <c r="VEZ286" s="197"/>
      <c r="VFA286" s="678" t="e">
        <f>VEZ286+#REF!</f>
        <v>#REF!</v>
      </c>
      <c r="VFB286" s="197"/>
      <c r="VFC286" s="678" t="e">
        <f>VFB286+#REF!</f>
        <v>#REF!</v>
      </c>
      <c r="VFD286" s="197"/>
      <c r="VFE286" s="678" t="e">
        <f>VFD286+#REF!</f>
        <v>#REF!</v>
      </c>
      <c r="VFF286" s="197"/>
      <c r="VFG286" s="678" t="e">
        <f>VFF286+#REF!</f>
        <v>#REF!</v>
      </c>
      <c r="VFH286" s="197"/>
      <c r="VFI286" s="678" t="e">
        <f>VFH286+#REF!</f>
        <v>#REF!</v>
      </c>
      <c r="VFJ286" s="197"/>
      <c r="VFK286" s="678" t="e">
        <f>VFJ286+#REF!</f>
        <v>#REF!</v>
      </c>
      <c r="VFL286" s="197"/>
      <c r="VFM286" s="678" t="e">
        <f>VFL286+#REF!</f>
        <v>#REF!</v>
      </c>
      <c r="VFN286" s="197"/>
      <c r="VFO286" s="678" t="e">
        <f>VFN286+#REF!</f>
        <v>#REF!</v>
      </c>
      <c r="VFP286" s="197"/>
      <c r="VFQ286" s="678" t="e">
        <f>VFP286+#REF!</f>
        <v>#REF!</v>
      </c>
      <c r="VFR286" s="197"/>
      <c r="VFS286" s="678" t="e">
        <f>VFR286+#REF!</f>
        <v>#REF!</v>
      </c>
      <c r="VFT286" s="197"/>
      <c r="VFU286" s="678" t="e">
        <f>VFT286+#REF!</f>
        <v>#REF!</v>
      </c>
      <c r="VFV286" s="197"/>
      <c r="VFW286" s="678" t="e">
        <f>VFV286+#REF!</f>
        <v>#REF!</v>
      </c>
      <c r="VFX286" s="197"/>
      <c r="VFY286" s="678" t="e">
        <f>VFX286+#REF!</f>
        <v>#REF!</v>
      </c>
      <c r="VFZ286" s="197"/>
      <c r="VGA286" s="678" t="e">
        <f>VFZ286+#REF!</f>
        <v>#REF!</v>
      </c>
      <c r="VGB286" s="197"/>
      <c r="VGC286" s="678" t="e">
        <f>VGB286+#REF!</f>
        <v>#REF!</v>
      </c>
      <c r="VGD286" s="197"/>
      <c r="VGE286" s="678" t="e">
        <f>VGD286+#REF!</f>
        <v>#REF!</v>
      </c>
      <c r="VGF286" s="197"/>
      <c r="VGG286" s="678" t="e">
        <f>VGF286+#REF!</f>
        <v>#REF!</v>
      </c>
      <c r="VGH286" s="197"/>
      <c r="VGI286" s="678" t="e">
        <f>VGH286+#REF!</f>
        <v>#REF!</v>
      </c>
      <c r="VGJ286" s="197"/>
      <c r="VGK286" s="678" t="e">
        <f>VGJ286+#REF!</f>
        <v>#REF!</v>
      </c>
      <c r="VGL286" s="197"/>
      <c r="VGM286" s="678" t="e">
        <f>VGL286+#REF!</f>
        <v>#REF!</v>
      </c>
      <c r="VGN286" s="197"/>
      <c r="VGO286" s="678" t="e">
        <f>VGN286+#REF!</f>
        <v>#REF!</v>
      </c>
      <c r="VGP286" s="197"/>
      <c r="VGQ286" s="678" t="e">
        <f>VGP286+#REF!</f>
        <v>#REF!</v>
      </c>
      <c r="VGR286" s="197"/>
      <c r="VGS286" s="678" t="e">
        <f>VGR286+#REF!</f>
        <v>#REF!</v>
      </c>
      <c r="VGT286" s="197"/>
      <c r="VGU286" s="678" t="e">
        <f>VGT286+#REF!</f>
        <v>#REF!</v>
      </c>
      <c r="VGV286" s="197"/>
      <c r="VGW286" s="678" t="e">
        <f>VGV286+#REF!</f>
        <v>#REF!</v>
      </c>
      <c r="VGX286" s="197"/>
      <c r="VGY286" s="678" t="e">
        <f>VGX286+#REF!</f>
        <v>#REF!</v>
      </c>
      <c r="VGZ286" s="197"/>
      <c r="VHA286" s="678" t="e">
        <f>VGZ286+#REF!</f>
        <v>#REF!</v>
      </c>
      <c r="VHB286" s="197"/>
      <c r="VHC286" s="678" t="e">
        <f>VHB286+#REF!</f>
        <v>#REF!</v>
      </c>
      <c r="VHD286" s="197"/>
      <c r="VHE286" s="678" t="e">
        <f>VHD286+#REF!</f>
        <v>#REF!</v>
      </c>
      <c r="VHF286" s="197"/>
      <c r="VHG286" s="678" t="e">
        <f>VHF286+#REF!</f>
        <v>#REF!</v>
      </c>
      <c r="VHH286" s="197"/>
      <c r="VHI286" s="678" t="e">
        <f>VHH286+#REF!</f>
        <v>#REF!</v>
      </c>
      <c r="VHJ286" s="197"/>
      <c r="VHK286" s="678" t="e">
        <f>VHJ286+#REF!</f>
        <v>#REF!</v>
      </c>
      <c r="VHL286" s="197"/>
      <c r="VHM286" s="678" t="e">
        <f>VHL286+#REF!</f>
        <v>#REF!</v>
      </c>
      <c r="VHN286" s="197"/>
      <c r="VHO286" s="678" t="e">
        <f>VHN286+#REF!</f>
        <v>#REF!</v>
      </c>
      <c r="VHP286" s="197"/>
      <c r="VHQ286" s="678" t="e">
        <f>VHP286+#REF!</f>
        <v>#REF!</v>
      </c>
      <c r="VHR286" s="197"/>
      <c r="VHS286" s="678" t="e">
        <f>VHR286+#REF!</f>
        <v>#REF!</v>
      </c>
      <c r="VHT286" s="197"/>
      <c r="VHU286" s="678" t="e">
        <f>VHT286+#REF!</f>
        <v>#REF!</v>
      </c>
      <c r="VHV286" s="197"/>
      <c r="VHW286" s="678" t="e">
        <f>VHV286+#REF!</f>
        <v>#REF!</v>
      </c>
      <c r="VHX286" s="197"/>
      <c r="VHY286" s="678" t="e">
        <f>VHX286+#REF!</f>
        <v>#REF!</v>
      </c>
      <c r="VHZ286" s="197"/>
      <c r="VIA286" s="678" t="e">
        <f>VHZ286+#REF!</f>
        <v>#REF!</v>
      </c>
      <c r="VIB286" s="197"/>
      <c r="VIC286" s="678" t="e">
        <f>VIB286+#REF!</f>
        <v>#REF!</v>
      </c>
      <c r="VID286" s="197"/>
      <c r="VIE286" s="678" t="e">
        <f>VID286+#REF!</f>
        <v>#REF!</v>
      </c>
      <c r="VIF286" s="197"/>
      <c r="VIG286" s="678" t="e">
        <f>VIF286+#REF!</f>
        <v>#REF!</v>
      </c>
      <c r="VIH286" s="197"/>
      <c r="VII286" s="678" t="e">
        <f>VIH286+#REF!</f>
        <v>#REF!</v>
      </c>
      <c r="VIJ286" s="197"/>
      <c r="VIK286" s="678" t="e">
        <f>VIJ286+#REF!</f>
        <v>#REF!</v>
      </c>
      <c r="VIL286" s="197"/>
      <c r="VIM286" s="678" t="e">
        <f>VIL286+#REF!</f>
        <v>#REF!</v>
      </c>
      <c r="VIN286" s="197"/>
      <c r="VIO286" s="678" t="e">
        <f>VIN286+#REF!</f>
        <v>#REF!</v>
      </c>
      <c r="VIP286" s="197"/>
      <c r="VIQ286" s="678" t="e">
        <f>VIP286+#REF!</f>
        <v>#REF!</v>
      </c>
      <c r="VIR286" s="197"/>
      <c r="VIS286" s="678" t="e">
        <f>VIR286+#REF!</f>
        <v>#REF!</v>
      </c>
      <c r="VIT286" s="197"/>
      <c r="VIU286" s="678" t="e">
        <f>VIT286+#REF!</f>
        <v>#REF!</v>
      </c>
      <c r="VIV286" s="197"/>
      <c r="VIW286" s="678" t="e">
        <f>VIV286+#REF!</f>
        <v>#REF!</v>
      </c>
      <c r="VIX286" s="197"/>
      <c r="VIY286" s="678" t="e">
        <f>VIX286+#REF!</f>
        <v>#REF!</v>
      </c>
      <c r="VIZ286" s="197"/>
      <c r="VJA286" s="678" t="e">
        <f>VIZ286+#REF!</f>
        <v>#REF!</v>
      </c>
      <c r="VJB286" s="197"/>
      <c r="VJC286" s="678" t="e">
        <f>VJB286+#REF!</f>
        <v>#REF!</v>
      </c>
      <c r="VJD286" s="197"/>
      <c r="VJE286" s="678" t="e">
        <f>VJD286+#REF!</f>
        <v>#REF!</v>
      </c>
      <c r="VJF286" s="197"/>
      <c r="VJG286" s="678" t="e">
        <f>VJF286+#REF!</f>
        <v>#REF!</v>
      </c>
      <c r="VJH286" s="197"/>
      <c r="VJI286" s="678" t="e">
        <f>VJH286+#REF!</f>
        <v>#REF!</v>
      </c>
      <c r="VJJ286" s="197"/>
      <c r="VJK286" s="678" t="e">
        <f>VJJ286+#REF!</f>
        <v>#REF!</v>
      </c>
      <c r="VJL286" s="197"/>
      <c r="VJM286" s="678" t="e">
        <f>VJL286+#REF!</f>
        <v>#REF!</v>
      </c>
      <c r="VJN286" s="197"/>
      <c r="VJO286" s="678" t="e">
        <f>VJN286+#REF!</f>
        <v>#REF!</v>
      </c>
      <c r="VJP286" s="197"/>
      <c r="VJQ286" s="678" t="e">
        <f>VJP286+#REF!</f>
        <v>#REF!</v>
      </c>
      <c r="VJR286" s="197"/>
      <c r="VJS286" s="678" t="e">
        <f>VJR286+#REF!</f>
        <v>#REF!</v>
      </c>
      <c r="VJT286" s="197"/>
      <c r="VJU286" s="678" t="e">
        <f>VJT286+#REF!</f>
        <v>#REF!</v>
      </c>
      <c r="VJV286" s="197"/>
      <c r="VJW286" s="678" t="e">
        <f>VJV286+#REF!</f>
        <v>#REF!</v>
      </c>
      <c r="VJX286" s="197"/>
      <c r="VJY286" s="678" t="e">
        <f>VJX286+#REF!</f>
        <v>#REF!</v>
      </c>
      <c r="VJZ286" s="197"/>
      <c r="VKA286" s="678" t="e">
        <f>VJZ286+#REF!</f>
        <v>#REF!</v>
      </c>
      <c r="VKB286" s="197"/>
      <c r="VKC286" s="678" t="e">
        <f>VKB286+#REF!</f>
        <v>#REF!</v>
      </c>
      <c r="VKD286" s="197"/>
      <c r="VKE286" s="678" t="e">
        <f>VKD286+#REF!</f>
        <v>#REF!</v>
      </c>
      <c r="VKF286" s="197"/>
      <c r="VKG286" s="678" t="e">
        <f>VKF286+#REF!</f>
        <v>#REF!</v>
      </c>
      <c r="VKH286" s="197"/>
      <c r="VKI286" s="678" t="e">
        <f>VKH286+#REF!</f>
        <v>#REF!</v>
      </c>
      <c r="VKJ286" s="197"/>
      <c r="VKK286" s="678" t="e">
        <f>VKJ286+#REF!</f>
        <v>#REF!</v>
      </c>
      <c r="VKL286" s="197"/>
      <c r="VKM286" s="678" t="e">
        <f>VKL286+#REF!</f>
        <v>#REF!</v>
      </c>
      <c r="VKN286" s="197"/>
      <c r="VKO286" s="678" t="e">
        <f>VKN286+#REF!</f>
        <v>#REF!</v>
      </c>
      <c r="VKP286" s="197"/>
      <c r="VKQ286" s="678" t="e">
        <f>VKP286+#REF!</f>
        <v>#REF!</v>
      </c>
      <c r="VKR286" s="197"/>
      <c r="VKS286" s="678" t="e">
        <f>VKR286+#REF!</f>
        <v>#REF!</v>
      </c>
      <c r="VKT286" s="197"/>
      <c r="VKU286" s="678" t="e">
        <f>VKT286+#REF!</f>
        <v>#REF!</v>
      </c>
      <c r="VKV286" s="197"/>
      <c r="VKW286" s="678" t="e">
        <f>VKV286+#REF!</f>
        <v>#REF!</v>
      </c>
      <c r="VKX286" s="197"/>
      <c r="VKY286" s="678" t="e">
        <f>VKX286+#REF!</f>
        <v>#REF!</v>
      </c>
      <c r="VKZ286" s="197"/>
      <c r="VLA286" s="678" t="e">
        <f>VKZ286+#REF!</f>
        <v>#REF!</v>
      </c>
      <c r="VLB286" s="197"/>
      <c r="VLC286" s="678" t="e">
        <f>VLB286+#REF!</f>
        <v>#REF!</v>
      </c>
      <c r="VLD286" s="197"/>
      <c r="VLE286" s="678" t="e">
        <f>VLD286+#REF!</f>
        <v>#REF!</v>
      </c>
      <c r="VLF286" s="197"/>
      <c r="VLG286" s="678" t="e">
        <f>VLF286+#REF!</f>
        <v>#REF!</v>
      </c>
      <c r="VLH286" s="197"/>
      <c r="VLI286" s="678" t="e">
        <f>VLH286+#REF!</f>
        <v>#REF!</v>
      </c>
      <c r="VLJ286" s="197"/>
      <c r="VLK286" s="678" t="e">
        <f>VLJ286+#REF!</f>
        <v>#REF!</v>
      </c>
      <c r="VLL286" s="197"/>
      <c r="VLM286" s="678" t="e">
        <f>VLL286+#REF!</f>
        <v>#REF!</v>
      </c>
      <c r="VLN286" s="197"/>
      <c r="VLO286" s="678" t="e">
        <f>VLN286+#REF!</f>
        <v>#REF!</v>
      </c>
      <c r="VLP286" s="197"/>
      <c r="VLQ286" s="678" t="e">
        <f>VLP286+#REF!</f>
        <v>#REF!</v>
      </c>
      <c r="VLR286" s="197"/>
      <c r="VLS286" s="678" t="e">
        <f>VLR286+#REF!</f>
        <v>#REF!</v>
      </c>
      <c r="VLT286" s="197"/>
      <c r="VLU286" s="678" t="e">
        <f>VLT286+#REF!</f>
        <v>#REF!</v>
      </c>
      <c r="VLV286" s="197"/>
      <c r="VLW286" s="678" t="e">
        <f>VLV286+#REF!</f>
        <v>#REF!</v>
      </c>
      <c r="VLX286" s="197"/>
      <c r="VLY286" s="678" t="e">
        <f>VLX286+#REF!</f>
        <v>#REF!</v>
      </c>
      <c r="VLZ286" s="197"/>
      <c r="VMA286" s="678" t="e">
        <f>VLZ286+#REF!</f>
        <v>#REF!</v>
      </c>
      <c r="VMB286" s="197"/>
      <c r="VMC286" s="678" t="e">
        <f>VMB286+#REF!</f>
        <v>#REF!</v>
      </c>
      <c r="VMD286" s="197"/>
      <c r="VME286" s="678" t="e">
        <f>VMD286+#REF!</f>
        <v>#REF!</v>
      </c>
      <c r="VMF286" s="197"/>
      <c r="VMG286" s="678" t="e">
        <f>VMF286+#REF!</f>
        <v>#REF!</v>
      </c>
      <c r="VMH286" s="197"/>
      <c r="VMI286" s="678" t="e">
        <f>VMH286+#REF!</f>
        <v>#REF!</v>
      </c>
      <c r="VMJ286" s="197"/>
      <c r="VMK286" s="678" t="e">
        <f>VMJ286+#REF!</f>
        <v>#REF!</v>
      </c>
      <c r="VML286" s="197"/>
      <c r="VMM286" s="678" t="e">
        <f>VML286+#REF!</f>
        <v>#REF!</v>
      </c>
      <c r="VMN286" s="197"/>
      <c r="VMO286" s="678" t="e">
        <f>VMN286+#REF!</f>
        <v>#REF!</v>
      </c>
      <c r="VMP286" s="197"/>
      <c r="VMQ286" s="678" t="e">
        <f>VMP286+#REF!</f>
        <v>#REF!</v>
      </c>
      <c r="VMR286" s="197"/>
      <c r="VMS286" s="678" t="e">
        <f>VMR286+#REF!</f>
        <v>#REF!</v>
      </c>
      <c r="VMT286" s="197"/>
      <c r="VMU286" s="678" t="e">
        <f>VMT286+#REF!</f>
        <v>#REF!</v>
      </c>
      <c r="VMV286" s="197"/>
      <c r="VMW286" s="678" t="e">
        <f>VMV286+#REF!</f>
        <v>#REF!</v>
      </c>
      <c r="VMX286" s="197"/>
      <c r="VMY286" s="678" t="e">
        <f>VMX286+#REF!</f>
        <v>#REF!</v>
      </c>
      <c r="VMZ286" s="197"/>
      <c r="VNA286" s="678" t="e">
        <f>VMZ286+#REF!</f>
        <v>#REF!</v>
      </c>
      <c r="VNB286" s="197"/>
      <c r="VNC286" s="678" t="e">
        <f>VNB286+#REF!</f>
        <v>#REF!</v>
      </c>
      <c r="VND286" s="197"/>
      <c r="VNE286" s="678" t="e">
        <f>VND286+#REF!</f>
        <v>#REF!</v>
      </c>
      <c r="VNF286" s="197"/>
      <c r="VNG286" s="678" t="e">
        <f>VNF286+#REF!</f>
        <v>#REF!</v>
      </c>
      <c r="VNH286" s="197"/>
      <c r="VNI286" s="678" t="e">
        <f>VNH286+#REF!</f>
        <v>#REF!</v>
      </c>
      <c r="VNJ286" s="197"/>
      <c r="VNK286" s="678" t="e">
        <f>VNJ286+#REF!</f>
        <v>#REF!</v>
      </c>
      <c r="VNL286" s="197"/>
      <c r="VNM286" s="678" t="e">
        <f>VNL286+#REF!</f>
        <v>#REF!</v>
      </c>
      <c r="VNN286" s="197"/>
      <c r="VNO286" s="678" t="e">
        <f>VNN286+#REF!</f>
        <v>#REF!</v>
      </c>
      <c r="VNP286" s="197"/>
      <c r="VNQ286" s="678" t="e">
        <f>VNP286+#REF!</f>
        <v>#REF!</v>
      </c>
      <c r="VNR286" s="197"/>
      <c r="VNS286" s="678" t="e">
        <f>VNR286+#REF!</f>
        <v>#REF!</v>
      </c>
      <c r="VNT286" s="197"/>
      <c r="VNU286" s="678" t="e">
        <f>VNT286+#REF!</f>
        <v>#REF!</v>
      </c>
      <c r="VNV286" s="197"/>
      <c r="VNW286" s="678" t="e">
        <f>VNV286+#REF!</f>
        <v>#REF!</v>
      </c>
      <c r="VNX286" s="197"/>
      <c r="VNY286" s="678" t="e">
        <f>VNX286+#REF!</f>
        <v>#REF!</v>
      </c>
      <c r="VNZ286" s="197"/>
      <c r="VOA286" s="678" t="e">
        <f>VNZ286+#REF!</f>
        <v>#REF!</v>
      </c>
      <c r="VOB286" s="197"/>
      <c r="VOC286" s="678" t="e">
        <f>VOB286+#REF!</f>
        <v>#REF!</v>
      </c>
      <c r="VOD286" s="197"/>
      <c r="VOE286" s="678" t="e">
        <f>VOD286+#REF!</f>
        <v>#REF!</v>
      </c>
      <c r="VOF286" s="197"/>
      <c r="VOG286" s="678" t="e">
        <f>VOF286+#REF!</f>
        <v>#REF!</v>
      </c>
      <c r="VOH286" s="197"/>
      <c r="VOI286" s="678" t="e">
        <f>VOH286+#REF!</f>
        <v>#REF!</v>
      </c>
      <c r="VOJ286" s="197"/>
      <c r="VOK286" s="678" t="e">
        <f>VOJ286+#REF!</f>
        <v>#REF!</v>
      </c>
      <c r="VOL286" s="197"/>
      <c r="VOM286" s="678" t="e">
        <f>VOL286+#REF!</f>
        <v>#REF!</v>
      </c>
      <c r="VON286" s="197"/>
      <c r="VOO286" s="678" t="e">
        <f>VON286+#REF!</f>
        <v>#REF!</v>
      </c>
      <c r="VOP286" s="197"/>
      <c r="VOQ286" s="678" t="e">
        <f>VOP286+#REF!</f>
        <v>#REF!</v>
      </c>
      <c r="VOR286" s="197"/>
      <c r="VOS286" s="678" t="e">
        <f>VOR286+#REF!</f>
        <v>#REF!</v>
      </c>
      <c r="VOT286" s="197"/>
      <c r="VOU286" s="678" t="e">
        <f>VOT286+#REF!</f>
        <v>#REF!</v>
      </c>
      <c r="VOV286" s="197"/>
      <c r="VOW286" s="678" t="e">
        <f>VOV286+#REF!</f>
        <v>#REF!</v>
      </c>
      <c r="VOX286" s="197"/>
      <c r="VOY286" s="678" t="e">
        <f>VOX286+#REF!</f>
        <v>#REF!</v>
      </c>
      <c r="VOZ286" s="197"/>
      <c r="VPA286" s="678" t="e">
        <f>VOZ286+#REF!</f>
        <v>#REF!</v>
      </c>
      <c r="VPB286" s="197"/>
      <c r="VPC286" s="678" t="e">
        <f>VPB286+#REF!</f>
        <v>#REF!</v>
      </c>
      <c r="VPD286" s="197"/>
      <c r="VPE286" s="678" t="e">
        <f>VPD286+#REF!</f>
        <v>#REF!</v>
      </c>
      <c r="VPF286" s="197"/>
      <c r="VPG286" s="678" t="e">
        <f>VPF286+#REF!</f>
        <v>#REF!</v>
      </c>
      <c r="VPH286" s="197"/>
      <c r="VPI286" s="678" t="e">
        <f>VPH286+#REF!</f>
        <v>#REF!</v>
      </c>
      <c r="VPJ286" s="197"/>
      <c r="VPK286" s="678" t="e">
        <f>VPJ286+#REF!</f>
        <v>#REF!</v>
      </c>
      <c r="VPL286" s="197"/>
      <c r="VPM286" s="678" t="e">
        <f>VPL286+#REF!</f>
        <v>#REF!</v>
      </c>
      <c r="VPN286" s="197"/>
      <c r="VPO286" s="678" t="e">
        <f>VPN286+#REF!</f>
        <v>#REF!</v>
      </c>
      <c r="VPP286" s="197"/>
      <c r="VPQ286" s="678" t="e">
        <f>VPP286+#REF!</f>
        <v>#REF!</v>
      </c>
      <c r="VPR286" s="197"/>
      <c r="VPS286" s="678" t="e">
        <f>VPR286+#REF!</f>
        <v>#REF!</v>
      </c>
      <c r="VPT286" s="197"/>
      <c r="VPU286" s="678" t="e">
        <f>VPT286+#REF!</f>
        <v>#REF!</v>
      </c>
      <c r="VPV286" s="197"/>
      <c r="VPW286" s="678" t="e">
        <f>VPV286+#REF!</f>
        <v>#REF!</v>
      </c>
      <c r="VPX286" s="197"/>
      <c r="VPY286" s="678" t="e">
        <f>VPX286+#REF!</f>
        <v>#REF!</v>
      </c>
      <c r="VPZ286" s="197"/>
      <c r="VQA286" s="678" t="e">
        <f>VPZ286+#REF!</f>
        <v>#REF!</v>
      </c>
      <c r="VQB286" s="197"/>
      <c r="VQC286" s="678" t="e">
        <f>VQB286+#REF!</f>
        <v>#REF!</v>
      </c>
      <c r="VQD286" s="197"/>
      <c r="VQE286" s="678" t="e">
        <f>VQD286+#REF!</f>
        <v>#REF!</v>
      </c>
      <c r="VQF286" s="197"/>
      <c r="VQG286" s="678" t="e">
        <f>VQF286+#REF!</f>
        <v>#REF!</v>
      </c>
      <c r="VQH286" s="197"/>
      <c r="VQI286" s="678" t="e">
        <f>VQH286+#REF!</f>
        <v>#REF!</v>
      </c>
      <c r="VQJ286" s="197"/>
      <c r="VQK286" s="678" t="e">
        <f>VQJ286+#REF!</f>
        <v>#REF!</v>
      </c>
      <c r="VQL286" s="197"/>
      <c r="VQM286" s="678" t="e">
        <f>VQL286+#REF!</f>
        <v>#REF!</v>
      </c>
      <c r="VQN286" s="197"/>
      <c r="VQO286" s="678" t="e">
        <f>VQN286+#REF!</f>
        <v>#REF!</v>
      </c>
      <c r="VQP286" s="197"/>
      <c r="VQQ286" s="678" t="e">
        <f>VQP286+#REF!</f>
        <v>#REF!</v>
      </c>
      <c r="VQR286" s="197"/>
      <c r="VQS286" s="678" t="e">
        <f>VQR286+#REF!</f>
        <v>#REF!</v>
      </c>
      <c r="VQT286" s="197"/>
      <c r="VQU286" s="678" t="e">
        <f>VQT286+#REF!</f>
        <v>#REF!</v>
      </c>
      <c r="VQV286" s="197"/>
      <c r="VQW286" s="678" t="e">
        <f>VQV286+#REF!</f>
        <v>#REF!</v>
      </c>
      <c r="VQX286" s="197"/>
      <c r="VQY286" s="678" t="e">
        <f>VQX286+#REF!</f>
        <v>#REF!</v>
      </c>
      <c r="VQZ286" s="197"/>
      <c r="VRA286" s="678" t="e">
        <f>VQZ286+#REF!</f>
        <v>#REF!</v>
      </c>
      <c r="VRB286" s="197"/>
      <c r="VRC286" s="678" t="e">
        <f>VRB286+#REF!</f>
        <v>#REF!</v>
      </c>
      <c r="VRD286" s="197"/>
      <c r="VRE286" s="678" t="e">
        <f>VRD286+#REF!</f>
        <v>#REF!</v>
      </c>
      <c r="VRF286" s="197"/>
      <c r="VRG286" s="678" t="e">
        <f>VRF286+#REF!</f>
        <v>#REF!</v>
      </c>
      <c r="VRH286" s="197"/>
      <c r="VRI286" s="678" t="e">
        <f>VRH286+#REF!</f>
        <v>#REF!</v>
      </c>
      <c r="VRJ286" s="197"/>
      <c r="VRK286" s="678" t="e">
        <f>VRJ286+#REF!</f>
        <v>#REF!</v>
      </c>
      <c r="VRL286" s="197"/>
      <c r="VRM286" s="678" t="e">
        <f>VRL286+#REF!</f>
        <v>#REF!</v>
      </c>
      <c r="VRN286" s="197"/>
      <c r="VRO286" s="678" t="e">
        <f>VRN286+#REF!</f>
        <v>#REF!</v>
      </c>
      <c r="VRP286" s="197"/>
      <c r="VRQ286" s="678" t="e">
        <f>VRP286+#REF!</f>
        <v>#REF!</v>
      </c>
      <c r="VRR286" s="197"/>
      <c r="VRS286" s="678" t="e">
        <f>VRR286+#REF!</f>
        <v>#REF!</v>
      </c>
      <c r="VRT286" s="197"/>
      <c r="VRU286" s="678" t="e">
        <f>VRT286+#REF!</f>
        <v>#REF!</v>
      </c>
      <c r="VRV286" s="197"/>
      <c r="VRW286" s="678" t="e">
        <f>VRV286+#REF!</f>
        <v>#REF!</v>
      </c>
      <c r="VRX286" s="197"/>
      <c r="VRY286" s="678" t="e">
        <f>VRX286+#REF!</f>
        <v>#REF!</v>
      </c>
      <c r="VRZ286" s="197"/>
      <c r="VSA286" s="678" t="e">
        <f>VRZ286+#REF!</f>
        <v>#REF!</v>
      </c>
      <c r="VSB286" s="197"/>
      <c r="VSC286" s="678" t="e">
        <f>VSB286+#REF!</f>
        <v>#REF!</v>
      </c>
      <c r="VSD286" s="197"/>
      <c r="VSE286" s="678" t="e">
        <f>VSD286+#REF!</f>
        <v>#REF!</v>
      </c>
      <c r="VSF286" s="197"/>
      <c r="VSG286" s="678" t="e">
        <f>VSF286+#REF!</f>
        <v>#REF!</v>
      </c>
      <c r="VSH286" s="197"/>
      <c r="VSI286" s="678" t="e">
        <f>VSH286+#REF!</f>
        <v>#REF!</v>
      </c>
      <c r="VSJ286" s="197"/>
      <c r="VSK286" s="678" t="e">
        <f>VSJ286+#REF!</f>
        <v>#REF!</v>
      </c>
      <c r="VSL286" s="197"/>
      <c r="VSM286" s="678" t="e">
        <f>VSL286+#REF!</f>
        <v>#REF!</v>
      </c>
      <c r="VSN286" s="197"/>
      <c r="VSO286" s="678" t="e">
        <f>VSN286+#REF!</f>
        <v>#REF!</v>
      </c>
      <c r="VSP286" s="197"/>
      <c r="VSQ286" s="678" t="e">
        <f>VSP286+#REF!</f>
        <v>#REF!</v>
      </c>
      <c r="VSR286" s="197"/>
      <c r="VSS286" s="678" t="e">
        <f>VSR286+#REF!</f>
        <v>#REF!</v>
      </c>
      <c r="VST286" s="197"/>
      <c r="VSU286" s="678" t="e">
        <f>VST286+#REF!</f>
        <v>#REF!</v>
      </c>
      <c r="VSV286" s="197"/>
      <c r="VSW286" s="678" t="e">
        <f>VSV286+#REF!</f>
        <v>#REF!</v>
      </c>
      <c r="VSX286" s="197"/>
      <c r="VSY286" s="678" t="e">
        <f>VSX286+#REF!</f>
        <v>#REF!</v>
      </c>
      <c r="VSZ286" s="197"/>
      <c r="VTA286" s="678" t="e">
        <f>VSZ286+#REF!</f>
        <v>#REF!</v>
      </c>
      <c r="VTB286" s="197"/>
      <c r="VTC286" s="678" t="e">
        <f>VTB286+#REF!</f>
        <v>#REF!</v>
      </c>
      <c r="VTD286" s="197"/>
      <c r="VTE286" s="678" t="e">
        <f>VTD286+#REF!</f>
        <v>#REF!</v>
      </c>
      <c r="VTF286" s="197"/>
      <c r="VTG286" s="678" t="e">
        <f>VTF286+#REF!</f>
        <v>#REF!</v>
      </c>
      <c r="VTH286" s="197"/>
      <c r="VTI286" s="678" t="e">
        <f>VTH286+#REF!</f>
        <v>#REF!</v>
      </c>
      <c r="VTJ286" s="197"/>
      <c r="VTK286" s="678" t="e">
        <f>VTJ286+#REF!</f>
        <v>#REF!</v>
      </c>
      <c r="VTL286" s="197"/>
      <c r="VTM286" s="678" t="e">
        <f>VTL286+#REF!</f>
        <v>#REF!</v>
      </c>
      <c r="VTN286" s="197"/>
      <c r="VTO286" s="678" t="e">
        <f>VTN286+#REF!</f>
        <v>#REF!</v>
      </c>
      <c r="VTP286" s="197"/>
      <c r="VTQ286" s="678" t="e">
        <f>VTP286+#REF!</f>
        <v>#REF!</v>
      </c>
      <c r="VTR286" s="197"/>
      <c r="VTS286" s="678" t="e">
        <f>VTR286+#REF!</f>
        <v>#REF!</v>
      </c>
      <c r="VTT286" s="197"/>
      <c r="VTU286" s="678" t="e">
        <f>VTT286+#REF!</f>
        <v>#REF!</v>
      </c>
      <c r="VTV286" s="197"/>
      <c r="VTW286" s="678" t="e">
        <f>VTV286+#REF!</f>
        <v>#REF!</v>
      </c>
      <c r="VTX286" s="197"/>
      <c r="VTY286" s="678" t="e">
        <f>VTX286+#REF!</f>
        <v>#REF!</v>
      </c>
      <c r="VTZ286" s="197"/>
      <c r="VUA286" s="678" t="e">
        <f>VTZ286+#REF!</f>
        <v>#REF!</v>
      </c>
      <c r="VUB286" s="197"/>
      <c r="VUC286" s="678" t="e">
        <f>VUB286+#REF!</f>
        <v>#REF!</v>
      </c>
      <c r="VUD286" s="197"/>
      <c r="VUE286" s="678" t="e">
        <f>VUD286+#REF!</f>
        <v>#REF!</v>
      </c>
      <c r="VUF286" s="197"/>
      <c r="VUG286" s="678" t="e">
        <f>VUF286+#REF!</f>
        <v>#REF!</v>
      </c>
      <c r="VUH286" s="197"/>
      <c r="VUI286" s="678" t="e">
        <f>VUH286+#REF!</f>
        <v>#REF!</v>
      </c>
      <c r="VUJ286" s="197"/>
      <c r="VUK286" s="678" t="e">
        <f>VUJ286+#REF!</f>
        <v>#REF!</v>
      </c>
      <c r="VUL286" s="197"/>
      <c r="VUM286" s="678" t="e">
        <f>VUL286+#REF!</f>
        <v>#REF!</v>
      </c>
      <c r="VUN286" s="197"/>
      <c r="VUO286" s="678" t="e">
        <f>VUN286+#REF!</f>
        <v>#REF!</v>
      </c>
      <c r="VUP286" s="197"/>
      <c r="VUQ286" s="678" t="e">
        <f>VUP286+#REF!</f>
        <v>#REF!</v>
      </c>
      <c r="VUR286" s="197"/>
      <c r="VUS286" s="678" t="e">
        <f>VUR286+#REF!</f>
        <v>#REF!</v>
      </c>
      <c r="VUT286" s="197"/>
      <c r="VUU286" s="678" t="e">
        <f>VUT286+#REF!</f>
        <v>#REF!</v>
      </c>
      <c r="VUV286" s="197"/>
      <c r="VUW286" s="678" t="e">
        <f>VUV286+#REF!</f>
        <v>#REF!</v>
      </c>
      <c r="VUX286" s="197"/>
      <c r="VUY286" s="678" t="e">
        <f>VUX286+#REF!</f>
        <v>#REF!</v>
      </c>
      <c r="VUZ286" s="197"/>
      <c r="VVA286" s="678" t="e">
        <f>VUZ286+#REF!</f>
        <v>#REF!</v>
      </c>
      <c r="VVB286" s="197"/>
      <c r="VVC286" s="678" t="e">
        <f>VVB286+#REF!</f>
        <v>#REF!</v>
      </c>
      <c r="VVD286" s="197"/>
      <c r="VVE286" s="678" t="e">
        <f>VVD286+#REF!</f>
        <v>#REF!</v>
      </c>
      <c r="VVF286" s="197"/>
      <c r="VVG286" s="678" t="e">
        <f>VVF286+#REF!</f>
        <v>#REF!</v>
      </c>
      <c r="VVH286" s="197"/>
      <c r="VVI286" s="678" t="e">
        <f>VVH286+#REF!</f>
        <v>#REF!</v>
      </c>
      <c r="VVJ286" s="197"/>
      <c r="VVK286" s="678" t="e">
        <f>VVJ286+#REF!</f>
        <v>#REF!</v>
      </c>
      <c r="VVL286" s="197"/>
      <c r="VVM286" s="678" t="e">
        <f>VVL286+#REF!</f>
        <v>#REF!</v>
      </c>
      <c r="VVN286" s="197"/>
      <c r="VVO286" s="678" t="e">
        <f>VVN286+#REF!</f>
        <v>#REF!</v>
      </c>
      <c r="VVP286" s="197"/>
      <c r="VVQ286" s="678" t="e">
        <f>VVP286+#REF!</f>
        <v>#REF!</v>
      </c>
      <c r="VVR286" s="197"/>
      <c r="VVS286" s="678" t="e">
        <f>VVR286+#REF!</f>
        <v>#REF!</v>
      </c>
      <c r="VVT286" s="197"/>
      <c r="VVU286" s="678" t="e">
        <f>VVT286+#REF!</f>
        <v>#REF!</v>
      </c>
      <c r="VVV286" s="197"/>
      <c r="VVW286" s="678" t="e">
        <f>VVV286+#REF!</f>
        <v>#REF!</v>
      </c>
      <c r="VVX286" s="197"/>
      <c r="VVY286" s="678" t="e">
        <f>VVX286+#REF!</f>
        <v>#REF!</v>
      </c>
      <c r="VVZ286" s="197"/>
      <c r="VWA286" s="678" t="e">
        <f>VVZ286+#REF!</f>
        <v>#REF!</v>
      </c>
      <c r="VWB286" s="197"/>
      <c r="VWC286" s="678" t="e">
        <f>VWB286+#REF!</f>
        <v>#REF!</v>
      </c>
      <c r="VWD286" s="197"/>
      <c r="VWE286" s="678" t="e">
        <f>VWD286+#REF!</f>
        <v>#REF!</v>
      </c>
      <c r="VWF286" s="197"/>
      <c r="VWG286" s="678" t="e">
        <f>VWF286+#REF!</f>
        <v>#REF!</v>
      </c>
      <c r="VWH286" s="197"/>
      <c r="VWI286" s="678" t="e">
        <f>VWH286+#REF!</f>
        <v>#REF!</v>
      </c>
      <c r="VWJ286" s="197"/>
      <c r="VWK286" s="678" t="e">
        <f>VWJ286+#REF!</f>
        <v>#REF!</v>
      </c>
      <c r="VWL286" s="197"/>
      <c r="VWM286" s="678" t="e">
        <f>VWL286+#REF!</f>
        <v>#REF!</v>
      </c>
      <c r="VWN286" s="197"/>
      <c r="VWO286" s="678" t="e">
        <f>VWN286+#REF!</f>
        <v>#REF!</v>
      </c>
      <c r="VWP286" s="197"/>
      <c r="VWQ286" s="678" t="e">
        <f>VWP286+#REF!</f>
        <v>#REF!</v>
      </c>
      <c r="VWR286" s="197"/>
      <c r="VWS286" s="678" t="e">
        <f>VWR286+#REF!</f>
        <v>#REF!</v>
      </c>
      <c r="VWT286" s="197"/>
      <c r="VWU286" s="678" t="e">
        <f>VWT286+#REF!</f>
        <v>#REF!</v>
      </c>
      <c r="VWV286" s="197"/>
      <c r="VWW286" s="678" t="e">
        <f>VWV286+#REF!</f>
        <v>#REF!</v>
      </c>
      <c r="VWX286" s="197"/>
      <c r="VWY286" s="678" t="e">
        <f>VWX286+#REF!</f>
        <v>#REF!</v>
      </c>
      <c r="VWZ286" s="197"/>
      <c r="VXA286" s="678" t="e">
        <f>VWZ286+#REF!</f>
        <v>#REF!</v>
      </c>
      <c r="VXB286" s="197"/>
      <c r="VXC286" s="678" t="e">
        <f>VXB286+#REF!</f>
        <v>#REF!</v>
      </c>
      <c r="VXD286" s="197"/>
      <c r="VXE286" s="678" t="e">
        <f>VXD286+#REF!</f>
        <v>#REF!</v>
      </c>
      <c r="VXF286" s="197"/>
      <c r="VXG286" s="678" t="e">
        <f>VXF286+#REF!</f>
        <v>#REF!</v>
      </c>
      <c r="VXH286" s="197"/>
      <c r="VXI286" s="678" t="e">
        <f>VXH286+#REF!</f>
        <v>#REF!</v>
      </c>
      <c r="VXJ286" s="197"/>
      <c r="VXK286" s="678" t="e">
        <f>VXJ286+#REF!</f>
        <v>#REF!</v>
      </c>
      <c r="VXL286" s="197"/>
      <c r="VXM286" s="678" t="e">
        <f>VXL286+#REF!</f>
        <v>#REF!</v>
      </c>
      <c r="VXN286" s="197"/>
      <c r="VXO286" s="678" t="e">
        <f>VXN286+#REF!</f>
        <v>#REF!</v>
      </c>
      <c r="VXP286" s="197"/>
      <c r="VXQ286" s="678" t="e">
        <f>VXP286+#REF!</f>
        <v>#REF!</v>
      </c>
      <c r="VXR286" s="197"/>
      <c r="VXS286" s="678" t="e">
        <f>VXR286+#REF!</f>
        <v>#REF!</v>
      </c>
      <c r="VXT286" s="197"/>
      <c r="VXU286" s="678" t="e">
        <f>VXT286+#REF!</f>
        <v>#REF!</v>
      </c>
      <c r="VXV286" s="197"/>
      <c r="VXW286" s="678" t="e">
        <f>VXV286+#REF!</f>
        <v>#REF!</v>
      </c>
      <c r="VXX286" s="197"/>
      <c r="VXY286" s="678" t="e">
        <f>VXX286+#REF!</f>
        <v>#REF!</v>
      </c>
      <c r="VXZ286" s="197"/>
      <c r="VYA286" s="678" t="e">
        <f>VXZ286+#REF!</f>
        <v>#REF!</v>
      </c>
      <c r="VYB286" s="197"/>
      <c r="VYC286" s="678" t="e">
        <f>VYB286+#REF!</f>
        <v>#REF!</v>
      </c>
      <c r="VYD286" s="197"/>
      <c r="VYE286" s="678" t="e">
        <f>VYD286+#REF!</f>
        <v>#REF!</v>
      </c>
      <c r="VYF286" s="197"/>
      <c r="VYG286" s="678" t="e">
        <f>VYF286+#REF!</f>
        <v>#REF!</v>
      </c>
      <c r="VYH286" s="197"/>
      <c r="VYI286" s="678" t="e">
        <f>VYH286+#REF!</f>
        <v>#REF!</v>
      </c>
      <c r="VYJ286" s="197"/>
      <c r="VYK286" s="678" t="e">
        <f>VYJ286+#REF!</f>
        <v>#REF!</v>
      </c>
      <c r="VYL286" s="197"/>
      <c r="VYM286" s="678" t="e">
        <f>VYL286+#REF!</f>
        <v>#REF!</v>
      </c>
      <c r="VYN286" s="197"/>
      <c r="VYO286" s="678" t="e">
        <f>VYN286+#REF!</f>
        <v>#REF!</v>
      </c>
      <c r="VYP286" s="197"/>
      <c r="VYQ286" s="678" t="e">
        <f>VYP286+#REF!</f>
        <v>#REF!</v>
      </c>
      <c r="VYR286" s="197"/>
      <c r="VYS286" s="678" t="e">
        <f>VYR286+#REF!</f>
        <v>#REF!</v>
      </c>
      <c r="VYT286" s="197"/>
      <c r="VYU286" s="678" t="e">
        <f>VYT286+#REF!</f>
        <v>#REF!</v>
      </c>
      <c r="VYV286" s="197"/>
      <c r="VYW286" s="678" t="e">
        <f>VYV286+#REF!</f>
        <v>#REF!</v>
      </c>
      <c r="VYX286" s="197"/>
      <c r="VYY286" s="678" t="e">
        <f>VYX286+#REF!</f>
        <v>#REF!</v>
      </c>
      <c r="VYZ286" s="197"/>
      <c r="VZA286" s="678" t="e">
        <f>VYZ286+#REF!</f>
        <v>#REF!</v>
      </c>
      <c r="VZB286" s="197"/>
      <c r="VZC286" s="678" t="e">
        <f>VZB286+#REF!</f>
        <v>#REF!</v>
      </c>
      <c r="VZD286" s="197"/>
      <c r="VZE286" s="678" t="e">
        <f>VZD286+#REF!</f>
        <v>#REF!</v>
      </c>
      <c r="VZF286" s="197"/>
      <c r="VZG286" s="678" t="e">
        <f>VZF286+#REF!</f>
        <v>#REF!</v>
      </c>
      <c r="VZH286" s="197"/>
      <c r="VZI286" s="678" t="e">
        <f>VZH286+#REF!</f>
        <v>#REF!</v>
      </c>
      <c r="VZJ286" s="197"/>
      <c r="VZK286" s="678" t="e">
        <f>VZJ286+#REF!</f>
        <v>#REF!</v>
      </c>
      <c r="VZL286" s="197"/>
      <c r="VZM286" s="678" t="e">
        <f>VZL286+#REF!</f>
        <v>#REF!</v>
      </c>
      <c r="VZN286" s="197"/>
      <c r="VZO286" s="678" t="e">
        <f>VZN286+#REF!</f>
        <v>#REF!</v>
      </c>
      <c r="VZP286" s="197"/>
      <c r="VZQ286" s="678" t="e">
        <f>VZP286+#REF!</f>
        <v>#REF!</v>
      </c>
      <c r="VZR286" s="197"/>
      <c r="VZS286" s="678" t="e">
        <f>VZR286+#REF!</f>
        <v>#REF!</v>
      </c>
      <c r="VZT286" s="197"/>
      <c r="VZU286" s="678" t="e">
        <f>VZT286+#REF!</f>
        <v>#REF!</v>
      </c>
      <c r="VZV286" s="197"/>
      <c r="VZW286" s="678" t="e">
        <f>VZV286+#REF!</f>
        <v>#REF!</v>
      </c>
      <c r="VZX286" s="197"/>
      <c r="VZY286" s="678" t="e">
        <f>VZX286+#REF!</f>
        <v>#REF!</v>
      </c>
      <c r="VZZ286" s="197"/>
      <c r="WAA286" s="678" t="e">
        <f>VZZ286+#REF!</f>
        <v>#REF!</v>
      </c>
      <c r="WAB286" s="197"/>
      <c r="WAC286" s="678" t="e">
        <f>WAB286+#REF!</f>
        <v>#REF!</v>
      </c>
      <c r="WAD286" s="197"/>
      <c r="WAE286" s="678" t="e">
        <f>WAD286+#REF!</f>
        <v>#REF!</v>
      </c>
      <c r="WAF286" s="197"/>
      <c r="WAG286" s="678" t="e">
        <f>WAF286+#REF!</f>
        <v>#REF!</v>
      </c>
      <c r="WAH286" s="197"/>
      <c r="WAI286" s="678" t="e">
        <f>WAH286+#REF!</f>
        <v>#REF!</v>
      </c>
      <c r="WAJ286" s="197"/>
      <c r="WAK286" s="678" t="e">
        <f>WAJ286+#REF!</f>
        <v>#REF!</v>
      </c>
      <c r="WAL286" s="197"/>
      <c r="WAM286" s="678" t="e">
        <f>WAL286+#REF!</f>
        <v>#REF!</v>
      </c>
      <c r="WAN286" s="197"/>
      <c r="WAO286" s="678" t="e">
        <f>WAN286+#REF!</f>
        <v>#REF!</v>
      </c>
      <c r="WAP286" s="197"/>
      <c r="WAQ286" s="678" t="e">
        <f>WAP286+#REF!</f>
        <v>#REF!</v>
      </c>
      <c r="WAR286" s="197"/>
      <c r="WAS286" s="678" t="e">
        <f>WAR286+#REF!</f>
        <v>#REF!</v>
      </c>
      <c r="WAT286" s="197"/>
      <c r="WAU286" s="678" t="e">
        <f>WAT286+#REF!</f>
        <v>#REF!</v>
      </c>
      <c r="WAV286" s="197"/>
      <c r="WAW286" s="678" t="e">
        <f>WAV286+#REF!</f>
        <v>#REF!</v>
      </c>
      <c r="WAX286" s="197"/>
      <c r="WAY286" s="678" t="e">
        <f>WAX286+#REF!</f>
        <v>#REF!</v>
      </c>
      <c r="WAZ286" s="197"/>
      <c r="WBA286" s="678" t="e">
        <f>WAZ286+#REF!</f>
        <v>#REF!</v>
      </c>
      <c r="WBB286" s="197"/>
      <c r="WBC286" s="678" t="e">
        <f>WBB286+#REF!</f>
        <v>#REF!</v>
      </c>
      <c r="WBD286" s="197"/>
      <c r="WBE286" s="678" t="e">
        <f>WBD286+#REF!</f>
        <v>#REF!</v>
      </c>
      <c r="WBF286" s="197"/>
      <c r="WBG286" s="678" t="e">
        <f>WBF286+#REF!</f>
        <v>#REF!</v>
      </c>
      <c r="WBH286" s="197"/>
      <c r="WBI286" s="678" t="e">
        <f>WBH286+#REF!</f>
        <v>#REF!</v>
      </c>
      <c r="WBJ286" s="197"/>
      <c r="WBK286" s="678" t="e">
        <f>WBJ286+#REF!</f>
        <v>#REF!</v>
      </c>
      <c r="WBL286" s="197"/>
      <c r="WBM286" s="678" t="e">
        <f>WBL286+#REF!</f>
        <v>#REF!</v>
      </c>
      <c r="WBN286" s="197"/>
      <c r="WBO286" s="678" t="e">
        <f>WBN286+#REF!</f>
        <v>#REF!</v>
      </c>
      <c r="WBP286" s="197"/>
      <c r="WBQ286" s="678" t="e">
        <f>WBP286+#REF!</f>
        <v>#REF!</v>
      </c>
      <c r="WBR286" s="197"/>
      <c r="WBS286" s="678" t="e">
        <f>WBR286+#REF!</f>
        <v>#REF!</v>
      </c>
      <c r="WBT286" s="197"/>
      <c r="WBU286" s="678" t="e">
        <f>WBT286+#REF!</f>
        <v>#REF!</v>
      </c>
      <c r="WBV286" s="197"/>
      <c r="WBW286" s="678" t="e">
        <f>WBV286+#REF!</f>
        <v>#REF!</v>
      </c>
      <c r="WBX286" s="197"/>
      <c r="WBY286" s="678" t="e">
        <f>WBX286+#REF!</f>
        <v>#REF!</v>
      </c>
      <c r="WBZ286" s="197"/>
      <c r="WCA286" s="678" t="e">
        <f>WBZ286+#REF!</f>
        <v>#REF!</v>
      </c>
      <c r="WCB286" s="197"/>
      <c r="WCC286" s="678" t="e">
        <f>WCB286+#REF!</f>
        <v>#REF!</v>
      </c>
      <c r="WCD286" s="197"/>
      <c r="WCE286" s="678" t="e">
        <f>WCD286+#REF!</f>
        <v>#REF!</v>
      </c>
      <c r="WCF286" s="197"/>
      <c r="WCG286" s="678" t="e">
        <f>WCF286+#REF!</f>
        <v>#REF!</v>
      </c>
      <c r="WCH286" s="197"/>
      <c r="WCI286" s="678" t="e">
        <f>WCH286+#REF!</f>
        <v>#REF!</v>
      </c>
      <c r="WCJ286" s="197"/>
      <c r="WCK286" s="678" t="e">
        <f>WCJ286+#REF!</f>
        <v>#REF!</v>
      </c>
      <c r="WCL286" s="197"/>
      <c r="WCM286" s="678" t="e">
        <f>WCL286+#REF!</f>
        <v>#REF!</v>
      </c>
      <c r="WCN286" s="197"/>
      <c r="WCO286" s="678" t="e">
        <f>WCN286+#REF!</f>
        <v>#REF!</v>
      </c>
      <c r="WCP286" s="197"/>
      <c r="WCQ286" s="678" t="e">
        <f>WCP286+#REF!</f>
        <v>#REF!</v>
      </c>
      <c r="WCR286" s="197"/>
      <c r="WCS286" s="678" t="e">
        <f>WCR286+#REF!</f>
        <v>#REF!</v>
      </c>
      <c r="WCT286" s="197"/>
      <c r="WCU286" s="678" t="e">
        <f>WCT286+#REF!</f>
        <v>#REF!</v>
      </c>
      <c r="WCV286" s="197"/>
      <c r="WCW286" s="678" t="e">
        <f>WCV286+#REF!</f>
        <v>#REF!</v>
      </c>
      <c r="WCX286" s="197"/>
      <c r="WCY286" s="678" t="e">
        <f>WCX286+#REF!</f>
        <v>#REF!</v>
      </c>
      <c r="WCZ286" s="197"/>
      <c r="WDA286" s="678" t="e">
        <f>WCZ286+#REF!</f>
        <v>#REF!</v>
      </c>
      <c r="WDB286" s="197"/>
      <c r="WDC286" s="678" t="e">
        <f>WDB286+#REF!</f>
        <v>#REF!</v>
      </c>
      <c r="WDD286" s="197"/>
      <c r="WDE286" s="678" t="e">
        <f>WDD286+#REF!</f>
        <v>#REF!</v>
      </c>
      <c r="WDF286" s="197"/>
      <c r="WDG286" s="678" t="e">
        <f>WDF286+#REF!</f>
        <v>#REF!</v>
      </c>
      <c r="WDH286" s="197"/>
      <c r="WDI286" s="678" t="e">
        <f>WDH286+#REF!</f>
        <v>#REF!</v>
      </c>
      <c r="WDJ286" s="197"/>
      <c r="WDK286" s="678" t="e">
        <f>WDJ286+#REF!</f>
        <v>#REF!</v>
      </c>
      <c r="WDL286" s="197"/>
      <c r="WDM286" s="678" t="e">
        <f>WDL286+#REF!</f>
        <v>#REF!</v>
      </c>
      <c r="WDN286" s="197"/>
      <c r="WDO286" s="678" t="e">
        <f>WDN286+#REF!</f>
        <v>#REF!</v>
      </c>
      <c r="WDP286" s="197"/>
      <c r="WDQ286" s="678" t="e">
        <f>WDP286+#REF!</f>
        <v>#REF!</v>
      </c>
      <c r="WDR286" s="197"/>
      <c r="WDS286" s="678" t="e">
        <f>WDR286+#REF!</f>
        <v>#REF!</v>
      </c>
      <c r="WDT286" s="197"/>
      <c r="WDU286" s="678" t="e">
        <f>WDT286+#REF!</f>
        <v>#REF!</v>
      </c>
      <c r="WDV286" s="197"/>
      <c r="WDW286" s="678" t="e">
        <f>WDV286+#REF!</f>
        <v>#REF!</v>
      </c>
      <c r="WDX286" s="197"/>
      <c r="WDY286" s="678" t="e">
        <f>WDX286+#REF!</f>
        <v>#REF!</v>
      </c>
      <c r="WDZ286" s="197"/>
      <c r="WEA286" s="678" t="e">
        <f>WDZ286+#REF!</f>
        <v>#REF!</v>
      </c>
      <c r="WEB286" s="197"/>
      <c r="WEC286" s="678" t="e">
        <f>WEB286+#REF!</f>
        <v>#REF!</v>
      </c>
      <c r="WED286" s="197"/>
      <c r="WEE286" s="678" t="e">
        <f>WED286+#REF!</f>
        <v>#REF!</v>
      </c>
      <c r="WEF286" s="197"/>
      <c r="WEG286" s="678" t="e">
        <f>WEF286+#REF!</f>
        <v>#REF!</v>
      </c>
      <c r="WEH286" s="197"/>
      <c r="WEI286" s="678" t="e">
        <f>WEH286+#REF!</f>
        <v>#REF!</v>
      </c>
      <c r="WEJ286" s="197"/>
      <c r="WEK286" s="678" t="e">
        <f>WEJ286+#REF!</f>
        <v>#REF!</v>
      </c>
      <c r="WEL286" s="197"/>
      <c r="WEM286" s="678" t="e">
        <f>WEL286+#REF!</f>
        <v>#REF!</v>
      </c>
      <c r="WEN286" s="197"/>
      <c r="WEO286" s="678" t="e">
        <f>WEN286+#REF!</f>
        <v>#REF!</v>
      </c>
      <c r="WEP286" s="197"/>
      <c r="WEQ286" s="678" t="e">
        <f>WEP286+#REF!</f>
        <v>#REF!</v>
      </c>
      <c r="WER286" s="197"/>
      <c r="WES286" s="678" t="e">
        <f>WER286+#REF!</f>
        <v>#REF!</v>
      </c>
      <c r="WET286" s="197"/>
      <c r="WEU286" s="678" t="e">
        <f>WET286+#REF!</f>
        <v>#REF!</v>
      </c>
      <c r="WEV286" s="197"/>
      <c r="WEW286" s="678" t="e">
        <f>WEV286+#REF!</f>
        <v>#REF!</v>
      </c>
      <c r="WEX286" s="197"/>
      <c r="WEY286" s="678" t="e">
        <f>WEX286+#REF!</f>
        <v>#REF!</v>
      </c>
      <c r="WEZ286" s="197"/>
      <c r="WFA286" s="678" t="e">
        <f>WEZ286+#REF!</f>
        <v>#REF!</v>
      </c>
      <c r="WFB286" s="197"/>
      <c r="WFC286" s="678" t="e">
        <f>WFB286+#REF!</f>
        <v>#REF!</v>
      </c>
      <c r="WFD286" s="197"/>
      <c r="WFE286" s="678" t="e">
        <f>WFD286+#REF!</f>
        <v>#REF!</v>
      </c>
      <c r="WFF286" s="197"/>
      <c r="WFG286" s="678" t="e">
        <f>WFF286+#REF!</f>
        <v>#REF!</v>
      </c>
      <c r="WFH286" s="197"/>
      <c r="WFI286" s="678" t="e">
        <f>WFH286+#REF!</f>
        <v>#REF!</v>
      </c>
      <c r="WFJ286" s="197"/>
      <c r="WFK286" s="678" t="e">
        <f>WFJ286+#REF!</f>
        <v>#REF!</v>
      </c>
      <c r="WFL286" s="197"/>
      <c r="WFM286" s="678" t="e">
        <f>WFL286+#REF!</f>
        <v>#REF!</v>
      </c>
      <c r="WFN286" s="197"/>
      <c r="WFO286" s="678" t="e">
        <f>WFN286+#REF!</f>
        <v>#REF!</v>
      </c>
      <c r="WFP286" s="197"/>
      <c r="WFQ286" s="678" t="e">
        <f>WFP286+#REF!</f>
        <v>#REF!</v>
      </c>
      <c r="WFR286" s="197"/>
      <c r="WFS286" s="678" t="e">
        <f>WFR286+#REF!</f>
        <v>#REF!</v>
      </c>
      <c r="WFT286" s="197"/>
      <c r="WFU286" s="678" t="e">
        <f>WFT286+#REF!</f>
        <v>#REF!</v>
      </c>
      <c r="WFV286" s="197"/>
      <c r="WFW286" s="678" t="e">
        <f>WFV286+#REF!</f>
        <v>#REF!</v>
      </c>
      <c r="WFX286" s="197"/>
      <c r="WFY286" s="678" t="e">
        <f>WFX286+#REF!</f>
        <v>#REF!</v>
      </c>
      <c r="WFZ286" s="197"/>
      <c r="WGA286" s="678" t="e">
        <f>WFZ286+#REF!</f>
        <v>#REF!</v>
      </c>
      <c r="WGB286" s="197"/>
      <c r="WGC286" s="678" t="e">
        <f>WGB286+#REF!</f>
        <v>#REF!</v>
      </c>
      <c r="WGD286" s="197"/>
      <c r="WGE286" s="678" t="e">
        <f>WGD286+#REF!</f>
        <v>#REF!</v>
      </c>
      <c r="WGF286" s="197"/>
      <c r="WGG286" s="678" t="e">
        <f>WGF286+#REF!</f>
        <v>#REF!</v>
      </c>
      <c r="WGH286" s="197"/>
      <c r="WGI286" s="678" t="e">
        <f>WGH286+#REF!</f>
        <v>#REF!</v>
      </c>
      <c r="WGJ286" s="197"/>
      <c r="WGK286" s="678" t="e">
        <f>WGJ286+#REF!</f>
        <v>#REF!</v>
      </c>
      <c r="WGL286" s="197"/>
      <c r="WGM286" s="678" t="e">
        <f>WGL286+#REF!</f>
        <v>#REF!</v>
      </c>
      <c r="WGN286" s="197"/>
      <c r="WGO286" s="678" t="e">
        <f>WGN286+#REF!</f>
        <v>#REF!</v>
      </c>
      <c r="WGP286" s="197"/>
      <c r="WGQ286" s="678" t="e">
        <f>WGP286+#REF!</f>
        <v>#REF!</v>
      </c>
      <c r="WGR286" s="197"/>
      <c r="WGS286" s="678" t="e">
        <f>WGR286+#REF!</f>
        <v>#REF!</v>
      </c>
      <c r="WGT286" s="197"/>
      <c r="WGU286" s="678" t="e">
        <f>WGT286+#REF!</f>
        <v>#REF!</v>
      </c>
      <c r="WGV286" s="197"/>
      <c r="WGW286" s="678" t="e">
        <f>WGV286+#REF!</f>
        <v>#REF!</v>
      </c>
      <c r="WGX286" s="197"/>
      <c r="WGY286" s="678" t="e">
        <f>WGX286+#REF!</f>
        <v>#REF!</v>
      </c>
      <c r="WGZ286" s="197"/>
      <c r="WHA286" s="678" t="e">
        <f>WGZ286+#REF!</f>
        <v>#REF!</v>
      </c>
      <c r="WHB286" s="197"/>
      <c r="WHC286" s="678" t="e">
        <f>WHB286+#REF!</f>
        <v>#REF!</v>
      </c>
      <c r="WHD286" s="197"/>
      <c r="WHE286" s="678" t="e">
        <f>WHD286+#REF!</f>
        <v>#REF!</v>
      </c>
      <c r="WHF286" s="197"/>
      <c r="WHG286" s="678" t="e">
        <f>WHF286+#REF!</f>
        <v>#REF!</v>
      </c>
      <c r="WHH286" s="197"/>
      <c r="WHI286" s="678" t="e">
        <f>WHH286+#REF!</f>
        <v>#REF!</v>
      </c>
      <c r="WHJ286" s="197"/>
      <c r="WHK286" s="678" t="e">
        <f>WHJ286+#REF!</f>
        <v>#REF!</v>
      </c>
      <c r="WHL286" s="197"/>
      <c r="WHM286" s="678" t="e">
        <f>WHL286+#REF!</f>
        <v>#REF!</v>
      </c>
      <c r="WHN286" s="197"/>
      <c r="WHO286" s="678" t="e">
        <f>WHN286+#REF!</f>
        <v>#REF!</v>
      </c>
      <c r="WHP286" s="197"/>
      <c r="WHQ286" s="678" t="e">
        <f>WHP286+#REF!</f>
        <v>#REF!</v>
      </c>
      <c r="WHR286" s="197"/>
      <c r="WHS286" s="678" t="e">
        <f>WHR286+#REF!</f>
        <v>#REF!</v>
      </c>
      <c r="WHT286" s="197"/>
      <c r="WHU286" s="678" t="e">
        <f>WHT286+#REF!</f>
        <v>#REF!</v>
      </c>
      <c r="WHV286" s="197"/>
      <c r="WHW286" s="678" t="e">
        <f>WHV286+#REF!</f>
        <v>#REF!</v>
      </c>
      <c r="WHX286" s="197"/>
      <c r="WHY286" s="678" t="e">
        <f>WHX286+#REF!</f>
        <v>#REF!</v>
      </c>
      <c r="WHZ286" s="197"/>
      <c r="WIA286" s="678" t="e">
        <f>WHZ286+#REF!</f>
        <v>#REF!</v>
      </c>
      <c r="WIB286" s="197"/>
      <c r="WIC286" s="678" t="e">
        <f>WIB286+#REF!</f>
        <v>#REF!</v>
      </c>
      <c r="WID286" s="197"/>
      <c r="WIE286" s="678" t="e">
        <f>WID286+#REF!</f>
        <v>#REF!</v>
      </c>
      <c r="WIF286" s="197"/>
      <c r="WIG286" s="678" t="e">
        <f>WIF286+#REF!</f>
        <v>#REF!</v>
      </c>
      <c r="WIH286" s="197"/>
      <c r="WII286" s="678" t="e">
        <f>WIH286+#REF!</f>
        <v>#REF!</v>
      </c>
      <c r="WIJ286" s="197"/>
      <c r="WIK286" s="678" t="e">
        <f>WIJ286+#REF!</f>
        <v>#REF!</v>
      </c>
      <c r="WIL286" s="197"/>
      <c r="WIM286" s="678" t="e">
        <f>WIL286+#REF!</f>
        <v>#REF!</v>
      </c>
      <c r="WIN286" s="197"/>
      <c r="WIO286" s="678" t="e">
        <f>WIN286+#REF!</f>
        <v>#REF!</v>
      </c>
      <c r="WIP286" s="197"/>
      <c r="WIQ286" s="678" t="e">
        <f>WIP286+#REF!</f>
        <v>#REF!</v>
      </c>
      <c r="WIR286" s="197"/>
      <c r="WIS286" s="678" t="e">
        <f>WIR286+#REF!</f>
        <v>#REF!</v>
      </c>
      <c r="WIT286" s="197"/>
      <c r="WIU286" s="678" t="e">
        <f>WIT286+#REF!</f>
        <v>#REF!</v>
      </c>
      <c r="WIV286" s="197"/>
      <c r="WIW286" s="678" t="e">
        <f>WIV286+#REF!</f>
        <v>#REF!</v>
      </c>
      <c r="WIX286" s="197"/>
      <c r="WIY286" s="678" t="e">
        <f>WIX286+#REF!</f>
        <v>#REF!</v>
      </c>
      <c r="WIZ286" s="197"/>
      <c r="WJA286" s="678" t="e">
        <f>WIZ286+#REF!</f>
        <v>#REF!</v>
      </c>
      <c r="WJB286" s="197"/>
      <c r="WJC286" s="678" t="e">
        <f>WJB286+#REF!</f>
        <v>#REF!</v>
      </c>
      <c r="WJD286" s="197"/>
      <c r="WJE286" s="678" t="e">
        <f>WJD286+#REF!</f>
        <v>#REF!</v>
      </c>
      <c r="WJF286" s="197"/>
      <c r="WJG286" s="678" t="e">
        <f>WJF286+#REF!</f>
        <v>#REF!</v>
      </c>
      <c r="WJH286" s="197"/>
      <c r="WJI286" s="678" t="e">
        <f>WJH286+#REF!</f>
        <v>#REF!</v>
      </c>
      <c r="WJJ286" s="197"/>
      <c r="WJK286" s="678" t="e">
        <f>WJJ286+#REF!</f>
        <v>#REF!</v>
      </c>
      <c r="WJL286" s="197"/>
      <c r="WJM286" s="678" t="e">
        <f>WJL286+#REF!</f>
        <v>#REF!</v>
      </c>
      <c r="WJN286" s="197"/>
      <c r="WJO286" s="678" t="e">
        <f>WJN286+#REF!</f>
        <v>#REF!</v>
      </c>
      <c r="WJP286" s="197"/>
      <c r="WJQ286" s="678" t="e">
        <f>WJP286+#REF!</f>
        <v>#REF!</v>
      </c>
      <c r="WJR286" s="197"/>
      <c r="WJS286" s="678" t="e">
        <f>WJR286+#REF!</f>
        <v>#REF!</v>
      </c>
      <c r="WJT286" s="197"/>
      <c r="WJU286" s="678" t="e">
        <f>WJT286+#REF!</f>
        <v>#REF!</v>
      </c>
      <c r="WJV286" s="197"/>
      <c r="WJW286" s="678" t="e">
        <f>WJV286+#REF!</f>
        <v>#REF!</v>
      </c>
      <c r="WJX286" s="197"/>
      <c r="WJY286" s="678" t="e">
        <f>WJX286+#REF!</f>
        <v>#REF!</v>
      </c>
      <c r="WJZ286" s="197"/>
      <c r="WKA286" s="678" t="e">
        <f>WJZ286+#REF!</f>
        <v>#REF!</v>
      </c>
      <c r="WKB286" s="197"/>
      <c r="WKC286" s="678" t="e">
        <f>WKB286+#REF!</f>
        <v>#REF!</v>
      </c>
      <c r="WKD286" s="197"/>
      <c r="WKE286" s="678" t="e">
        <f>WKD286+#REF!</f>
        <v>#REF!</v>
      </c>
      <c r="WKF286" s="197"/>
      <c r="WKG286" s="678" t="e">
        <f>WKF286+#REF!</f>
        <v>#REF!</v>
      </c>
      <c r="WKH286" s="197"/>
      <c r="WKI286" s="678" t="e">
        <f>WKH286+#REF!</f>
        <v>#REF!</v>
      </c>
      <c r="WKJ286" s="197"/>
      <c r="WKK286" s="678" t="e">
        <f>WKJ286+#REF!</f>
        <v>#REF!</v>
      </c>
      <c r="WKL286" s="197"/>
      <c r="WKM286" s="678" t="e">
        <f>WKL286+#REF!</f>
        <v>#REF!</v>
      </c>
      <c r="WKN286" s="197"/>
      <c r="WKO286" s="678" t="e">
        <f>WKN286+#REF!</f>
        <v>#REF!</v>
      </c>
      <c r="WKP286" s="197"/>
      <c r="WKQ286" s="678" t="e">
        <f>WKP286+#REF!</f>
        <v>#REF!</v>
      </c>
      <c r="WKR286" s="197"/>
      <c r="WKS286" s="678" t="e">
        <f>WKR286+#REF!</f>
        <v>#REF!</v>
      </c>
      <c r="WKT286" s="197"/>
      <c r="WKU286" s="678" t="e">
        <f>WKT286+#REF!</f>
        <v>#REF!</v>
      </c>
      <c r="WKV286" s="197"/>
      <c r="WKW286" s="678" t="e">
        <f>WKV286+#REF!</f>
        <v>#REF!</v>
      </c>
      <c r="WKX286" s="197"/>
      <c r="WKY286" s="678" t="e">
        <f>WKX286+#REF!</f>
        <v>#REF!</v>
      </c>
      <c r="WKZ286" s="197"/>
      <c r="WLA286" s="678" t="e">
        <f>WKZ286+#REF!</f>
        <v>#REF!</v>
      </c>
      <c r="WLB286" s="197"/>
      <c r="WLC286" s="678" t="e">
        <f>WLB286+#REF!</f>
        <v>#REF!</v>
      </c>
      <c r="WLD286" s="197"/>
      <c r="WLE286" s="678" t="e">
        <f>WLD286+#REF!</f>
        <v>#REF!</v>
      </c>
      <c r="WLF286" s="197"/>
      <c r="WLG286" s="678" t="e">
        <f>WLF286+#REF!</f>
        <v>#REF!</v>
      </c>
      <c r="WLH286" s="197"/>
      <c r="WLI286" s="678" t="e">
        <f>WLH286+#REF!</f>
        <v>#REF!</v>
      </c>
      <c r="WLJ286" s="197"/>
      <c r="WLK286" s="678" t="e">
        <f>WLJ286+#REF!</f>
        <v>#REF!</v>
      </c>
      <c r="WLL286" s="197"/>
      <c r="WLM286" s="678" t="e">
        <f>WLL286+#REF!</f>
        <v>#REF!</v>
      </c>
      <c r="WLN286" s="197"/>
      <c r="WLO286" s="678" t="e">
        <f>WLN286+#REF!</f>
        <v>#REF!</v>
      </c>
      <c r="WLP286" s="197"/>
      <c r="WLQ286" s="678" t="e">
        <f>WLP286+#REF!</f>
        <v>#REF!</v>
      </c>
      <c r="WLR286" s="197"/>
      <c r="WLS286" s="678" t="e">
        <f>WLR286+#REF!</f>
        <v>#REF!</v>
      </c>
      <c r="WLT286" s="197"/>
      <c r="WLU286" s="678" t="e">
        <f>WLT286+#REF!</f>
        <v>#REF!</v>
      </c>
      <c r="WLV286" s="197"/>
      <c r="WLW286" s="678" t="e">
        <f>WLV286+#REF!</f>
        <v>#REF!</v>
      </c>
      <c r="WLX286" s="197"/>
      <c r="WLY286" s="678" t="e">
        <f>WLX286+#REF!</f>
        <v>#REF!</v>
      </c>
      <c r="WLZ286" s="197"/>
      <c r="WMA286" s="678" t="e">
        <f>WLZ286+#REF!</f>
        <v>#REF!</v>
      </c>
      <c r="WMB286" s="197"/>
      <c r="WMC286" s="678" t="e">
        <f>WMB286+#REF!</f>
        <v>#REF!</v>
      </c>
      <c r="WMD286" s="197"/>
      <c r="WME286" s="678" t="e">
        <f>WMD286+#REF!</f>
        <v>#REF!</v>
      </c>
      <c r="WMF286" s="197"/>
      <c r="WMG286" s="678" t="e">
        <f>WMF286+#REF!</f>
        <v>#REF!</v>
      </c>
      <c r="WMH286" s="197"/>
      <c r="WMI286" s="678" t="e">
        <f>WMH286+#REF!</f>
        <v>#REF!</v>
      </c>
      <c r="WMJ286" s="197"/>
      <c r="WMK286" s="678" t="e">
        <f>WMJ286+#REF!</f>
        <v>#REF!</v>
      </c>
      <c r="WML286" s="197"/>
      <c r="WMM286" s="678" t="e">
        <f>WML286+#REF!</f>
        <v>#REF!</v>
      </c>
      <c r="WMN286" s="197"/>
      <c r="WMO286" s="678" t="e">
        <f>WMN286+#REF!</f>
        <v>#REF!</v>
      </c>
      <c r="WMP286" s="197"/>
      <c r="WMQ286" s="678" t="e">
        <f>WMP286+#REF!</f>
        <v>#REF!</v>
      </c>
      <c r="WMR286" s="197"/>
      <c r="WMS286" s="678" t="e">
        <f>WMR286+#REF!</f>
        <v>#REF!</v>
      </c>
      <c r="WMT286" s="197"/>
      <c r="WMU286" s="678" t="e">
        <f>WMT286+#REF!</f>
        <v>#REF!</v>
      </c>
      <c r="WMV286" s="197"/>
      <c r="WMW286" s="678" t="e">
        <f>WMV286+#REF!</f>
        <v>#REF!</v>
      </c>
      <c r="WMX286" s="197"/>
      <c r="WMY286" s="678" t="e">
        <f>WMX286+#REF!</f>
        <v>#REF!</v>
      </c>
      <c r="WMZ286" s="197"/>
      <c r="WNA286" s="678" t="e">
        <f>WMZ286+#REF!</f>
        <v>#REF!</v>
      </c>
      <c r="WNB286" s="197"/>
      <c r="WNC286" s="678" t="e">
        <f>WNB286+#REF!</f>
        <v>#REF!</v>
      </c>
      <c r="WND286" s="197"/>
      <c r="WNE286" s="678" t="e">
        <f>WND286+#REF!</f>
        <v>#REF!</v>
      </c>
      <c r="WNF286" s="197"/>
      <c r="WNG286" s="678" t="e">
        <f>WNF286+#REF!</f>
        <v>#REF!</v>
      </c>
      <c r="WNH286" s="197"/>
      <c r="WNI286" s="678" t="e">
        <f>WNH286+#REF!</f>
        <v>#REF!</v>
      </c>
      <c r="WNJ286" s="197"/>
      <c r="WNK286" s="678" t="e">
        <f>WNJ286+#REF!</f>
        <v>#REF!</v>
      </c>
      <c r="WNL286" s="197"/>
      <c r="WNM286" s="678" t="e">
        <f>WNL286+#REF!</f>
        <v>#REF!</v>
      </c>
      <c r="WNN286" s="197"/>
      <c r="WNO286" s="678" t="e">
        <f>WNN286+#REF!</f>
        <v>#REF!</v>
      </c>
      <c r="WNP286" s="197"/>
      <c r="WNQ286" s="678" t="e">
        <f>WNP286+#REF!</f>
        <v>#REF!</v>
      </c>
      <c r="WNR286" s="197"/>
      <c r="WNS286" s="678" t="e">
        <f>WNR286+#REF!</f>
        <v>#REF!</v>
      </c>
      <c r="WNT286" s="197"/>
      <c r="WNU286" s="678" t="e">
        <f>WNT286+#REF!</f>
        <v>#REF!</v>
      </c>
      <c r="WNV286" s="197"/>
      <c r="WNW286" s="678" t="e">
        <f>WNV286+#REF!</f>
        <v>#REF!</v>
      </c>
      <c r="WNX286" s="197"/>
      <c r="WNY286" s="678" t="e">
        <f>WNX286+#REF!</f>
        <v>#REF!</v>
      </c>
      <c r="WNZ286" s="197"/>
      <c r="WOA286" s="678" t="e">
        <f>WNZ286+#REF!</f>
        <v>#REF!</v>
      </c>
      <c r="WOB286" s="197"/>
      <c r="WOC286" s="678" t="e">
        <f>WOB286+#REF!</f>
        <v>#REF!</v>
      </c>
      <c r="WOD286" s="197"/>
      <c r="WOE286" s="678" t="e">
        <f>WOD286+#REF!</f>
        <v>#REF!</v>
      </c>
      <c r="WOF286" s="197"/>
      <c r="WOG286" s="678" t="e">
        <f>WOF286+#REF!</f>
        <v>#REF!</v>
      </c>
      <c r="WOH286" s="197"/>
      <c r="WOI286" s="678" t="e">
        <f>WOH286+#REF!</f>
        <v>#REF!</v>
      </c>
      <c r="WOJ286" s="197"/>
      <c r="WOK286" s="678" t="e">
        <f>WOJ286+#REF!</f>
        <v>#REF!</v>
      </c>
      <c r="WOL286" s="197"/>
      <c r="WOM286" s="678" t="e">
        <f>WOL286+#REF!</f>
        <v>#REF!</v>
      </c>
      <c r="WON286" s="197"/>
      <c r="WOO286" s="678" t="e">
        <f>WON286+#REF!</f>
        <v>#REF!</v>
      </c>
      <c r="WOP286" s="197"/>
      <c r="WOQ286" s="678" t="e">
        <f>WOP286+#REF!</f>
        <v>#REF!</v>
      </c>
      <c r="WOR286" s="197"/>
      <c r="WOS286" s="678" t="e">
        <f>WOR286+#REF!</f>
        <v>#REF!</v>
      </c>
      <c r="WOT286" s="197"/>
      <c r="WOU286" s="678" t="e">
        <f>WOT286+#REF!</f>
        <v>#REF!</v>
      </c>
      <c r="WOV286" s="197"/>
      <c r="WOW286" s="678" t="e">
        <f>WOV286+#REF!</f>
        <v>#REF!</v>
      </c>
      <c r="WOX286" s="197"/>
      <c r="WOY286" s="678" t="e">
        <f>WOX286+#REF!</f>
        <v>#REF!</v>
      </c>
      <c r="WOZ286" s="197"/>
      <c r="WPA286" s="678" t="e">
        <f>WOZ286+#REF!</f>
        <v>#REF!</v>
      </c>
      <c r="WPB286" s="197"/>
      <c r="WPC286" s="678" t="e">
        <f>WPB286+#REF!</f>
        <v>#REF!</v>
      </c>
      <c r="WPD286" s="197"/>
      <c r="WPE286" s="678" t="e">
        <f>WPD286+#REF!</f>
        <v>#REF!</v>
      </c>
      <c r="WPF286" s="197"/>
      <c r="WPG286" s="678" t="e">
        <f>WPF286+#REF!</f>
        <v>#REF!</v>
      </c>
      <c r="WPH286" s="197"/>
      <c r="WPI286" s="678" t="e">
        <f>WPH286+#REF!</f>
        <v>#REF!</v>
      </c>
      <c r="WPJ286" s="197"/>
      <c r="WPK286" s="678" t="e">
        <f>WPJ286+#REF!</f>
        <v>#REF!</v>
      </c>
      <c r="WPL286" s="197"/>
      <c r="WPM286" s="678" t="e">
        <f>WPL286+#REF!</f>
        <v>#REF!</v>
      </c>
      <c r="WPN286" s="197"/>
      <c r="WPO286" s="678" t="e">
        <f>WPN286+#REF!</f>
        <v>#REF!</v>
      </c>
      <c r="WPP286" s="197"/>
      <c r="WPQ286" s="678" t="e">
        <f>WPP286+#REF!</f>
        <v>#REF!</v>
      </c>
      <c r="WPR286" s="197"/>
      <c r="WPS286" s="678" t="e">
        <f>WPR286+#REF!</f>
        <v>#REF!</v>
      </c>
      <c r="WPT286" s="197"/>
      <c r="WPU286" s="678" t="e">
        <f>WPT286+#REF!</f>
        <v>#REF!</v>
      </c>
      <c r="WPV286" s="197"/>
      <c r="WPW286" s="678" t="e">
        <f>WPV286+#REF!</f>
        <v>#REF!</v>
      </c>
      <c r="WPX286" s="197"/>
      <c r="WPY286" s="678" t="e">
        <f>WPX286+#REF!</f>
        <v>#REF!</v>
      </c>
      <c r="WPZ286" s="197"/>
      <c r="WQA286" s="678" t="e">
        <f>WPZ286+#REF!</f>
        <v>#REF!</v>
      </c>
      <c r="WQB286" s="197"/>
      <c r="WQC286" s="678" t="e">
        <f>WQB286+#REF!</f>
        <v>#REF!</v>
      </c>
      <c r="WQD286" s="197"/>
      <c r="WQE286" s="678" t="e">
        <f>WQD286+#REF!</f>
        <v>#REF!</v>
      </c>
      <c r="WQF286" s="197"/>
      <c r="WQG286" s="678" t="e">
        <f>WQF286+#REF!</f>
        <v>#REF!</v>
      </c>
      <c r="WQH286" s="197"/>
      <c r="WQI286" s="678" t="e">
        <f>WQH286+#REF!</f>
        <v>#REF!</v>
      </c>
      <c r="WQJ286" s="197"/>
      <c r="WQK286" s="678" t="e">
        <f>WQJ286+#REF!</f>
        <v>#REF!</v>
      </c>
      <c r="WQL286" s="197"/>
      <c r="WQM286" s="678" t="e">
        <f>WQL286+#REF!</f>
        <v>#REF!</v>
      </c>
      <c r="WQN286" s="197"/>
      <c r="WQO286" s="678" t="e">
        <f>WQN286+#REF!</f>
        <v>#REF!</v>
      </c>
      <c r="WQP286" s="197"/>
      <c r="WQQ286" s="678" t="e">
        <f>WQP286+#REF!</f>
        <v>#REF!</v>
      </c>
      <c r="WQR286" s="197"/>
      <c r="WQS286" s="678" t="e">
        <f>WQR286+#REF!</f>
        <v>#REF!</v>
      </c>
      <c r="WQT286" s="197"/>
      <c r="WQU286" s="678" t="e">
        <f>WQT286+#REF!</f>
        <v>#REF!</v>
      </c>
      <c r="WQV286" s="197"/>
      <c r="WQW286" s="678" t="e">
        <f>WQV286+#REF!</f>
        <v>#REF!</v>
      </c>
      <c r="WQX286" s="197"/>
      <c r="WQY286" s="678" t="e">
        <f>WQX286+#REF!</f>
        <v>#REF!</v>
      </c>
      <c r="WQZ286" s="197"/>
      <c r="WRA286" s="678" t="e">
        <f>WQZ286+#REF!</f>
        <v>#REF!</v>
      </c>
      <c r="WRB286" s="197"/>
      <c r="WRC286" s="678" t="e">
        <f>WRB286+#REF!</f>
        <v>#REF!</v>
      </c>
      <c r="WRD286" s="197"/>
      <c r="WRE286" s="678" t="e">
        <f>WRD286+#REF!</f>
        <v>#REF!</v>
      </c>
      <c r="WRF286" s="197"/>
      <c r="WRG286" s="678" t="e">
        <f>WRF286+#REF!</f>
        <v>#REF!</v>
      </c>
      <c r="WRH286" s="197"/>
      <c r="WRI286" s="678" t="e">
        <f>WRH286+#REF!</f>
        <v>#REF!</v>
      </c>
      <c r="WRJ286" s="197"/>
      <c r="WRK286" s="678" t="e">
        <f>WRJ286+#REF!</f>
        <v>#REF!</v>
      </c>
      <c r="WRL286" s="197"/>
      <c r="WRM286" s="678" t="e">
        <f>WRL286+#REF!</f>
        <v>#REF!</v>
      </c>
      <c r="WRN286" s="197"/>
      <c r="WRO286" s="678" t="e">
        <f>WRN286+#REF!</f>
        <v>#REF!</v>
      </c>
      <c r="WRP286" s="197"/>
      <c r="WRQ286" s="678" t="e">
        <f>WRP286+#REF!</f>
        <v>#REF!</v>
      </c>
      <c r="WRR286" s="197"/>
      <c r="WRS286" s="678" t="e">
        <f>WRR286+#REF!</f>
        <v>#REF!</v>
      </c>
      <c r="WRT286" s="197"/>
      <c r="WRU286" s="678" t="e">
        <f>WRT286+#REF!</f>
        <v>#REF!</v>
      </c>
      <c r="WRV286" s="197"/>
      <c r="WRW286" s="678" t="e">
        <f>WRV286+#REF!</f>
        <v>#REF!</v>
      </c>
      <c r="WRX286" s="197"/>
      <c r="WRY286" s="678" t="e">
        <f>WRX286+#REF!</f>
        <v>#REF!</v>
      </c>
      <c r="WRZ286" s="197"/>
      <c r="WSA286" s="678" t="e">
        <f>WRZ286+#REF!</f>
        <v>#REF!</v>
      </c>
      <c r="WSB286" s="197"/>
      <c r="WSC286" s="678" t="e">
        <f>WSB286+#REF!</f>
        <v>#REF!</v>
      </c>
      <c r="WSD286" s="197"/>
      <c r="WSE286" s="678" t="e">
        <f>WSD286+#REF!</f>
        <v>#REF!</v>
      </c>
      <c r="WSF286" s="197"/>
      <c r="WSG286" s="678" t="e">
        <f>WSF286+#REF!</f>
        <v>#REF!</v>
      </c>
      <c r="WSH286" s="197"/>
      <c r="WSI286" s="678" t="e">
        <f>WSH286+#REF!</f>
        <v>#REF!</v>
      </c>
      <c r="WSJ286" s="197"/>
      <c r="WSK286" s="678" t="e">
        <f>WSJ286+#REF!</f>
        <v>#REF!</v>
      </c>
      <c r="WSL286" s="197"/>
      <c r="WSM286" s="678" t="e">
        <f>WSL286+#REF!</f>
        <v>#REF!</v>
      </c>
      <c r="WSN286" s="197"/>
      <c r="WSO286" s="678" t="e">
        <f>WSN286+#REF!</f>
        <v>#REF!</v>
      </c>
      <c r="WSP286" s="197"/>
      <c r="WSQ286" s="678" t="e">
        <f>WSP286+#REF!</f>
        <v>#REF!</v>
      </c>
      <c r="WSR286" s="197"/>
      <c r="WSS286" s="678" t="e">
        <f>WSR286+#REF!</f>
        <v>#REF!</v>
      </c>
      <c r="WST286" s="197"/>
      <c r="WSU286" s="678" t="e">
        <f>WST286+#REF!</f>
        <v>#REF!</v>
      </c>
      <c r="WSV286" s="197"/>
      <c r="WSW286" s="678" t="e">
        <f>WSV286+#REF!</f>
        <v>#REF!</v>
      </c>
      <c r="WSX286" s="197"/>
      <c r="WSY286" s="678" t="e">
        <f>WSX286+#REF!</f>
        <v>#REF!</v>
      </c>
      <c r="WSZ286" s="197"/>
      <c r="WTA286" s="678" t="e">
        <f>WSZ286+#REF!</f>
        <v>#REF!</v>
      </c>
      <c r="WTB286" s="197"/>
      <c r="WTC286" s="678" t="e">
        <f>WTB286+#REF!</f>
        <v>#REF!</v>
      </c>
      <c r="WTD286" s="197"/>
      <c r="WTE286" s="678" t="e">
        <f>WTD286+#REF!</f>
        <v>#REF!</v>
      </c>
      <c r="WTF286" s="197"/>
      <c r="WTG286" s="678" t="e">
        <f>WTF286+#REF!</f>
        <v>#REF!</v>
      </c>
      <c r="WTH286" s="197"/>
      <c r="WTI286" s="678" t="e">
        <f>WTH286+#REF!</f>
        <v>#REF!</v>
      </c>
      <c r="WTJ286" s="197"/>
      <c r="WTK286" s="678" t="e">
        <f>WTJ286+#REF!</f>
        <v>#REF!</v>
      </c>
      <c r="WTL286" s="197"/>
      <c r="WTM286" s="678" t="e">
        <f>WTL286+#REF!</f>
        <v>#REF!</v>
      </c>
      <c r="WTN286" s="197"/>
      <c r="WTO286" s="678" t="e">
        <f>WTN286+#REF!</f>
        <v>#REF!</v>
      </c>
      <c r="WTP286" s="197"/>
      <c r="WTQ286" s="678" t="e">
        <f>WTP286+#REF!</f>
        <v>#REF!</v>
      </c>
      <c r="WTR286" s="197"/>
      <c r="WTS286" s="678" t="e">
        <f>WTR286+#REF!</f>
        <v>#REF!</v>
      </c>
      <c r="WTT286" s="197"/>
      <c r="WTU286" s="678" t="e">
        <f>WTT286+#REF!</f>
        <v>#REF!</v>
      </c>
      <c r="WTV286" s="197"/>
      <c r="WTW286" s="678" t="e">
        <f>WTV286+#REF!</f>
        <v>#REF!</v>
      </c>
      <c r="WTX286" s="197"/>
      <c r="WTY286" s="678" t="e">
        <f>WTX286+#REF!</f>
        <v>#REF!</v>
      </c>
      <c r="WTZ286" s="197"/>
      <c r="WUA286" s="678" t="e">
        <f>WTZ286+#REF!</f>
        <v>#REF!</v>
      </c>
      <c r="WUB286" s="197"/>
      <c r="WUC286" s="678" t="e">
        <f>WUB286+#REF!</f>
        <v>#REF!</v>
      </c>
      <c r="WUD286" s="197"/>
      <c r="WUE286" s="678" t="e">
        <f>WUD286+#REF!</f>
        <v>#REF!</v>
      </c>
      <c r="WUF286" s="197"/>
      <c r="WUG286" s="678" t="e">
        <f>WUF286+#REF!</f>
        <v>#REF!</v>
      </c>
      <c r="WUH286" s="197"/>
      <c r="WUI286" s="678" t="e">
        <f>WUH286+#REF!</f>
        <v>#REF!</v>
      </c>
      <c r="WUJ286" s="197"/>
      <c r="WUK286" s="678" t="e">
        <f>WUJ286+#REF!</f>
        <v>#REF!</v>
      </c>
      <c r="WUL286" s="197"/>
      <c r="WUM286" s="678" t="e">
        <f>WUL286+#REF!</f>
        <v>#REF!</v>
      </c>
      <c r="WUN286" s="197"/>
      <c r="WUO286" s="678" t="e">
        <f>WUN286+#REF!</f>
        <v>#REF!</v>
      </c>
      <c r="WUP286" s="197"/>
      <c r="WUQ286" s="678" t="e">
        <f>WUP286+#REF!</f>
        <v>#REF!</v>
      </c>
      <c r="WUR286" s="197"/>
      <c r="WUS286" s="678" t="e">
        <f>WUR286+#REF!</f>
        <v>#REF!</v>
      </c>
      <c r="WUT286" s="197"/>
      <c r="WUU286" s="678" t="e">
        <f>WUT286+#REF!</f>
        <v>#REF!</v>
      </c>
      <c r="WUV286" s="197"/>
      <c r="WUW286" s="678" t="e">
        <f>WUV286+#REF!</f>
        <v>#REF!</v>
      </c>
      <c r="WUX286" s="197"/>
      <c r="WUY286" s="678" t="e">
        <f>WUX286+#REF!</f>
        <v>#REF!</v>
      </c>
      <c r="WUZ286" s="197"/>
      <c r="WVA286" s="678" t="e">
        <f>WUZ286+#REF!</f>
        <v>#REF!</v>
      </c>
      <c r="WVB286" s="197"/>
      <c r="WVC286" s="678" t="e">
        <f>WVB286+#REF!</f>
        <v>#REF!</v>
      </c>
      <c r="WVD286" s="197"/>
      <c r="WVE286" s="678" t="e">
        <f>WVD286+#REF!</f>
        <v>#REF!</v>
      </c>
      <c r="WVF286" s="197"/>
      <c r="WVG286" s="678" t="e">
        <f>WVF286+#REF!</f>
        <v>#REF!</v>
      </c>
      <c r="WVH286" s="197"/>
      <c r="WVI286" s="678" t="e">
        <f>WVH286+#REF!</f>
        <v>#REF!</v>
      </c>
      <c r="WVJ286" s="197"/>
      <c r="WVK286" s="678" t="e">
        <f>WVJ286+#REF!</f>
        <v>#REF!</v>
      </c>
      <c r="WVL286" s="197"/>
      <c r="WVM286" s="678" t="e">
        <f>WVL286+#REF!</f>
        <v>#REF!</v>
      </c>
      <c r="WVN286" s="197"/>
      <c r="WVO286" s="678" t="e">
        <f>WVN286+#REF!</f>
        <v>#REF!</v>
      </c>
      <c r="WVP286" s="197"/>
      <c r="WVQ286" s="678" t="e">
        <f>WVP286+#REF!</f>
        <v>#REF!</v>
      </c>
      <c r="WVR286" s="197"/>
      <c r="WVS286" s="678" t="e">
        <f>WVR286+#REF!</f>
        <v>#REF!</v>
      </c>
      <c r="WVT286" s="197"/>
      <c r="WVU286" s="678" t="e">
        <f>WVT286+#REF!</f>
        <v>#REF!</v>
      </c>
      <c r="WVV286" s="197"/>
      <c r="WVW286" s="678" t="e">
        <f>WVV286+#REF!</f>
        <v>#REF!</v>
      </c>
      <c r="WVX286" s="197"/>
      <c r="WVY286" s="678" t="e">
        <f>WVX286+#REF!</f>
        <v>#REF!</v>
      </c>
      <c r="WVZ286" s="197"/>
      <c r="WWA286" s="678" t="e">
        <f>WVZ286+#REF!</f>
        <v>#REF!</v>
      </c>
      <c r="WWB286" s="197"/>
      <c r="WWC286" s="678" t="e">
        <f>WWB286+#REF!</f>
        <v>#REF!</v>
      </c>
      <c r="WWD286" s="197"/>
      <c r="WWE286" s="678" t="e">
        <f>WWD286+#REF!</f>
        <v>#REF!</v>
      </c>
      <c r="WWF286" s="197"/>
      <c r="WWG286" s="678" t="e">
        <f>WWF286+#REF!</f>
        <v>#REF!</v>
      </c>
      <c r="WWH286" s="197"/>
      <c r="WWI286" s="678" t="e">
        <f>WWH286+#REF!</f>
        <v>#REF!</v>
      </c>
      <c r="WWJ286" s="197"/>
      <c r="WWK286" s="678" t="e">
        <f>WWJ286+#REF!</f>
        <v>#REF!</v>
      </c>
      <c r="WWL286" s="197"/>
      <c r="WWM286" s="678" t="e">
        <f>WWL286+#REF!</f>
        <v>#REF!</v>
      </c>
      <c r="WWN286" s="197"/>
      <c r="WWO286" s="678" t="e">
        <f>WWN286+#REF!</f>
        <v>#REF!</v>
      </c>
      <c r="WWP286" s="197"/>
      <c r="WWQ286" s="678" t="e">
        <f>WWP286+#REF!</f>
        <v>#REF!</v>
      </c>
      <c r="WWR286" s="197"/>
      <c r="WWS286" s="678" t="e">
        <f>WWR286+#REF!</f>
        <v>#REF!</v>
      </c>
      <c r="WWT286" s="197"/>
      <c r="WWU286" s="678" t="e">
        <f>WWT286+#REF!</f>
        <v>#REF!</v>
      </c>
      <c r="WWV286" s="197"/>
      <c r="WWW286" s="678" t="e">
        <f>WWV286+#REF!</f>
        <v>#REF!</v>
      </c>
      <c r="WWX286" s="197"/>
      <c r="WWY286" s="678" t="e">
        <f>WWX286+#REF!</f>
        <v>#REF!</v>
      </c>
      <c r="WWZ286" s="197"/>
      <c r="WXA286" s="678" t="e">
        <f>WWZ286+#REF!</f>
        <v>#REF!</v>
      </c>
      <c r="WXB286" s="197"/>
      <c r="WXC286" s="678" t="e">
        <f>WXB286+#REF!</f>
        <v>#REF!</v>
      </c>
      <c r="WXD286" s="197"/>
      <c r="WXE286" s="678" t="e">
        <f>WXD286+#REF!</f>
        <v>#REF!</v>
      </c>
      <c r="WXF286" s="197"/>
      <c r="WXG286" s="678" t="e">
        <f>WXF286+#REF!</f>
        <v>#REF!</v>
      </c>
      <c r="WXH286" s="197"/>
      <c r="WXI286" s="678" t="e">
        <f>WXH286+#REF!</f>
        <v>#REF!</v>
      </c>
      <c r="WXJ286" s="197"/>
      <c r="WXK286" s="678" t="e">
        <f>WXJ286+#REF!</f>
        <v>#REF!</v>
      </c>
      <c r="WXL286" s="197"/>
      <c r="WXM286" s="678" t="e">
        <f>WXL286+#REF!</f>
        <v>#REF!</v>
      </c>
      <c r="WXN286" s="197"/>
      <c r="WXO286" s="678" t="e">
        <f>WXN286+#REF!</f>
        <v>#REF!</v>
      </c>
      <c r="WXP286" s="197"/>
      <c r="WXQ286" s="678" t="e">
        <f>WXP286+#REF!</f>
        <v>#REF!</v>
      </c>
      <c r="WXR286" s="197"/>
      <c r="WXS286" s="678" t="e">
        <f>WXR286+#REF!</f>
        <v>#REF!</v>
      </c>
      <c r="WXT286" s="197"/>
      <c r="WXU286" s="678" t="e">
        <f>WXT286+#REF!</f>
        <v>#REF!</v>
      </c>
      <c r="WXV286" s="197"/>
      <c r="WXW286" s="678" t="e">
        <f>WXV286+#REF!</f>
        <v>#REF!</v>
      </c>
      <c r="WXX286" s="197"/>
      <c r="WXY286" s="678" t="e">
        <f>WXX286+#REF!</f>
        <v>#REF!</v>
      </c>
      <c r="WXZ286" s="197"/>
      <c r="WYA286" s="678" t="e">
        <f>WXZ286+#REF!</f>
        <v>#REF!</v>
      </c>
      <c r="WYB286" s="197"/>
      <c r="WYC286" s="678" t="e">
        <f>WYB286+#REF!</f>
        <v>#REF!</v>
      </c>
      <c r="WYD286" s="197"/>
      <c r="WYE286" s="678" t="e">
        <f>WYD286+#REF!</f>
        <v>#REF!</v>
      </c>
      <c r="WYF286" s="197"/>
      <c r="WYG286" s="678" t="e">
        <f>WYF286+#REF!</f>
        <v>#REF!</v>
      </c>
      <c r="WYH286" s="197"/>
      <c r="WYI286" s="678" t="e">
        <f>WYH286+#REF!</f>
        <v>#REF!</v>
      </c>
      <c r="WYJ286" s="197"/>
      <c r="WYK286" s="678" t="e">
        <f>WYJ286+#REF!</f>
        <v>#REF!</v>
      </c>
      <c r="WYL286" s="197"/>
      <c r="WYM286" s="678" t="e">
        <f>WYL286+#REF!</f>
        <v>#REF!</v>
      </c>
      <c r="WYN286" s="197"/>
      <c r="WYO286" s="678" t="e">
        <f>WYN286+#REF!</f>
        <v>#REF!</v>
      </c>
      <c r="WYP286" s="197"/>
      <c r="WYQ286" s="678" t="e">
        <f>WYP286+#REF!</f>
        <v>#REF!</v>
      </c>
      <c r="WYR286" s="197"/>
      <c r="WYS286" s="678" t="e">
        <f>WYR286+#REF!</f>
        <v>#REF!</v>
      </c>
      <c r="WYT286" s="197"/>
      <c r="WYU286" s="678" t="e">
        <f>WYT286+#REF!</f>
        <v>#REF!</v>
      </c>
      <c r="WYV286" s="197"/>
      <c r="WYW286" s="678" t="e">
        <f>WYV286+#REF!</f>
        <v>#REF!</v>
      </c>
      <c r="WYX286" s="197"/>
      <c r="WYY286" s="678" t="e">
        <f>WYX286+#REF!</f>
        <v>#REF!</v>
      </c>
      <c r="WYZ286" s="197"/>
      <c r="WZA286" s="678" t="e">
        <f>WYZ286+#REF!</f>
        <v>#REF!</v>
      </c>
      <c r="WZB286" s="197"/>
      <c r="WZC286" s="678" t="e">
        <f>WZB286+#REF!</f>
        <v>#REF!</v>
      </c>
      <c r="WZD286" s="197"/>
      <c r="WZE286" s="678" t="e">
        <f>WZD286+#REF!</f>
        <v>#REF!</v>
      </c>
      <c r="WZF286" s="197"/>
      <c r="WZG286" s="678" t="e">
        <f>WZF286+#REF!</f>
        <v>#REF!</v>
      </c>
      <c r="WZH286" s="197"/>
      <c r="WZI286" s="678" t="e">
        <f>WZH286+#REF!</f>
        <v>#REF!</v>
      </c>
      <c r="WZJ286" s="197"/>
      <c r="WZK286" s="678" t="e">
        <f>WZJ286+#REF!</f>
        <v>#REF!</v>
      </c>
      <c r="WZL286" s="197"/>
      <c r="WZM286" s="678" t="e">
        <f>WZL286+#REF!</f>
        <v>#REF!</v>
      </c>
      <c r="WZN286" s="197"/>
      <c r="WZO286" s="678" t="e">
        <f>WZN286+#REF!</f>
        <v>#REF!</v>
      </c>
      <c r="WZP286" s="197"/>
      <c r="WZQ286" s="678" t="e">
        <f>WZP286+#REF!</f>
        <v>#REF!</v>
      </c>
      <c r="WZR286" s="197"/>
      <c r="WZS286" s="678" t="e">
        <f>WZR286+#REF!</f>
        <v>#REF!</v>
      </c>
      <c r="WZT286" s="197"/>
      <c r="WZU286" s="678" t="e">
        <f>WZT286+#REF!</f>
        <v>#REF!</v>
      </c>
      <c r="WZV286" s="197"/>
      <c r="WZW286" s="678" t="e">
        <f>WZV286+#REF!</f>
        <v>#REF!</v>
      </c>
      <c r="WZX286" s="197"/>
      <c r="WZY286" s="678" t="e">
        <f>WZX286+#REF!</f>
        <v>#REF!</v>
      </c>
      <c r="WZZ286" s="197"/>
      <c r="XAA286" s="678" t="e">
        <f>WZZ286+#REF!</f>
        <v>#REF!</v>
      </c>
      <c r="XAB286" s="197"/>
      <c r="XAC286" s="678" t="e">
        <f>XAB286+#REF!</f>
        <v>#REF!</v>
      </c>
      <c r="XAD286" s="197"/>
      <c r="XAE286" s="678" t="e">
        <f>XAD286+#REF!</f>
        <v>#REF!</v>
      </c>
      <c r="XAF286" s="197"/>
      <c r="XAG286" s="678" t="e">
        <f>XAF286+#REF!</f>
        <v>#REF!</v>
      </c>
      <c r="XAH286" s="197"/>
      <c r="XAI286" s="678" t="e">
        <f>XAH286+#REF!</f>
        <v>#REF!</v>
      </c>
      <c r="XAJ286" s="197"/>
      <c r="XAK286" s="678" t="e">
        <f>XAJ286+#REF!</f>
        <v>#REF!</v>
      </c>
      <c r="XAL286" s="197"/>
      <c r="XAM286" s="678" t="e">
        <f>XAL286+#REF!</f>
        <v>#REF!</v>
      </c>
      <c r="XAN286" s="197"/>
      <c r="XAO286" s="678" t="e">
        <f>XAN286+#REF!</f>
        <v>#REF!</v>
      </c>
      <c r="XAP286" s="197"/>
      <c r="XAQ286" s="678" t="e">
        <f>XAP286+#REF!</f>
        <v>#REF!</v>
      </c>
      <c r="XAR286" s="197"/>
      <c r="XAS286" s="678" t="e">
        <f>XAR286+#REF!</f>
        <v>#REF!</v>
      </c>
      <c r="XAT286" s="197"/>
      <c r="XAU286" s="678" t="e">
        <f>XAT286+#REF!</f>
        <v>#REF!</v>
      </c>
      <c r="XAV286" s="197"/>
      <c r="XAW286" s="678" t="e">
        <f>XAV286+#REF!</f>
        <v>#REF!</v>
      </c>
      <c r="XAX286" s="197"/>
      <c r="XAY286" s="678" t="e">
        <f>XAX286+#REF!</f>
        <v>#REF!</v>
      </c>
      <c r="XAZ286" s="197"/>
      <c r="XBA286" s="678" t="e">
        <f>XAZ286+#REF!</f>
        <v>#REF!</v>
      </c>
      <c r="XBB286" s="197"/>
      <c r="XBC286" s="678" t="e">
        <f>XBB286+#REF!</f>
        <v>#REF!</v>
      </c>
      <c r="XBD286" s="197"/>
      <c r="XBE286" s="678" t="e">
        <f>XBD286+#REF!</f>
        <v>#REF!</v>
      </c>
      <c r="XBF286" s="197"/>
      <c r="XBG286" s="678" t="e">
        <f>XBF286+#REF!</f>
        <v>#REF!</v>
      </c>
      <c r="XBH286" s="197"/>
      <c r="XBI286" s="678" t="e">
        <f>XBH286+#REF!</f>
        <v>#REF!</v>
      </c>
      <c r="XBJ286" s="197"/>
      <c r="XBK286" s="678" t="e">
        <f>XBJ286+#REF!</f>
        <v>#REF!</v>
      </c>
      <c r="XBL286" s="197"/>
      <c r="XBM286" s="678" t="e">
        <f>XBL286+#REF!</f>
        <v>#REF!</v>
      </c>
      <c r="XBN286" s="197"/>
      <c r="XBO286" s="678" t="e">
        <f>XBN286+#REF!</f>
        <v>#REF!</v>
      </c>
      <c r="XBP286" s="197"/>
      <c r="XBQ286" s="678" t="e">
        <f>XBP286+#REF!</f>
        <v>#REF!</v>
      </c>
      <c r="XBR286" s="197"/>
      <c r="XBS286" s="678" t="e">
        <f>XBR286+#REF!</f>
        <v>#REF!</v>
      </c>
      <c r="XBT286" s="197"/>
      <c r="XBU286" s="678" t="e">
        <f>XBT286+#REF!</f>
        <v>#REF!</v>
      </c>
      <c r="XBV286" s="197"/>
      <c r="XBW286" s="678" t="e">
        <f>XBV286+#REF!</f>
        <v>#REF!</v>
      </c>
      <c r="XBX286" s="197"/>
      <c r="XBY286" s="678" t="e">
        <f>XBX286+#REF!</f>
        <v>#REF!</v>
      </c>
      <c r="XBZ286" s="197"/>
      <c r="XCA286" s="678" t="e">
        <f>XBZ286+#REF!</f>
        <v>#REF!</v>
      </c>
      <c r="XCB286" s="197"/>
      <c r="XCC286" s="678" t="e">
        <f>XCB286+#REF!</f>
        <v>#REF!</v>
      </c>
      <c r="XCD286" s="197"/>
      <c r="XCE286" s="678" t="e">
        <f>XCD286+#REF!</f>
        <v>#REF!</v>
      </c>
      <c r="XCF286" s="197"/>
      <c r="XCG286" s="678" t="e">
        <f>XCF286+#REF!</f>
        <v>#REF!</v>
      </c>
      <c r="XCH286" s="197"/>
      <c r="XCI286" s="678" t="e">
        <f>XCH286+#REF!</f>
        <v>#REF!</v>
      </c>
      <c r="XCJ286" s="197"/>
      <c r="XCK286" s="678" t="e">
        <f>XCJ286+#REF!</f>
        <v>#REF!</v>
      </c>
      <c r="XCL286" s="197"/>
      <c r="XCM286" s="678" t="e">
        <f>XCL286+#REF!</f>
        <v>#REF!</v>
      </c>
      <c r="XCN286" s="197"/>
      <c r="XCO286" s="678" t="e">
        <f>XCN286+#REF!</f>
        <v>#REF!</v>
      </c>
      <c r="XCP286" s="197"/>
      <c r="XCQ286" s="678" t="e">
        <f>XCP286+#REF!</f>
        <v>#REF!</v>
      </c>
      <c r="XCR286" s="197"/>
      <c r="XCS286" s="678" t="e">
        <f>XCR286+#REF!</f>
        <v>#REF!</v>
      </c>
      <c r="XCT286" s="197"/>
      <c r="XCU286" s="678" t="e">
        <f>XCT286+#REF!</f>
        <v>#REF!</v>
      </c>
      <c r="XCV286" s="197"/>
      <c r="XCW286" s="678" t="e">
        <f>XCV286+#REF!</f>
        <v>#REF!</v>
      </c>
      <c r="XCX286" s="197"/>
      <c r="XCY286" s="678" t="e">
        <f>XCX286+#REF!</f>
        <v>#REF!</v>
      </c>
      <c r="XCZ286" s="197"/>
      <c r="XDA286" s="678" t="e">
        <f>XCZ286+#REF!</f>
        <v>#REF!</v>
      </c>
      <c r="XDB286" s="197"/>
      <c r="XDC286" s="678" t="e">
        <f>XDB286+#REF!</f>
        <v>#REF!</v>
      </c>
      <c r="XDD286" s="197"/>
      <c r="XDE286" s="678" t="e">
        <f>XDD286+#REF!</f>
        <v>#REF!</v>
      </c>
      <c r="XDF286" s="197"/>
      <c r="XDG286" s="678" t="e">
        <f>XDF286+#REF!</f>
        <v>#REF!</v>
      </c>
      <c r="XDH286" s="197"/>
      <c r="XDI286" s="678" t="e">
        <f>XDH286+#REF!</f>
        <v>#REF!</v>
      </c>
      <c r="XDJ286" s="197"/>
      <c r="XDK286" s="678" t="e">
        <f>XDJ286+#REF!</f>
        <v>#REF!</v>
      </c>
      <c r="XDL286" s="197"/>
      <c r="XDM286" s="678" t="e">
        <f>XDL286+#REF!</f>
        <v>#REF!</v>
      </c>
      <c r="XDN286" s="197"/>
      <c r="XDO286" s="678" t="e">
        <f>XDN286+#REF!</f>
        <v>#REF!</v>
      </c>
      <c r="XDP286" s="197"/>
      <c r="XDQ286" s="678" t="e">
        <f>XDP286+#REF!</f>
        <v>#REF!</v>
      </c>
      <c r="XDR286" s="197"/>
      <c r="XDS286" s="678" t="e">
        <f>XDR286+#REF!</f>
        <v>#REF!</v>
      </c>
      <c r="XDT286" s="197"/>
      <c r="XDU286" s="678" t="e">
        <f>XDT286+#REF!</f>
        <v>#REF!</v>
      </c>
      <c r="XDV286" s="197"/>
      <c r="XDW286" s="678" t="e">
        <f>XDV286+#REF!</f>
        <v>#REF!</v>
      </c>
      <c r="XDX286" s="197"/>
      <c r="XDY286" s="678" t="e">
        <f>XDX286+#REF!</f>
        <v>#REF!</v>
      </c>
      <c r="XDZ286" s="197"/>
      <c r="XEA286" s="678" t="e">
        <f>XDZ286+#REF!</f>
        <v>#REF!</v>
      </c>
      <c r="XEB286" s="197"/>
      <c r="XEC286" s="678" t="e">
        <f>XEB286+#REF!</f>
        <v>#REF!</v>
      </c>
      <c r="XED286" s="197"/>
      <c r="XEE286" s="678" t="e">
        <f>XED286+#REF!</f>
        <v>#REF!</v>
      </c>
      <c r="XEF286" s="197"/>
      <c r="XEG286" s="678" t="e">
        <f>XEF286+#REF!</f>
        <v>#REF!</v>
      </c>
      <c r="XEH286" s="197"/>
      <c r="XEI286" s="678" t="e">
        <f>XEH286+#REF!</f>
        <v>#REF!</v>
      </c>
      <c r="XEJ286" s="197"/>
      <c r="XEK286" s="678" t="e">
        <f>XEJ286+#REF!</f>
        <v>#REF!</v>
      </c>
      <c r="XEL286" s="197"/>
      <c r="XEM286" s="678" t="e">
        <f>XEL286+#REF!</f>
        <v>#REF!</v>
      </c>
      <c r="XEN286" s="197"/>
      <c r="XEO286" s="678" t="e">
        <f>XEN286+#REF!</f>
        <v>#REF!</v>
      </c>
      <c r="XEP286" s="197"/>
      <c r="XEQ286" s="678" t="e">
        <f>XEP286+#REF!</f>
        <v>#REF!</v>
      </c>
      <c r="XER286" s="197"/>
      <c r="XES286" s="678" t="e">
        <f>XER286+#REF!</f>
        <v>#REF!</v>
      </c>
      <c r="XET286" s="197"/>
      <c r="XEU286" s="678" t="e">
        <f>XET286+#REF!</f>
        <v>#REF!</v>
      </c>
      <c r="XEV286" s="197"/>
      <c r="XEW286" s="678" t="e">
        <f>XEV286+#REF!</f>
        <v>#REF!</v>
      </c>
      <c r="XEX286" s="197"/>
      <c r="XEY286" s="678" t="e">
        <f>XEX286+#REF!</f>
        <v>#REF!</v>
      </c>
      <c r="XEZ286" s="197"/>
      <c r="XFA286" s="678" t="e">
        <f>XEZ286+#REF!</f>
        <v>#REF!</v>
      </c>
      <c r="XFB286" s="197"/>
      <c r="XFC286" s="678" t="e">
        <f>XFB286+#REF!</f>
        <v>#REF!</v>
      </c>
      <c r="XFD286" s="197"/>
    </row>
    <row r="287" spans="1:16384" ht="14.25" hidden="1" customHeight="1" x14ac:dyDescent="0.25">
      <c r="A287" s="678" t="e">
        <f>#REF!+#REF!</f>
        <v>#REF!</v>
      </c>
      <c r="B287" s="197"/>
      <c r="C287" s="678" t="e">
        <f>B287+#REF!</f>
        <v>#REF!</v>
      </c>
      <c r="D287" s="197"/>
      <c r="E287" s="678" t="e">
        <f>D287+#REF!</f>
        <v>#REF!</v>
      </c>
      <c r="F287" s="197"/>
      <c r="G287" s="678" t="e">
        <f>F287+#REF!</f>
        <v>#REF!</v>
      </c>
      <c r="H287" s="197"/>
      <c r="I287" s="678" t="e">
        <f>H287+#REF!</f>
        <v>#REF!</v>
      </c>
      <c r="J287" s="197"/>
      <c r="K287" s="678" t="e">
        <f>J287+#REF!</f>
        <v>#REF!</v>
      </c>
      <c r="L287" s="197"/>
      <c r="M287" s="678"/>
      <c r="N287" s="197"/>
      <c r="O287" s="719" t="e">
        <f>N287+#REF!</f>
        <v>#REF!</v>
      </c>
      <c r="P287" s="763"/>
      <c r="Q287" s="719" t="e">
        <f>P287+#REF!</f>
        <v>#REF!</v>
      </c>
      <c r="R287" s="763"/>
      <c r="S287" s="719" t="e">
        <f>R287+#REF!</f>
        <v>#REF!</v>
      </c>
      <c r="T287" s="763"/>
      <c r="U287" s="719" t="e">
        <f>T287+#REF!</f>
        <v>#REF!</v>
      </c>
      <c r="V287" s="763"/>
      <c r="W287" s="719" t="e">
        <f>V287+#REF!</f>
        <v>#REF!</v>
      </c>
      <c r="X287" s="763"/>
      <c r="Y287" s="719" t="e">
        <f>X287+#REF!</f>
        <v>#REF!</v>
      </c>
      <c r="Z287" s="763"/>
      <c r="AA287" s="719" t="e">
        <f>Z287+#REF!</f>
        <v>#REF!</v>
      </c>
      <c r="AB287" s="763"/>
      <c r="AC287" s="719" t="e">
        <f>AB287+#REF!</f>
        <v>#REF!</v>
      </c>
      <c r="AD287" s="763"/>
      <c r="AE287" s="774" t="e">
        <f t="shared" si="197"/>
        <v>#REF!</v>
      </c>
      <c r="AF287" s="737" t="e">
        <f t="shared" si="198"/>
        <v>#REF!</v>
      </c>
      <c r="AG287" s="719" t="e">
        <f>AF287+#REF!</f>
        <v>#REF!</v>
      </c>
      <c r="AH287" s="763"/>
      <c r="AI287" s="719" t="e">
        <f>AH287+#REF!</f>
        <v>#REF!</v>
      </c>
      <c r="AJ287" s="763"/>
      <c r="AK287" s="719" t="e">
        <f>AJ287+#REF!</f>
        <v>#REF!</v>
      </c>
      <c r="AL287" s="763"/>
      <c r="AM287" s="719" t="e">
        <f>AL287+#REF!</f>
        <v>#REF!</v>
      </c>
      <c r="AN287" s="763"/>
      <c r="AO287" s="719" t="e">
        <f>AN287+#REF!</f>
        <v>#REF!</v>
      </c>
      <c r="AP287" s="763"/>
      <c r="AQ287" s="719" t="e">
        <f>AP287+#REF!</f>
        <v>#REF!</v>
      </c>
      <c r="AR287" s="763"/>
      <c r="AS287" s="719" t="e">
        <f>AR287+#REF!</f>
        <v>#REF!</v>
      </c>
      <c r="AT287" s="763"/>
      <c r="AU287" s="719" t="e">
        <f>AT287+#REF!</f>
        <v>#REF!</v>
      </c>
      <c r="AV287" s="763"/>
      <c r="AW287" s="719" t="e">
        <f>AV287+#REF!</f>
        <v>#REF!</v>
      </c>
      <c r="AX287" s="763"/>
      <c r="AY287" s="719" t="e">
        <f>AX287+#REF!</f>
        <v>#REF!</v>
      </c>
      <c r="AZ287" s="763"/>
      <c r="BA287" s="848"/>
      <c r="BB287" s="835"/>
      <c r="BC287" s="835"/>
      <c r="BD287" s="835"/>
      <c r="BE287" s="816" t="e">
        <f>BD287+#REF!</f>
        <v>#REF!</v>
      </c>
      <c r="BF287" s="197"/>
      <c r="BG287" s="678" t="e">
        <f>BF287+#REF!</f>
        <v>#REF!</v>
      </c>
      <c r="BH287" s="197"/>
      <c r="BI287" s="678" t="e">
        <f>BH287+#REF!</f>
        <v>#REF!</v>
      </c>
      <c r="BJ287" s="197"/>
      <c r="BK287" s="678" t="e">
        <f>BJ287+#REF!</f>
        <v>#REF!</v>
      </c>
      <c r="BL287" s="197"/>
      <c r="BM287" s="678" t="e">
        <f>BL287+#REF!</f>
        <v>#REF!</v>
      </c>
      <c r="BN287" s="197"/>
      <c r="BO287" s="678" t="e">
        <f>BN287+#REF!</f>
        <v>#REF!</v>
      </c>
      <c r="BP287" s="197"/>
      <c r="BQ287" s="678" t="e">
        <f>BP287+#REF!</f>
        <v>#REF!</v>
      </c>
      <c r="BR287" s="197"/>
      <c r="BS287" s="678" t="e">
        <f>BR287+#REF!</f>
        <v>#REF!</v>
      </c>
      <c r="BT287" s="197"/>
      <c r="BU287" s="678" t="e">
        <f>BT287+#REF!</f>
        <v>#REF!</v>
      </c>
      <c r="BV287" s="197"/>
      <c r="BW287" s="678" t="e">
        <f>BV287+#REF!</f>
        <v>#REF!</v>
      </c>
      <c r="BX287" s="197"/>
      <c r="BY287" s="678" t="e">
        <f>BX287+#REF!</f>
        <v>#REF!</v>
      </c>
      <c r="BZ287" s="197"/>
      <c r="CA287" s="678" t="e">
        <f>BZ287+#REF!</f>
        <v>#REF!</v>
      </c>
      <c r="CB287" s="197"/>
      <c r="CC287" s="678" t="e">
        <f>CB287+#REF!</f>
        <v>#REF!</v>
      </c>
      <c r="CD287" s="197"/>
      <c r="CE287" s="678" t="e">
        <f>CD287+#REF!</f>
        <v>#REF!</v>
      </c>
      <c r="CF287" s="197"/>
      <c r="CG287" s="678" t="e">
        <f>CF287+#REF!</f>
        <v>#REF!</v>
      </c>
      <c r="CH287" s="197"/>
      <c r="CI287" s="678" t="e">
        <f>CH287+#REF!</f>
        <v>#REF!</v>
      </c>
      <c r="CJ287" s="197"/>
      <c r="CK287" s="678" t="e">
        <f>CJ287+#REF!</f>
        <v>#REF!</v>
      </c>
      <c r="CL287" s="197"/>
      <c r="CM287" s="678" t="e">
        <f>CL287+#REF!</f>
        <v>#REF!</v>
      </c>
      <c r="CN287" s="197"/>
      <c r="CO287" s="678" t="e">
        <f>CN287+#REF!</f>
        <v>#REF!</v>
      </c>
      <c r="CP287" s="197"/>
      <c r="CQ287" s="678" t="e">
        <f>CP287+#REF!</f>
        <v>#REF!</v>
      </c>
      <c r="CR287" s="197"/>
      <c r="CS287" s="678" t="e">
        <f>CR287+#REF!</f>
        <v>#REF!</v>
      </c>
      <c r="CT287" s="197"/>
      <c r="CU287" s="678" t="e">
        <f>CT287+#REF!</f>
        <v>#REF!</v>
      </c>
      <c r="CV287" s="197"/>
      <c r="CW287" s="678" t="e">
        <f>CV287+#REF!</f>
        <v>#REF!</v>
      </c>
      <c r="CX287" s="197"/>
      <c r="CY287" s="678" t="e">
        <f>CX287+#REF!</f>
        <v>#REF!</v>
      </c>
      <c r="CZ287" s="197"/>
      <c r="DA287" s="678" t="e">
        <f>CZ287+#REF!</f>
        <v>#REF!</v>
      </c>
      <c r="DB287" s="197"/>
      <c r="DC287" s="678" t="e">
        <f>DB287+#REF!</f>
        <v>#REF!</v>
      </c>
      <c r="DD287" s="197"/>
      <c r="DE287" s="678" t="e">
        <f>DD287+#REF!</f>
        <v>#REF!</v>
      </c>
      <c r="DF287" s="197"/>
      <c r="DG287" s="678" t="e">
        <f>DF287+#REF!</f>
        <v>#REF!</v>
      </c>
      <c r="DH287" s="197"/>
      <c r="DI287" s="678" t="e">
        <f>DH287+#REF!</f>
        <v>#REF!</v>
      </c>
      <c r="DJ287" s="197"/>
      <c r="DK287" s="678" t="e">
        <f>DJ287+#REF!</f>
        <v>#REF!</v>
      </c>
      <c r="DL287" s="197"/>
      <c r="DM287" s="678" t="e">
        <f>DL287+#REF!</f>
        <v>#REF!</v>
      </c>
      <c r="DN287" s="197"/>
      <c r="DO287" s="678" t="e">
        <f>DN287+#REF!</f>
        <v>#REF!</v>
      </c>
      <c r="DP287" s="197"/>
      <c r="DQ287" s="678" t="e">
        <f>DP287+#REF!</f>
        <v>#REF!</v>
      </c>
      <c r="DR287" s="197"/>
      <c r="DS287" s="678" t="e">
        <f>DR287+#REF!</f>
        <v>#REF!</v>
      </c>
      <c r="DT287" s="197"/>
      <c r="DU287" s="678" t="e">
        <f>DT287+#REF!</f>
        <v>#REF!</v>
      </c>
      <c r="DV287" s="197"/>
      <c r="DW287" s="678" t="e">
        <f>DV287+#REF!</f>
        <v>#REF!</v>
      </c>
      <c r="DX287" s="197"/>
      <c r="DY287" s="678" t="e">
        <f>DX287+#REF!</f>
        <v>#REF!</v>
      </c>
      <c r="DZ287" s="197"/>
      <c r="EA287" s="678" t="e">
        <f>DZ287+#REF!</f>
        <v>#REF!</v>
      </c>
      <c r="EB287" s="197"/>
      <c r="EC287" s="678" t="e">
        <f>EB287+#REF!</f>
        <v>#REF!</v>
      </c>
      <c r="ED287" s="197"/>
      <c r="EE287" s="678" t="e">
        <f>ED287+#REF!</f>
        <v>#REF!</v>
      </c>
      <c r="EF287" s="197"/>
      <c r="EG287" s="678" t="e">
        <f>EF287+#REF!</f>
        <v>#REF!</v>
      </c>
      <c r="EH287" s="197"/>
      <c r="EI287" s="678" t="e">
        <f>EH287+#REF!</f>
        <v>#REF!</v>
      </c>
      <c r="EJ287" s="197"/>
      <c r="EK287" s="678" t="e">
        <f>EJ287+#REF!</f>
        <v>#REF!</v>
      </c>
      <c r="EL287" s="197"/>
      <c r="EM287" s="678" t="e">
        <f>EL287+#REF!</f>
        <v>#REF!</v>
      </c>
      <c r="EN287" s="197"/>
      <c r="EO287" s="678" t="e">
        <f>EN287+#REF!</f>
        <v>#REF!</v>
      </c>
      <c r="EP287" s="197"/>
      <c r="EQ287" s="678" t="e">
        <f>EP287+#REF!</f>
        <v>#REF!</v>
      </c>
      <c r="ER287" s="197"/>
      <c r="ES287" s="678" t="e">
        <f>ER287+#REF!</f>
        <v>#REF!</v>
      </c>
      <c r="ET287" s="197"/>
      <c r="EU287" s="678" t="e">
        <f>ET287+#REF!</f>
        <v>#REF!</v>
      </c>
      <c r="EV287" s="197"/>
      <c r="EW287" s="678" t="e">
        <f>EV287+#REF!</f>
        <v>#REF!</v>
      </c>
      <c r="EX287" s="197"/>
      <c r="EY287" s="678" t="e">
        <f>EX287+#REF!</f>
        <v>#REF!</v>
      </c>
      <c r="EZ287" s="197"/>
      <c r="FA287" s="678" t="e">
        <f>EZ287+#REF!</f>
        <v>#REF!</v>
      </c>
      <c r="FB287" s="197"/>
      <c r="FC287" s="678" t="e">
        <f>FB287+#REF!</f>
        <v>#REF!</v>
      </c>
      <c r="FD287" s="197"/>
      <c r="FE287" s="678" t="e">
        <f>FD287+#REF!</f>
        <v>#REF!</v>
      </c>
      <c r="FF287" s="197"/>
      <c r="FG287" s="678" t="e">
        <f>FF287+#REF!</f>
        <v>#REF!</v>
      </c>
      <c r="FH287" s="197"/>
      <c r="FI287" s="678" t="e">
        <f>FH287+#REF!</f>
        <v>#REF!</v>
      </c>
      <c r="FJ287" s="197"/>
      <c r="FK287" s="678" t="e">
        <f>FJ287+#REF!</f>
        <v>#REF!</v>
      </c>
      <c r="FL287" s="197"/>
      <c r="FM287" s="678" t="e">
        <f>FL287+#REF!</f>
        <v>#REF!</v>
      </c>
      <c r="FN287" s="197"/>
      <c r="FO287" s="678" t="e">
        <f>FN287+#REF!</f>
        <v>#REF!</v>
      </c>
      <c r="FP287" s="197"/>
      <c r="FQ287" s="678" t="e">
        <f>FP287+#REF!</f>
        <v>#REF!</v>
      </c>
      <c r="FR287" s="197"/>
      <c r="FS287" s="678" t="e">
        <f>FR287+#REF!</f>
        <v>#REF!</v>
      </c>
      <c r="FT287" s="197"/>
      <c r="FU287" s="678" t="e">
        <f>FT287+#REF!</f>
        <v>#REF!</v>
      </c>
      <c r="FV287" s="197"/>
      <c r="FW287" s="678" t="e">
        <f>FV287+#REF!</f>
        <v>#REF!</v>
      </c>
      <c r="FX287" s="197"/>
      <c r="FY287" s="678" t="e">
        <f>FX287+#REF!</f>
        <v>#REF!</v>
      </c>
      <c r="FZ287" s="197"/>
      <c r="GA287" s="678" t="e">
        <f>FZ287+#REF!</f>
        <v>#REF!</v>
      </c>
      <c r="GB287" s="197"/>
      <c r="GC287" s="678" t="e">
        <f>GB287+#REF!</f>
        <v>#REF!</v>
      </c>
      <c r="GD287" s="197"/>
      <c r="GE287" s="678" t="e">
        <f>GD287+#REF!</f>
        <v>#REF!</v>
      </c>
      <c r="GF287" s="197"/>
      <c r="GG287" s="678" t="e">
        <f>GF287+#REF!</f>
        <v>#REF!</v>
      </c>
      <c r="GH287" s="197"/>
      <c r="GI287" s="678" t="e">
        <f>GH287+#REF!</f>
        <v>#REF!</v>
      </c>
      <c r="GJ287" s="197"/>
      <c r="GK287" s="678" t="e">
        <f>GJ287+#REF!</f>
        <v>#REF!</v>
      </c>
      <c r="GL287" s="197"/>
      <c r="GM287" s="678" t="e">
        <f>GL287+#REF!</f>
        <v>#REF!</v>
      </c>
      <c r="GN287" s="197"/>
      <c r="GO287" s="678" t="e">
        <f>GN287+#REF!</f>
        <v>#REF!</v>
      </c>
      <c r="GP287" s="197"/>
      <c r="GQ287" s="678" t="e">
        <f>GP287+#REF!</f>
        <v>#REF!</v>
      </c>
      <c r="GR287" s="197"/>
      <c r="GS287" s="678" t="e">
        <f>GR287+#REF!</f>
        <v>#REF!</v>
      </c>
      <c r="GT287" s="197"/>
      <c r="GU287" s="678" t="e">
        <f>GT287+#REF!</f>
        <v>#REF!</v>
      </c>
      <c r="GV287" s="197"/>
      <c r="GW287" s="678" t="e">
        <f>GV287+#REF!</f>
        <v>#REF!</v>
      </c>
      <c r="GX287" s="197"/>
      <c r="GY287" s="678" t="e">
        <f>GX287+#REF!</f>
        <v>#REF!</v>
      </c>
      <c r="GZ287" s="197"/>
      <c r="HA287" s="678" t="e">
        <f>GZ287+#REF!</f>
        <v>#REF!</v>
      </c>
      <c r="HB287" s="197"/>
      <c r="HC287" s="678" t="e">
        <f>HB287+#REF!</f>
        <v>#REF!</v>
      </c>
      <c r="HD287" s="197"/>
      <c r="HE287" s="678" t="e">
        <f>HD287+#REF!</f>
        <v>#REF!</v>
      </c>
      <c r="HF287" s="197"/>
      <c r="HG287" s="678" t="e">
        <f>HF287+#REF!</f>
        <v>#REF!</v>
      </c>
      <c r="HH287" s="197"/>
      <c r="HI287" s="678" t="e">
        <f>HH287+#REF!</f>
        <v>#REF!</v>
      </c>
      <c r="HJ287" s="197"/>
      <c r="HK287" s="678" t="e">
        <f>HJ287+#REF!</f>
        <v>#REF!</v>
      </c>
      <c r="HL287" s="197"/>
      <c r="HM287" s="678" t="e">
        <f>HL287+#REF!</f>
        <v>#REF!</v>
      </c>
      <c r="HN287" s="197"/>
      <c r="HO287" s="678" t="e">
        <f>HN287+#REF!</f>
        <v>#REF!</v>
      </c>
      <c r="HP287" s="197"/>
      <c r="HQ287" s="678" t="e">
        <f>HP287+#REF!</f>
        <v>#REF!</v>
      </c>
      <c r="HR287" s="197"/>
      <c r="HS287" s="678" t="e">
        <f>HR287+#REF!</f>
        <v>#REF!</v>
      </c>
      <c r="HT287" s="197"/>
      <c r="HU287" s="678" t="e">
        <f>HT287+#REF!</f>
        <v>#REF!</v>
      </c>
      <c r="HV287" s="197"/>
      <c r="HW287" s="678" t="e">
        <f>HV287+#REF!</f>
        <v>#REF!</v>
      </c>
      <c r="HX287" s="197"/>
      <c r="HY287" s="678" t="e">
        <f>HX287+#REF!</f>
        <v>#REF!</v>
      </c>
      <c r="HZ287" s="197"/>
      <c r="IA287" s="678" t="e">
        <f>HZ287+#REF!</f>
        <v>#REF!</v>
      </c>
      <c r="IB287" s="197"/>
      <c r="IC287" s="678" t="e">
        <f>IB287+#REF!</f>
        <v>#REF!</v>
      </c>
      <c r="ID287" s="197"/>
      <c r="IE287" s="678" t="e">
        <f>ID287+#REF!</f>
        <v>#REF!</v>
      </c>
      <c r="IF287" s="197"/>
      <c r="IG287" s="678" t="e">
        <f>IF287+#REF!</f>
        <v>#REF!</v>
      </c>
      <c r="IH287" s="197"/>
      <c r="II287" s="678" t="e">
        <f>IH287+#REF!</f>
        <v>#REF!</v>
      </c>
      <c r="IJ287" s="197"/>
      <c r="IK287" s="678" t="e">
        <f>IJ287+#REF!</f>
        <v>#REF!</v>
      </c>
      <c r="IL287" s="197"/>
      <c r="IM287" s="678" t="e">
        <f>IL287+#REF!</f>
        <v>#REF!</v>
      </c>
      <c r="IN287" s="197"/>
      <c r="IO287" s="678" t="e">
        <f>IN287+#REF!</f>
        <v>#REF!</v>
      </c>
      <c r="IP287" s="197"/>
      <c r="IQ287" s="678" t="e">
        <f>IP287+#REF!</f>
        <v>#REF!</v>
      </c>
      <c r="IR287" s="197"/>
      <c r="IS287" s="678" t="e">
        <f>IR287+#REF!</f>
        <v>#REF!</v>
      </c>
      <c r="IT287" s="197"/>
      <c r="IU287" s="678" t="e">
        <f>IT287+#REF!</f>
        <v>#REF!</v>
      </c>
      <c r="IV287" s="197"/>
      <c r="IW287" s="678" t="e">
        <f>IV287+#REF!</f>
        <v>#REF!</v>
      </c>
      <c r="IX287" s="197"/>
      <c r="IY287" s="678" t="e">
        <f>IX287+#REF!</f>
        <v>#REF!</v>
      </c>
      <c r="IZ287" s="197"/>
      <c r="JA287" s="678" t="e">
        <f>IZ287+#REF!</f>
        <v>#REF!</v>
      </c>
      <c r="JB287" s="197"/>
      <c r="JC287" s="678" t="e">
        <f>JB287+#REF!</f>
        <v>#REF!</v>
      </c>
      <c r="JD287" s="197"/>
      <c r="JE287" s="678" t="e">
        <f>JD287+#REF!</f>
        <v>#REF!</v>
      </c>
      <c r="JF287" s="197"/>
      <c r="JG287" s="678" t="e">
        <f>JF287+#REF!</f>
        <v>#REF!</v>
      </c>
      <c r="JH287" s="197"/>
      <c r="JI287" s="678" t="e">
        <f>JH287+#REF!</f>
        <v>#REF!</v>
      </c>
      <c r="JJ287" s="197"/>
      <c r="JK287" s="678" t="e">
        <f>JJ287+#REF!</f>
        <v>#REF!</v>
      </c>
      <c r="JL287" s="197"/>
      <c r="JM287" s="678" t="e">
        <f>JL287+#REF!</f>
        <v>#REF!</v>
      </c>
      <c r="JN287" s="197"/>
      <c r="JO287" s="678" t="e">
        <f>JN287+#REF!</f>
        <v>#REF!</v>
      </c>
      <c r="JP287" s="197"/>
      <c r="JQ287" s="678" t="e">
        <f>JP287+#REF!</f>
        <v>#REF!</v>
      </c>
      <c r="JR287" s="197"/>
      <c r="JS287" s="678" t="e">
        <f>JR287+#REF!</f>
        <v>#REF!</v>
      </c>
      <c r="JT287" s="197"/>
      <c r="JU287" s="678" t="e">
        <f>JT287+#REF!</f>
        <v>#REF!</v>
      </c>
      <c r="JV287" s="197"/>
      <c r="JW287" s="678" t="e">
        <f>JV287+#REF!</f>
        <v>#REF!</v>
      </c>
      <c r="JX287" s="197"/>
      <c r="JY287" s="678" t="e">
        <f>JX287+#REF!</f>
        <v>#REF!</v>
      </c>
      <c r="JZ287" s="197"/>
      <c r="KA287" s="678" t="e">
        <f>JZ287+#REF!</f>
        <v>#REF!</v>
      </c>
      <c r="KB287" s="197"/>
      <c r="KC287" s="678" t="e">
        <f>KB287+#REF!</f>
        <v>#REF!</v>
      </c>
      <c r="KD287" s="197"/>
      <c r="KE287" s="678" t="e">
        <f>KD287+#REF!</f>
        <v>#REF!</v>
      </c>
      <c r="KF287" s="197"/>
      <c r="KG287" s="678" t="e">
        <f>KF287+#REF!</f>
        <v>#REF!</v>
      </c>
      <c r="KH287" s="197"/>
      <c r="KI287" s="678" t="e">
        <f>KH287+#REF!</f>
        <v>#REF!</v>
      </c>
      <c r="KJ287" s="197"/>
      <c r="KK287" s="678" t="e">
        <f>KJ287+#REF!</f>
        <v>#REF!</v>
      </c>
      <c r="KL287" s="197"/>
      <c r="KM287" s="678" t="e">
        <f>KL287+#REF!</f>
        <v>#REF!</v>
      </c>
      <c r="KN287" s="197"/>
      <c r="KO287" s="678" t="e">
        <f>KN287+#REF!</f>
        <v>#REF!</v>
      </c>
      <c r="KP287" s="197"/>
      <c r="KQ287" s="678" t="e">
        <f>KP287+#REF!</f>
        <v>#REF!</v>
      </c>
      <c r="KR287" s="197"/>
      <c r="KS287" s="678" t="e">
        <f>KR287+#REF!</f>
        <v>#REF!</v>
      </c>
      <c r="KT287" s="197"/>
      <c r="KU287" s="678" t="e">
        <f>KT287+#REF!</f>
        <v>#REF!</v>
      </c>
      <c r="KV287" s="197"/>
      <c r="KW287" s="678" t="e">
        <f>KV287+#REF!</f>
        <v>#REF!</v>
      </c>
      <c r="KX287" s="197"/>
      <c r="KY287" s="678" t="e">
        <f>KX287+#REF!</f>
        <v>#REF!</v>
      </c>
      <c r="KZ287" s="197"/>
      <c r="LA287" s="678" t="e">
        <f>KZ287+#REF!</f>
        <v>#REF!</v>
      </c>
      <c r="LB287" s="197"/>
      <c r="LC287" s="678" t="e">
        <f>LB287+#REF!</f>
        <v>#REF!</v>
      </c>
      <c r="LD287" s="197"/>
      <c r="LE287" s="678" t="e">
        <f>LD287+#REF!</f>
        <v>#REF!</v>
      </c>
      <c r="LF287" s="197"/>
      <c r="LG287" s="678" t="e">
        <f>LF287+#REF!</f>
        <v>#REF!</v>
      </c>
      <c r="LH287" s="197"/>
      <c r="LI287" s="678" t="e">
        <f>LH287+#REF!</f>
        <v>#REF!</v>
      </c>
      <c r="LJ287" s="197"/>
      <c r="LK287" s="678" t="e">
        <f>LJ287+#REF!</f>
        <v>#REF!</v>
      </c>
      <c r="LL287" s="197"/>
      <c r="LM287" s="678" t="e">
        <f>LL287+#REF!</f>
        <v>#REF!</v>
      </c>
      <c r="LN287" s="197"/>
      <c r="LO287" s="678" t="e">
        <f>LN287+#REF!</f>
        <v>#REF!</v>
      </c>
      <c r="LP287" s="197"/>
      <c r="LQ287" s="678" t="e">
        <f>LP287+#REF!</f>
        <v>#REF!</v>
      </c>
      <c r="LR287" s="197"/>
      <c r="LS287" s="678" t="e">
        <f>LR287+#REF!</f>
        <v>#REF!</v>
      </c>
      <c r="LT287" s="197"/>
      <c r="LU287" s="678" t="e">
        <f>LT287+#REF!</f>
        <v>#REF!</v>
      </c>
      <c r="LV287" s="197"/>
      <c r="LW287" s="678" t="e">
        <f>LV287+#REF!</f>
        <v>#REF!</v>
      </c>
      <c r="LX287" s="197"/>
      <c r="LY287" s="678" t="e">
        <f>LX287+#REF!</f>
        <v>#REF!</v>
      </c>
      <c r="LZ287" s="197"/>
      <c r="MA287" s="678" t="e">
        <f>LZ287+#REF!</f>
        <v>#REF!</v>
      </c>
      <c r="MB287" s="197"/>
      <c r="MC287" s="678" t="e">
        <f>MB287+#REF!</f>
        <v>#REF!</v>
      </c>
      <c r="MD287" s="197"/>
      <c r="ME287" s="678" t="e">
        <f>MD287+#REF!</f>
        <v>#REF!</v>
      </c>
      <c r="MF287" s="197"/>
      <c r="MG287" s="678" t="e">
        <f>MF287+#REF!</f>
        <v>#REF!</v>
      </c>
      <c r="MH287" s="197"/>
      <c r="MI287" s="678" t="e">
        <f>MH287+#REF!</f>
        <v>#REF!</v>
      </c>
      <c r="MJ287" s="197"/>
      <c r="MK287" s="678" t="e">
        <f>MJ287+#REF!</f>
        <v>#REF!</v>
      </c>
      <c r="ML287" s="197"/>
      <c r="MM287" s="678" t="e">
        <f>ML287+#REF!</f>
        <v>#REF!</v>
      </c>
      <c r="MN287" s="197"/>
      <c r="MO287" s="678" t="e">
        <f>MN287+#REF!</f>
        <v>#REF!</v>
      </c>
      <c r="MP287" s="197"/>
      <c r="MQ287" s="678" t="e">
        <f>MP287+#REF!</f>
        <v>#REF!</v>
      </c>
      <c r="MR287" s="197"/>
      <c r="MS287" s="678" t="e">
        <f>MR287+#REF!</f>
        <v>#REF!</v>
      </c>
      <c r="MT287" s="197"/>
      <c r="MU287" s="678" t="e">
        <f>MT287+#REF!</f>
        <v>#REF!</v>
      </c>
      <c r="MV287" s="197"/>
      <c r="MW287" s="678" t="e">
        <f>MV287+#REF!</f>
        <v>#REF!</v>
      </c>
      <c r="MX287" s="197"/>
      <c r="MY287" s="678" t="e">
        <f>MX287+#REF!</f>
        <v>#REF!</v>
      </c>
      <c r="MZ287" s="197"/>
      <c r="NA287" s="678" t="e">
        <f>MZ287+#REF!</f>
        <v>#REF!</v>
      </c>
      <c r="NB287" s="197"/>
      <c r="NC287" s="678" t="e">
        <f>NB287+#REF!</f>
        <v>#REF!</v>
      </c>
      <c r="ND287" s="197"/>
      <c r="NE287" s="678" t="e">
        <f>ND287+#REF!</f>
        <v>#REF!</v>
      </c>
      <c r="NF287" s="197"/>
      <c r="NG287" s="678" t="e">
        <f>NF287+#REF!</f>
        <v>#REF!</v>
      </c>
      <c r="NH287" s="197"/>
      <c r="NI287" s="678" t="e">
        <f>NH287+#REF!</f>
        <v>#REF!</v>
      </c>
      <c r="NJ287" s="197"/>
      <c r="NK287" s="678" t="e">
        <f>NJ287+#REF!</f>
        <v>#REF!</v>
      </c>
      <c r="NL287" s="197"/>
      <c r="NM287" s="678" t="e">
        <f>NL287+#REF!</f>
        <v>#REF!</v>
      </c>
      <c r="NN287" s="197"/>
      <c r="NO287" s="678" t="e">
        <f>NN287+#REF!</f>
        <v>#REF!</v>
      </c>
      <c r="NP287" s="197"/>
      <c r="NQ287" s="678" t="e">
        <f>NP287+#REF!</f>
        <v>#REF!</v>
      </c>
      <c r="NR287" s="197"/>
      <c r="NS287" s="678" t="e">
        <f>NR287+#REF!</f>
        <v>#REF!</v>
      </c>
      <c r="NT287" s="197"/>
      <c r="NU287" s="678" t="e">
        <f>NT287+#REF!</f>
        <v>#REF!</v>
      </c>
      <c r="NV287" s="197"/>
      <c r="NW287" s="678" t="e">
        <f>NV287+#REF!</f>
        <v>#REF!</v>
      </c>
      <c r="NX287" s="197"/>
      <c r="NY287" s="678" t="e">
        <f>NX287+#REF!</f>
        <v>#REF!</v>
      </c>
      <c r="NZ287" s="197"/>
      <c r="OA287" s="678" t="e">
        <f>NZ287+#REF!</f>
        <v>#REF!</v>
      </c>
      <c r="OB287" s="197"/>
      <c r="OC287" s="678" t="e">
        <f>OB287+#REF!</f>
        <v>#REF!</v>
      </c>
      <c r="OD287" s="197"/>
      <c r="OE287" s="678" t="e">
        <f>OD287+#REF!</f>
        <v>#REF!</v>
      </c>
      <c r="OF287" s="197"/>
      <c r="OG287" s="678" t="e">
        <f>OF287+#REF!</f>
        <v>#REF!</v>
      </c>
      <c r="OH287" s="197"/>
      <c r="OI287" s="678" t="e">
        <f>OH287+#REF!</f>
        <v>#REF!</v>
      </c>
      <c r="OJ287" s="197"/>
      <c r="OK287" s="678" t="e">
        <f>OJ287+#REF!</f>
        <v>#REF!</v>
      </c>
      <c r="OL287" s="197"/>
      <c r="OM287" s="678" t="e">
        <f>OL287+#REF!</f>
        <v>#REF!</v>
      </c>
      <c r="ON287" s="197"/>
      <c r="OO287" s="678" t="e">
        <f>ON287+#REF!</f>
        <v>#REF!</v>
      </c>
      <c r="OP287" s="197"/>
      <c r="OQ287" s="678" t="e">
        <f>OP287+#REF!</f>
        <v>#REF!</v>
      </c>
      <c r="OR287" s="197"/>
      <c r="OS287" s="678" t="e">
        <f>OR287+#REF!</f>
        <v>#REF!</v>
      </c>
      <c r="OT287" s="197"/>
      <c r="OU287" s="678" t="e">
        <f>OT287+#REF!</f>
        <v>#REF!</v>
      </c>
      <c r="OV287" s="197"/>
      <c r="OW287" s="678" t="e">
        <f>OV287+#REF!</f>
        <v>#REF!</v>
      </c>
      <c r="OX287" s="197"/>
      <c r="OY287" s="678" t="e">
        <f>OX287+#REF!</f>
        <v>#REF!</v>
      </c>
      <c r="OZ287" s="197"/>
      <c r="PA287" s="678" t="e">
        <f>OZ287+#REF!</f>
        <v>#REF!</v>
      </c>
      <c r="PB287" s="197"/>
      <c r="PC287" s="678" t="e">
        <f>PB287+#REF!</f>
        <v>#REF!</v>
      </c>
      <c r="PD287" s="197"/>
      <c r="PE287" s="678" t="e">
        <f>PD287+#REF!</f>
        <v>#REF!</v>
      </c>
      <c r="PF287" s="197"/>
      <c r="PG287" s="678" t="e">
        <f>PF287+#REF!</f>
        <v>#REF!</v>
      </c>
      <c r="PH287" s="197"/>
      <c r="PI287" s="678" t="e">
        <f>PH287+#REF!</f>
        <v>#REF!</v>
      </c>
      <c r="PJ287" s="197"/>
      <c r="PK287" s="678" t="e">
        <f>PJ287+#REF!</f>
        <v>#REF!</v>
      </c>
      <c r="PL287" s="197"/>
      <c r="PM287" s="678" t="e">
        <f>PL287+#REF!</f>
        <v>#REF!</v>
      </c>
      <c r="PN287" s="197"/>
      <c r="PO287" s="678" t="e">
        <f>PN287+#REF!</f>
        <v>#REF!</v>
      </c>
      <c r="PP287" s="197"/>
      <c r="PQ287" s="678" t="e">
        <f>PP287+#REF!</f>
        <v>#REF!</v>
      </c>
      <c r="PR287" s="197"/>
      <c r="PS287" s="678" t="e">
        <f>PR287+#REF!</f>
        <v>#REF!</v>
      </c>
      <c r="PT287" s="197"/>
      <c r="PU287" s="678" t="e">
        <f>PT287+#REF!</f>
        <v>#REF!</v>
      </c>
      <c r="PV287" s="197"/>
      <c r="PW287" s="678" t="e">
        <f>PV287+#REF!</f>
        <v>#REF!</v>
      </c>
      <c r="PX287" s="197"/>
      <c r="PY287" s="678" t="e">
        <f>PX287+#REF!</f>
        <v>#REF!</v>
      </c>
      <c r="PZ287" s="197"/>
      <c r="QA287" s="678" t="e">
        <f>PZ287+#REF!</f>
        <v>#REF!</v>
      </c>
      <c r="QB287" s="197"/>
      <c r="QC287" s="678" t="e">
        <f>QB287+#REF!</f>
        <v>#REF!</v>
      </c>
      <c r="QD287" s="197"/>
      <c r="QE287" s="678" t="e">
        <f>QD287+#REF!</f>
        <v>#REF!</v>
      </c>
      <c r="QF287" s="197"/>
      <c r="QG287" s="678" t="e">
        <f>QF287+#REF!</f>
        <v>#REF!</v>
      </c>
      <c r="QH287" s="197"/>
      <c r="QI287" s="678" t="e">
        <f>QH287+#REF!</f>
        <v>#REF!</v>
      </c>
      <c r="QJ287" s="197"/>
      <c r="QK287" s="678" t="e">
        <f>QJ287+#REF!</f>
        <v>#REF!</v>
      </c>
      <c r="QL287" s="197"/>
      <c r="QM287" s="678" t="e">
        <f>QL287+#REF!</f>
        <v>#REF!</v>
      </c>
      <c r="QN287" s="197"/>
      <c r="QO287" s="678" t="e">
        <f>QN287+#REF!</f>
        <v>#REF!</v>
      </c>
      <c r="QP287" s="197"/>
      <c r="QQ287" s="678" t="e">
        <f>QP287+#REF!</f>
        <v>#REF!</v>
      </c>
      <c r="QR287" s="197"/>
      <c r="QS287" s="678" t="e">
        <f>QR287+#REF!</f>
        <v>#REF!</v>
      </c>
      <c r="QT287" s="197"/>
      <c r="QU287" s="678" t="e">
        <f>QT287+#REF!</f>
        <v>#REF!</v>
      </c>
      <c r="QV287" s="197"/>
      <c r="QW287" s="678" t="e">
        <f>QV287+#REF!</f>
        <v>#REF!</v>
      </c>
      <c r="QX287" s="197"/>
      <c r="QY287" s="678" t="e">
        <f>QX287+#REF!</f>
        <v>#REF!</v>
      </c>
      <c r="QZ287" s="197"/>
      <c r="RA287" s="678" t="e">
        <f>QZ287+#REF!</f>
        <v>#REF!</v>
      </c>
      <c r="RB287" s="197"/>
      <c r="RC287" s="678" t="e">
        <f>RB287+#REF!</f>
        <v>#REF!</v>
      </c>
      <c r="RD287" s="197"/>
      <c r="RE287" s="678" t="e">
        <f>RD287+#REF!</f>
        <v>#REF!</v>
      </c>
      <c r="RF287" s="197"/>
      <c r="RG287" s="678" t="e">
        <f>RF287+#REF!</f>
        <v>#REF!</v>
      </c>
      <c r="RH287" s="197"/>
      <c r="RI287" s="678" t="e">
        <f>RH287+#REF!</f>
        <v>#REF!</v>
      </c>
      <c r="RJ287" s="197"/>
      <c r="RK287" s="678" t="e">
        <f>RJ287+#REF!</f>
        <v>#REF!</v>
      </c>
      <c r="RL287" s="197"/>
      <c r="RM287" s="678" t="e">
        <f>RL287+#REF!</f>
        <v>#REF!</v>
      </c>
      <c r="RN287" s="197"/>
      <c r="RO287" s="678" t="e">
        <f>RN287+#REF!</f>
        <v>#REF!</v>
      </c>
      <c r="RP287" s="197"/>
      <c r="RQ287" s="678" t="e">
        <f>RP287+#REF!</f>
        <v>#REF!</v>
      </c>
      <c r="RR287" s="197"/>
      <c r="RS287" s="678" t="e">
        <f>RR287+#REF!</f>
        <v>#REF!</v>
      </c>
      <c r="RT287" s="197"/>
      <c r="RU287" s="678" t="e">
        <f>RT287+#REF!</f>
        <v>#REF!</v>
      </c>
      <c r="RV287" s="197"/>
      <c r="RW287" s="678" t="e">
        <f>RV287+#REF!</f>
        <v>#REF!</v>
      </c>
      <c r="RX287" s="197"/>
      <c r="RY287" s="678" t="e">
        <f>RX287+#REF!</f>
        <v>#REF!</v>
      </c>
      <c r="RZ287" s="197"/>
      <c r="SA287" s="678" t="e">
        <f>RZ287+#REF!</f>
        <v>#REF!</v>
      </c>
      <c r="SB287" s="197"/>
      <c r="SC287" s="678" t="e">
        <f>SB287+#REF!</f>
        <v>#REF!</v>
      </c>
      <c r="SD287" s="197"/>
      <c r="SE287" s="678" t="e">
        <f>SD287+#REF!</f>
        <v>#REF!</v>
      </c>
      <c r="SF287" s="197"/>
      <c r="SG287" s="678" t="e">
        <f>SF287+#REF!</f>
        <v>#REF!</v>
      </c>
      <c r="SH287" s="197"/>
      <c r="SI287" s="678" t="e">
        <f>SH287+#REF!</f>
        <v>#REF!</v>
      </c>
      <c r="SJ287" s="197"/>
      <c r="SK287" s="678" t="e">
        <f>SJ287+#REF!</f>
        <v>#REF!</v>
      </c>
      <c r="SL287" s="197"/>
      <c r="SM287" s="678" t="e">
        <f>SL287+#REF!</f>
        <v>#REF!</v>
      </c>
      <c r="SN287" s="197"/>
      <c r="SO287" s="678" t="e">
        <f>SN287+#REF!</f>
        <v>#REF!</v>
      </c>
      <c r="SP287" s="197"/>
      <c r="SQ287" s="678" t="e">
        <f>SP287+#REF!</f>
        <v>#REF!</v>
      </c>
      <c r="SR287" s="197"/>
      <c r="SS287" s="678" t="e">
        <f>SR287+#REF!</f>
        <v>#REF!</v>
      </c>
      <c r="ST287" s="197"/>
      <c r="SU287" s="678" t="e">
        <f>ST287+#REF!</f>
        <v>#REF!</v>
      </c>
      <c r="SV287" s="197"/>
      <c r="SW287" s="678" t="e">
        <f>SV287+#REF!</f>
        <v>#REF!</v>
      </c>
      <c r="SX287" s="197"/>
      <c r="SY287" s="678" t="e">
        <f>SX287+#REF!</f>
        <v>#REF!</v>
      </c>
      <c r="SZ287" s="197"/>
      <c r="TA287" s="678" t="e">
        <f>SZ287+#REF!</f>
        <v>#REF!</v>
      </c>
      <c r="TB287" s="197"/>
      <c r="TC287" s="678" t="e">
        <f>TB287+#REF!</f>
        <v>#REF!</v>
      </c>
      <c r="TD287" s="197"/>
      <c r="TE287" s="678" t="e">
        <f>TD287+#REF!</f>
        <v>#REF!</v>
      </c>
      <c r="TF287" s="197"/>
      <c r="TG287" s="678" t="e">
        <f>TF287+#REF!</f>
        <v>#REF!</v>
      </c>
      <c r="TH287" s="197"/>
      <c r="TI287" s="678" t="e">
        <f>TH287+#REF!</f>
        <v>#REF!</v>
      </c>
      <c r="TJ287" s="197"/>
      <c r="TK287" s="678" t="e">
        <f>TJ287+#REF!</f>
        <v>#REF!</v>
      </c>
      <c r="TL287" s="197"/>
      <c r="TM287" s="678" t="e">
        <f>TL287+#REF!</f>
        <v>#REF!</v>
      </c>
      <c r="TN287" s="197"/>
      <c r="TO287" s="678" t="e">
        <f>TN287+#REF!</f>
        <v>#REF!</v>
      </c>
      <c r="TP287" s="197"/>
      <c r="TQ287" s="678" t="e">
        <f>TP287+#REF!</f>
        <v>#REF!</v>
      </c>
      <c r="TR287" s="197"/>
      <c r="TS287" s="678" t="e">
        <f>TR287+#REF!</f>
        <v>#REF!</v>
      </c>
      <c r="TT287" s="197"/>
      <c r="TU287" s="678" t="e">
        <f>TT287+#REF!</f>
        <v>#REF!</v>
      </c>
      <c r="TV287" s="197"/>
      <c r="TW287" s="678" t="e">
        <f>TV287+#REF!</f>
        <v>#REF!</v>
      </c>
      <c r="TX287" s="197"/>
      <c r="TY287" s="678" t="e">
        <f>TX287+#REF!</f>
        <v>#REF!</v>
      </c>
      <c r="TZ287" s="197"/>
      <c r="UA287" s="678" t="e">
        <f>TZ287+#REF!</f>
        <v>#REF!</v>
      </c>
      <c r="UB287" s="197"/>
      <c r="UC287" s="678" t="e">
        <f>UB287+#REF!</f>
        <v>#REF!</v>
      </c>
      <c r="UD287" s="197"/>
      <c r="UE287" s="678" t="e">
        <f>UD287+#REF!</f>
        <v>#REF!</v>
      </c>
      <c r="UF287" s="197"/>
      <c r="UG287" s="678" t="e">
        <f>UF287+#REF!</f>
        <v>#REF!</v>
      </c>
      <c r="UH287" s="197"/>
      <c r="UI287" s="678" t="e">
        <f>UH287+#REF!</f>
        <v>#REF!</v>
      </c>
      <c r="UJ287" s="197"/>
      <c r="UK287" s="678" t="e">
        <f>UJ287+#REF!</f>
        <v>#REF!</v>
      </c>
      <c r="UL287" s="197"/>
      <c r="UM287" s="678" t="e">
        <f>UL287+#REF!</f>
        <v>#REF!</v>
      </c>
      <c r="UN287" s="197"/>
      <c r="UO287" s="678" t="e">
        <f>UN287+#REF!</f>
        <v>#REF!</v>
      </c>
      <c r="UP287" s="197"/>
      <c r="UQ287" s="678" t="e">
        <f>UP287+#REF!</f>
        <v>#REF!</v>
      </c>
      <c r="UR287" s="197"/>
      <c r="US287" s="678" t="e">
        <f>UR287+#REF!</f>
        <v>#REF!</v>
      </c>
      <c r="UT287" s="197"/>
      <c r="UU287" s="678" t="e">
        <f>UT287+#REF!</f>
        <v>#REF!</v>
      </c>
      <c r="UV287" s="197"/>
      <c r="UW287" s="678" t="e">
        <f>UV287+#REF!</f>
        <v>#REF!</v>
      </c>
      <c r="UX287" s="197"/>
      <c r="UY287" s="678" t="e">
        <f>UX287+#REF!</f>
        <v>#REF!</v>
      </c>
      <c r="UZ287" s="197"/>
      <c r="VA287" s="678" t="e">
        <f>UZ287+#REF!</f>
        <v>#REF!</v>
      </c>
      <c r="VB287" s="197"/>
      <c r="VC287" s="678" t="e">
        <f>VB287+#REF!</f>
        <v>#REF!</v>
      </c>
      <c r="VD287" s="197"/>
      <c r="VE287" s="678" t="e">
        <f>VD287+#REF!</f>
        <v>#REF!</v>
      </c>
      <c r="VF287" s="197"/>
      <c r="VG287" s="678" t="e">
        <f>VF287+#REF!</f>
        <v>#REF!</v>
      </c>
      <c r="VH287" s="197"/>
      <c r="VI287" s="678" t="e">
        <f>VH287+#REF!</f>
        <v>#REF!</v>
      </c>
      <c r="VJ287" s="197"/>
      <c r="VK287" s="678" t="e">
        <f>VJ287+#REF!</f>
        <v>#REF!</v>
      </c>
      <c r="VL287" s="197"/>
      <c r="VM287" s="678" t="e">
        <f>VL287+#REF!</f>
        <v>#REF!</v>
      </c>
      <c r="VN287" s="197"/>
      <c r="VO287" s="678" t="e">
        <f>VN287+#REF!</f>
        <v>#REF!</v>
      </c>
      <c r="VP287" s="197"/>
      <c r="VQ287" s="678" t="e">
        <f>VP287+#REF!</f>
        <v>#REF!</v>
      </c>
      <c r="VR287" s="197"/>
      <c r="VS287" s="678" t="e">
        <f>VR287+#REF!</f>
        <v>#REF!</v>
      </c>
      <c r="VT287" s="197"/>
      <c r="VU287" s="678" t="e">
        <f>VT287+#REF!</f>
        <v>#REF!</v>
      </c>
      <c r="VV287" s="197"/>
      <c r="VW287" s="678" t="e">
        <f>VV287+#REF!</f>
        <v>#REF!</v>
      </c>
      <c r="VX287" s="197"/>
      <c r="VY287" s="678" t="e">
        <f>VX287+#REF!</f>
        <v>#REF!</v>
      </c>
      <c r="VZ287" s="197"/>
      <c r="WA287" s="678" t="e">
        <f>VZ287+#REF!</f>
        <v>#REF!</v>
      </c>
      <c r="WB287" s="197"/>
      <c r="WC287" s="678" t="e">
        <f>WB287+#REF!</f>
        <v>#REF!</v>
      </c>
      <c r="WD287" s="197"/>
      <c r="WE287" s="678" t="e">
        <f>WD287+#REF!</f>
        <v>#REF!</v>
      </c>
      <c r="WF287" s="197"/>
      <c r="WG287" s="678" t="e">
        <f>WF287+#REF!</f>
        <v>#REF!</v>
      </c>
      <c r="WH287" s="197"/>
      <c r="WI287" s="678" t="e">
        <f>WH287+#REF!</f>
        <v>#REF!</v>
      </c>
      <c r="WJ287" s="197"/>
      <c r="WK287" s="678" t="e">
        <f>WJ287+#REF!</f>
        <v>#REF!</v>
      </c>
      <c r="WL287" s="197"/>
      <c r="WM287" s="678" t="e">
        <f>WL287+#REF!</f>
        <v>#REF!</v>
      </c>
      <c r="WN287" s="197"/>
      <c r="WO287" s="678" t="e">
        <f>WN287+#REF!</f>
        <v>#REF!</v>
      </c>
      <c r="WP287" s="197"/>
      <c r="WQ287" s="678" t="e">
        <f>WP287+#REF!</f>
        <v>#REF!</v>
      </c>
      <c r="WR287" s="197"/>
      <c r="WS287" s="678" t="e">
        <f>WR287+#REF!</f>
        <v>#REF!</v>
      </c>
      <c r="WT287" s="197"/>
      <c r="WU287" s="678" t="e">
        <f>WT287+#REF!</f>
        <v>#REF!</v>
      </c>
      <c r="WV287" s="197"/>
      <c r="WW287" s="678" t="e">
        <f>WV287+#REF!</f>
        <v>#REF!</v>
      </c>
      <c r="WX287" s="197"/>
      <c r="WY287" s="678" t="e">
        <f>WX287+#REF!</f>
        <v>#REF!</v>
      </c>
      <c r="WZ287" s="197"/>
      <c r="XA287" s="678" t="e">
        <f>WZ287+#REF!</f>
        <v>#REF!</v>
      </c>
      <c r="XB287" s="197"/>
      <c r="XC287" s="678" t="e">
        <f>XB287+#REF!</f>
        <v>#REF!</v>
      </c>
      <c r="XD287" s="197"/>
      <c r="XE287" s="678" t="e">
        <f>XD287+#REF!</f>
        <v>#REF!</v>
      </c>
      <c r="XF287" s="197"/>
      <c r="XG287" s="678" t="e">
        <f>XF287+#REF!</f>
        <v>#REF!</v>
      </c>
      <c r="XH287" s="197"/>
      <c r="XI287" s="678" t="e">
        <f>XH287+#REF!</f>
        <v>#REF!</v>
      </c>
      <c r="XJ287" s="197"/>
      <c r="XK287" s="678" t="e">
        <f>XJ287+#REF!</f>
        <v>#REF!</v>
      </c>
      <c r="XL287" s="197"/>
      <c r="XM287" s="678" t="e">
        <f>XL287+#REF!</f>
        <v>#REF!</v>
      </c>
      <c r="XN287" s="197"/>
      <c r="XO287" s="678" t="e">
        <f>XN287+#REF!</f>
        <v>#REF!</v>
      </c>
      <c r="XP287" s="197"/>
      <c r="XQ287" s="678" t="e">
        <f>XP287+#REF!</f>
        <v>#REF!</v>
      </c>
      <c r="XR287" s="197"/>
      <c r="XS287" s="678" t="e">
        <f>XR287+#REF!</f>
        <v>#REF!</v>
      </c>
      <c r="XT287" s="197"/>
      <c r="XU287" s="678" t="e">
        <f>XT287+#REF!</f>
        <v>#REF!</v>
      </c>
      <c r="XV287" s="197"/>
      <c r="XW287" s="678" t="e">
        <f>XV287+#REF!</f>
        <v>#REF!</v>
      </c>
      <c r="XX287" s="197"/>
      <c r="XY287" s="678" t="e">
        <f>XX287+#REF!</f>
        <v>#REF!</v>
      </c>
      <c r="XZ287" s="197"/>
      <c r="YA287" s="678" t="e">
        <f>XZ287+#REF!</f>
        <v>#REF!</v>
      </c>
      <c r="YB287" s="197"/>
      <c r="YC287" s="678" t="e">
        <f>YB287+#REF!</f>
        <v>#REF!</v>
      </c>
      <c r="YD287" s="197"/>
      <c r="YE287" s="678" t="e">
        <f>YD287+#REF!</f>
        <v>#REF!</v>
      </c>
      <c r="YF287" s="197"/>
      <c r="YG287" s="678" t="e">
        <f>YF287+#REF!</f>
        <v>#REF!</v>
      </c>
      <c r="YH287" s="197"/>
      <c r="YI287" s="678" t="e">
        <f>YH287+#REF!</f>
        <v>#REF!</v>
      </c>
      <c r="YJ287" s="197"/>
      <c r="YK287" s="678" t="e">
        <f>YJ287+#REF!</f>
        <v>#REF!</v>
      </c>
      <c r="YL287" s="197"/>
      <c r="YM287" s="678" t="e">
        <f>YL287+#REF!</f>
        <v>#REF!</v>
      </c>
      <c r="YN287" s="197"/>
      <c r="YO287" s="678" t="e">
        <f>YN287+#REF!</f>
        <v>#REF!</v>
      </c>
      <c r="YP287" s="197"/>
      <c r="YQ287" s="678" t="e">
        <f>YP287+#REF!</f>
        <v>#REF!</v>
      </c>
      <c r="YR287" s="197"/>
      <c r="YS287" s="678" t="e">
        <f>YR287+#REF!</f>
        <v>#REF!</v>
      </c>
      <c r="YT287" s="197"/>
      <c r="YU287" s="678" t="e">
        <f>YT287+#REF!</f>
        <v>#REF!</v>
      </c>
      <c r="YV287" s="197"/>
      <c r="YW287" s="678" t="e">
        <f>YV287+#REF!</f>
        <v>#REF!</v>
      </c>
      <c r="YX287" s="197"/>
      <c r="YY287" s="678" t="e">
        <f>YX287+#REF!</f>
        <v>#REF!</v>
      </c>
      <c r="YZ287" s="197"/>
      <c r="ZA287" s="678" t="e">
        <f>YZ287+#REF!</f>
        <v>#REF!</v>
      </c>
      <c r="ZB287" s="197"/>
      <c r="ZC287" s="678" t="e">
        <f>ZB287+#REF!</f>
        <v>#REF!</v>
      </c>
      <c r="ZD287" s="197"/>
      <c r="ZE287" s="678" t="e">
        <f>ZD287+#REF!</f>
        <v>#REF!</v>
      </c>
      <c r="ZF287" s="197"/>
      <c r="ZG287" s="678" t="e">
        <f>ZF287+#REF!</f>
        <v>#REF!</v>
      </c>
      <c r="ZH287" s="197"/>
      <c r="ZI287" s="678" t="e">
        <f>ZH287+#REF!</f>
        <v>#REF!</v>
      </c>
      <c r="ZJ287" s="197"/>
      <c r="ZK287" s="678" t="e">
        <f>ZJ287+#REF!</f>
        <v>#REF!</v>
      </c>
      <c r="ZL287" s="197"/>
      <c r="ZM287" s="678" t="e">
        <f>ZL287+#REF!</f>
        <v>#REF!</v>
      </c>
      <c r="ZN287" s="197"/>
      <c r="ZO287" s="678" t="e">
        <f>ZN287+#REF!</f>
        <v>#REF!</v>
      </c>
      <c r="ZP287" s="197"/>
      <c r="ZQ287" s="678" t="e">
        <f>ZP287+#REF!</f>
        <v>#REF!</v>
      </c>
      <c r="ZR287" s="197"/>
      <c r="ZS287" s="678" t="e">
        <f>ZR287+#REF!</f>
        <v>#REF!</v>
      </c>
      <c r="ZT287" s="197"/>
      <c r="ZU287" s="678" t="e">
        <f>ZT287+#REF!</f>
        <v>#REF!</v>
      </c>
      <c r="ZV287" s="197"/>
      <c r="ZW287" s="678" t="e">
        <f>ZV287+#REF!</f>
        <v>#REF!</v>
      </c>
      <c r="ZX287" s="197"/>
      <c r="ZY287" s="678" t="e">
        <f>ZX287+#REF!</f>
        <v>#REF!</v>
      </c>
      <c r="ZZ287" s="197"/>
      <c r="AAA287" s="678" t="e">
        <f>ZZ287+#REF!</f>
        <v>#REF!</v>
      </c>
      <c r="AAB287" s="197"/>
      <c r="AAC287" s="678" t="e">
        <f>AAB287+#REF!</f>
        <v>#REF!</v>
      </c>
      <c r="AAD287" s="197"/>
      <c r="AAE287" s="678" t="e">
        <f>AAD287+#REF!</f>
        <v>#REF!</v>
      </c>
      <c r="AAF287" s="197"/>
      <c r="AAG287" s="678" t="e">
        <f>AAF287+#REF!</f>
        <v>#REF!</v>
      </c>
      <c r="AAH287" s="197"/>
      <c r="AAI287" s="678" t="e">
        <f>AAH287+#REF!</f>
        <v>#REF!</v>
      </c>
      <c r="AAJ287" s="197"/>
      <c r="AAK287" s="678" t="e">
        <f>AAJ287+#REF!</f>
        <v>#REF!</v>
      </c>
      <c r="AAL287" s="197"/>
      <c r="AAM287" s="678" t="e">
        <f>AAL287+#REF!</f>
        <v>#REF!</v>
      </c>
      <c r="AAN287" s="197"/>
      <c r="AAO287" s="678" t="e">
        <f>AAN287+#REF!</f>
        <v>#REF!</v>
      </c>
      <c r="AAP287" s="197"/>
      <c r="AAQ287" s="678" t="e">
        <f>AAP287+#REF!</f>
        <v>#REF!</v>
      </c>
      <c r="AAR287" s="197"/>
      <c r="AAS287" s="678" t="e">
        <f>AAR287+#REF!</f>
        <v>#REF!</v>
      </c>
      <c r="AAT287" s="197"/>
      <c r="AAU287" s="678" t="e">
        <f>AAT287+#REF!</f>
        <v>#REF!</v>
      </c>
      <c r="AAV287" s="197"/>
      <c r="AAW287" s="678" t="e">
        <f>AAV287+#REF!</f>
        <v>#REF!</v>
      </c>
      <c r="AAX287" s="197"/>
      <c r="AAY287" s="678" t="e">
        <f>AAX287+#REF!</f>
        <v>#REF!</v>
      </c>
      <c r="AAZ287" s="197"/>
      <c r="ABA287" s="678" t="e">
        <f>AAZ287+#REF!</f>
        <v>#REF!</v>
      </c>
      <c r="ABB287" s="197"/>
      <c r="ABC287" s="678" t="e">
        <f>ABB287+#REF!</f>
        <v>#REF!</v>
      </c>
      <c r="ABD287" s="197"/>
      <c r="ABE287" s="678" t="e">
        <f>ABD287+#REF!</f>
        <v>#REF!</v>
      </c>
      <c r="ABF287" s="197"/>
      <c r="ABG287" s="678" t="e">
        <f>ABF287+#REF!</f>
        <v>#REF!</v>
      </c>
      <c r="ABH287" s="197"/>
      <c r="ABI287" s="678" t="e">
        <f>ABH287+#REF!</f>
        <v>#REF!</v>
      </c>
      <c r="ABJ287" s="197"/>
      <c r="ABK287" s="678" t="e">
        <f>ABJ287+#REF!</f>
        <v>#REF!</v>
      </c>
      <c r="ABL287" s="197"/>
      <c r="ABM287" s="678" t="e">
        <f>ABL287+#REF!</f>
        <v>#REF!</v>
      </c>
      <c r="ABN287" s="197"/>
      <c r="ABO287" s="678" t="e">
        <f>ABN287+#REF!</f>
        <v>#REF!</v>
      </c>
      <c r="ABP287" s="197"/>
      <c r="ABQ287" s="678" t="e">
        <f>ABP287+#REF!</f>
        <v>#REF!</v>
      </c>
      <c r="ABR287" s="197"/>
      <c r="ABS287" s="678" t="e">
        <f>ABR287+#REF!</f>
        <v>#REF!</v>
      </c>
      <c r="ABT287" s="197"/>
      <c r="ABU287" s="678" t="e">
        <f>ABT287+#REF!</f>
        <v>#REF!</v>
      </c>
      <c r="ABV287" s="197"/>
      <c r="ABW287" s="678" t="e">
        <f>ABV287+#REF!</f>
        <v>#REF!</v>
      </c>
      <c r="ABX287" s="197"/>
      <c r="ABY287" s="678" t="e">
        <f>ABX287+#REF!</f>
        <v>#REF!</v>
      </c>
      <c r="ABZ287" s="197"/>
      <c r="ACA287" s="678" t="e">
        <f>ABZ287+#REF!</f>
        <v>#REF!</v>
      </c>
      <c r="ACB287" s="197"/>
      <c r="ACC287" s="678" t="e">
        <f>ACB287+#REF!</f>
        <v>#REF!</v>
      </c>
      <c r="ACD287" s="197"/>
      <c r="ACE287" s="678" t="e">
        <f>ACD287+#REF!</f>
        <v>#REF!</v>
      </c>
      <c r="ACF287" s="197"/>
      <c r="ACG287" s="678" t="e">
        <f>ACF287+#REF!</f>
        <v>#REF!</v>
      </c>
      <c r="ACH287" s="197"/>
      <c r="ACI287" s="678" t="e">
        <f>ACH287+#REF!</f>
        <v>#REF!</v>
      </c>
      <c r="ACJ287" s="197"/>
      <c r="ACK287" s="678" t="e">
        <f>ACJ287+#REF!</f>
        <v>#REF!</v>
      </c>
      <c r="ACL287" s="197"/>
      <c r="ACM287" s="678" t="e">
        <f>ACL287+#REF!</f>
        <v>#REF!</v>
      </c>
      <c r="ACN287" s="197"/>
      <c r="ACO287" s="678" t="e">
        <f>ACN287+#REF!</f>
        <v>#REF!</v>
      </c>
      <c r="ACP287" s="197"/>
      <c r="ACQ287" s="678" t="e">
        <f>ACP287+#REF!</f>
        <v>#REF!</v>
      </c>
      <c r="ACR287" s="197"/>
      <c r="ACS287" s="678" t="e">
        <f>ACR287+#REF!</f>
        <v>#REF!</v>
      </c>
      <c r="ACT287" s="197"/>
      <c r="ACU287" s="678" t="e">
        <f>ACT287+#REF!</f>
        <v>#REF!</v>
      </c>
      <c r="ACV287" s="197"/>
      <c r="ACW287" s="678" t="e">
        <f>ACV287+#REF!</f>
        <v>#REF!</v>
      </c>
      <c r="ACX287" s="197"/>
      <c r="ACY287" s="678" t="e">
        <f>ACX287+#REF!</f>
        <v>#REF!</v>
      </c>
      <c r="ACZ287" s="197"/>
      <c r="ADA287" s="678" t="e">
        <f>ACZ287+#REF!</f>
        <v>#REF!</v>
      </c>
      <c r="ADB287" s="197"/>
      <c r="ADC287" s="678" t="e">
        <f>ADB287+#REF!</f>
        <v>#REF!</v>
      </c>
      <c r="ADD287" s="197"/>
      <c r="ADE287" s="678" t="e">
        <f>ADD287+#REF!</f>
        <v>#REF!</v>
      </c>
      <c r="ADF287" s="197"/>
      <c r="ADG287" s="678" t="e">
        <f>ADF287+#REF!</f>
        <v>#REF!</v>
      </c>
      <c r="ADH287" s="197"/>
      <c r="ADI287" s="678" t="e">
        <f>ADH287+#REF!</f>
        <v>#REF!</v>
      </c>
      <c r="ADJ287" s="197"/>
      <c r="ADK287" s="678" t="e">
        <f>ADJ287+#REF!</f>
        <v>#REF!</v>
      </c>
      <c r="ADL287" s="197"/>
      <c r="ADM287" s="678" t="e">
        <f>ADL287+#REF!</f>
        <v>#REF!</v>
      </c>
      <c r="ADN287" s="197"/>
      <c r="ADO287" s="678" t="e">
        <f>ADN287+#REF!</f>
        <v>#REF!</v>
      </c>
      <c r="ADP287" s="197"/>
      <c r="ADQ287" s="678" t="e">
        <f>ADP287+#REF!</f>
        <v>#REF!</v>
      </c>
      <c r="ADR287" s="197"/>
      <c r="ADS287" s="678" t="e">
        <f>ADR287+#REF!</f>
        <v>#REF!</v>
      </c>
      <c r="ADT287" s="197"/>
      <c r="ADU287" s="678" t="e">
        <f>ADT287+#REF!</f>
        <v>#REF!</v>
      </c>
      <c r="ADV287" s="197"/>
      <c r="ADW287" s="678" t="e">
        <f>ADV287+#REF!</f>
        <v>#REF!</v>
      </c>
      <c r="ADX287" s="197"/>
      <c r="ADY287" s="678" t="e">
        <f>ADX287+#REF!</f>
        <v>#REF!</v>
      </c>
      <c r="ADZ287" s="197"/>
      <c r="AEA287" s="678" t="e">
        <f>ADZ287+#REF!</f>
        <v>#REF!</v>
      </c>
      <c r="AEB287" s="197"/>
      <c r="AEC287" s="678" t="e">
        <f>AEB287+#REF!</f>
        <v>#REF!</v>
      </c>
      <c r="AED287" s="197"/>
      <c r="AEE287" s="678" t="e">
        <f>AED287+#REF!</f>
        <v>#REF!</v>
      </c>
      <c r="AEF287" s="197"/>
      <c r="AEG287" s="678" t="e">
        <f>AEF287+#REF!</f>
        <v>#REF!</v>
      </c>
      <c r="AEH287" s="197"/>
      <c r="AEI287" s="678" t="e">
        <f>AEH287+#REF!</f>
        <v>#REF!</v>
      </c>
      <c r="AEJ287" s="197"/>
      <c r="AEK287" s="678" t="e">
        <f>AEJ287+#REF!</f>
        <v>#REF!</v>
      </c>
      <c r="AEL287" s="197"/>
      <c r="AEM287" s="678" t="e">
        <f>AEL287+#REF!</f>
        <v>#REF!</v>
      </c>
      <c r="AEN287" s="197"/>
      <c r="AEO287" s="678" t="e">
        <f>AEN287+#REF!</f>
        <v>#REF!</v>
      </c>
      <c r="AEP287" s="197"/>
      <c r="AEQ287" s="678" t="e">
        <f>AEP287+#REF!</f>
        <v>#REF!</v>
      </c>
      <c r="AER287" s="197"/>
      <c r="AES287" s="678" t="e">
        <f>AER287+#REF!</f>
        <v>#REF!</v>
      </c>
      <c r="AET287" s="197"/>
      <c r="AEU287" s="678" t="e">
        <f>AET287+#REF!</f>
        <v>#REF!</v>
      </c>
      <c r="AEV287" s="197"/>
      <c r="AEW287" s="678" t="e">
        <f>AEV287+#REF!</f>
        <v>#REF!</v>
      </c>
      <c r="AEX287" s="197"/>
      <c r="AEY287" s="678" t="e">
        <f>AEX287+#REF!</f>
        <v>#REF!</v>
      </c>
      <c r="AEZ287" s="197"/>
      <c r="AFA287" s="678" t="e">
        <f>AEZ287+#REF!</f>
        <v>#REF!</v>
      </c>
      <c r="AFB287" s="197"/>
      <c r="AFC287" s="678" t="e">
        <f>AFB287+#REF!</f>
        <v>#REF!</v>
      </c>
      <c r="AFD287" s="197"/>
      <c r="AFE287" s="678" t="e">
        <f>AFD287+#REF!</f>
        <v>#REF!</v>
      </c>
      <c r="AFF287" s="197"/>
      <c r="AFG287" s="678" t="e">
        <f>AFF287+#REF!</f>
        <v>#REF!</v>
      </c>
      <c r="AFH287" s="197"/>
      <c r="AFI287" s="678" t="e">
        <f>AFH287+#REF!</f>
        <v>#REF!</v>
      </c>
      <c r="AFJ287" s="197"/>
      <c r="AFK287" s="678" t="e">
        <f>AFJ287+#REF!</f>
        <v>#REF!</v>
      </c>
      <c r="AFL287" s="197"/>
      <c r="AFM287" s="678" t="e">
        <f>AFL287+#REF!</f>
        <v>#REF!</v>
      </c>
      <c r="AFN287" s="197"/>
      <c r="AFO287" s="678" t="e">
        <f>AFN287+#REF!</f>
        <v>#REF!</v>
      </c>
      <c r="AFP287" s="197"/>
      <c r="AFQ287" s="678" t="e">
        <f>AFP287+#REF!</f>
        <v>#REF!</v>
      </c>
      <c r="AFR287" s="197"/>
      <c r="AFS287" s="678" t="e">
        <f>AFR287+#REF!</f>
        <v>#REF!</v>
      </c>
      <c r="AFT287" s="197"/>
      <c r="AFU287" s="678" t="e">
        <f>AFT287+#REF!</f>
        <v>#REF!</v>
      </c>
      <c r="AFV287" s="197"/>
      <c r="AFW287" s="678" t="e">
        <f>AFV287+#REF!</f>
        <v>#REF!</v>
      </c>
      <c r="AFX287" s="197"/>
      <c r="AFY287" s="678" t="e">
        <f>AFX287+#REF!</f>
        <v>#REF!</v>
      </c>
      <c r="AFZ287" s="197"/>
      <c r="AGA287" s="678" t="e">
        <f>AFZ287+#REF!</f>
        <v>#REF!</v>
      </c>
      <c r="AGB287" s="197"/>
      <c r="AGC287" s="678" t="e">
        <f>AGB287+#REF!</f>
        <v>#REF!</v>
      </c>
      <c r="AGD287" s="197"/>
      <c r="AGE287" s="678" t="e">
        <f>AGD287+#REF!</f>
        <v>#REF!</v>
      </c>
      <c r="AGF287" s="197"/>
      <c r="AGG287" s="678" t="e">
        <f>AGF287+#REF!</f>
        <v>#REF!</v>
      </c>
      <c r="AGH287" s="197"/>
      <c r="AGI287" s="678" t="e">
        <f>AGH287+#REF!</f>
        <v>#REF!</v>
      </c>
      <c r="AGJ287" s="197"/>
      <c r="AGK287" s="678" t="e">
        <f>AGJ287+#REF!</f>
        <v>#REF!</v>
      </c>
      <c r="AGL287" s="197"/>
      <c r="AGM287" s="678" t="e">
        <f>AGL287+#REF!</f>
        <v>#REF!</v>
      </c>
      <c r="AGN287" s="197"/>
      <c r="AGO287" s="678" t="e">
        <f>AGN287+#REF!</f>
        <v>#REF!</v>
      </c>
      <c r="AGP287" s="197"/>
      <c r="AGQ287" s="678" t="e">
        <f>AGP287+#REF!</f>
        <v>#REF!</v>
      </c>
      <c r="AGR287" s="197"/>
      <c r="AGS287" s="678" t="e">
        <f>AGR287+#REF!</f>
        <v>#REF!</v>
      </c>
      <c r="AGT287" s="197"/>
      <c r="AGU287" s="678" t="e">
        <f>AGT287+#REF!</f>
        <v>#REF!</v>
      </c>
      <c r="AGV287" s="197"/>
      <c r="AGW287" s="678" t="e">
        <f>AGV287+#REF!</f>
        <v>#REF!</v>
      </c>
      <c r="AGX287" s="197"/>
      <c r="AGY287" s="678" t="e">
        <f>AGX287+#REF!</f>
        <v>#REF!</v>
      </c>
      <c r="AGZ287" s="197"/>
      <c r="AHA287" s="678" t="e">
        <f>AGZ287+#REF!</f>
        <v>#REF!</v>
      </c>
      <c r="AHB287" s="197"/>
      <c r="AHC287" s="678" t="e">
        <f>AHB287+#REF!</f>
        <v>#REF!</v>
      </c>
      <c r="AHD287" s="197"/>
      <c r="AHE287" s="678" t="e">
        <f>AHD287+#REF!</f>
        <v>#REF!</v>
      </c>
      <c r="AHF287" s="197"/>
      <c r="AHG287" s="678" t="e">
        <f>AHF287+#REF!</f>
        <v>#REF!</v>
      </c>
      <c r="AHH287" s="197"/>
      <c r="AHI287" s="678" t="e">
        <f>AHH287+#REF!</f>
        <v>#REF!</v>
      </c>
      <c r="AHJ287" s="197"/>
      <c r="AHK287" s="678" t="e">
        <f>AHJ287+#REF!</f>
        <v>#REF!</v>
      </c>
      <c r="AHL287" s="197"/>
      <c r="AHM287" s="678" t="e">
        <f>AHL287+#REF!</f>
        <v>#REF!</v>
      </c>
      <c r="AHN287" s="197"/>
      <c r="AHO287" s="678" t="e">
        <f>AHN287+#REF!</f>
        <v>#REF!</v>
      </c>
      <c r="AHP287" s="197"/>
      <c r="AHQ287" s="678" t="e">
        <f>AHP287+#REF!</f>
        <v>#REF!</v>
      </c>
      <c r="AHR287" s="197"/>
      <c r="AHS287" s="678" t="e">
        <f>AHR287+#REF!</f>
        <v>#REF!</v>
      </c>
      <c r="AHT287" s="197"/>
      <c r="AHU287" s="678" t="e">
        <f>AHT287+#REF!</f>
        <v>#REF!</v>
      </c>
      <c r="AHV287" s="197"/>
      <c r="AHW287" s="678" t="e">
        <f>AHV287+#REF!</f>
        <v>#REF!</v>
      </c>
      <c r="AHX287" s="197"/>
      <c r="AHY287" s="678" t="e">
        <f>AHX287+#REF!</f>
        <v>#REF!</v>
      </c>
      <c r="AHZ287" s="197"/>
      <c r="AIA287" s="678" t="e">
        <f>AHZ287+#REF!</f>
        <v>#REF!</v>
      </c>
      <c r="AIB287" s="197"/>
      <c r="AIC287" s="678" t="e">
        <f>AIB287+#REF!</f>
        <v>#REF!</v>
      </c>
      <c r="AID287" s="197"/>
      <c r="AIE287" s="678" t="e">
        <f>AID287+#REF!</f>
        <v>#REF!</v>
      </c>
      <c r="AIF287" s="197"/>
      <c r="AIG287" s="678" t="e">
        <f>AIF287+#REF!</f>
        <v>#REF!</v>
      </c>
      <c r="AIH287" s="197"/>
      <c r="AII287" s="678" t="e">
        <f>AIH287+#REF!</f>
        <v>#REF!</v>
      </c>
      <c r="AIJ287" s="197"/>
      <c r="AIK287" s="678" t="e">
        <f>AIJ287+#REF!</f>
        <v>#REF!</v>
      </c>
      <c r="AIL287" s="197"/>
      <c r="AIM287" s="678" t="e">
        <f>AIL287+#REF!</f>
        <v>#REF!</v>
      </c>
      <c r="AIN287" s="197"/>
      <c r="AIO287" s="678" t="e">
        <f>AIN287+#REF!</f>
        <v>#REF!</v>
      </c>
      <c r="AIP287" s="197"/>
      <c r="AIQ287" s="678" t="e">
        <f>AIP287+#REF!</f>
        <v>#REF!</v>
      </c>
      <c r="AIR287" s="197"/>
      <c r="AIS287" s="678" t="e">
        <f>AIR287+#REF!</f>
        <v>#REF!</v>
      </c>
      <c r="AIT287" s="197"/>
      <c r="AIU287" s="678" t="e">
        <f>AIT287+#REF!</f>
        <v>#REF!</v>
      </c>
      <c r="AIV287" s="197"/>
      <c r="AIW287" s="678" t="e">
        <f>AIV287+#REF!</f>
        <v>#REF!</v>
      </c>
      <c r="AIX287" s="197"/>
      <c r="AIY287" s="678" t="e">
        <f>AIX287+#REF!</f>
        <v>#REF!</v>
      </c>
      <c r="AIZ287" s="197"/>
      <c r="AJA287" s="678" t="e">
        <f>AIZ287+#REF!</f>
        <v>#REF!</v>
      </c>
      <c r="AJB287" s="197"/>
      <c r="AJC287" s="678" t="e">
        <f>AJB287+#REF!</f>
        <v>#REF!</v>
      </c>
      <c r="AJD287" s="197"/>
      <c r="AJE287" s="678" t="e">
        <f>AJD287+#REF!</f>
        <v>#REF!</v>
      </c>
      <c r="AJF287" s="197"/>
      <c r="AJG287" s="678" t="e">
        <f>AJF287+#REF!</f>
        <v>#REF!</v>
      </c>
      <c r="AJH287" s="197"/>
      <c r="AJI287" s="678" t="e">
        <f>AJH287+#REF!</f>
        <v>#REF!</v>
      </c>
      <c r="AJJ287" s="197"/>
      <c r="AJK287" s="678" t="e">
        <f>AJJ287+#REF!</f>
        <v>#REF!</v>
      </c>
      <c r="AJL287" s="197"/>
      <c r="AJM287" s="678" t="e">
        <f>AJL287+#REF!</f>
        <v>#REF!</v>
      </c>
      <c r="AJN287" s="197"/>
      <c r="AJO287" s="678" t="e">
        <f>AJN287+#REF!</f>
        <v>#REF!</v>
      </c>
      <c r="AJP287" s="197"/>
      <c r="AJQ287" s="678" t="e">
        <f>AJP287+#REF!</f>
        <v>#REF!</v>
      </c>
      <c r="AJR287" s="197"/>
      <c r="AJS287" s="678" t="e">
        <f>AJR287+#REF!</f>
        <v>#REF!</v>
      </c>
      <c r="AJT287" s="197"/>
      <c r="AJU287" s="678" t="e">
        <f>AJT287+#REF!</f>
        <v>#REF!</v>
      </c>
      <c r="AJV287" s="197"/>
      <c r="AJW287" s="678" t="e">
        <f>AJV287+#REF!</f>
        <v>#REF!</v>
      </c>
      <c r="AJX287" s="197"/>
      <c r="AJY287" s="678" t="e">
        <f>AJX287+#REF!</f>
        <v>#REF!</v>
      </c>
      <c r="AJZ287" s="197"/>
      <c r="AKA287" s="678" t="e">
        <f>AJZ287+#REF!</f>
        <v>#REF!</v>
      </c>
      <c r="AKB287" s="197"/>
      <c r="AKC287" s="678" t="e">
        <f>AKB287+#REF!</f>
        <v>#REF!</v>
      </c>
      <c r="AKD287" s="197"/>
      <c r="AKE287" s="678" t="e">
        <f>AKD287+#REF!</f>
        <v>#REF!</v>
      </c>
      <c r="AKF287" s="197"/>
      <c r="AKG287" s="678" t="e">
        <f>AKF287+#REF!</f>
        <v>#REF!</v>
      </c>
      <c r="AKH287" s="197"/>
      <c r="AKI287" s="678" t="e">
        <f>AKH287+#REF!</f>
        <v>#REF!</v>
      </c>
      <c r="AKJ287" s="197"/>
      <c r="AKK287" s="678" t="e">
        <f>AKJ287+#REF!</f>
        <v>#REF!</v>
      </c>
      <c r="AKL287" s="197"/>
      <c r="AKM287" s="678" t="e">
        <f>AKL287+#REF!</f>
        <v>#REF!</v>
      </c>
      <c r="AKN287" s="197"/>
      <c r="AKO287" s="678" t="e">
        <f>AKN287+#REF!</f>
        <v>#REF!</v>
      </c>
      <c r="AKP287" s="197"/>
      <c r="AKQ287" s="678" t="e">
        <f>AKP287+#REF!</f>
        <v>#REF!</v>
      </c>
      <c r="AKR287" s="197"/>
      <c r="AKS287" s="678" t="e">
        <f>AKR287+#REF!</f>
        <v>#REF!</v>
      </c>
      <c r="AKT287" s="197"/>
      <c r="AKU287" s="678" t="e">
        <f>AKT287+#REF!</f>
        <v>#REF!</v>
      </c>
      <c r="AKV287" s="197"/>
      <c r="AKW287" s="678" t="e">
        <f>AKV287+#REF!</f>
        <v>#REF!</v>
      </c>
      <c r="AKX287" s="197"/>
      <c r="AKY287" s="678" t="e">
        <f>AKX287+#REF!</f>
        <v>#REF!</v>
      </c>
      <c r="AKZ287" s="197"/>
      <c r="ALA287" s="678" t="e">
        <f>AKZ287+#REF!</f>
        <v>#REF!</v>
      </c>
      <c r="ALB287" s="197"/>
      <c r="ALC287" s="678" t="e">
        <f>ALB287+#REF!</f>
        <v>#REF!</v>
      </c>
      <c r="ALD287" s="197"/>
      <c r="ALE287" s="678" t="e">
        <f>ALD287+#REF!</f>
        <v>#REF!</v>
      </c>
      <c r="ALF287" s="197"/>
      <c r="ALG287" s="678" t="e">
        <f>ALF287+#REF!</f>
        <v>#REF!</v>
      </c>
      <c r="ALH287" s="197"/>
      <c r="ALI287" s="678" t="e">
        <f>ALH287+#REF!</f>
        <v>#REF!</v>
      </c>
      <c r="ALJ287" s="197"/>
      <c r="ALK287" s="678" t="e">
        <f>ALJ287+#REF!</f>
        <v>#REF!</v>
      </c>
      <c r="ALL287" s="197"/>
      <c r="ALM287" s="678" t="e">
        <f>ALL287+#REF!</f>
        <v>#REF!</v>
      </c>
      <c r="ALN287" s="197"/>
      <c r="ALO287" s="678" t="e">
        <f>ALN287+#REF!</f>
        <v>#REF!</v>
      </c>
      <c r="ALP287" s="197"/>
      <c r="ALQ287" s="678" t="e">
        <f>ALP287+#REF!</f>
        <v>#REF!</v>
      </c>
      <c r="ALR287" s="197"/>
      <c r="ALS287" s="678" t="e">
        <f>ALR287+#REF!</f>
        <v>#REF!</v>
      </c>
      <c r="ALT287" s="197"/>
      <c r="ALU287" s="678" t="e">
        <f>ALT287+#REF!</f>
        <v>#REF!</v>
      </c>
      <c r="ALV287" s="197"/>
      <c r="ALW287" s="678" t="e">
        <f>ALV287+#REF!</f>
        <v>#REF!</v>
      </c>
      <c r="ALX287" s="197"/>
      <c r="ALY287" s="678" t="e">
        <f>ALX287+#REF!</f>
        <v>#REF!</v>
      </c>
      <c r="ALZ287" s="197"/>
      <c r="AMA287" s="678" t="e">
        <f>ALZ287+#REF!</f>
        <v>#REF!</v>
      </c>
      <c r="AMB287" s="197"/>
      <c r="AMC287" s="678" t="e">
        <f>AMB287+#REF!</f>
        <v>#REF!</v>
      </c>
      <c r="AMD287" s="197"/>
      <c r="AME287" s="678" t="e">
        <f>AMD287+#REF!</f>
        <v>#REF!</v>
      </c>
      <c r="AMF287" s="197"/>
      <c r="AMG287" s="678" t="e">
        <f>AMF287+#REF!</f>
        <v>#REF!</v>
      </c>
      <c r="AMH287" s="197"/>
      <c r="AMI287" s="678" t="e">
        <f>AMH287+#REF!</f>
        <v>#REF!</v>
      </c>
      <c r="AMJ287" s="197"/>
      <c r="AMK287" s="678" t="e">
        <f>AMJ287+#REF!</f>
        <v>#REF!</v>
      </c>
      <c r="AML287" s="197"/>
      <c r="AMM287" s="678" t="e">
        <f>AML287+#REF!</f>
        <v>#REF!</v>
      </c>
      <c r="AMN287" s="197"/>
      <c r="AMO287" s="678" t="e">
        <f>AMN287+#REF!</f>
        <v>#REF!</v>
      </c>
      <c r="AMP287" s="197"/>
      <c r="AMQ287" s="678" t="e">
        <f>AMP287+#REF!</f>
        <v>#REF!</v>
      </c>
      <c r="AMR287" s="197"/>
      <c r="AMS287" s="678" t="e">
        <f>AMR287+#REF!</f>
        <v>#REF!</v>
      </c>
      <c r="AMT287" s="197"/>
      <c r="AMU287" s="678" t="e">
        <f>AMT287+#REF!</f>
        <v>#REF!</v>
      </c>
      <c r="AMV287" s="197"/>
      <c r="AMW287" s="678" t="e">
        <f>AMV287+#REF!</f>
        <v>#REF!</v>
      </c>
      <c r="AMX287" s="197"/>
      <c r="AMY287" s="678" t="e">
        <f>AMX287+#REF!</f>
        <v>#REF!</v>
      </c>
      <c r="AMZ287" s="197"/>
      <c r="ANA287" s="678" t="e">
        <f>AMZ287+#REF!</f>
        <v>#REF!</v>
      </c>
      <c r="ANB287" s="197"/>
      <c r="ANC287" s="678" t="e">
        <f>ANB287+#REF!</f>
        <v>#REF!</v>
      </c>
      <c r="AND287" s="197"/>
      <c r="ANE287" s="678" t="e">
        <f>AND287+#REF!</f>
        <v>#REF!</v>
      </c>
      <c r="ANF287" s="197"/>
      <c r="ANG287" s="678" t="e">
        <f>ANF287+#REF!</f>
        <v>#REF!</v>
      </c>
      <c r="ANH287" s="197"/>
      <c r="ANI287" s="678" t="e">
        <f>ANH287+#REF!</f>
        <v>#REF!</v>
      </c>
      <c r="ANJ287" s="197"/>
      <c r="ANK287" s="678" t="e">
        <f>ANJ287+#REF!</f>
        <v>#REF!</v>
      </c>
      <c r="ANL287" s="197"/>
      <c r="ANM287" s="678" t="e">
        <f>ANL287+#REF!</f>
        <v>#REF!</v>
      </c>
      <c r="ANN287" s="197"/>
      <c r="ANO287" s="678" t="e">
        <f>ANN287+#REF!</f>
        <v>#REF!</v>
      </c>
      <c r="ANP287" s="197"/>
      <c r="ANQ287" s="678" t="e">
        <f>ANP287+#REF!</f>
        <v>#REF!</v>
      </c>
      <c r="ANR287" s="197"/>
      <c r="ANS287" s="678" t="e">
        <f>ANR287+#REF!</f>
        <v>#REF!</v>
      </c>
      <c r="ANT287" s="197"/>
      <c r="ANU287" s="678" t="e">
        <f>ANT287+#REF!</f>
        <v>#REF!</v>
      </c>
      <c r="ANV287" s="197"/>
      <c r="ANW287" s="678" t="e">
        <f>ANV287+#REF!</f>
        <v>#REF!</v>
      </c>
      <c r="ANX287" s="197"/>
      <c r="ANY287" s="678" t="e">
        <f>ANX287+#REF!</f>
        <v>#REF!</v>
      </c>
      <c r="ANZ287" s="197"/>
      <c r="AOA287" s="678" t="e">
        <f>ANZ287+#REF!</f>
        <v>#REF!</v>
      </c>
      <c r="AOB287" s="197"/>
      <c r="AOC287" s="678" t="e">
        <f>AOB287+#REF!</f>
        <v>#REF!</v>
      </c>
      <c r="AOD287" s="197"/>
      <c r="AOE287" s="678" t="e">
        <f>AOD287+#REF!</f>
        <v>#REF!</v>
      </c>
      <c r="AOF287" s="197"/>
      <c r="AOG287" s="678" t="e">
        <f>AOF287+#REF!</f>
        <v>#REF!</v>
      </c>
      <c r="AOH287" s="197"/>
      <c r="AOI287" s="678" t="e">
        <f>AOH287+#REF!</f>
        <v>#REF!</v>
      </c>
      <c r="AOJ287" s="197"/>
      <c r="AOK287" s="678" t="e">
        <f>AOJ287+#REF!</f>
        <v>#REF!</v>
      </c>
      <c r="AOL287" s="197"/>
      <c r="AOM287" s="678" t="e">
        <f>AOL287+#REF!</f>
        <v>#REF!</v>
      </c>
      <c r="AON287" s="197"/>
      <c r="AOO287" s="678" t="e">
        <f>AON287+#REF!</f>
        <v>#REF!</v>
      </c>
      <c r="AOP287" s="197"/>
      <c r="AOQ287" s="678" t="e">
        <f>AOP287+#REF!</f>
        <v>#REF!</v>
      </c>
      <c r="AOR287" s="197"/>
      <c r="AOS287" s="678" t="e">
        <f>AOR287+#REF!</f>
        <v>#REF!</v>
      </c>
      <c r="AOT287" s="197"/>
      <c r="AOU287" s="678" t="e">
        <f>AOT287+#REF!</f>
        <v>#REF!</v>
      </c>
      <c r="AOV287" s="197"/>
      <c r="AOW287" s="678" t="e">
        <f>AOV287+#REF!</f>
        <v>#REF!</v>
      </c>
      <c r="AOX287" s="197"/>
      <c r="AOY287" s="678" t="e">
        <f>AOX287+#REF!</f>
        <v>#REF!</v>
      </c>
      <c r="AOZ287" s="197"/>
      <c r="APA287" s="678" t="e">
        <f>AOZ287+#REF!</f>
        <v>#REF!</v>
      </c>
      <c r="APB287" s="197"/>
      <c r="APC287" s="678" t="e">
        <f>APB287+#REF!</f>
        <v>#REF!</v>
      </c>
      <c r="APD287" s="197"/>
      <c r="APE287" s="678" t="e">
        <f>APD287+#REF!</f>
        <v>#REF!</v>
      </c>
      <c r="APF287" s="197"/>
      <c r="APG287" s="678" t="e">
        <f>APF287+#REF!</f>
        <v>#REF!</v>
      </c>
      <c r="APH287" s="197"/>
      <c r="API287" s="678" t="e">
        <f>APH287+#REF!</f>
        <v>#REF!</v>
      </c>
      <c r="APJ287" s="197"/>
      <c r="APK287" s="678" t="e">
        <f>APJ287+#REF!</f>
        <v>#REF!</v>
      </c>
      <c r="APL287" s="197"/>
      <c r="APM287" s="678" t="e">
        <f>APL287+#REF!</f>
        <v>#REF!</v>
      </c>
      <c r="APN287" s="197"/>
      <c r="APO287" s="678" t="e">
        <f>APN287+#REF!</f>
        <v>#REF!</v>
      </c>
      <c r="APP287" s="197"/>
      <c r="APQ287" s="678" t="e">
        <f>APP287+#REF!</f>
        <v>#REF!</v>
      </c>
      <c r="APR287" s="197"/>
      <c r="APS287" s="678" t="e">
        <f>APR287+#REF!</f>
        <v>#REF!</v>
      </c>
      <c r="APT287" s="197"/>
      <c r="APU287" s="678" t="e">
        <f>APT287+#REF!</f>
        <v>#REF!</v>
      </c>
      <c r="APV287" s="197"/>
      <c r="APW287" s="678" t="e">
        <f>APV287+#REF!</f>
        <v>#REF!</v>
      </c>
      <c r="APX287" s="197"/>
      <c r="APY287" s="678" t="e">
        <f>APX287+#REF!</f>
        <v>#REF!</v>
      </c>
      <c r="APZ287" s="197"/>
      <c r="AQA287" s="678" t="e">
        <f>APZ287+#REF!</f>
        <v>#REF!</v>
      </c>
      <c r="AQB287" s="197"/>
      <c r="AQC287" s="678" t="e">
        <f>AQB287+#REF!</f>
        <v>#REF!</v>
      </c>
      <c r="AQD287" s="197"/>
      <c r="AQE287" s="678" t="e">
        <f>AQD287+#REF!</f>
        <v>#REF!</v>
      </c>
      <c r="AQF287" s="197"/>
      <c r="AQG287" s="678" t="e">
        <f>AQF287+#REF!</f>
        <v>#REF!</v>
      </c>
      <c r="AQH287" s="197"/>
      <c r="AQI287" s="678" t="e">
        <f>AQH287+#REF!</f>
        <v>#REF!</v>
      </c>
      <c r="AQJ287" s="197"/>
      <c r="AQK287" s="678" t="e">
        <f>AQJ287+#REF!</f>
        <v>#REF!</v>
      </c>
      <c r="AQL287" s="197"/>
      <c r="AQM287" s="678" t="e">
        <f>AQL287+#REF!</f>
        <v>#REF!</v>
      </c>
      <c r="AQN287" s="197"/>
      <c r="AQO287" s="678" t="e">
        <f>AQN287+#REF!</f>
        <v>#REF!</v>
      </c>
      <c r="AQP287" s="197"/>
      <c r="AQQ287" s="678" t="e">
        <f>AQP287+#REF!</f>
        <v>#REF!</v>
      </c>
      <c r="AQR287" s="197"/>
      <c r="AQS287" s="678" t="e">
        <f>AQR287+#REF!</f>
        <v>#REF!</v>
      </c>
      <c r="AQT287" s="197"/>
      <c r="AQU287" s="678" t="e">
        <f>AQT287+#REF!</f>
        <v>#REF!</v>
      </c>
      <c r="AQV287" s="197"/>
      <c r="AQW287" s="678" t="e">
        <f>AQV287+#REF!</f>
        <v>#REF!</v>
      </c>
      <c r="AQX287" s="197"/>
      <c r="AQY287" s="678" t="e">
        <f>AQX287+#REF!</f>
        <v>#REF!</v>
      </c>
      <c r="AQZ287" s="197"/>
      <c r="ARA287" s="678" t="e">
        <f>AQZ287+#REF!</f>
        <v>#REF!</v>
      </c>
      <c r="ARB287" s="197"/>
      <c r="ARC287" s="678" t="e">
        <f>ARB287+#REF!</f>
        <v>#REF!</v>
      </c>
      <c r="ARD287" s="197"/>
      <c r="ARE287" s="678" t="e">
        <f>ARD287+#REF!</f>
        <v>#REF!</v>
      </c>
      <c r="ARF287" s="197"/>
      <c r="ARG287" s="678" t="e">
        <f>ARF287+#REF!</f>
        <v>#REF!</v>
      </c>
      <c r="ARH287" s="197"/>
      <c r="ARI287" s="678" t="e">
        <f>ARH287+#REF!</f>
        <v>#REF!</v>
      </c>
      <c r="ARJ287" s="197"/>
      <c r="ARK287" s="678" t="e">
        <f>ARJ287+#REF!</f>
        <v>#REF!</v>
      </c>
      <c r="ARL287" s="197"/>
      <c r="ARM287" s="678" t="e">
        <f>ARL287+#REF!</f>
        <v>#REF!</v>
      </c>
      <c r="ARN287" s="197"/>
      <c r="ARO287" s="678" t="e">
        <f>ARN287+#REF!</f>
        <v>#REF!</v>
      </c>
      <c r="ARP287" s="197"/>
      <c r="ARQ287" s="678" t="e">
        <f>ARP287+#REF!</f>
        <v>#REF!</v>
      </c>
      <c r="ARR287" s="197"/>
      <c r="ARS287" s="678" t="e">
        <f>ARR287+#REF!</f>
        <v>#REF!</v>
      </c>
      <c r="ART287" s="197"/>
      <c r="ARU287" s="678" t="e">
        <f>ART287+#REF!</f>
        <v>#REF!</v>
      </c>
      <c r="ARV287" s="197"/>
      <c r="ARW287" s="678" t="e">
        <f>ARV287+#REF!</f>
        <v>#REF!</v>
      </c>
      <c r="ARX287" s="197"/>
      <c r="ARY287" s="678" t="e">
        <f>ARX287+#REF!</f>
        <v>#REF!</v>
      </c>
      <c r="ARZ287" s="197"/>
      <c r="ASA287" s="678" t="e">
        <f>ARZ287+#REF!</f>
        <v>#REF!</v>
      </c>
      <c r="ASB287" s="197"/>
      <c r="ASC287" s="678" t="e">
        <f>ASB287+#REF!</f>
        <v>#REF!</v>
      </c>
      <c r="ASD287" s="197"/>
      <c r="ASE287" s="678" t="e">
        <f>ASD287+#REF!</f>
        <v>#REF!</v>
      </c>
      <c r="ASF287" s="197"/>
      <c r="ASG287" s="678" t="e">
        <f>ASF287+#REF!</f>
        <v>#REF!</v>
      </c>
      <c r="ASH287" s="197"/>
      <c r="ASI287" s="678" t="e">
        <f>ASH287+#REF!</f>
        <v>#REF!</v>
      </c>
      <c r="ASJ287" s="197"/>
      <c r="ASK287" s="678" t="e">
        <f>ASJ287+#REF!</f>
        <v>#REF!</v>
      </c>
      <c r="ASL287" s="197"/>
      <c r="ASM287" s="678" t="e">
        <f>ASL287+#REF!</f>
        <v>#REF!</v>
      </c>
      <c r="ASN287" s="197"/>
      <c r="ASO287" s="678" t="e">
        <f>ASN287+#REF!</f>
        <v>#REF!</v>
      </c>
      <c r="ASP287" s="197"/>
      <c r="ASQ287" s="678" t="e">
        <f>ASP287+#REF!</f>
        <v>#REF!</v>
      </c>
      <c r="ASR287" s="197"/>
      <c r="ASS287" s="678" t="e">
        <f>ASR287+#REF!</f>
        <v>#REF!</v>
      </c>
      <c r="AST287" s="197"/>
      <c r="ASU287" s="678" t="e">
        <f>AST287+#REF!</f>
        <v>#REF!</v>
      </c>
      <c r="ASV287" s="197"/>
      <c r="ASW287" s="678" t="e">
        <f>ASV287+#REF!</f>
        <v>#REF!</v>
      </c>
      <c r="ASX287" s="197"/>
      <c r="ASY287" s="678" t="e">
        <f>ASX287+#REF!</f>
        <v>#REF!</v>
      </c>
      <c r="ASZ287" s="197"/>
      <c r="ATA287" s="678" t="e">
        <f>ASZ287+#REF!</f>
        <v>#REF!</v>
      </c>
      <c r="ATB287" s="197"/>
      <c r="ATC287" s="678" t="e">
        <f>ATB287+#REF!</f>
        <v>#REF!</v>
      </c>
      <c r="ATD287" s="197"/>
      <c r="ATE287" s="678" t="e">
        <f>ATD287+#REF!</f>
        <v>#REF!</v>
      </c>
      <c r="ATF287" s="197"/>
      <c r="ATG287" s="678" t="e">
        <f>ATF287+#REF!</f>
        <v>#REF!</v>
      </c>
      <c r="ATH287" s="197"/>
      <c r="ATI287" s="678" t="e">
        <f>ATH287+#REF!</f>
        <v>#REF!</v>
      </c>
      <c r="ATJ287" s="197"/>
      <c r="ATK287" s="678" t="e">
        <f>ATJ287+#REF!</f>
        <v>#REF!</v>
      </c>
      <c r="ATL287" s="197"/>
      <c r="ATM287" s="678" t="e">
        <f>ATL287+#REF!</f>
        <v>#REF!</v>
      </c>
      <c r="ATN287" s="197"/>
      <c r="ATO287" s="678" t="e">
        <f>ATN287+#REF!</f>
        <v>#REF!</v>
      </c>
      <c r="ATP287" s="197"/>
      <c r="ATQ287" s="678" t="e">
        <f>ATP287+#REF!</f>
        <v>#REF!</v>
      </c>
      <c r="ATR287" s="197"/>
      <c r="ATS287" s="678" t="e">
        <f>ATR287+#REF!</f>
        <v>#REF!</v>
      </c>
      <c r="ATT287" s="197"/>
      <c r="ATU287" s="678" t="e">
        <f>ATT287+#REF!</f>
        <v>#REF!</v>
      </c>
      <c r="ATV287" s="197"/>
      <c r="ATW287" s="678" t="e">
        <f>ATV287+#REF!</f>
        <v>#REF!</v>
      </c>
      <c r="ATX287" s="197"/>
      <c r="ATY287" s="678" t="e">
        <f>ATX287+#REF!</f>
        <v>#REF!</v>
      </c>
      <c r="ATZ287" s="197"/>
      <c r="AUA287" s="678" t="e">
        <f>ATZ287+#REF!</f>
        <v>#REF!</v>
      </c>
      <c r="AUB287" s="197"/>
      <c r="AUC287" s="678" t="e">
        <f>AUB287+#REF!</f>
        <v>#REF!</v>
      </c>
      <c r="AUD287" s="197"/>
      <c r="AUE287" s="678" t="e">
        <f>AUD287+#REF!</f>
        <v>#REF!</v>
      </c>
      <c r="AUF287" s="197"/>
      <c r="AUG287" s="678" t="e">
        <f>AUF287+#REF!</f>
        <v>#REF!</v>
      </c>
      <c r="AUH287" s="197"/>
      <c r="AUI287" s="678" t="e">
        <f>AUH287+#REF!</f>
        <v>#REF!</v>
      </c>
      <c r="AUJ287" s="197"/>
      <c r="AUK287" s="678" t="e">
        <f>AUJ287+#REF!</f>
        <v>#REF!</v>
      </c>
      <c r="AUL287" s="197"/>
      <c r="AUM287" s="678" t="e">
        <f>AUL287+#REF!</f>
        <v>#REF!</v>
      </c>
      <c r="AUN287" s="197"/>
      <c r="AUO287" s="678" t="e">
        <f>AUN287+#REF!</f>
        <v>#REF!</v>
      </c>
      <c r="AUP287" s="197"/>
      <c r="AUQ287" s="678" t="e">
        <f>AUP287+#REF!</f>
        <v>#REF!</v>
      </c>
      <c r="AUR287" s="197"/>
      <c r="AUS287" s="678" t="e">
        <f>AUR287+#REF!</f>
        <v>#REF!</v>
      </c>
      <c r="AUT287" s="197"/>
      <c r="AUU287" s="678" t="e">
        <f>AUT287+#REF!</f>
        <v>#REF!</v>
      </c>
      <c r="AUV287" s="197"/>
      <c r="AUW287" s="678" t="e">
        <f>AUV287+#REF!</f>
        <v>#REF!</v>
      </c>
      <c r="AUX287" s="197"/>
      <c r="AUY287" s="678" t="e">
        <f>AUX287+#REF!</f>
        <v>#REF!</v>
      </c>
      <c r="AUZ287" s="197"/>
      <c r="AVA287" s="678" t="e">
        <f>AUZ287+#REF!</f>
        <v>#REF!</v>
      </c>
      <c r="AVB287" s="197"/>
      <c r="AVC287" s="678" t="e">
        <f>AVB287+#REF!</f>
        <v>#REF!</v>
      </c>
      <c r="AVD287" s="197"/>
      <c r="AVE287" s="678" t="e">
        <f>AVD287+#REF!</f>
        <v>#REF!</v>
      </c>
      <c r="AVF287" s="197"/>
      <c r="AVG287" s="678" t="e">
        <f>AVF287+#REF!</f>
        <v>#REF!</v>
      </c>
      <c r="AVH287" s="197"/>
      <c r="AVI287" s="678" t="e">
        <f>AVH287+#REF!</f>
        <v>#REF!</v>
      </c>
      <c r="AVJ287" s="197"/>
      <c r="AVK287" s="678" t="e">
        <f>AVJ287+#REF!</f>
        <v>#REF!</v>
      </c>
      <c r="AVL287" s="197"/>
      <c r="AVM287" s="678" t="e">
        <f>AVL287+#REF!</f>
        <v>#REF!</v>
      </c>
      <c r="AVN287" s="197"/>
      <c r="AVO287" s="678" t="e">
        <f>AVN287+#REF!</f>
        <v>#REF!</v>
      </c>
      <c r="AVP287" s="197"/>
      <c r="AVQ287" s="678" t="e">
        <f>AVP287+#REF!</f>
        <v>#REF!</v>
      </c>
      <c r="AVR287" s="197"/>
      <c r="AVS287" s="678" t="e">
        <f>AVR287+#REF!</f>
        <v>#REF!</v>
      </c>
      <c r="AVT287" s="197"/>
      <c r="AVU287" s="678" t="e">
        <f>AVT287+#REF!</f>
        <v>#REF!</v>
      </c>
      <c r="AVV287" s="197"/>
      <c r="AVW287" s="678" t="e">
        <f>AVV287+#REF!</f>
        <v>#REF!</v>
      </c>
      <c r="AVX287" s="197"/>
      <c r="AVY287" s="678" t="e">
        <f>AVX287+#REF!</f>
        <v>#REF!</v>
      </c>
      <c r="AVZ287" s="197"/>
      <c r="AWA287" s="678" t="e">
        <f>AVZ287+#REF!</f>
        <v>#REF!</v>
      </c>
      <c r="AWB287" s="197"/>
      <c r="AWC287" s="678" t="e">
        <f>AWB287+#REF!</f>
        <v>#REF!</v>
      </c>
      <c r="AWD287" s="197"/>
      <c r="AWE287" s="678" t="e">
        <f>AWD287+#REF!</f>
        <v>#REF!</v>
      </c>
      <c r="AWF287" s="197"/>
      <c r="AWG287" s="678" t="e">
        <f>AWF287+#REF!</f>
        <v>#REF!</v>
      </c>
      <c r="AWH287" s="197"/>
      <c r="AWI287" s="678" t="e">
        <f>AWH287+#REF!</f>
        <v>#REF!</v>
      </c>
      <c r="AWJ287" s="197"/>
      <c r="AWK287" s="678" t="e">
        <f>AWJ287+#REF!</f>
        <v>#REF!</v>
      </c>
      <c r="AWL287" s="197"/>
      <c r="AWM287" s="678" t="e">
        <f>AWL287+#REF!</f>
        <v>#REF!</v>
      </c>
      <c r="AWN287" s="197"/>
      <c r="AWO287" s="678" t="e">
        <f>AWN287+#REF!</f>
        <v>#REF!</v>
      </c>
      <c r="AWP287" s="197"/>
      <c r="AWQ287" s="678" t="e">
        <f>AWP287+#REF!</f>
        <v>#REF!</v>
      </c>
      <c r="AWR287" s="197"/>
      <c r="AWS287" s="678" t="e">
        <f>AWR287+#REF!</f>
        <v>#REF!</v>
      </c>
      <c r="AWT287" s="197"/>
      <c r="AWU287" s="678" t="e">
        <f>AWT287+#REF!</f>
        <v>#REF!</v>
      </c>
      <c r="AWV287" s="197"/>
      <c r="AWW287" s="678" t="e">
        <f>AWV287+#REF!</f>
        <v>#REF!</v>
      </c>
      <c r="AWX287" s="197"/>
      <c r="AWY287" s="678" t="e">
        <f>AWX287+#REF!</f>
        <v>#REF!</v>
      </c>
      <c r="AWZ287" s="197"/>
      <c r="AXA287" s="678" t="e">
        <f>AWZ287+#REF!</f>
        <v>#REF!</v>
      </c>
      <c r="AXB287" s="197"/>
      <c r="AXC287" s="678" t="e">
        <f>AXB287+#REF!</f>
        <v>#REF!</v>
      </c>
      <c r="AXD287" s="197"/>
      <c r="AXE287" s="678" t="e">
        <f>AXD287+#REF!</f>
        <v>#REF!</v>
      </c>
      <c r="AXF287" s="197"/>
      <c r="AXG287" s="678" t="e">
        <f>AXF287+#REF!</f>
        <v>#REF!</v>
      </c>
      <c r="AXH287" s="197"/>
      <c r="AXI287" s="678" t="e">
        <f>AXH287+#REF!</f>
        <v>#REF!</v>
      </c>
      <c r="AXJ287" s="197"/>
      <c r="AXK287" s="678" t="e">
        <f>AXJ287+#REF!</f>
        <v>#REF!</v>
      </c>
      <c r="AXL287" s="197"/>
      <c r="AXM287" s="678" t="e">
        <f>AXL287+#REF!</f>
        <v>#REF!</v>
      </c>
      <c r="AXN287" s="197"/>
      <c r="AXO287" s="678" t="e">
        <f>AXN287+#REF!</f>
        <v>#REF!</v>
      </c>
      <c r="AXP287" s="197"/>
      <c r="AXQ287" s="678" t="e">
        <f>AXP287+#REF!</f>
        <v>#REF!</v>
      </c>
      <c r="AXR287" s="197"/>
      <c r="AXS287" s="678" t="e">
        <f>AXR287+#REF!</f>
        <v>#REF!</v>
      </c>
      <c r="AXT287" s="197"/>
      <c r="AXU287" s="678" t="e">
        <f>AXT287+#REF!</f>
        <v>#REF!</v>
      </c>
      <c r="AXV287" s="197"/>
      <c r="AXW287" s="678" t="e">
        <f>AXV287+#REF!</f>
        <v>#REF!</v>
      </c>
      <c r="AXX287" s="197"/>
      <c r="AXY287" s="678" t="e">
        <f>AXX287+#REF!</f>
        <v>#REF!</v>
      </c>
      <c r="AXZ287" s="197"/>
      <c r="AYA287" s="678" t="e">
        <f>AXZ287+#REF!</f>
        <v>#REF!</v>
      </c>
      <c r="AYB287" s="197"/>
      <c r="AYC287" s="678" t="e">
        <f>AYB287+#REF!</f>
        <v>#REF!</v>
      </c>
      <c r="AYD287" s="197"/>
      <c r="AYE287" s="678" t="e">
        <f>AYD287+#REF!</f>
        <v>#REF!</v>
      </c>
      <c r="AYF287" s="197"/>
      <c r="AYG287" s="678" t="e">
        <f>AYF287+#REF!</f>
        <v>#REF!</v>
      </c>
      <c r="AYH287" s="197"/>
      <c r="AYI287" s="678" t="e">
        <f>AYH287+#REF!</f>
        <v>#REF!</v>
      </c>
      <c r="AYJ287" s="197"/>
      <c r="AYK287" s="678" t="e">
        <f>AYJ287+#REF!</f>
        <v>#REF!</v>
      </c>
      <c r="AYL287" s="197"/>
      <c r="AYM287" s="678" t="e">
        <f>AYL287+#REF!</f>
        <v>#REF!</v>
      </c>
      <c r="AYN287" s="197"/>
      <c r="AYO287" s="678" t="e">
        <f>AYN287+#REF!</f>
        <v>#REF!</v>
      </c>
      <c r="AYP287" s="197"/>
      <c r="AYQ287" s="678" t="e">
        <f>AYP287+#REF!</f>
        <v>#REF!</v>
      </c>
      <c r="AYR287" s="197"/>
      <c r="AYS287" s="678" t="e">
        <f>AYR287+#REF!</f>
        <v>#REF!</v>
      </c>
      <c r="AYT287" s="197"/>
      <c r="AYU287" s="678" t="e">
        <f>AYT287+#REF!</f>
        <v>#REF!</v>
      </c>
      <c r="AYV287" s="197"/>
      <c r="AYW287" s="678" t="e">
        <f>AYV287+#REF!</f>
        <v>#REF!</v>
      </c>
      <c r="AYX287" s="197"/>
      <c r="AYY287" s="678" t="e">
        <f>AYX287+#REF!</f>
        <v>#REF!</v>
      </c>
      <c r="AYZ287" s="197"/>
      <c r="AZA287" s="678" t="e">
        <f>AYZ287+#REF!</f>
        <v>#REF!</v>
      </c>
      <c r="AZB287" s="197"/>
      <c r="AZC287" s="678" t="e">
        <f>AZB287+#REF!</f>
        <v>#REF!</v>
      </c>
      <c r="AZD287" s="197"/>
      <c r="AZE287" s="678" t="e">
        <f>AZD287+#REF!</f>
        <v>#REF!</v>
      </c>
      <c r="AZF287" s="197"/>
      <c r="AZG287" s="678" t="e">
        <f>AZF287+#REF!</f>
        <v>#REF!</v>
      </c>
      <c r="AZH287" s="197"/>
      <c r="AZI287" s="678" t="e">
        <f>AZH287+#REF!</f>
        <v>#REF!</v>
      </c>
      <c r="AZJ287" s="197"/>
      <c r="AZK287" s="678" t="e">
        <f>AZJ287+#REF!</f>
        <v>#REF!</v>
      </c>
      <c r="AZL287" s="197"/>
      <c r="AZM287" s="678" t="e">
        <f>AZL287+#REF!</f>
        <v>#REF!</v>
      </c>
      <c r="AZN287" s="197"/>
      <c r="AZO287" s="678" t="e">
        <f>AZN287+#REF!</f>
        <v>#REF!</v>
      </c>
      <c r="AZP287" s="197"/>
      <c r="AZQ287" s="678" t="e">
        <f>AZP287+#REF!</f>
        <v>#REF!</v>
      </c>
      <c r="AZR287" s="197"/>
      <c r="AZS287" s="678" t="e">
        <f>AZR287+#REF!</f>
        <v>#REF!</v>
      </c>
      <c r="AZT287" s="197"/>
      <c r="AZU287" s="678" t="e">
        <f>AZT287+#REF!</f>
        <v>#REF!</v>
      </c>
      <c r="AZV287" s="197"/>
      <c r="AZW287" s="678" t="e">
        <f>AZV287+#REF!</f>
        <v>#REF!</v>
      </c>
      <c r="AZX287" s="197"/>
      <c r="AZY287" s="678" t="e">
        <f>AZX287+#REF!</f>
        <v>#REF!</v>
      </c>
      <c r="AZZ287" s="197"/>
      <c r="BAA287" s="678" t="e">
        <f>AZZ287+#REF!</f>
        <v>#REF!</v>
      </c>
      <c r="BAB287" s="197"/>
      <c r="BAC287" s="678" t="e">
        <f>BAB287+#REF!</f>
        <v>#REF!</v>
      </c>
      <c r="BAD287" s="197"/>
      <c r="BAE287" s="678" t="e">
        <f>BAD287+#REF!</f>
        <v>#REF!</v>
      </c>
      <c r="BAF287" s="197"/>
      <c r="BAG287" s="678" t="e">
        <f>BAF287+#REF!</f>
        <v>#REF!</v>
      </c>
      <c r="BAH287" s="197"/>
      <c r="BAI287" s="678" t="e">
        <f>BAH287+#REF!</f>
        <v>#REF!</v>
      </c>
      <c r="BAJ287" s="197"/>
      <c r="BAK287" s="678" t="e">
        <f>BAJ287+#REF!</f>
        <v>#REF!</v>
      </c>
      <c r="BAL287" s="197"/>
      <c r="BAM287" s="678" t="e">
        <f>BAL287+#REF!</f>
        <v>#REF!</v>
      </c>
      <c r="BAN287" s="197"/>
      <c r="BAO287" s="678" t="e">
        <f>BAN287+#REF!</f>
        <v>#REF!</v>
      </c>
      <c r="BAP287" s="197"/>
      <c r="BAQ287" s="678" t="e">
        <f>BAP287+#REF!</f>
        <v>#REF!</v>
      </c>
      <c r="BAR287" s="197"/>
      <c r="BAS287" s="678" t="e">
        <f>BAR287+#REF!</f>
        <v>#REF!</v>
      </c>
      <c r="BAT287" s="197"/>
      <c r="BAU287" s="678" t="e">
        <f>BAT287+#REF!</f>
        <v>#REF!</v>
      </c>
      <c r="BAV287" s="197"/>
      <c r="BAW287" s="678" t="e">
        <f>BAV287+#REF!</f>
        <v>#REF!</v>
      </c>
      <c r="BAX287" s="197"/>
      <c r="BAY287" s="678" t="e">
        <f>BAX287+#REF!</f>
        <v>#REF!</v>
      </c>
      <c r="BAZ287" s="197"/>
      <c r="BBA287" s="678" t="e">
        <f>BAZ287+#REF!</f>
        <v>#REF!</v>
      </c>
      <c r="BBB287" s="197"/>
      <c r="BBC287" s="678" t="e">
        <f>BBB287+#REF!</f>
        <v>#REF!</v>
      </c>
      <c r="BBD287" s="197"/>
      <c r="BBE287" s="678" t="e">
        <f>BBD287+#REF!</f>
        <v>#REF!</v>
      </c>
      <c r="BBF287" s="197"/>
      <c r="BBG287" s="678" t="e">
        <f>BBF287+#REF!</f>
        <v>#REF!</v>
      </c>
      <c r="BBH287" s="197"/>
      <c r="BBI287" s="678" t="e">
        <f>BBH287+#REF!</f>
        <v>#REF!</v>
      </c>
      <c r="BBJ287" s="197"/>
      <c r="BBK287" s="678" t="e">
        <f>BBJ287+#REF!</f>
        <v>#REF!</v>
      </c>
      <c r="BBL287" s="197"/>
      <c r="BBM287" s="678" t="e">
        <f>BBL287+#REF!</f>
        <v>#REF!</v>
      </c>
      <c r="BBN287" s="197"/>
      <c r="BBO287" s="678" t="e">
        <f>BBN287+#REF!</f>
        <v>#REF!</v>
      </c>
      <c r="BBP287" s="197"/>
      <c r="BBQ287" s="678" t="e">
        <f>BBP287+#REF!</f>
        <v>#REF!</v>
      </c>
      <c r="BBR287" s="197"/>
      <c r="BBS287" s="678" t="e">
        <f>BBR287+#REF!</f>
        <v>#REF!</v>
      </c>
      <c r="BBT287" s="197"/>
      <c r="BBU287" s="678" t="e">
        <f>BBT287+#REF!</f>
        <v>#REF!</v>
      </c>
      <c r="BBV287" s="197"/>
      <c r="BBW287" s="678" t="e">
        <f>BBV287+#REF!</f>
        <v>#REF!</v>
      </c>
      <c r="BBX287" s="197"/>
      <c r="BBY287" s="678" t="e">
        <f>BBX287+#REF!</f>
        <v>#REF!</v>
      </c>
      <c r="BBZ287" s="197"/>
      <c r="BCA287" s="678" t="e">
        <f>BBZ287+#REF!</f>
        <v>#REF!</v>
      </c>
      <c r="BCB287" s="197"/>
      <c r="BCC287" s="678" t="e">
        <f>BCB287+#REF!</f>
        <v>#REF!</v>
      </c>
      <c r="BCD287" s="197"/>
      <c r="BCE287" s="678" t="e">
        <f>BCD287+#REF!</f>
        <v>#REF!</v>
      </c>
      <c r="BCF287" s="197"/>
      <c r="BCG287" s="678" t="e">
        <f>BCF287+#REF!</f>
        <v>#REF!</v>
      </c>
      <c r="BCH287" s="197"/>
      <c r="BCI287" s="678" t="e">
        <f>BCH287+#REF!</f>
        <v>#REF!</v>
      </c>
      <c r="BCJ287" s="197"/>
      <c r="BCK287" s="678" t="e">
        <f>BCJ287+#REF!</f>
        <v>#REF!</v>
      </c>
      <c r="BCL287" s="197"/>
      <c r="BCM287" s="678" t="e">
        <f>BCL287+#REF!</f>
        <v>#REF!</v>
      </c>
      <c r="BCN287" s="197"/>
      <c r="BCO287" s="678" t="e">
        <f>BCN287+#REF!</f>
        <v>#REF!</v>
      </c>
      <c r="BCP287" s="197"/>
      <c r="BCQ287" s="678" t="e">
        <f>BCP287+#REF!</f>
        <v>#REF!</v>
      </c>
      <c r="BCR287" s="197"/>
      <c r="BCS287" s="678" t="e">
        <f>BCR287+#REF!</f>
        <v>#REF!</v>
      </c>
      <c r="BCT287" s="197"/>
      <c r="BCU287" s="678" t="e">
        <f>BCT287+#REF!</f>
        <v>#REF!</v>
      </c>
      <c r="BCV287" s="197"/>
      <c r="BCW287" s="678" t="e">
        <f>BCV287+#REF!</f>
        <v>#REF!</v>
      </c>
      <c r="BCX287" s="197"/>
      <c r="BCY287" s="678" t="e">
        <f>BCX287+#REF!</f>
        <v>#REF!</v>
      </c>
      <c r="BCZ287" s="197"/>
      <c r="BDA287" s="678" t="e">
        <f>BCZ287+#REF!</f>
        <v>#REF!</v>
      </c>
      <c r="BDB287" s="197"/>
      <c r="BDC287" s="678" t="e">
        <f>BDB287+#REF!</f>
        <v>#REF!</v>
      </c>
      <c r="BDD287" s="197"/>
      <c r="BDE287" s="678" t="e">
        <f>BDD287+#REF!</f>
        <v>#REF!</v>
      </c>
      <c r="BDF287" s="197"/>
      <c r="BDG287" s="678" t="e">
        <f>BDF287+#REF!</f>
        <v>#REF!</v>
      </c>
      <c r="BDH287" s="197"/>
      <c r="BDI287" s="678" t="e">
        <f>BDH287+#REF!</f>
        <v>#REF!</v>
      </c>
      <c r="BDJ287" s="197"/>
      <c r="BDK287" s="678" t="e">
        <f>BDJ287+#REF!</f>
        <v>#REF!</v>
      </c>
      <c r="BDL287" s="197"/>
      <c r="BDM287" s="678" t="e">
        <f>BDL287+#REF!</f>
        <v>#REF!</v>
      </c>
      <c r="BDN287" s="197"/>
      <c r="BDO287" s="678" t="e">
        <f>BDN287+#REF!</f>
        <v>#REF!</v>
      </c>
      <c r="BDP287" s="197"/>
      <c r="BDQ287" s="678" t="e">
        <f>BDP287+#REF!</f>
        <v>#REF!</v>
      </c>
      <c r="BDR287" s="197"/>
      <c r="BDS287" s="678" t="e">
        <f>BDR287+#REF!</f>
        <v>#REF!</v>
      </c>
      <c r="BDT287" s="197"/>
      <c r="BDU287" s="678" t="e">
        <f>BDT287+#REF!</f>
        <v>#REF!</v>
      </c>
      <c r="BDV287" s="197"/>
      <c r="BDW287" s="678" t="e">
        <f>BDV287+#REF!</f>
        <v>#REF!</v>
      </c>
      <c r="BDX287" s="197"/>
      <c r="BDY287" s="678" t="e">
        <f>BDX287+#REF!</f>
        <v>#REF!</v>
      </c>
      <c r="BDZ287" s="197"/>
      <c r="BEA287" s="678" t="e">
        <f>BDZ287+#REF!</f>
        <v>#REF!</v>
      </c>
      <c r="BEB287" s="197"/>
      <c r="BEC287" s="678" t="e">
        <f>BEB287+#REF!</f>
        <v>#REF!</v>
      </c>
      <c r="BED287" s="197"/>
      <c r="BEE287" s="678" t="e">
        <f>BED287+#REF!</f>
        <v>#REF!</v>
      </c>
      <c r="BEF287" s="197"/>
      <c r="BEG287" s="678" t="e">
        <f>BEF287+#REF!</f>
        <v>#REF!</v>
      </c>
      <c r="BEH287" s="197"/>
      <c r="BEI287" s="678" t="e">
        <f>BEH287+#REF!</f>
        <v>#REF!</v>
      </c>
      <c r="BEJ287" s="197"/>
      <c r="BEK287" s="678" t="e">
        <f>BEJ287+#REF!</f>
        <v>#REF!</v>
      </c>
      <c r="BEL287" s="197"/>
      <c r="BEM287" s="678" t="e">
        <f>BEL287+#REF!</f>
        <v>#REF!</v>
      </c>
      <c r="BEN287" s="197"/>
      <c r="BEO287" s="678" t="e">
        <f>BEN287+#REF!</f>
        <v>#REF!</v>
      </c>
      <c r="BEP287" s="197"/>
      <c r="BEQ287" s="678" t="e">
        <f>BEP287+#REF!</f>
        <v>#REF!</v>
      </c>
      <c r="BER287" s="197"/>
      <c r="BES287" s="678" t="e">
        <f>BER287+#REF!</f>
        <v>#REF!</v>
      </c>
      <c r="BET287" s="197"/>
      <c r="BEU287" s="678" t="e">
        <f>BET287+#REF!</f>
        <v>#REF!</v>
      </c>
      <c r="BEV287" s="197"/>
      <c r="BEW287" s="678" t="e">
        <f>BEV287+#REF!</f>
        <v>#REF!</v>
      </c>
      <c r="BEX287" s="197"/>
      <c r="BEY287" s="678" t="e">
        <f>BEX287+#REF!</f>
        <v>#REF!</v>
      </c>
      <c r="BEZ287" s="197"/>
      <c r="BFA287" s="678" t="e">
        <f>BEZ287+#REF!</f>
        <v>#REF!</v>
      </c>
      <c r="BFB287" s="197"/>
      <c r="BFC287" s="678" t="e">
        <f>BFB287+#REF!</f>
        <v>#REF!</v>
      </c>
      <c r="BFD287" s="197"/>
      <c r="BFE287" s="678" t="e">
        <f>BFD287+#REF!</f>
        <v>#REF!</v>
      </c>
      <c r="BFF287" s="197"/>
      <c r="BFG287" s="678" t="e">
        <f>BFF287+#REF!</f>
        <v>#REF!</v>
      </c>
      <c r="BFH287" s="197"/>
      <c r="BFI287" s="678" t="e">
        <f>BFH287+#REF!</f>
        <v>#REF!</v>
      </c>
      <c r="BFJ287" s="197"/>
      <c r="BFK287" s="678" t="e">
        <f>BFJ287+#REF!</f>
        <v>#REF!</v>
      </c>
      <c r="BFL287" s="197"/>
      <c r="BFM287" s="678" t="e">
        <f>BFL287+#REF!</f>
        <v>#REF!</v>
      </c>
      <c r="BFN287" s="197"/>
      <c r="BFO287" s="678" t="e">
        <f>BFN287+#REF!</f>
        <v>#REF!</v>
      </c>
      <c r="BFP287" s="197"/>
      <c r="BFQ287" s="678" t="e">
        <f>BFP287+#REF!</f>
        <v>#REF!</v>
      </c>
      <c r="BFR287" s="197"/>
      <c r="BFS287" s="678" t="e">
        <f>BFR287+#REF!</f>
        <v>#REF!</v>
      </c>
      <c r="BFT287" s="197"/>
      <c r="BFU287" s="678" t="e">
        <f>BFT287+#REF!</f>
        <v>#REF!</v>
      </c>
      <c r="BFV287" s="197"/>
      <c r="BFW287" s="678" t="e">
        <f>BFV287+#REF!</f>
        <v>#REF!</v>
      </c>
      <c r="BFX287" s="197"/>
      <c r="BFY287" s="678" t="e">
        <f>BFX287+#REF!</f>
        <v>#REF!</v>
      </c>
      <c r="BFZ287" s="197"/>
      <c r="BGA287" s="678" t="e">
        <f>BFZ287+#REF!</f>
        <v>#REF!</v>
      </c>
      <c r="BGB287" s="197"/>
      <c r="BGC287" s="678" t="e">
        <f>BGB287+#REF!</f>
        <v>#REF!</v>
      </c>
      <c r="BGD287" s="197"/>
      <c r="BGE287" s="678" t="e">
        <f>BGD287+#REF!</f>
        <v>#REF!</v>
      </c>
      <c r="BGF287" s="197"/>
      <c r="BGG287" s="678" t="e">
        <f>BGF287+#REF!</f>
        <v>#REF!</v>
      </c>
      <c r="BGH287" s="197"/>
      <c r="BGI287" s="678" t="e">
        <f>BGH287+#REF!</f>
        <v>#REF!</v>
      </c>
      <c r="BGJ287" s="197"/>
      <c r="BGK287" s="678" t="e">
        <f>BGJ287+#REF!</f>
        <v>#REF!</v>
      </c>
      <c r="BGL287" s="197"/>
      <c r="BGM287" s="678" t="e">
        <f>BGL287+#REF!</f>
        <v>#REF!</v>
      </c>
      <c r="BGN287" s="197"/>
      <c r="BGO287" s="678" t="e">
        <f>BGN287+#REF!</f>
        <v>#REF!</v>
      </c>
      <c r="BGP287" s="197"/>
      <c r="BGQ287" s="678" t="e">
        <f>BGP287+#REF!</f>
        <v>#REF!</v>
      </c>
      <c r="BGR287" s="197"/>
      <c r="BGS287" s="678" t="e">
        <f>BGR287+#REF!</f>
        <v>#REF!</v>
      </c>
      <c r="BGT287" s="197"/>
      <c r="BGU287" s="678" t="e">
        <f>BGT287+#REF!</f>
        <v>#REF!</v>
      </c>
      <c r="BGV287" s="197"/>
      <c r="BGW287" s="678" t="e">
        <f>BGV287+#REF!</f>
        <v>#REF!</v>
      </c>
      <c r="BGX287" s="197"/>
      <c r="BGY287" s="678" t="e">
        <f>BGX287+#REF!</f>
        <v>#REF!</v>
      </c>
      <c r="BGZ287" s="197"/>
      <c r="BHA287" s="678" t="e">
        <f>BGZ287+#REF!</f>
        <v>#REF!</v>
      </c>
      <c r="BHB287" s="197"/>
      <c r="BHC287" s="678" t="e">
        <f>BHB287+#REF!</f>
        <v>#REF!</v>
      </c>
      <c r="BHD287" s="197"/>
      <c r="BHE287" s="678" t="e">
        <f>BHD287+#REF!</f>
        <v>#REF!</v>
      </c>
      <c r="BHF287" s="197"/>
      <c r="BHG287" s="678" t="e">
        <f>BHF287+#REF!</f>
        <v>#REF!</v>
      </c>
      <c r="BHH287" s="197"/>
      <c r="BHI287" s="678" t="e">
        <f>BHH287+#REF!</f>
        <v>#REF!</v>
      </c>
      <c r="BHJ287" s="197"/>
      <c r="BHK287" s="678" t="e">
        <f>BHJ287+#REF!</f>
        <v>#REF!</v>
      </c>
      <c r="BHL287" s="197"/>
      <c r="BHM287" s="678" t="e">
        <f>BHL287+#REF!</f>
        <v>#REF!</v>
      </c>
      <c r="BHN287" s="197"/>
      <c r="BHO287" s="678" t="e">
        <f>BHN287+#REF!</f>
        <v>#REF!</v>
      </c>
      <c r="BHP287" s="197"/>
      <c r="BHQ287" s="678" t="e">
        <f>BHP287+#REF!</f>
        <v>#REF!</v>
      </c>
      <c r="BHR287" s="197"/>
      <c r="BHS287" s="678" t="e">
        <f>BHR287+#REF!</f>
        <v>#REF!</v>
      </c>
      <c r="BHT287" s="197"/>
      <c r="BHU287" s="678" t="e">
        <f>BHT287+#REF!</f>
        <v>#REF!</v>
      </c>
      <c r="BHV287" s="197"/>
      <c r="BHW287" s="678" t="e">
        <f>BHV287+#REF!</f>
        <v>#REF!</v>
      </c>
      <c r="BHX287" s="197"/>
      <c r="BHY287" s="678" t="e">
        <f>BHX287+#REF!</f>
        <v>#REF!</v>
      </c>
      <c r="BHZ287" s="197"/>
      <c r="BIA287" s="678" t="e">
        <f>BHZ287+#REF!</f>
        <v>#REF!</v>
      </c>
      <c r="BIB287" s="197"/>
      <c r="BIC287" s="678" t="e">
        <f>BIB287+#REF!</f>
        <v>#REF!</v>
      </c>
      <c r="BID287" s="197"/>
      <c r="BIE287" s="678" t="e">
        <f>BID287+#REF!</f>
        <v>#REF!</v>
      </c>
      <c r="BIF287" s="197"/>
      <c r="BIG287" s="678" t="e">
        <f>BIF287+#REF!</f>
        <v>#REF!</v>
      </c>
      <c r="BIH287" s="197"/>
      <c r="BII287" s="678" t="e">
        <f>BIH287+#REF!</f>
        <v>#REF!</v>
      </c>
      <c r="BIJ287" s="197"/>
      <c r="BIK287" s="678" t="e">
        <f>BIJ287+#REF!</f>
        <v>#REF!</v>
      </c>
      <c r="BIL287" s="197"/>
      <c r="BIM287" s="678" t="e">
        <f>BIL287+#REF!</f>
        <v>#REF!</v>
      </c>
      <c r="BIN287" s="197"/>
      <c r="BIO287" s="678" t="e">
        <f>BIN287+#REF!</f>
        <v>#REF!</v>
      </c>
      <c r="BIP287" s="197"/>
      <c r="BIQ287" s="678" t="e">
        <f>BIP287+#REF!</f>
        <v>#REF!</v>
      </c>
      <c r="BIR287" s="197"/>
      <c r="BIS287" s="678" t="e">
        <f>BIR287+#REF!</f>
        <v>#REF!</v>
      </c>
      <c r="BIT287" s="197"/>
      <c r="BIU287" s="678" t="e">
        <f>BIT287+#REF!</f>
        <v>#REF!</v>
      </c>
      <c r="BIV287" s="197"/>
      <c r="BIW287" s="678" t="e">
        <f>BIV287+#REF!</f>
        <v>#REF!</v>
      </c>
      <c r="BIX287" s="197"/>
      <c r="BIY287" s="678" t="e">
        <f>BIX287+#REF!</f>
        <v>#REF!</v>
      </c>
      <c r="BIZ287" s="197"/>
      <c r="BJA287" s="678" t="e">
        <f>BIZ287+#REF!</f>
        <v>#REF!</v>
      </c>
      <c r="BJB287" s="197"/>
      <c r="BJC287" s="678" t="e">
        <f>BJB287+#REF!</f>
        <v>#REF!</v>
      </c>
      <c r="BJD287" s="197"/>
      <c r="BJE287" s="678" t="e">
        <f>BJD287+#REF!</f>
        <v>#REF!</v>
      </c>
      <c r="BJF287" s="197"/>
      <c r="BJG287" s="678" t="e">
        <f>BJF287+#REF!</f>
        <v>#REF!</v>
      </c>
      <c r="BJH287" s="197"/>
      <c r="BJI287" s="678" t="e">
        <f>BJH287+#REF!</f>
        <v>#REF!</v>
      </c>
      <c r="BJJ287" s="197"/>
      <c r="BJK287" s="678" t="e">
        <f>BJJ287+#REF!</f>
        <v>#REF!</v>
      </c>
      <c r="BJL287" s="197"/>
      <c r="BJM287" s="678" t="e">
        <f>BJL287+#REF!</f>
        <v>#REF!</v>
      </c>
      <c r="BJN287" s="197"/>
      <c r="BJO287" s="678" t="e">
        <f>BJN287+#REF!</f>
        <v>#REF!</v>
      </c>
      <c r="BJP287" s="197"/>
      <c r="BJQ287" s="678" t="e">
        <f>BJP287+#REF!</f>
        <v>#REF!</v>
      </c>
      <c r="BJR287" s="197"/>
      <c r="BJS287" s="678" t="e">
        <f>BJR287+#REF!</f>
        <v>#REF!</v>
      </c>
      <c r="BJT287" s="197"/>
      <c r="BJU287" s="678" t="e">
        <f>BJT287+#REF!</f>
        <v>#REF!</v>
      </c>
      <c r="BJV287" s="197"/>
      <c r="BJW287" s="678" t="e">
        <f>BJV287+#REF!</f>
        <v>#REF!</v>
      </c>
      <c r="BJX287" s="197"/>
      <c r="BJY287" s="678" t="e">
        <f>BJX287+#REF!</f>
        <v>#REF!</v>
      </c>
      <c r="BJZ287" s="197"/>
      <c r="BKA287" s="678" t="e">
        <f>BJZ287+#REF!</f>
        <v>#REF!</v>
      </c>
      <c r="BKB287" s="197"/>
      <c r="BKC287" s="678" t="e">
        <f>BKB287+#REF!</f>
        <v>#REF!</v>
      </c>
      <c r="BKD287" s="197"/>
      <c r="BKE287" s="678" t="e">
        <f>BKD287+#REF!</f>
        <v>#REF!</v>
      </c>
      <c r="BKF287" s="197"/>
      <c r="BKG287" s="678" t="e">
        <f>BKF287+#REF!</f>
        <v>#REF!</v>
      </c>
      <c r="BKH287" s="197"/>
      <c r="BKI287" s="678" t="e">
        <f>BKH287+#REF!</f>
        <v>#REF!</v>
      </c>
      <c r="BKJ287" s="197"/>
      <c r="BKK287" s="678" t="e">
        <f>BKJ287+#REF!</f>
        <v>#REF!</v>
      </c>
      <c r="BKL287" s="197"/>
      <c r="BKM287" s="678" t="e">
        <f>BKL287+#REF!</f>
        <v>#REF!</v>
      </c>
      <c r="BKN287" s="197"/>
      <c r="BKO287" s="678" t="e">
        <f>BKN287+#REF!</f>
        <v>#REF!</v>
      </c>
      <c r="BKP287" s="197"/>
      <c r="BKQ287" s="678" t="e">
        <f>BKP287+#REF!</f>
        <v>#REF!</v>
      </c>
      <c r="BKR287" s="197"/>
      <c r="BKS287" s="678" t="e">
        <f>BKR287+#REF!</f>
        <v>#REF!</v>
      </c>
      <c r="BKT287" s="197"/>
      <c r="BKU287" s="678" t="e">
        <f>BKT287+#REF!</f>
        <v>#REF!</v>
      </c>
      <c r="BKV287" s="197"/>
      <c r="BKW287" s="678" t="e">
        <f>BKV287+#REF!</f>
        <v>#REF!</v>
      </c>
      <c r="BKX287" s="197"/>
      <c r="BKY287" s="678" t="e">
        <f>BKX287+#REF!</f>
        <v>#REF!</v>
      </c>
      <c r="BKZ287" s="197"/>
      <c r="BLA287" s="678" t="e">
        <f>BKZ287+#REF!</f>
        <v>#REF!</v>
      </c>
      <c r="BLB287" s="197"/>
      <c r="BLC287" s="678" t="e">
        <f>BLB287+#REF!</f>
        <v>#REF!</v>
      </c>
      <c r="BLD287" s="197"/>
      <c r="BLE287" s="678" t="e">
        <f>BLD287+#REF!</f>
        <v>#REF!</v>
      </c>
      <c r="BLF287" s="197"/>
      <c r="BLG287" s="678" t="e">
        <f>BLF287+#REF!</f>
        <v>#REF!</v>
      </c>
      <c r="BLH287" s="197"/>
      <c r="BLI287" s="678" t="e">
        <f>BLH287+#REF!</f>
        <v>#REF!</v>
      </c>
      <c r="BLJ287" s="197"/>
      <c r="BLK287" s="678" t="e">
        <f>BLJ287+#REF!</f>
        <v>#REF!</v>
      </c>
      <c r="BLL287" s="197"/>
      <c r="BLM287" s="678" t="e">
        <f>BLL287+#REF!</f>
        <v>#REF!</v>
      </c>
      <c r="BLN287" s="197"/>
      <c r="BLO287" s="678" t="e">
        <f>BLN287+#REF!</f>
        <v>#REF!</v>
      </c>
      <c r="BLP287" s="197"/>
      <c r="BLQ287" s="678" t="e">
        <f>BLP287+#REF!</f>
        <v>#REF!</v>
      </c>
      <c r="BLR287" s="197"/>
      <c r="BLS287" s="678" t="e">
        <f>BLR287+#REF!</f>
        <v>#REF!</v>
      </c>
      <c r="BLT287" s="197"/>
      <c r="BLU287" s="678" t="e">
        <f>BLT287+#REF!</f>
        <v>#REF!</v>
      </c>
      <c r="BLV287" s="197"/>
      <c r="BLW287" s="678" t="e">
        <f>BLV287+#REF!</f>
        <v>#REF!</v>
      </c>
      <c r="BLX287" s="197"/>
      <c r="BLY287" s="678" t="e">
        <f>BLX287+#REF!</f>
        <v>#REF!</v>
      </c>
      <c r="BLZ287" s="197"/>
      <c r="BMA287" s="678" t="e">
        <f>BLZ287+#REF!</f>
        <v>#REF!</v>
      </c>
      <c r="BMB287" s="197"/>
      <c r="BMC287" s="678" t="e">
        <f>BMB287+#REF!</f>
        <v>#REF!</v>
      </c>
      <c r="BMD287" s="197"/>
      <c r="BME287" s="678" t="e">
        <f>BMD287+#REF!</f>
        <v>#REF!</v>
      </c>
      <c r="BMF287" s="197"/>
      <c r="BMG287" s="678" t="e">
        <f>BMF287+#REF!</f>
        <v>#REF!</v>
      </c>
      <c r="BMH287" s="197"/>
      <c r="BMI287" s="678" t="e">
        <f>BMH287+#REF!</f>
        <v>#REF!</v>
      </c>
      <c r="BMJ287" s="197"/>
      <c r="BMK287" s="678" t="e">
        <f>BMJ287+#REF!</f>
        <v>#REF!</v>
      </c>
      <c r="BML287" s="197"/>
      <c r="BMM287" s="678" t="e">
        <f>BML287+#REF!</f>
        <v>#REF!</v>
      </c>
      <c r="BMN287" s="197"/>
      <c r="BMO287" s="678" t="e">
        <f>BMN287+#REF!</f>
        <v>#REF!</v>
      </c>
      <c r="BMP287" s="197"/>
      <c r="BMQ287" s="678" t="e">
        <f>BMP287+#REF!</f>
        <v>#REF!</v>
      </c>
      <c r="BMR287" s="197"/>
      <c r="BMS287" s="678" t="e">
        <f>BMR287+#REF!</f>
        <v>#REF!</v>
      </c>
      <c r="BMT287" s="197"/>
      <c r="BMU287" s="678" t="e">
        <f>BMT287+#REF!</f>
        <v>#REF!</v>
      </c>
      <c r="BMV287" s="197"/>
      <c r="BMW287" s="678" t="e">
        <f>BMV287+#REF!</f>
        <v>#REF!</v>
      </c>
      <c r="BMX287" s="197"/>
      <c r="BMY287" s="678" t="e">
        <f>BMX287+#REF!</f>
        <v>#REF!</v>
      </c>
      <c r="BMZ287" s="197"/>
      <c r="BNA287" s="678" t="e">
        <f>BMZ287+#REF!</f>
        <v>#REF!</v>
      </c>
      <c r="BNB287" s="197"/>
      <c r="BNC287" s="678" t="e">
        <f>BNB287+#REF!</f>
        <v>#REF!</v>
      </c>
      <c r="BND287" s="197"/>
      <c r="BNE287" s="678" t="e">
        <f>BND287+#REF!</f>
        <v>#REF!</v>
      </c>
      <c r="BNF287" s="197"/>
      <c r="BNG287" s="678" t="e">
        <f>BNF287+#REF!</f>
        <v>#REF!</v>
      </c>
      <c r="BNH287" s="197"/>
      <c r="BNI287" s="678" t="e">
        <f>BNH287+#REF!</f>
        <v>#REF!</v>
      </c>
      <c r="BNJ287" s="197"/>
      <c r="BNK287" s="678" t="e">
        <f>BNJ287+#REF!</f>
        <v>#REF!</v>
      </c>
      <c r="BNL287" s="197"/>
      <c r="BNM287" s="678" t="e">
        <f>BNL287+#REF!</f>
        <v>#REF!</v>
      </c>
      <c r="BNN287" s="197"/>
      <c r="BNO287" s="678" t="e">
        <f>BNN287+#REF!</f>
        <v>#REF!</v>
      </c>
      <c r="BNP287" s="197"/>
      <c r="BNQ287" s="678" t="e">
        <f>BNP287+#REF!</f>
        <v>#REF!</v>
      </c>
      <c r="BNR287" s="197"/>
      <c r="BNS287" s="678" t="e">
        <f>BNR287+#REF!</f>
        <v>#REF!</v>
      </c>
      <c r="BNT287" s="197"/>
      <c r="BNU287" s="678" t="e">
        <f>BNT287+#REF!</f>
        <v>#REF!</v>
      </c>
      <c r="BNV287" s="197"/>
      <c r="BNW287" s="678" t="e">
        <f>BNV287+#REF!</f>
        <v>#REF!</v>
      </c>
      <c r="BNX287" s="197"/>
      <c r="BNY287" s="678" t="e">
        <f>BNX287+#REF!</f>
        <v>#REF!</v>
      </c>
      <c r="BNZ287" s="197"/>
      <c r="BOA287" s="678" t="e">
        <f>BNZ287+#REF!</f>
        <v>#REF!</v>
      </c>
      <c r="BOB287" s="197"/>
      <c r="BOC287" s="678" t="e">
        <f>BOB287+#REF!</f>
        <v>#REF!</v>
      </c>
      <c r="BOD287" s="197"/>
      <c r="BOE287" s="678" t="e">
        <f>BOD287+#REF!</f>
        <v>#REF!</v>
      </c>
      <c r="BOF287" s="197"/>
      <c r="BOG287" s="678" t="e">
        <f>BOF287+#REF!</f>
        <v>#REF!</v>
      </c>
      <c r="BOH287" s="197"/>
      <c r="BOI287" s="678" t="e">
        <f>BOH287+#REF!</f>
        <v>#REF!</v>
      </c>
      <c r="BOJ287" s="197"/>
      <c r="BOK287" s="678" t="e">
        <f>BOJ287+#REF!</f>
        <v>#REF!</v>
      </c>
      <c r="BOL287" s="197"/>
      <c r="BOM287" s="678" t="e">
        <f>BOL287+#REF!</f>
        <v>#REF!</v>
      </c>
      <c r="BON287" s="197"/>
      <c r="BOO287" s="678" t="e">
        <f>BON287+#REF!</f>
        <v>#REF!</v>
      </c>
      <c r="BOP287" s="197"/>
      <c r="BOQ287" s="678" t="e">
        <f>BOP287+#REF!</f>
        <v>#REF!</v>
      </c>
      <c r="BOR287" s="197"/>
      <c r="BOS287" s="678" t="e">
        <f>BOR287+#REF!</f>
        <v>#REF!</v>
      </c>
      <c r="BOT287" s="197"/>
      <c r="BOU287" s="678" t="e">
        <f>BOT287+#REF!</f>
        <v>#REF!</v>
      </c>
      <c r="BOV287" s="197"/>
      <c r="BOW287" s="678" t="e">
        <f>BOV287+#REF!</f>
        <v>#REF!</v>
      </c>
      <c r="BOX287" s="197"/>
      <c r="BOY287" s="678" t="e">
        <f>BOX287+#REF!</f>
        <v>#REF!</v>
      </c>
      <c r="BOZ287" s="197"/>
      <c r="BPA287" s="678" t="e">
        <f>BOZ287+#REF!</f>
        <v>#REF!</v>
      </c>
      <c r="BPB287" s="197"/>
      <c r="BPC287" s="678" t="e">
        <f>BPB287+#REF!</f>
        <v>#REF!</v>
      </c>
      <c r="BPD287" s="197"/>
      <c r="BPE287" s="678" t="e">
        <f>BPD287+#REF!</f>
        <v>#REF!</v>
      </c>
      <c r="BPF287" s="197"/>
      <c r="BPG287" s="678" t="e">
        <f>BPF287+#REF!</f>
        <v>#REF!</v>
      </c>
      <c r="BPH287" s="197"/>
      <c r="BPI287" s="678" t="e">
        <f>BPH287+#REF!</f>
        <v>#REF!</v>
      </c>
      <c r="BPJ287" s="197"/>
      <c r="BPK287" s="678" t="e">
        <f>BPJ287+#REF!</f>
        <v>#REF!</v>
      </c>
      <c r="BPL287" s="197"/>
      <c r="BPM287" s="678" t="e">
        <f>BPL287+#REF!</f>
        <v>#REF!</v>
      </c>
      <c r="BPN287" s="197"/>
      <c r="BPO287" s="678" t="e">
        <f>BPN287+#REF!</f>
        <v>#REF!</v>
      </c>
      <c r="BPP287" s="197"/>
      <c r="BPQ287" s="678" t="e">
        <f>BPP287+#REF!</f>
        <v>#REF!</v>
      </c>
      <c r="BPR287" s="197"/>
      <c r="BPS287" s="678" t="e">
        <f>BPR287+#REF!</f>
        <v>#REF!</v>
      </c>
      <c r="BPT287" s="197"/>
      <c r="BPU287" s="678" t="e">
        <f>BPT287+#REF!</f>
        <v>#REF!</v>
      </c>
      <c r="BPV287" s="197"/>
      <c r="BPW287" s="678" t="e">
        <f>BPV287+#REF!</f>
        <v>#REF!</v>
      </c>
      <c r="BPX287" s="197"/>
      <c r="BPY287" s="678" t="e">
        <f>BPX287+#REF!</f>
        <v>#REF!</v>
      </c>
      <c r="BPZ287" s="197"/>
      <c r="BQA287" s="678" t="e">
        <f>BPZ287+#REF!</f>
        <v>#REF!</v>
      </c>
      <c r="BQB287" s="197"/>
      <c r="BQC287" s="678" t="e">
        <f>BQB287+#REF!</f>
        <v>#REF!</v>
      </c>
      <c r="BQD287" s="197"/>
      <c r="BQE287" s="678" t="e">
        <f>BQD287+#REF!</f>
        <v>#REF!</v>
      </c>
      <c r="BQF287" s="197"/>
      <c r="BQG287" s="678" t="e">
        <f>BQF287+#REF!</f>
        <v>#REF!</v>
      </c>
      <c r="BQH287" s="197"/>
      <c r="BQI287" s="678" t="e">
        <f>BQH287+#REF!</f>
        <v>#REF!</v>
      </c>
      <c r="BQJ287" s="197"/>
      <c r="BQK287" s="678" t="e">
        <f>BQJ287+#REF!</f>
        <v>#REF!</v>
      </c>
      <c r="BQL287" s="197"/>
      <c r="BQM287" s="678" t="e">
        <f>BQL287+#REF!</f>
        <v>#REF!</v>
      </c>
      <c r="BQN287" s="197"/>
      <c r="BQO287" s="678" t="e">
        <f>BQN287+#REF!</f>
        <v>#REF!</v>
      </c>
      <c r="BQP287" s="197"/>
      <c r="BQQ287" s="678" t="e">
        <f>BQP287+#REF!</f>
        <v>#REF!</v>
      </c>
      <c r="BQR287" s="197"/>
      <c r="BQS287" s="678" t="e">
        <f>BQR287+#REF!</f>
        <v>#REF!</v>
      </c>
      <c r="BQT287" s="197"/>
      <c r="BQU287" s="678" t="e">
        <f>BQT287+#REF!</f>
        <v>#REF!</v>
      </c>
      <c r="BQV287" s="197"/>
      <c r="BQW287" s="678" t="e">
        <f>BQV287+#REF!</f>
        <v>#REF!</v>
      </c>
      <c r="BQX287" s="197"/>
      <c r="BQY287" s="678" t="e">
        <f>BQX287+#REF!</f>
        <v>#REF!</v>
      </c>
      <c r="BQZ287" s="197"/>
      <c r="BRA287" s="678" t="e">
        <f>BQZ287+#REF!</f>
        <v>#REF!</v>
      </c>
      <c r="BRB287" s="197"/>
      <c r="BRC287" s="678" t="e">
        <f>BRB287+#REF!</f>
        <v>#REF!</v>
      </c>
      <c r="BRD287" s="197"/>
      <c r="BRE287" s="678" t="e">
        <f>BRD287+#REF!</f>
        <v>#REF!</v>
      </c>
      <c r="BRF287" s="197"/>
      <c r="BRG287" s="678" t="e">
        <f>BRF287+#REF!</f>
        <v>#REF!</v>
      </c>
      <c r="BRH287" s="197"/>
      <c r="BRI287" s="678" t="e">
        <f>BRH287+#REF!</f>
        <v>#REF!</v>
      </c>
      <c r="BRJ287" s="197"/>
      <c r="BRK287" s="678" t="e">
        <f>BRJ287+#REF!</f>
        <v>#REF!</v>
      </c>
      <c r="BRL287" s="197"/>
      <c r="BRM287" s="678" t="e">
        <f>BRL287+#REF!</f>
        <v>#REF!</v>
      </c>
      <c r="BRN287" s="197"/>
      <c r="BRO287" s="678" t="e">
        <f>BRN287+#REF!</f>
        <v>#REF!</v>
      </c>
      <c r="BRP287" s="197"/>
      <c r="BRQ287" s="678" t="e">
        <f>BRP287+#REF!</f>
        <v>#REF!</v>
      </c>
      <c r="BRR287" s="197"/>
      <c r="BRS287" s="678" t="e">
        <f>BRR287+#REF!</f>
        <v>#REF!</v>
      </c>
      <c r="BRT287" s="197"/>
      <c r="BRU287" s="678" t="e">
        <f>BRT287+#REF!</f>
        <v>#REF!</v>
      </c>
      <c r="BRV287" s="197"/>
      <c r="BRW287" s="678" t="e">
        <f>BRV287+#REF!</f>
        <v>#REF!</v>
      </c>
      <c r="BRX287" s="197"/>
      <c r="BRY287" s="678" t="e">
        <f>BRX287+#REF!</f>
        <v>#REF!</v>
      </c>
      <c r="BRZ287" s="197"/>
      <c r="BSA287" s="678" t="e">
        <f>BRZ287+#REF!</f>
        <v>#REF!</v>
      </c>
      <c r="BSB287" s="197"/>
      <c r="BSC287" s="678" t="e">
        <f>BSB287+#REF!</f>
        <v>#REF!</v>
      </c>
      <c r="BSD287" s="197"/>
      <c r="BSE287" s="678" t="e">
        <f>BSD287+#REF!</f>
        <v>#REF!</v>
      </c>
      <c r="BSF287" s="197"/>
      <c r="BSG287" s="678" t="e">
        <f>BSF287+#REF!</f>
        <v>#REF!</v>
      </c>
      <c r="BSH287" s="197"/>
      <c r="BSI287" s="678" t="e">
        <f>BSH287+#REF!</f>
        <v>#REF!</v>
      </c>
      <c r="BSJ287" s="197"/>
      <c r="BSK287" s="678" t="e">
        <f>BSJ287+#REF!</f>
        <v>#REF!</v>
      </c>
      <c r="BSL287" s="197"/>
      <c r="BSM287" s="678" t="e">
        <f>BSL287+#REF!</f>
        <v>#REF!</v>
      </c>
      <c r="BSN287" s="197"/>
      <c r="BSO287" s="678" t="e">
        <f>BSN287+#REF!</f>
        <v>#REF!</v>
      </c>
      <c r="BSP287" s="197"/>
      <c r="BSQ287" s="678" t="e">
        <f>BSP287+#REF!</f>
        <v>#REF!</v>
      </c>
      <c r="BSR287" s="197"/>
      <c r="BSS287" s="678" t="e">
        <f>BSR287+#REF!</f>
        <v>#REF!</v>
      </c>
      <c r="BST287" s="197"/>
      <c r="BSU287" s="678" t="e">
        <f>BST287+#REF!</f>
        <v>#REF!</v>
      </c>
      <c r="BSV287" s="197"/>
      <c r="BSW287" s="678" t="e">
        <f>BSV287+#REF!</f>
        <v>#REF!</v>
      </c>
      <c r="BSX287" s="197"/>
      <c r="BSY287" s="678" t="e">
        <f>BSX287+#REF!</f>
        <v>#REF!</v>
      </c>
      <c r="BSZ287" s="197"/>
      <c r="BTA287" s="678" t="e">
        <f>BSZ287+#REF!</f>
        <v>#REF!</v>
      </c>
      <c r="BTB287" s="197"/>
      <c r="BTC287" s="678" t="e">
        <f>BTB287+#REF!</f>
        <v>#REF!</v>
      </c>
      <c r="BTD287" s="197"/>
      <c r="BTE287" s="678" t="e">
        <f>BTD287+#REF!</f>
        <v>#REF!</v>
      </c>
      <c r="BTF287" s="197"/>
      <c r="BTG287" s="678" t="e">
        <f>BTF287+#REF!</f>
        <v>#REF!</v>
      </c>
      <c r="BTH287" s="197"/>
      <c r="BTI287" s="678" t="e">
        <f>BTH287+#REF!</f>
        <v>#REF!</v>
      </c>
      <c r="BTJ287" s="197"/>
      <c r="BTK287" s="678" t="e">
        <f>BTJ287+#REF!</f>
        <v>#REF!</v>
      </c>
      <c r="BTL287" s="197"/>
      <c r="BTM287" s="678" t="e">
        <f>BTL287+#REF!</f>
        <v>#REF!</v>
      </c>
      <c r="BTN287" s="197"/>
      <c r="BTO287" s="678" t="e">
        <f>BTN287+#REF!</f>
        <v>#REF!</v>
      </c>
      <c r="BTP287" s="197"/>
      <c r="BTQ287" s="678" t="e">
        <f>BTP287+#REF!</f>
        <v>#REF!</v>
      </c>
      <c r="BTR287" s="197"/>
      <c r="BTS287" s="678" t="e">
        <f>BTR287+#REF!</f>
        <v>#REF!</v>
      </c>
      <c r="BTT287" s="197"/>
      <c r="BTU287" s="678" t="e">
        <f>BTT287+#REF!</f>
        <v>#REF!</v>
      </c>
      <c r="BTV287" s="197"/>
      <c r="BTW287" s="678" t="e">
        <f>BTV287+#REF!</f>
        <v>#REF!</v>
      </c>
      <c r="BTX287" s="197"/>
      <c r="BTY287" s="678" t="e">
        <f>BTX287+#REF!</f>
        <v>#REF!</v>
      </c>
      <c r="BTZ287" s="197"/>
      <c r="BUA287" s="678" t="e">
        <f>BTZ287+#REF!</f>
        <v>#REF!</v>
      </c>
      <c r="BUB287" s="197"/>
      <c r="BUC287" s="678" t="e">
        <f>BUB287+#REF!</f>
        <v>#REF!</v>
      </c>
      <c r="BUD287" s="197"/>
      <c r="BUE287" s="678" t="e">
        <f>BUD287+#REF!</f>
        <v>#REF!</v>
      </c>
      <c r="BUF287" s="197"/>
      <c r="BUG287" s="678" t="e">
        <f>BUF287+#REF!</f>
        <v>#REF!</v>
      </c>
      <c r="BUH287" s="197"/>
      <c r="BUI287" s="678" t="e">
        <f>BUH287+#REF!</f>
        <v>#REF!</v>
      </c>
      <c r="BUJ287" s="197"/>
      <c r="BUK287" s="678" t="e">
        <f>BUJ287+#REF!</f>
        <v>#REF!</v>
      </c>
      <c r="BUL287" s="197"/>
      <c r="BUM287" s="678" t="e">
        <f>BUL287+#REF!</f>
        <v>#REF!</v>
      </c>
      <c r="BUN287" s="197"/>
      <c r="BUO287" s="678" t="e">
        <f>BUN287+#REF!</f>
        <v>#REF!</v>
      </c>
      <c r="BUP287" s="197"/>
      <c r="BUQ287" s="678" t="e">
        <f>BUP287+#REF!</f>
        <v>#REF!</v>
      </c>
      <c r="BUR287" s="197"/>
      <c r="BUS287" s="678" t="e">
        <f>BUR287+#REF!</f>
        <v>#REF!</v>
      </c>
      <c r="BUT287" s="197"/>
      <c r="BUU287" s="678" t="e">
        <f>BUT287+#REF!</f>
        <v>#REF!</v>
      </c>
      <c r="BUV287" s="197"/>
      <c r="BUW287" s="678" t="e">
        <f>BUV287+#REF!</f>
        <v>#REF!</v>
      </c>
      <c r="BUX287" s="197"/>
      <c r="BUY287" s="678" t="e">
        <f>BUX287+#REF!</f>
        <v>#REF!</v>
      </c>
      <c r="BUZ287" s="197"/>
      <c r="BVA287" s="678" t="e">
        <f>BUZ287+#REF!</f>
        <v>#REF!</v>
      </c>
      <c r="BVB287" s="197"/>
      <c r="BVC287" s="678" t="e">
        <f>BVB287+#REF!</f>
        <v>#REF!</v>
      </c>
      <c r="BVD287" s="197"/>
      <c r="BVE287" s="678" t="e">
        <f>BVD287+#REF!</f>
        <v>#REF!</v>
      </c>
      <c r="BVF287" s="197"/>
      <c r="BVG287" s="678" t="e">
        <f>BVF287+#REF!</f>
        <v>#REF!</v>
      </c>
      <c r="BVH287" s="197"/>
      <c r="BVI287" s="678" t="e">
        <f>BVH287+#REF!</f>
        <v>#REF!</v>
      </c>
      <c r="BVJ287" s="197"/>
      <c r="BVK287" s="678" t="e">
        <f>BVJ287+#REF!</f>
        <v>#REF!</v>
      </c>
      <c r="BVL287" s="197"/>
      <c r="BVM287" s="678" t="e">
        <f>BVL287+#REF!</f>
        <v>#REF!</v>
      </c>
      <c r="BVN287" s="197"/>
      <c r="BVO287" s="678" t="e">
        <f>BVN287+#REF!</f>
        <v>#REF!</v>
      </c>
      <c r="BVP287" s="197"/>
      <c r="BVQ287" s="678" t="e">
        <f>BVP287+#REF!</f>
        <v>#REF!</v>
      </c>
      <c r="BVR287" s="197"/>
      <c r="BVS287" s="678" t="e">
        <f>BVR287+#REF!</f>
        <v>#REF!</v>
      </c>
      <c r="BVT287" s="197"/>
      <c r="BVU287" s="678" t="e">
        <f>BVT287+#REF!</f>
        <v>#REF!</v>
      </c>
      <c r="BVV287" s="197"/>
      <c r="BVW287" s="678" t="e">
        <f>BVV287+#REF!</f>
        <v>#REF!</v>
      </c>
      <c r="BVX287" s="197"/>
      <c r="BVY287" s="678" t="e">
        <f>BVX287+#REF!</f>
        <v>#REF!</v>
      </c>
      <c r="BVZ287" s="197"/>
      <c r="BWA287" s="678" t="e">
        <f>BVZ287+#REF!</f>
        <v>#REF!</v>
      </c>
      <c r="BWB287" s="197"/>
      <c r="BWC287" s="678" t="e">
        <f>BWB287+#REF!</f>
        <v>#REF!</v>
      </c>
      <c r="BWD287" s="197"/>
      <c r="BWE287" s="678" t="e">
        <f>BWD287+#REF!</f>
        <v>#REF!</v>
      </c>
      <c r="BWF287" s="197"/>
      <c r="BWG287" s="678" t="e">
        <f>BWF287+#REF!</f>
        <v>#REF!</v>
      </c>
      <c r="BWH287" s="197"/>
      <c r="BWI287" s="678" t="e">
        <f>BWH287+#REF!</f>
        <v>#REF!</v>
      </c>
      <c r="BWJ287" s="197"/>
      <c r="BWK287" s="678" t="e">
        <f>BWJ287+#REF!</f>
        <v>#REF!</v>
      </c>
      <c r="BWL287" s="197"/>
      <c r="BWM287" s="678" t="e">
        <f>BWL287+#REF!</f>
        <v>#REF!</v>
      </c>
      <c r="BWN287" s="197"/>
      <c r="BWO287" s="678" t="e">
        <f>BWN287+#REF!</f>
        <v>#REF!</v>
      </c>
      <c r="BWP287" s="197"/>
      <c r="BWQ287" s="678" t="e">
        <f>BWP287+#REF!</f>
        <v>#REF!</v>
      </c>
      <c r="BWR287" s="197"/>
      <c r="BWS287" s="678" t="e">
        <f>BWR287+#REF!</f>
        <v>#REF!</v>
      </c>
      <c r="BWT287" s="197"/>
      <c r="BWU287" s="678" t="e">
        <f>BWT287+#REF!</f>
        <v>#REF!</v>
      </c>
      <c r="BWV287" s="197"/>
      <c r="BWW287" s="678" t="e">
        <f>BWV287+#REF!</f>
        <v>#REF!</v>
      </c>
      <c r="BWX287" s="197"/>
      <c r="BWY287" s="678" t="e">
        <f>BWX287+#REF!</f>
        <v>#REF!</v>
      </c>
      <c r="BWZ287" s="197"/>
      <c r="BXA287" s="678" t="e">
        <f>BWZ287+#REF!</f>
        <v>#REF!</v>
      </c>
      <c r="BXB287" s="197"/>
      <c r="BXC287" s="678" t="e">
        <f>BXB287+#REF!</f>
        <v>#REF!</v>
      </c>
      <c r="BXD287" s="197"/>
      <c r="BXE287" s="678" t="e">
        <f>BXD287+#REF!</f>
        <v>#REF!</v>
      </c>
      <c r="BXF287" s="197"/>
      <c r="BXG287" s="678" t="e">
        <f>BXF287+#REF!</f>
        <v>#REF!</v>
      </c>
      <c r="BXH287" s="197"/>
      <c r="BXI287" s="678" t="e">
        <f>BXH287+#REF!</f>
        <v>#REF!</v>
      </c>
      <c r="BXJ287" s="197"/>
      <c r="BXK287" s="678" t="e">
        <f>BXJ287+#REF!</f>
        <v>#REF!</v>
      </c>
      <c r="BXL287" s="197"/>
      <c r="BXM287" s="678" t="e">
        <f>BXL287+#REF!</f>
        <v>#REF!</v>
      </c>
      <c r="BXN287" s="197"/>
      <c r="BXO287" s="678" t="e">
        <f>BXN287+#REF!</f>
        <v>#REF!</v>
      </c>
      <c r="BXP287" s="197"/>
      <c r="BXQ287" s="678" t="e">
        <f>BXP287+#REF!</f>
        <v>#REF!</v>
      </c>
      <c r="BXR287" s="197"/>
      <c r="BXS287" s="678" t="e">
        <f>BXR287+#REF!</f>
        <v>#REF!</v>
      </c>
      <c r="BXT287" s="197"/>
      <c r="BXU287" s="678" t="e">
        <f>BXT287+#REF!</f>
        <v>#REF!</v>
      </c>
      <c r="BXV287" s="197"/>
      <c r="BXW287" s="678" t="e">
        <f>BXV287+#REF!</f>
        <v>#REF!</v>
      </c>
      <c r="BXX287" s="197"/>
      <c r="BXY287" s="678" t="e">
        <f>BXX287+#REF!</f>
        <v>#REF!</v>
      </c>
      <c r="BXZ287" s="197"/>
      <c r="BYA287" s="678" t="e">
        <f>BXZ287+#REF!</f>
        <v>#REF!</v>
      </c>
      <c r="BYB287" s="197"/>
      <c r="BYC287" s="678" t="e">
        <f>BYB287+#REF!</f>
        <v>#REF!</v>
      </c>
      <c r="BYD287" s="197"/>
      <c r="BYE287" s="678" t="e">
        <f>BYD287+#REF!</f>
        <v>#REF!</v>
      </c>
      <c r="BYF287" s="197"/>
      <c r="BYG287" s="678" t="e">
        <f>BYF287+#REF!</f>
        <v>#REF!</v>
      </c>
      <c r="BYH287" s="197"/>
      <c r="BYI287" s="678" t="e">
        <f>BYH287+#REF!</f>
        <v>#REF!</v>
      </c>
      <c r="BYJ287" s="197"/>
      <c r="BYK287" s="678" t="e">
        <f>BYJ287+#REF!</f>
        <v>#REF!</v>
      </c>
      <c r="BYL287" s="197"/>
      <c r="BYM287" s="678" t="e">
        <f>BYL287+#REF!</f>
        <v>#REF!</v>
      </c>
      <c r="BYN287" s="197"/>
      <c r="BYO287" s="678" t="e">
        <f>BYN287+#REF!</f>
        <v>#REF!</v>
      </c>
      <c r="BYP287" s="197"/>
      <c r="BYQ287" s="678" t="e">
        <f>BYP287+#REF!</f>
        <v>#REF!</v>
      </c>
      <c r="BYR287" s="197"/>
      <c r="BYS287" s="678" t="e">
        <f>BYR287+#REF!</f>
        <v>#REF!</v>
      </c>
      <c r="BYT287" s="197"/>
      <c r="BYU287" s="678" t="e">
        <f>BYT287+#REF!</f>
        <v>#REF!</v>
      </c>
      <c r="BYV287" s="197"/>
      <c r="BYW287" s="678" t="e">
        <f>BYV287+#REF!</f>
        <v>#REF!</v>
      </c>
      <c r="BYX287" s="197"/>
      <c r="BYY287" s="678" t="e">
        <f>BYX287+#REF!</f>
        <v>#REF!</v>
      </c>
      <c r="BYZ287" s="197"/>
      <c r="BZA287" s="678" t="e">
        <f>BYZ287+#REF!</f>
        <v>#REF!</v>
      </c>
      <c r="BZB287" s="197"/>
      <c r="BZC287" s="678" t="e">
        <f>BZB287+#REF!</f>
        <v>#REF!</v>
      </c>
      <c r="BZD287" s="197"/>
      <c r="BZE287" s="678" t="e">
        <f>BZD287+#REF!</f>
        <v>#REF!</v>
      </c>
      <c r="BZF287" s="197"/>
      <c r="BZG287" s="678" t="e">
        <f>BZF287+#REF!</f>
        <v>#REF!</v>
      </c>
      <c r="BZH287" s="197"/>
      <c r="BZI287" s="678" t="e">
        <f>BZH287+#REF!</f>
        <v>#REF!</v>
      </c>
      <c r="BZJ287" s="197"/>
      <c r="BZK287" s="678" t="e">
        <f>BZJ287+#REF!</f>
        <v>#REF!</v>
      </c>
      <c r="BZL287" s="197"/>
      <c r="BZM287" s="678" t="e">
        <f>BZL287+#REF!</f>
        <v>#REF!</v>
      </c>
      <c r="BZN287" s="197"/>
      <c r="BZO287" s="678" t="e">
        <f>BZN287+#REF!</f>
        <v>#REF!</v>
      </c>
      <c r="BZP287" s="197"/>
      <c r="BZQ287" s="678" t="e">
        <f>BZP287+#REF!</f>
        <v>#REF!</v>
      </c>
      <c r="BZR287" s="197"/>
      <c r="BZS287" s="678" t="e">
        <f>BZR287+#REF!</f>
        <v>#REF!</v>
      </c>
      <c r="BZT287" s="197"/>
      <c r="BZU287" s="678" t="e">
        <f>BZT287+#REF!</f>
        <v>#REF!</v>
      </c>
      <c r="BZV287" s="197"/>
      <c r="BZW287" s="678" t="e">
        <f>BZV287+#REF!</f>
        <v>#REF!</v>
      </c>
      <c r="BZX287" s="197"/>
      <c r="BZY287" s="678" t="e">
        <f>BZX287+#REF!</f>
        <v>#REF!</v>
      </c>
      <c r="BZZ287" s="197"/>
      <c r="CAA287" s="678" t="e">
        <f>BZZ287+#REF!</f>
        <v>#REF!</v>
      </c>
      <c r="CAB287" s="197"/>
      <c r="CAC287" s="678" t="e">
        <f>CAB287+#REF!</f>
        <v>#REF!</v>
      </c>
      <c r="CAD287" s="197"/>
      <c r="CAE287" s="678" t="e">
        <f>CAD287+#REF!</f>
        <v>#REF!</v>
      </c>
      <c r="CAF287" s="197"/>
      <c r="CAG287" s="678" t="e">
        <f>CAF287+#REF!</f>
        <v>#REF!</v>
      </c>
      <c r="CAH287" s="197"/>
      <c r="CAI287" s="678" t="e">
        <f>CAH287+#REF!</f>
        <v>#REF!</v>
      </c>
      <c r="CAJ287" s="197"/>
      <c r="CAK287" s="678" t="e">
        <f>CAJ287+#REF!</f>
        <v>#REF!</v>
      </c>
      <c r="CAL287" s="197"/>
      <c r="CAM287" s="678" t="e">
        <f>CAL287+#REF!</f>
        <v>#REF!</v>
      </c>
      <c r="CAN287" s="197"/>
      <c r="CAO287" s="678" t="e">
        <f>CAN287+#REF!</f>
        <v>#REF!</v>
      </c>
      <c r="CAP287" s="197"/>
      <c r="CAQ287" s="678" t="e">
        <f>CAP287+#REF!</f>
        <v>#REF!</v>
      </c>
      <c r="CAR287" s="197"/>
      <c r="CAS287" s="678" t="e">
        <f>CAR287+#REF!</f>
        <v>#REF!</v>
      </c>
      <c r="CAT287" s="197"/>
      <c r="CAU287" s="678" t="e">
        <f>CAT287+#REF!</f>
        <v>#REF!</v>
      </c>
      <c r="CAV287" s="197"/>
      <c r="CAW287" s="678" t="e">
        <f>CAV287+#REF!</f>
        <v>#REF!</v>
      </c>
      <c r="CAX287" s="197"/>
      <c r="CAY287" s="678" t="e">
        <f>CAX287+#REF!</f>
        <v>#REF!</v>
      </c>
      <c r="CAZ287" s="197"/>
      <c r="CBA287" s="678" t="e">
        <f>CAZ287+#REF!</f>
        <v>#REF!</v>
      </c>
      <c r="CBB287" s="197"/>
      <c r="CBC287" s="678" t="e">
        <f>CBB287+#REF!</f>
        <v>#REF!</v>
      </c>
      <c r="CBD287" s="197"/>
      <c r="CBE287" s="678" t="e">
        <f>CBD287+#REF!</f>
        <v>#REF!</v>
      </c>
      <c r="CBF287" s="197"/>
      <c r="CBG287" s="678" t="e">
        <f>CBF287+#REF!</f>
        <v>#REF!</v>
      </c>
      <c r="CBH287" s="197"/>
      <c r="CBI287" s="678" t="e">
        <f>CBH287+#REF!</f>
        <v>#REF!</v>
      </c>
      <c r="CBJ287" s="197"/>
      <c r="CBK287" s="678" t="e">
        <f>CBJ287+#REF!</f>
        <v>#REF!</v>
      </c>
      <c r="CBL287" s="197"/>
      <c r="CBM287" s="678" t="e">
        <f>CBL287+#REF!</f>
        <v>#REF!</v>
      </c>
      <c r="CBN287" s="197"/>
      <c r="CBO287" s="678" t="e">
        <f>CBN287+#REF!</f>
        <v>#REF!</v>
      </c>
      <c r="CBP287" s="197"/>
      <c r="CBQ287" s="678" t="e">
        <f>CBP287+#REF!</f>
        <v>#REF!</v>
      </c>
      <c r="CBR287" s="197"/>
      <c r="CBS287" s="678" t="e">
        <f>CBR287+#REF!</f>
        <v>#REF!</v>
      </c>
      <c r="CBT287" s="197"/>
      <c r="CBU287" s="678" t="e">
        <f>CBT287+#REF!</f>
        <v>#REF!</v>
      </c>
      <c r="CBV287" s="197"/>
      <c r="CBW287" s="678" t="e">
        <f>CBV287+#REF!</f>
        <v>#REF!</v>
      </c>
      <c r="CBX287" s="197"/>
      <c r="CBY287" s="678" t="e">
        <f>CBX287+#REF!</f>
        <v>#REF!</v>
      </c>
      <c r="CBZ287" s="197"/>
      <c r="CCA287" s="678" t="e">
        <f>CBZ287+#REF!</f>
        <v>#REF!</v>
      </c>
      <c r="CCB287" s="197"/>
      <c r="CCC287" s="678" t="e">
        <f>CCB287+#REF!</f>
        <v>#REF!</v>
      </c>
      <c r="CCD287" s="197"/>
      <c r="CCE287" s="678" t="e">
        <f>CCD287+#REF!</f>
        <v>#REF!</v>
      </c>
      <c r="CCF287" s="197"/>
      <c r="CCG287" s="678" t="e">
        <f>CCF287+#REF!</f>
        <v>#REF!</v>
      </c>
      <c r="CCH287" s="197"/>
      <c r="CCI287" s="678" t="e">
        <f>CCH287+#REF!</f>
        <v>#REF!</v>
      </c>
      <c r="CCJ287" s="197"/>
      <c r="CCK287" s="678" t="e">
        <f>CCJ287+#REF!</f>
        <v>#REF!</v>
      </c>
      <c r="CCL287" s="197"/>
      <c r="CCM287" s="678" t="e">
        <f>CCL287+#REF!</f>
        <v>#REF!</v>
      </c>
      <c r="CCN287" s="197"/>
      <c r="CCO287" s="678" t="e">
        <f>CCN287+#REF!</f>
        <v>#REF!</v>
      </c>
      <c r="CCP287" s="197"/>
      <c r="CCQ287" s="678" t="e">
        <f>CCP287+#REF!</f>
        <v>#REF!</v>
      </c>
      <c r="CCR287" s="197"/>
      <c r="CCS287" s="678" t="e">
        <f>CCR287+#REF!</f>
        <v>#REF!</v>
      </c>
      <c r="CCT287" s="197"/>
      <c r="CCU287" s="678" t="e">
        <f>CCT287+#REF!</f>
        <v>#REF!</v>
      </c>
      <c r="CCV287" s="197"/>
      <c r="CCW287" s="678" t="e">
        <f>CCV287+#REF!</f>
        <v>#REF!</v>
      </c>
      <c r="CCX287" s="197"/>
      <c r="CCY287" s="678" t="e">
        <f>CCX287+#REF!</f>
        <v>#REF!</v>
      </c>
      <c r="CCZ287" s="197"/>
      <c r="CDA287" s="678" t="e">
        <f>CCZ287+#REF!</f>
        <v>#REF!</v>
      </c>
      <c r="CDB287" s="197"/>
      <c r="CDC287" s="678" t="e">
        <f>CDB287+#REF!</f>
        <v>#REF!</v>
      </c>
      <c r="CDD287" s="197"/>
      <c r="CDE287" s="678" t="e">
        <f>CDD287+#REF!</f>
        <v>#REF!</v>
      </c>
      <c r="CDF287" s="197"/>
      <c r="CDG287" s="678" t="e">
        <f>CDF287+#REF!</f>
        <v>#REF!</v>
      </c>
      <c r="CDH287" s="197"/>
      <c r="CDI287" s="678" t="e">
        <f>CDH287+#REF!</f>
        <v>#REF!</v>
      </c>
      <c r="CDJ287" s="197"/>
      <c r="CDK287" s="678" t="e">
        <f>CDJ287+#REF!</f>
        <v>#REF!</v>
      </c>
      <c r="CDL287" s="197"/>
      <c r="CDM287" s="678" t="e">
        <f>CDL287+#REF!</f>
        <v>#REF!</v>
      </c>
      <c r="CDN287" s="197"/>
      <c r="CDO287" s="678" t="e">
        <f>CDN287+#REF!</f>
        <v>#REF!</v>
      </c>
      <c r="CDP287" s="197"/>
      <c r="CDQ287" s="678" t="e">
        <f>CDP287+#REF!</f>
        <v>#REF!</v>
      </c>
      <c r="CDR287" s="197"/>
      <c r="CDS287" s="678" t="e">
        <f>CDR287+#REF!</f>
        <v>#REF!</v>
      </c>
      <c r="CDT287" s="197"/>
      <c r="CDU287" s="678" t="e">
        <f>CDT287+#REF!</f>
        <v>#REF!</v>
      </c>
      <c r="CDV287" s="197"/>
      <c r="CDW287" s="678" t="e">
        <f>CDV287+#REF!</f>
        <v>#REF!</v>
      </c>
      <c r="CDX287" s="197"/>
      <c r="CDY287" s="678" t="e">
        <f>CDX287+#REF!</f>
        <v>#REF!</v>
      </c>
      <c r="CDZ287" s="197"/>
      <c r="CEA287" s="678" t="e">
        <f>CDZ287+#REF!</f>
        <v>#REF!</v>
      </c>
      <c r="CEB287" s="197"/>
      <c r="CEC287" s="678" t="e">
        <f>CEB287+#REF!</f>
        <v>#REF!</v>
      </c>
      <c r="CED287" s="197"/>
      <c r="CEE287" s="678" t="e">
        <f>CED287+#REF!</f>
        <v>#REF!</v>
      </c>
      <c r="CEF287" s="197"/>
      <c r="CEG287" s="678" t="e">
        <f>CEF287+#REF!</f>
        <v>#REF!</v>
      </c>
      <c r="CEH287" s="197"/>
      <c r="CEI287" s="678" t="e">
        <f>CEH287+#REF!</f>
        <v>#REF!</v>
      </c>
      <c r="CEJ287" s="197"/>
      <c r="CEK287" s="678" t="e">
        <f>CEJ287+#REF!</f>
        <v>#REF!</v>
      </c>
      <c r="CEL287" s="197"/>
      <c r="CEM287" s="678" t="e">
        <f>CEL287+#REF!</f>
        <v>#REF!</v>
      </c>
      <c r="CEN287" s="197"/>
      <c r="CEO287" s="678" t="e">
        <f>CEN287+#REF!</f>
        <v>#REF!</v>
      </c>
      <c r="CEP287" s="197"/>
      <c r="CEQ287" s="678" t="e">
        <f>CEP287+#REF!</f>
        <v>#REF!</v>
      </c>
      <c r="CER287" s="197"/>
      <c r="CES287" s="678" t="e">
        <f>CER287+#REF!</f>
        <v>#REF!</v>
      </c>
      <c r="CET287" s="197"/>
      <c r="CEU287" s="678" t="e">
        <f>CET287+#REF!</f>
        <v>#REF!</v>
      </c>
      <c r="CEV287" s="197"/>
      <c r="CEW287" s="678" t="e">
        <f>CEV287+#REF!</f>
        <v>#REF!</v>
      </c>
      <c r="CEX287" s="197"/>
      <c r="CEY287" s="678" t="e">
        <f>CEX287+#REF!</f>
        <v>#REF!</v>
      </c>
      <c r="CEZ287" s="197"/>
      <c r="CFA287" s="678" t="e">
        <f>CEZ287+#REF!</f>
        <v>#REF!</v>
      </c>
      <c r="CFB287" s="197"/>
      <c r="CFC287" s="678" t="e">
        <f>CFB287+#REF!</f>
        <v>#REF!</v>
      </c>
      <c r="CFD287" s="197"/>
      <c r="CFE287" s="678" t="e">
        <f>CFD287+#REF!</f>
        <v>#REF!</v>
      </c>
      <c r="CFF287" s="197"/>
      <c r="CFG287" s="678" t="e">
        <f>CFF287+#REF!</f>
        <v>#REF!</v>
      </c>
      <c r="CFH287" s="197"/>
      <c r="CFI287" s="678" t="e">
        <f>CFH287+#REF!</f>
        <v>#REF!</v>
      </c>
      <c r="CFJ287" s="197"/>
      <c r="CFK287" s="678" t="e">
        <f>CFJ287+#REF!</f>
        <v>#REF!</v>
      </c>
      <c r="CFL287" s="197"/>
      <c r="CFM287" s="678" t="e">
        <f>CFL287+#REF!</f>
        <v>#REF!</v>
      </c>
      <c r="CFN287" s="197"/>
      <c r="CFO287" s="678" t="e">
        <f>CFN287+#REF!</f>
        <v>#REF!</v>
      </c>
      <c r="CFP287" s="197"/>
      <c r="CFQ287" s="678" t="e">
        <f>CFP287+#REF!</f>
        <v>#REF!</v>
      </c>
      <c r="CFR287" s="197"/>
      <c r="CFS287" s="678" t="e">
        <f>CFR287+#REF!</f>
        <v>#REF!</v>
      </c>
      <c r="CFT287" s="197"/>
      <c r="CFU287" s="678" t="e">
        <f>CFT287+#REF!</f>
        <v>#REF!</v>
      </c>
      <c r="CFV287" s="197"/>
      <c r="CFW287" s="678" t="e">
        <f>CFV287+#REF!</f>
        <v>#REF!</v>
      </c>
      <c r="CFX287" s="197"/>
      <c r="CFY287" s="678" t="e">
        <f>CFX287+#REF!</f>
        <v>#REF!</v>
      </c>
      <c r="CFZ287" s="197"/>
      <c r="CGA287" s="678" t="e">
        <f>CFZ287+#REF!</f>
        <v>#REF!</v>
      </c>
      <c r="CGB287" s="197"/>
      <c r="CGC287" s="678" t="e">
        <f>CGB287+#REF!</f>
        <v>#REF!</v>
      </c>
      <c r="CGD287" s="197"/>
      <c r="CGE287" s="678" t="e">
        <f>CGD287+#REF!</f>
        <v>#REF!</v>
      </c>
      <c r="CGF287" s="197"/>
      <c r="CGG287" s="678" t="e">
        <f>CGF287+#REF!</f>
        <v>#REF!</v>
      </c>
      <c r="CGH287" s="197"/>
      <c r="CGI287" s="678" t="e">
        <f>CGH287+#REF!</f>
        <v>#REF!</v>
      </c>
      <c r="CGJ287" s="197"/>
      <c r="CGK287" s="678" t="e">
        <f>CGJ287+#REF!</f>
        <v>#REF!</v>
      </c>
      <c r="CGL287" s="197"/>
      <c r="CGM287" s="678" t="e">
        <f>CGL287+#REF!</f>
        <v>#REF!</v>
      </c>
      <c r="CGN287" s="197"/>
      <c r="CGO287" s="678" t="e">
        <f>CGN287+#REF!</f>
        <v>#REF!</v>
      </c>
      <c r="CGP287" s="197"/>
      <c r="CGQ287" s="678" t="e">
        <f>CGP287+#REF!</f>
        <v>#REF!</v>
      </c>
      <c r="CGR287" s="197"/>
      <c r="CGS287" s="678" t="e">
        <f>CGR287+#REF!</f>
        <v>#REF!</v>
      </c>
      <c r="CGT287" s="197"/>
      <c r="CGU287" s="678" t="e">
        <f>CGT287+#REF!</f>
        <v>#REF!</v>
      </c>
      <c r="CGV287" s="197"/>
      <c r="CGW287" s="678" t="e">
        <f>CGV287+#REF!</f>
        <v>#REF!</v>
      </c>
      <c r="CGX287" s="197"/>
      <c r="CGY287" s="678" t="e">
        <f>CGX287+#REF!</f>
        <v>#REF!</v>
      </c>
      <c r="CGZ287" s="197"/>
      <c r="CHA287" s="678" t="e">
        <f>CGZ287+#REF!</f>
        <v>#REF!</v>
      </c>
      <c r="CHB287" s="197"/>
      <c r="CHC287" s="678" t="e">
        <f>CHB287+#REF!</f>
        <v>#REF!</v>
      </c>
      <c r="CHD287" s="197"/>
      <c r="CHE287" s="678" t="e">
        <f>CHD287+#REF!</f>
        <v>#REF!</v>
      </c>
      <c r="CHF287" s="197"/>
      <c r="CHG287" s="678" t="e">
        <f>CHF287+#REF!</f>
        <v>#REF!</v>
      </c>
      <c r="CHH287" s="197"/>
      <c r="CHI287" s="678" t="e">
        <f>CHH287+#REF!</f>
        <v>#REF!</v>
      </c>
      <c r="CHJ287" s="197"/>
      <c r="CHK287" s="678" t="e">
        <f>CHJ287+#REF!</f>
        <v>#REF!</v>
      </c>
      <c r="CHL287" s="197"/>
      <c r="CHM287" s="678" t="e">
        <f>CHL287+#REF!</f>
        <v>#REF!</v>
      </c>
      <c r="CHN287" s="197"/>
      <c r="CHO287" s="678" t="e">
        <f>CHN287+#REF!</f>
        <v>#REF!</v>
      </c>
      <c r="CHP287" s="197"/>
      <c r="CHQ287" s="678" t="e">
        <f>CHP287+#REF!</f>
        <v>#REF!</v>
      </c>
      <c r="CHR287" s="197"/>
      <c r="CHS287" s="678" t="e">
        <f>CHR287+#REF!</f>
        <v>#REF!</v>
      </c>
      <c r="CHT287" s="197"/>
      <c r="CHU287" s="678" t="e">
        <f>CHT287+#REF!</f>
        <v>#REF!</v>
      </c>
      <c r="CHV287" s="197"/>
      <c r="CHW287" s="678" t="e">
        <f>CHV287+#REF!</f>
        <v>#REF!</v>
      </c>
      <c r="CHX287" s="197"/>
      <c r="CHY287" s="678" t="e">
        <f>CHX287+#REF!</f>
        <v>#REF!</v>
      </c>
      <c r="CHZ287" s="197"/>
      <c r="CIA287" s="678" t="e">
        <f>CHZ287+#REF!</f>
        <v>#REF!</v>
      </c>
      <c r="CIB287" s="197"/>
      <c r="CIC287" s="678" t="e">
        <f>CIB287+#REF!</f>
        <v>#REF!</v>
      </c>
      <c r="CID287" s="197"/>
      <c r="CIE287" s="678" t="e">
        <f>CID287+#REF!</f>
        <v>#REF!</v>
      </c>
      <c r="CIF287" s="197"/>
      <c r="CIG287" s="678" t="e">
        <f>CIF287+#REF!</f>
        <v>#REF!</v>
      </c>
      <c r="CIH287" s="197"/>
      <c r="CII287" s="678" t="e">
        <f>CIH287+#REF!</f>
        <v>#REF!</v>
      </c>
      <c r="CIJ287" s="197"/>
      <c r="CIK287" s="678" t="e">
        <f>CIJ287+#REF!</f>
        <v>#REF!</v>
      </c>
      <c r="CIL287" s="197"/>
      <c r="CIM287" s="678" t="e">
        <f>CIL287+#REF!</f>
        <v>#REF!</v>
      </c>
      <c r="CIN287" s="197"/>
      <c r="CIO287" s="678" t="e">
        <f>CIN287+#REF!</f>
        <v>#REF!</v>
      </c>
      <c r="CIP287" s="197"/>
      <c r="CIQ287" s="678" t="e">
        <f>CIP287+#REF!</f>
        <v>#REF!</v>
      </c>
      <c r="CIR287" s="197"/>
      <c r="CIS287" s="678" t="e">
        <f>CIR287+#REF!</f>
        <v>#REF!</v>
      </c>
      <c r="CIT287" s="197"/>
      <c r="CIU287" s="678" t="e">
        <f>CIT287+#REF!</f>
        <v>#REF!</v>
      </c>
      <c r="CIV287" s="197"/>
      <c r="CIW287" s="678" t="e">
        <f>CIV287+#REF!</f>
        <v>#REF!</v>
      </c>
      <c r="CIX287" s="197"/>
      <c r="CIY287" s="678" t="e">
        <f>CIX287+#REF!</f>
        <v>#REF!</v>
      </c>
      <c r="CIZ287" s="197"/>
      <c r="CJA287" s="678" t="e">
        <f>CIZ287+#REF!</f>
        <v>#REF!</v>
      </c>
      <c r="CJB287" s="197"/>
      <c r="CJC287" s="678" t="e">
        <f>CJB287+#REF!</f>
        <v>#REF!</v>
      </c>
      <c r="CJD287" s="197"/>
      <c r="CJE287" s="678" t="e">
        <f>CJD287+#REF!</f>
        <v>#REF!</v>
      </c>
      <c r="CJF287" s="197"/>
      <c r="CJG287" s="678" t="e">
        <f>CJF287+#REF!</f>
        <v>#REF!</v>
      </c>
      <c r="CJH287" s="197"/>
      <c r="CJI287" s="678" t="e">
        <f>CJH287+#REF!</f>
        <v>#REF!</v>
      </c>
      <c r="CJJ287" s="197"/>
      <c r="CJK287" s="678" t="e">
        <f>CJJ287+#REF!</f>
        <v>#REF!</v>
      </c>
      <c r="CJL287" s="197"/>
      <c r="CJM287" s="678" t="e">
        <f>CJL287+#REF!</f>
        <v>#REF!</v>
      </c>
      <c r="CJN287" s="197"/>
      <c r="CJO287" s="678" t="e">
        <f>CJN287+#REF!</f>
        <v>#REF!</v>
      </c>
      <c r="CJP287" s="197"/>
      <c r="CJQ287" s="678" t="e">
        <f>CJP287+#REF!</f>
        <v>#REF!</v>
      </c>
      <c r="CJR287" s="197"/>
      <c r="CJS287" s="678" t="e">
        <f>CJR287+#REF!</f>
        <v>#REF!</v>
      </c>
      <c r="CJT287" s="197"/>
      <c r="CJU287" s="678" t="e">
        <f>CJT287+#REF!</f>
        <v>#REF!</v>
      </c>
      <c r="CJV287" s="197"/>
      <c r="CJW287" s="678" t="e">
        <f>CJV287+#REF!</f>
        <v>#REF!</v>
      </c>
      <c r="CJX287" s="197"/>
      <c r="CJY287" s="678" t="e">
        <f>CJX287+#REF!</f>
        <v>#REF!</v>
      </c>
      <c r="CJZ287" s="197"/>
      <c r="CKA287" s="678" t="e">
        <f>CJZ287+#REF!</f>
        <v>#REF!</v>
      </c>
      <c r="CKB287" s="197"/>
      <c r="CKC287" s="678" t="e">
        <f>CKB287+#REF!</f>
        <v>#REF!</v>
      </c>
      <c r="CKD287" s="197"/>
      <c r="CKE287" s="678" t="e">
        <f>CKD287+#REF!</f>
        <v>#REF!</v>
      </c>
      <c r="CKF287" s="197"/>
      <c r="CKG287" s="678" t="e">
        <f>CKF287+#REF!</f>
        <v>#REF!</v>
      </c>
      <c r="CKH287" s="197"/>
      <c r="CKI287" s="678" t="e">
        <f>CKH287+#REF!</f>
        <v>#REF!</v>
      </c>
      <c r="CKJ287" s="197"/>
      <c r="CKK287" s="678" t="e">
        <f>CKJ287+#REF!</f>
        <v>#REF!</v>
      </c>
      <c r="CKL287" s="197"/>
      <c r="CKM287" s="678" t="e">
        <f>CKL287+#REF!</f>
        <v>#REF!</v>
      </c>
      <c r="CKN287" s="197"/>
      <c r="CKO287" s="678" t="e">
        <f>CKN287+#REF!</f>
        <v>#REF!</v>
      </c>
      <c r="CKP287" s="197"/>
      <c r="CKQ287" s="678" t="e">
        <f>CKP287+#REF!</f>
        <v>#REF!</v>
      </c>
      <c r="CKR287" s="197"/>
      <c r="CKS287" s="678" t="e">
        <f>CKR287+#REF!</f>
        <v>#REF!</v>
      </c>
      <c r="CKT287" s="197"/>
      <c r="CKU287" s="678" t="e">
        <f>CKT287+#REF!</f>
        <v>#REF!</v>
      </c>
      <c r="CKV287" s="197"/>
      <c r="CKW287" s="678" t="e">
        <f>CKV287+#REF!</f>
        <v>#REF!</v>
      </c>
      <c r="CKX287" s="197"/>
      <c r="CKY287" s="678" t="e">
        <f>CKX287+#REF!</f>
        <v>#REF!</v>
      </c>
      <c r="CKZ287" s="197"/>
      <c r="CLA287" s="678" t="e">
        <f>CKZ287+#REF!</f>
        <v>#REF!</v>
      </c>
      <c r="CLB287" s="197"/>
      <c r="CLC287" s="678" t="e">
        <f>CLB287+#REF!</f>
        <v>#REF!</v>
      </c>
      <c r="CLD287" s="197"/>
      <c r="CLE287" s="678" t="e">
        <f>CLD287+#REF!</f>
        <v>#REF!</v>
      </c>
      <c r="CLF287" s="197"/>
      <c r="CLG287" s="678" t="e">
        <f>CLF287+#REF!</f>
        <v>#REF!</v>
      </c>
      <c r="CLH287" s="197"/>
      <c r="CLI287" s="678" t="e">
        <f>CLH287+#REF!</f>
        <v>#REF!</v>
      </c>
      <c r="CLJ287" s="197"/>
      <c r="CLK287" s="678" t="e">
        <f>CLJ287+#REF!</f>
        <v>#REF!</v>
      </c>
      <c r="CLL287" s="197"/>
      <c r="CLM287" s="678" t="e">
        <f>CLL287+#REF!</f>
        <v>#REF!</v>
      </c>
      <c r="CLN287" s="197"/>
      <c r="CLO287" s="678" t="e">
        <f>CLN287+#REF!</f>
        <v>#REF!</v>
      </c>
      <c r="CLP287" s="197"/>
      <c r="CLQ287" s="678" t="e">
        <f>CLP287+#REF!</f>
        <v>#REF!</v>
      </c>
      <c r="CLR287" s="197"/>
      <c r="CLS287" s="678" t="e">
        <f>CLR287+#REF!</f>
        <v>#REF!</v>
      </c>
      <c r="CLT287" s="197"/>
      <c r="CLU287" s="678" t="e">
        <f>CLT287+#REF!</f>
        <v>#REF!</v>
      </c>
      <c r="CLV287" s="197"/>
      <c r="CLW287" s="678" t="e">
        <f>CLV287+#REF!</f>
        <v>#REF!</v>
      </c>
      <c r="CLX287" s="197"/>
      <c r="CLY287" s="678" t="e">
        <f>CLX287+#REF!</f>
        <v>#REF!</v>
      </c>
      <c r="CLZ287" s="197"/>
      <c r="CMA287" s="678" t="e">
        <f>CLZ287+#REF!</f>
        <v>#REF!</v>
      </c>
      <c r="CMB287" s="197"/>
      <c r="CMC287" s="678" t="e">
        <f>CMB287+#REF!</f>
        <v>#REF!</v>
      </c>
      <c r="CMD287" s="197"/>
      <c r="CME287" s="678" t="e">
        <f>CMD287+#REF!</f>
        <v>#REF!</v>
      </c>
      <c r="CMF287" s="197"/>
      <c r="CMG287" s="678" t="e">
        <f>CMF287+#REF!</f>
        <v>#REF!</v>
      </c>
      <c r="CMH287" s="197"/>
      <c r="CMI287" s="678" t="e">
        <f>CMH287+#REF!</f>
        <v>#REF!</v>
      </c>
      <c r="CMJ287" s="197"/>
      <c r="CMK287" s="678" t="e">
        <f>CMJ287+#REF!</f>
        <v>#REF!</v>
      </c>
      <c r="CML287" s="197"/>
      <c r="CMM287" s="678" t="e">
        <f>CML287+#REF!</f>
        <v>#REF!</v>
      </c>
      <c r="CMN287" s="197"/>
      <c r="CMO287" s="678" t="e">
        <f>CMN287+#REF!</f>
        <v>#REF!</v>
      </c>
      <c r="CMP287" s="197"/>
      <c r="CMQ287" s="678" t="e">
        <f>CMP287+#REF!</f>
        <v>#REF!</v>
      </c>
      <c r="CMR287" s="197"/>
      <c r="CMS287" s="678" t="e">
        <f>CMR287+#REF!</f>
        <v>#REF!</v>
      </c>
      <c r="CMT287" s="197"/>
      <c r="CMU287" s="678" t="e">
        <f>CMT287+#REF!</f>
        <v>#REF!</v>
      </c>
      <c r="CMV287" s="197"/>
      <c r="CMW287" s="678" t="e">
        <f>CMV287+#REF!</f>
        <v>#REF!</v>
      </c>
      <c r="CMX287" s="197"/>
      <c r="CMY287" s="678" t="e">
        <f>CMX287+#REF!</f>
        <v>#REF!</v>
      </c>
      <c r="CMZ287" s="197"/>
      <c r="CNA287" s="678" t="e">
        <f>CMZ287+#REF!</f>
        <v>#REF!</v>
      </c>
      <c r="CNB287" s="197"/>
      <c r="CNC287" s="678" t="e">
        <f>CNB287+#REF!</f>
        <v>#REF!</v>
      </c>
      <c r="CND287" s="197"/>
      <c r="CNE287" s="678" t="e">
        <f>CND287+#REF!</f>
        <v>#REF!</v>
      </c>
      <c r="CNF287" s="197"/>
      <c r="CNG287" s="678" t="e">
        <f>CNF287+#REF!</f>
        <v>#REF!</v>
      </c>
      <c r="CNH287" s="197"/>
      <c r="CNI287" s="678" t="e">
        <f>CNH287+#REF!</f>
        <v>#REF!</v>
      </c>
      <c r="CNJ287" s="197"/>
      <c r="CNK287" s="678" t="e">
        <f>CNJ287+#REF!</f>
        <v>#REF!</v>
      </c>
      <c r="CNL287" s="197"/>
      <c r="CNM287" s="678" t="e">
        <f>CNL287+#REF!</f>
        <v>#REF!</v>
      </c>
      <c r="CNN287" s="197"/>
      <c r="CNO287" s="678" t="e">
        <f>CNN287+#REF!</f>
        <v>#REF!</v>
      </c>
      <c r="CNP287" s="197"/>
      <c r="CNQ287" s="678" t="e">
        <f>CNP287+#REF!</f>
        <v>#REF!</v>
      </c>
      <c r="CNR287" s="197"/>
      <c r="CNS287" s="678" t="e">
        <f>CNR287+#REF!</f>
        <v>#REF!</v>
      </c>
      <c r="CNT287" s="197"/>
      <c r="CNU287" s="678" t="e">
        <f>CNT287+#REF!</f>
        <v>#REF!</v>
      </c>
      <c r="CNV287" s="197"/>
      <c r="CNW287" s="678" t="e">
        <f>CNV287+#REF!</f>
        <v>#REF!</v>
      </c>
      <c r="CNX287" s="197"/>
      <c r="CNY287" s="678" t="e">
        <f>CNX287+#REF!</f>
        <v>#REF!</v>
      </c>
      <c r="CNZ287" s="197"/>
      <c r="COA287" s="678" t="e">
        <f>CNZ287+#REF!</f>
        <v>#REF!</v>
      </c>
      <c r="COB287" s="197"/>
      <c r="COC287" s="678" t="e">
        <f>COB287+#REF!</f>
        <v>#REF!</v>
      </c>
      <c r="COD287" s="197"/>
      <c r="COE287" s="678" t="e">
        <f>COD287+#REF!</f>
        <v>#REF!</v>
      </c>
      <c r="COF287" s="197"/>
      <c r="COG287" s="678" t="e">
        <f>COF287+#REF!</f>
        <v>#REF!</v>
      </c>
      <c r="COH287" s="197"/>
      <c r="COI287" s="678" t="e">
        <f>COH287+#REF!</f>
        <v>#REF!</v>
      </c>
      <c r="COJ287" s="197"/>
      <c r="COK287" s="678" t="e">
        <f>COJ287+#REF!</f>
        <v>#REF!</v>
      </c>
      <c r="COL287" s="197"/>
      <c r="COM287" s="678" t="e">
        <f>COL287+#REF!</f>
        <v>#REF!</v>
      </c>
      <c r="CON287" s="197"/>
      <c r="COO287" s="678" t="e">
        <f>CON287+#REF!</f>
        <v>#REF!</v>
      </c>
      <c r="COP287" s="197"/>
      <c r="COQ287" s="678" t="e">
        <f>COP287+#REF!</f>
        <v>#REF!</v>
      </c>
      <c r="COR287" s="197"/>
      <c r="COS287" s="678" t="e">
        <f>COR287+#REF!</f>
        <v>#REF!</v>
      </c>
      <c r="COT287" s="197"/>
      <c r="COU287" s="678" t="e">
        <f>COT287+#REF!</f>
        <v>#REF!</v>
      </c>
      <c r="COV287" s="197"/>
      <c r="COW287" s="678" t="e">
        <f>COV287+#REF!</f>
        <v>#REF!</v>
      </c>
      <c r="COX287" s="197"/>
      <c r="COY287" s="678" t="e">
        <f>COX287+#REF!</f>
        <v>#REF!</v>
      </c>
      <c r="COZ287" s="197"/>
      <c r="CPA287" s="678" t="e">
        <f>COZ287+#REF!</f>
        <v>#REF!</v>
      </c>
      <c r="CPB287" s="197"/>
      <c r="CPC287" s="678" t="e">
        <f>CPB287+#REF!</f>
        <v>#REF!</v>
      </c>
      <c r="CPD287" s="197"/>
      <c r="CPE287" s="678" t="e">
        <f>CPD287+#REF!</f>
        <v>#REF!</v>
      </c>
      <c r="CPF287" s="197"/>
      <c r="CPG287" s="678" t="e">
        <f>CPF287+#REF!</f>
        <v>#REF!</v>
      </c>
      <c r="CPH287" s="197"/>
      <c r="CPI287" s="678" t="e">
        <f>CPH287+#REF!</f>
        <v>#REF!</v>
      </c>
      <c r="CPJ287" s="197"/>
      <c r="CPK287" s="678" t="e">
        <f>CPJ287+#REF!</f>
        <v>#REF!</v>
      </c>
      <c r="CPL287" s="197"/>
      <c r="CPM287" s="678" t="e">
        <f>CPL287+#REF!</f>
        <v>#REF!</v>
      </c>
      <c r="CPN287" s="197"/>
      <c r="CPO287" s="678" t="e">
        <f>CPN287+#REF!</f>
        <v>#REF!</v>
      </c>
      <c r="CPP287" s="197"/>
      <c r="CPQ287" s="678" t="e">
        <f>CPP287+#REF!</f>
        <v>#REF!</v>
      </c>
      <c r="CPR287" s="197"/>
      <c r="CPS287" s="678" t="e">
        <f>CPR287+#REF!</f>
        <v>#REF!</v>
      </c>
      <c r="CPT287" s="197"/>
      <c r="CPU287" s="678" t="e">
        <f>CPT287+#REF!</f>
        <v>#REF!</v>
      </c>
      <c r="CPV287" s="197"/>
      <c r="CPW287" s="678" t="e">
        <f>CPV287+#REF!</f>
        <v>#REF!</v>
      </c>
      <c r="CPX287" s="197"/>
      <c r="CPY287" s="678" t="e">
        <f>CPX287+#REF!</f>
        <v>#REF!</v>
      </c>
      <c r="CPZ287" s="197"/>
      <c r="CQA287" s="678" t="e">
        <f>CPZ287+#REF!</f>
        <v>#REF!</v>
      </c>
      <c r="CQB287" s="197"/>
      <c r="CQC287" s="678" t="e">
        <f>CQB287+#REF!</f>
        <v>#REF!</v>
      </c>
      <c r="CQD287" s="197"/>
      <c r="CQE287" s="678" t="e">
        <f>CQD287+#REF!</f>
        <v>#REF!</v>
      </c>
      <c r="CQF287" s="197"/>
      <c r="CQG287" s="678" t="e">
        <f>CQF287+#REF!</f>
        <v>#REF!</v>
      </c>
      <c r="CQH287" s="197"/>
      <c r="CQI287" s="678" t="e">
        <f>CQH287+#REF!</f>
        <v>#REF!</v>
      </c>
      <c r="CQJ287" s="197"/>
      <c r="CQK287" s="678" t="e">
        <f>CQJ287+#REF!</f>
        <v>#REF!</v>
      </c>
      <c r="CQL287" s="197"/>
      <c r="CQM287" s="678" t="e">
        <f>CQL287+#REF!</f>
        <v>#REF!</v>
      </c>
      <c r="CQN287" s="197"/>
      <c r="CQO287" s="678" t="e">
        <f>CQN287+#REF!</f>
        <v>#REF!</v>
      </c>
      <c r="CQP287" s="197"/>
      <c r="CQQ287" s="678" t="e">
        <f>CQP287+#REF!</f>
        <v>#REF!</v>
      </c>
      <c r="CQR287" s="197"/>
      <c r="CQS287" s="678" t="e">
        <f>CQR287+#REF!</f>
        <v>#REF!</v>
      </c>
      <c r="CQT287" s="197"/>
      <c r="CQU287" s="678" t="e">
        <f>CQT287+#REF!</f>
        <v>#REF!</v>
      </c>
      <c r="CQV287" s="197"/>
      <c r="CQW287" s="678" t="e">
        <f>CQV287+#REF!</f>
        <v>#REF!</v>
      </c>
      <c r="CQX287" s="197"/>
      <c r="CQY287" s="678" t="e">
        <f>CQX287+#REF!</f>
        <v>#REF!</v>
      </c>
      <c r="CQZ287" s="197"/>
      <c r="CRA287" s="678" t="e">
        <f>CQZ287+#REF!</f>
        <v>#REF!</v>
      </c>
      <c r="CRB287" s="197"/>
      <c r="CRC287" s="678" t="e">
        <f>CRB287+#REF!</f>
        <v>#REF!</v>
      </c>
      <c r="CRD287" s="197"/>
      <c r="CRE287" s="678" t="e">
        <f>CRD287+#REF!</f>
        <v>#REF!</v>
      </c>
      <c r="CRF287" s="197"/>
      <c r="CRG287" s="678" t="e">
        <f>CRF287+#REF!</f>
        <v>#REF!</v>
      </c>
      <c r="CRH287" s="197"/>
      <c r="CRI287" s="678" t="e">
        <f>CRH287+#REF!</f>
        <v>#REF!</v>
      </c>
      <c r="CRJ287" s="197"/>
      <c r="CRK287" s="678" t="e">
        <f>CRJ287+#REF!</f>
        <v>#REF!</v>
      </c>
      <c r="CRL287" s="197"/>
      <c r="CRM287" s="678" t="e">
        <f>CRL287+#REF!</f>
        <v>#REF!</v>
      </c>
      <c r="CRN287" s="197"/>
      <c r="CRO287" s="678" t="e">
        <f>CRN287+#REF!</f>
        <v>#REF!</v>
      </c>
      <c r="CRP287" s="197"/>
      <c r="CRQ287" s="678" t="e">
        <f>CRP287+#REF!</f>
        <v>#REF!</v>
      </c>
      <c r="CRR287" s="197"/>
      <c r="CRS287" s="678" t="e">
        <f>CRR287+#REF!</f>
        <v>#REF!</v>
      </c>
      <c r="CRT287" s="197"/>
      <c r="CRU287" s="678" t="e">
        <f>CRT287+#REF!</f>
        <v>#REF!</v>
      </c>
      <c r="CRV287" s="197"/>
      <c r="CRW287" s="678" t="e">
        <f>CRV287+#REF!</f>
        <v>#REF!</v>
      </c>
      <c r="CRX287" s="197"/>
      <c r="CRY287" s="678" t="e">
        <f>CRX287+#REF!</f>
        <v>#REF!</v>
      </c>
      <c r="CRZ287" s="197"/>
      <c r="CSA287" s="678" t="e">
        <f>CRZ287+#REF!</f>
        <v>#REF!</v>
      </c>
      <c r="CSB287" s="197"/>
      <c r="CSC287" s="678" t="e">
        <f>CSB287+#REF!</f>
        <v>#REF!</v>
      </c>
      <c r="CSD287" s="197"/>
      <c r="CSE287" s="678" t="e">
        <f>CSD287+#REF!</f>
        <v>#REF!</v>
      </c>
      <c r="CSF287" s="197"/>
      <c r="CSG287" s="678" t="e">
        <f>CSF287+#REF!</f>
        <v>#REF!</v>
      </c>
      <c r="CSH287" s="197"/>
      <c r="CSI287" s="678" t="e">
        <f>CSH287+#REF!</f>
        <v>#REF!</v>
      </c>
      <c r="CSJ287" s="197"/>
      <c r="CSK287" s="678" t="e">
        <f>CSJ287+#REF!</f>
        <v>#REF!</v>
      </c>
      <c r="CSL287" s="197"/>
      <c r="CSM287" s="678" t="e">
        <f>CSL287+#REF!</f>
        <v>#REF!</v>
      </c>
      <c r="CSN287" s="197"/>
      <c r="CSO287" s="678" t="e">
        <f>CSN287+#REF!</f>
        <v>#REF!</v>
      </c>
      <c r="CSP287" s="197"/>
      <c r="CSQ287" s="678" t="e">
        <f>CSP287+#REF!</f>
        <v>#REF!</v>
      </c>
      <c r="CSR287" s="197"/>
      <c r="CSS287" s="678" t="e">
        <f>CSR287+#REF!</f>
        <v>#REF!</v>
      </c>
      <c r="CST287" s="197"/>
      <c r="CSU287" s="678" t="e">
        <f>CST287+#REF!</f>
        <v>#REF!</v>
      </c>
      <c r="CSV287" s="197"/>
      <c r="CSW287" s="678" t="e">
        <f>CSV287+#REF!</f>
        <v>#REF!</v>
      </c>
      <c r="CSX287" s="197"/>
      <c r="CSY287" s="678" t="e">
        <f>CSX287+#REF!</f>
        <v>#REF!</v>
      </c>
      <c r="CSZ287" s="197"/>
      <c r="CTA287" s="678" t="e">
        <f>CSZ287+#REF!</f>
        <v>#REF!</v>
      </c>
      <c r="CTB287" s="197"/>
      <c r="CTC287" s="678" t="e">
        <f>CTB287+#REF!</f>
        <v>#REF!</v>
      </c>
      <c r="CTD287" s="197"/>
      <c r="CTE287" s="678" t="e">
        <f>CTD287+#REF!</f>
        <v>#REF!</v>
      </c>
      <c r="CTF287" s="197"/>
      <c r="CTG287" s="678" t="e">
        <f>CTF287+#REF!</f>
        <v>#REF!</v>
      </c>
      <c r="CTH287" s="197"/>
      <c r="CTI287" s="678" t="e">
        <f>CTH287+#REF!</f>
        <v>#REF!</v>
      </c>
      <c r="CTJ287" s="197"/>
      <c r="CTK287" s="678" t="e">
        <f>CTJ287+#REF!</f>
        <v>#REF!</v>
      </c>
      <c r="CTL287" s="197"/>
      <c r="CTM287" s="678" t="e">
        <f>CTL287+#REF!</f>
        <v>#REF!</v>
      </c>
      <c r="CTN287" s="197"/>
      <c r="CTO287" s="678" t="e">
        <f>CTN287+#REF!</f>
        <v>#REF!</v>
      </c>
      <c r="CTP287" s="197"/>
      <c r="CTQ287" s="678" t="e">
        <f>CTP287+#REF!</f>
        <v>#REF!</v>
      </c>
      <c r="CTR287" s="197"/>
      <c r="CTS287" s="678" t="e">
        <f>CTR287+#REF!</f>
        <v>#REF!</v>
      </c>
      <c r="CTT287" s="197"/>
      <c r="CTU287" s="678" t="e">
        <f>CTT287+#REF!</f>
        <v>#REF!</v>
      </c>
      <c r="CTV287" s="197"/>
      <c r="CTW287" s="678" t="e">
        <f>CTV287+#REF!</f>
        <v>#REF!</v>
      </c>
      <c r="CTX287" s="197"/>
      <c r="CTY287" s="678" t="e">
        <f>CTX287+#REF!</f>
        <v>#REF!</v>
      </c>
      <c r="CTZ287" s="197"/>
      <c r="CUA287" s="678" t="e">
        <f>CTZ287+#REF!</f>
        <v>#REF!</v>
      </c>
      <c r="CUB287" s="197"/>
      <c r="CUC287" s="678" t="e">
        <f>CUB287+#REF!</f>
        <v>#REF!</v>
      </c>
      <c r="CUD287" s="197"/>
      <c r="CUE287" s="678" t="e">
        <f>CUD287+#REF!</f>
        <v>#REF!</v>
      </c>
      <c r="CUF287" s="197"/>
      <c r="CUG287" s="678" t="e">
        <f>CUF287+#REF!</f>
        <v>#REF!</v>
      </c>
      <c r="CUH287" s="197"/>
      <c r="CUI287" s="678" t="e">
        <f>CUH287+#REF!</f>
        <v>#REF!</v>
      </c>
      <c r="CUJ287" s="197"/>
      <c r="CUK287" s="678" t="e">
        <f>CUJ287+#REF!</f>
        <v>#REF!</v>
      </c>
      <c r="CUL287" s="197"/>
      <c r="CUM287" s="678" t="e">
        <f>CUL287+#REF!</f>
        <v>#REF!</v>
      </c>
      <c r="CUN287" s="197"/>
      <c r="CUO287" s="678" t="e">
        <f>CUN287+#REF!</f>
        <v>#REF!</v>
      </c>
      <c r="CUP287" s="197"/>
      <c r="CUQ287" s="678" t="e">
        <f>CUP287+#REF!</f>
        <v>#REF!</v>
      </c>
      <c r="CUR287" s="197"/>
      <c r="CUS287" s="678" t="e">
        <f>CUR287+#REF!</f>
        <v>#REF!</v>
      </c>
      <c r="CUT287" s="197"/>
      <c r="CUU287" s="678" t="e">
        <f>CUT287+#REF!</f>
        <v>#REF!</v>
      </c>
      <c r="CUV287" s="197"/>
      <c r="CUW287" s="678" t="e">
        <f>CUV287+#REF!</f>
        <v>#REF!</v>
      </c>
      <c r="CUX287" s="197"/>
      <c r="CUY287" s="678" t="e">
        <f>CUX287+#REF!</f>
        <v>#REF!</v>
      </c>
      <c r="CUZ287" s="197"/>
      <c r="CVA287" s="678" t="e">
        <f>CUZ287+#REF!</f>
        <v>#REF!</v>
      </c>
      <c r="CVB287" s="197"/>
      <c r="CVC287" s="678" t="e">
        <f>CVB287+#REF!</f>
        <v>#REF!</v>
      </c>
      <c r="CVD287" s="197"/>
      <c r="CVE287" s="678" t="e">
        <f>CVD287+#REF!</f>
        <v>#REF!</v>
      </c>
      <c r="CVF287" s="197"/>
      <c r="CVG287" s="678" t="e">
        <f>CVF287+#REF!</f>
        <v>#REF!</v>
      </c>
      <c r="CVH287" s="197"/>
      <c r="CVI287" s="678" t="e">
        <f>CVH287+#REF!</f>
        <v>#REF!</v>
      </c>
      <c r="CVJ287" s="197"/>
      <c r="CVK287" s="678" t="e">
        <f>CVJ287+#REF!</f>
        <v>#REF!</v>
      </c>
      <c r="CVL287" s="197"/>
      <c r="CVM287" s="678" t="e">
        <f>CVL287+#REF!</f>
        <v>#REF!</v>
      </c>
      <c r="CVN287" s="197"/>
      <c r="CVO287" s="678" t="e">
        <f>CVN287+#REF!</f>
        <v>#REF!</v>
      </c>
      <c r="CVP287" s="197"/>
      <c r="CVQ287" s="678" t="e">
        <f>CVP287+#REF!</f>
        <v>#REF!</v>
      </c>
      <c r="CVR287" s="197"/>
      <c r="CVS287" s="678" t="e">
        <f>CVR287+#REF!</f>
        <v>#REF!</v>
      </c>
      <c r="CVT287" s="197"/>
      <c r="CVU287" s="678" t="e">
        <f>CVT287+#REF!</f>
        <v>#REF!</v>
      </c>
      <c r="CVV287" s="197"/>
      <c r="CVW287" s="678" t="e">
        <f>CVV287+#REF!</f>
        <v>#REF!</v>
      </c>
      <c r="CVX287" s="197"/>
      <c r="CVY287" s="678" t="e">
        <f>CVX287+#REF!</f>
        <v>#REF!</v>
      </c>
      <c r="CVZ287" s="197"/>
      <c r="CWA287" s="678" t="e">
        <f>CVZ287+#REF!</f>
        <v>#REF!</v>
      </c>
      <c r="CWB287" s="197"/>
      <c r="CWC287" s="678" t="e">
        <f>CWB287+#REF!</f>
        <v>#REF!</v>
      </c>
      <c r="CWD287" s="197"/>
      <c r="CWE287" s="678" t="e">
        <f>CWD287+#REF!</f>
        <v>#REF!</v>
      </c>
      <c r="CWF287" s="197"/>
      <c r="CWG287" s="678" t="e">
        <f>CWF287+#REF!</f>
        <v>#REF!</v>
      </c>
      <c r="CWH287" s="197"/>
      <c r="CWI287" s="678" t="e">
        <f>CWH287+#REF!</f>
        <v>#REF!</v>
      </c>
      <c r="CWJ287" s="197"/>
      <c r="CWK287" s="678" t="e">
        <f>CWJ287+#REF!</f>
        <v>#REF!</v>
      </c>
      <c r="CWL287" s="197"/>
      <c r="CWM287" s="678" t="e">
        <f>CWL287+#REF!</f>
        <v>#REF!</v>
      </c>
      <c r="CWN287" s="197"/>
      <c r="CWO287" s="678" t="e">
        <f>CWN287+#REF!</f>
        <v>#REF!</v>
      </c>
      <c r="CWP287" s="197"/>
      <c r="CWQ287" s="678" t="e">
        <f>CWP287+#REF!</f>
        <v>#REF!</v>
      </c>
      <c r="CWR287" s="197"/>
      <c r="CWS287" s="678" t="e">
        <f>CWR287+#REF!</f>
        <v>#REF!</v>
      </c>
      <c r="CWT287" s="197"/>
      <c r="CWU287" s="678" t="e">
        <f>CWT287+#REF!</f>
        <v>#REF!</v>
      </c>
      <c r="CWV287" s="197"/>
      <c r="CWW287" s="678" t="e">
        <f>CWV287+#REF!</f>
        <v>#REF!</v>
      </c>
      <c r="CWX287" s="197"/>
      <c r="CWY287" s="678" t="e">
        <f>CWX287+#REF!</f>
        <v>#REF!</v>
      </c>
      <c r="CWZ287" s="197"/>
      <c r="CXA287" s="678" t="e">
        <f>CWZ287+#REF!</f>
        <v>#REF!</v>
      </c>
      <c r="CXB287" s="197"/>
      <c r="CXC287" s="678" t="e">
        <f>CXB287+#REF!</f>
        <v>#REF!</v>
      </c>
      <c r="CXD287" s="197"/>
      <c r="CXE287" s="678" t="e">
        <f>CXD287+#REF!</f>
        <v>#REF!</v>
      </c>
      <c r="CXF287" s="197"/>
      <c r="CXG287" s="678" t="e">
        <f>CXF287+#REF!</f>
        <v>#REF!</v>
      </c>
      <c r="CXH287" s="197"/>
      <c r="CXI287" s="678" t="e">
        <f>CXH287+#REF!</f>
        <v>#REF!</v>
      </c>
      <c r="CXJ287" s="197"/>
      <c r="CXK287" s="678" t="e">
        <f>CXJ287+#REF!</f>
        <v>#REF!</v>
      </c>
      <c r="CXL287" s="197"/>
      <c r="CXM287" s="678" t="e">
        <f>CXL287+#REF!</f>
        <v>#REF!</v>
      </c>
      <c r="CXN287" s="197"/>
      <c r="CXO287" s="678" t="e">
        <f>CXN287+#REF!</f>
        <v>#REF!</v>
      </c>
      <c r="CXP287" s="197"/>
      <c r="CXQ287" s="678" t="e">
        <f>CXP287+#REF!</f>
        <v>#REF!</v>
      </c>
      <c r="CXR287" s="197"/>
      <c r="CXS287" s="678" t="e">
        <f>CXR287+#REF!</f>
        <v>#REF!</v>
      </c>
      <c r="CXT287" s="197"/>
      <c r="CXU287" s="678" t="e">
        <f>CXT287+#REF!</f>
        <v>#REF!</v>
      </c>
      <c r="CXV287" s="197"/>
      <c r="CXW287" s="678" t="e">
        <f>CXV287+#REF!</f>
        <v>#REF!</v>
      </c>
      <c r="CXX287" s="197"/>
      <c r="CXY287" s="678" t="e">
        <f>CXX287+#REF!</f>
        <v>#REF!</v>
      </c>
      <c r="CXZ287" s="197"/>
      <c r="CYA287" s="678" t="e">
        <f>CXZ287+#REF!</f>
        <v>#REF!</v>
      </c>
      <c r="CYB287" s="197"/>
      <c r="CYC287" s="678" t="e">
        <f>CYB287+#REF!</f>
        <v>#REF!</v>
      </c>
      <c r="CYD287" s="197"/>
      <c r="CYE287" s="678" t="e">
        <f>CYD287+#REF!</f>
        <v>#REF!</v>
      </c>
      <c r="CYF287" s="197"/>
      <c r="CYG287" s="678" t="e">
        <f>CYF287+#REF!</f>
        <v>#REF!</v>
      </c>
      <c r="CYH287" s="197"/>
      <c r="CYI287" s="678" t="e">
        <f>CYH287+#REF!</f>
        <v>#REF!</v>
      </c>
      <c r="CYJ287" s="197"/>
      <c r="CYK287" s="678" t="e">
        <f>CYJ287+#REF!</f>
        <v>#REF!</v>
      </c>
      <c r="CYL287" s="197"/>
      <c r="CYM287" s="678" t="e">
        <f>CYL287+#REF!</f>
        <v>#REF!</v>
      </c>
      <c r="CYN287" s="197"/>
      <c r="CYO287" s="678" t="e">
        <f>CYN287+#REF!</f>
        <v>#REF!</v>
      </c>
      <c r="CYP287" s="197"/>
      <c r="CYQ287" s="678" t="e">
        <f>CYP287+#REF!</f>
        <v>#REF!</v>
      </c>
      <c r="CYR287" s="197"/>
      <c r="CYS287" s="678" t="e">
        <f>CYR287+#REF!</f>
        <v>#REF!</v>
      </c>
      <c r="CYT287" s="197"/>
      <c r="CYU287" s="678" t="e">
        <f>CYT287+#REF!</f>
        <v>#REF!</v>
      </c>
      <c r="CYV287" s="197"/>
      <c r="CYW287" s="678" t="e">
        <f>CYV287+#REF!</f>
        <v>#REF!</v>
      </c>
      <c r="CYX287" s="197"/>
      <c r="CYY287" s="678" t="e">
        <f>CYX287+#REF!</f>
        <v>#REF!</v>
      </c>
      <c r="CYZ287" s="197"/>
      <c r="CZA287" s="678" t="e">
        <f>CYZ287+#REF!</f>
        <v>#REF!</v>
      </c>
      <c r="CZB287" s="197"/>
      <c r="CZC287" s="678" t="e">
        <f>CZB287+#REF!</f>
        <v>#REF!</v>
      </c>
      <c r="CZD287" s="197"/>
      <c r="CZE287" s="678" t="e">
        <f>CZD287+#REF!</f>
        <v>#REF!</v>
      </c>
      <c r="CZF287" s="197"/>
      <c r="CZG287" s="678" t="e">
        <f>CZF287+#REF!</f>
        <v>#REF!</v>
      </c>
      <c r="CZH287" s="197"/>
      <c r="CZI287" s="678" t="e">
        <f>CZH287+#REF!</f>
        <v>#REF!</v>
      </c>
      <c r="CZJ287" s="197"/>
      <c r="CZK287" s="678" t="e">
        <f>CZJ287+#REF!</f>
        <v>#REF!</v>
      </c>
      <c r="CZL287" s="197"/>
      <c r="CZM287" s="678" t="e">
        <f>CZL287+#REF!</f>
        <v>#REF!</v>
      </c>
      <c r="CZN287" s="197"/>
      <c r="CZO287" s="678" t="e">
        <f>CZN287+#REF!</f>
        <v>#REF!</v>
      </c>
      <c r="CZP287" s="197"/>
      <c r="CZQ287" s="678" t="e">
        <f>CZP287+#REF!</f>
        <v>#REF!</v>
      </c>
      <c r="CZR287" s="197"/>
      <c r="CZS287" s="678" t="e">
        <f>CZR287+#REF!</f>
        <v>#REF!</v>
      </c>
      <c r="CZT287" s="197"/>
      <c r="CZU287" s="678" t="e">
        <f>CZT287+#REF!</f>
        <v>#REF!</v>
      </c>
      <c r="CZV287" s="197"/>
      <c r="CZW287" s="678" t="e">
        <f>CZV287+#REF!</f>
        <v>#REF!</v>
      </c>
      <c r="CZX287" s="197"/>
      <c r="CZY287" s="678" t="e">
        <f>CZX287+#REF!</f>
        <v>#REF!</v>
      </c>
      <c r="CZZ287" s="197"/>
      <c r="DAA287" s="678" t="e">
        <f>CZZ287+#REF!</f>
        <v>#REF!</v>
      </c>
      <c r="DAB287" s="197"/>
      <c r="DAC287" s="678" t="e">
        <f>DAB287+#REF!</f>
        <v>#REF!</v>
      </c>
      <c r="DAD287" s="197"/>
      <c r="DAE287" s="678" t="e">
        <f>DAD287+#REF!</f>
        <v>#REF!</v>
      </c>
      <c r="DAF287" s="197"/>
      <c r="DAG287" s="678" t="e">
        <f>DAF287+#REF!</f>
        <v>#REF!</v>
      </c>
      <c r="DAH287" s="197"/>
      <c r="DAI287" s="678" t="e">
        <f>DAH287+#REF!</f>
        <v>#REF!</v>
      </c>
      <c r="DAJ287" s="197"/>
      <c r="DAK287" s="678" t="e">
        <f>DAJ287+#REF!</f>
        <v>#REF!</v>
      </c>
      <c r="DAL287" s="197"/>
      <c r="DAM287" s="678" t="e">
        <f>DAL287+#REF!</f>
        <v>#REF!</v>
      </c>
      <c r="DAN287" s="197"/>
      <c r="DAO287" s="678" t="e">
        <f>DAN287+#REF!</f>
        <v>#REF!</v>
      </c>
      <c r="DAP287" s="197"/>
      <c r="DAQ287" s="678" t="e">
        <f>DAP287+#REF!</f>
        <v>#REF!</v>
      </c>
      <c r="DAR287" s="197"/>
      <c r="DAS287" s="678" t="e">
        <f>DAR287+#REF!</f>
        <v>#REF!</v>
      </c>
      <c r="DAT287" s="197"/>
      <c r="DAU287" s="678" t="e">
        <f>DAT287+#REF!</f>
        <v>#REF!</v>
      </c>
      <c r="DAV287" s="197"/>
      <c r="DAW287" s="678" t="e">
        <f>DAV287+#REF!</f>
        <v>#REF!</v>
      </c>
      <c r="DAX287" s="197"/>
      <c r="DAY287" s="678" t="e">
        <f>DAX287+#REF!</f>
        <v>#REF!</v>
      </c>
      <c r="DAZ287" s="197"/>
      <c r="DBA287" s="678" t="e">
        <f>DAZ287+#REF!</f>
        <v>#REF!</v>
      </c>
      <c r="DBB287" s="197"/>
      <c r="DBC287" s="678" t="e">
        <f>DBB287+#REF!</f>
        <v>#REF!</v>
      </c>
      <c r="DBD287" s="197"/>
      <c r="DBE287" s="678" t="e">
        <f>DBD287+#REF!</f>
        <v>#REF!</v>
      </c>
      <c r="DBF287" s="197"/>
      <c r="DBG287" s="678" t="e">
        <f>DBF287+#REF!</f>
        <v>#REF!</v>
      </c>
      <c r="DBH287" s="197"/>
      <c r="DBI287" s="678" t="e">
        <f>DBH287+#REF!</f>
        <v>#REF!</v>
      </c>
      <c r="DBJ287" s="197"/>
      <c r="DBK287" s="678" t="e">
        <f>DBJ287+#REF!</f>
        <v>#REF!</v>
      </c>
      <c r="DBL287" s="197"/>
      <c r="DBM287" s="678" t="e">
        <f>DBL287+#REF!</f>
        <v>#REF!</v>
      </c>
      <c r="DBN287" s="197"/>
      <c r="DBO287" s="678" t="e">
        <f>DBN287+#REF!</f>
        <v>#REF!</v>
      </c>
      <c r="DBP287" s="197"/>
      <c r="DBQ287" s="678" t="e">
        <f>DBP287+#REF!</f>
        <v>#REF!</v>
      </c>
      <c r="DBR287" s="197"/>
      <c r="DBS287" s="678" t="e">
        <f>DBR287+#REF!</f>
        <v>#REF!</v>
      </c>
      <c r="DBT287" s="197"/>
      <c r="DBU287" s="678" t="e">
        <f>DBT287+#REF!</f>
        <v>#REF!</v>
      </c>
      <c r="DBV287" s="197"/>
      <c r="DBW287" s="678" t="e">
        <f>DBV287+#REF!</f>
        <v>#REF!</v>
      </c>
      <c r="DBX287" s="197"/>
      <c r="DBY287" s="678" t="e">
        <f>DBX287+#REF!</f>
        <v>#REF!</v>
      </c>
      <c r="DBZ287" s="197"/>
      <c r="DCA287" s="678" t="e">
        <f>DBZ287+#REF!</f>
        <v>#REF!</v>
      </c>
      <c r="DCB287" s="197"/>
      <c r="DCC287" s="678" t="e">
        <f>DCB287+#REF!</f>
        <v>#REF!</v>
      </c>
      <c r="DCD287" s="197"/>
      <c r="DCE287" s="678" t="e">
        <f>DCD287+#REF!</f>
        <v>#REF!</v>
      </c>
      <c r="DCF287" s="197"/>
      <c r="DCG287" s="678" t="e">
        <f>DCF287+#REF!</f>
        <v>#REF!</v>
      </c>
      <c r="DCH287" s="197"/>
      <c r="DCI287" s="678" t="e">
        <f>DCH287+#REF!</f>
        <v>#REF!</v>
      </c>
      <c r="DCJ287" s="197"/>
      <c r="DCK287" s="678" t="e">
        <f>DCJ287+#REF!</f>
        <v>#REF!</v>
      </c>
      <c r="DCL287" s="197"/>
      <c r="DCM287" s="678" t="e">
        <f>DCL287+#REF!</f>
        <v>#REF!</v>
      </c>
      <c r="DCN287" s="197"/>
      <c r="DCO287" s="678" t="e">
        <f>DCN287+#REF!</f>
        <v>#REF!</v>
      </c>
      <c r="DCP287" s="197"/>
      <c r="DCQ287" s="678" t="e">
        <f>DCP287+#REF!</f>
        <v>#REF!</v>
      </c>
      <c r="DCR287" s="197"/>
      <c r="DCS287" s="678" t="e">
        <f>DCR287+#REF!</f>
        <v>#REF!</v>
      </c>
      <c r="DCT287" s="197"/>
      <c r="DCU287" s="678" t="e">
        <f>DCT287+#REF!</f>
        <v>#REF!</v>
      </c>
      <c r="DCV287" s="197"/>
      <c r="DCW287" s="678" t="e">
        <f>DCV287+#REF!</f>
        <v>#REF!</v>
      </c>
      <c r="DCX287" s="197"/>
      <c r="DCY287" s="678" t="e">
        <f>DCX287+#REF!</f>
        <v>#REF!</v>
      </c>
      <c r="DCZ287" s="197"/>
      <c r="DDA287" s="678" t="e">
        <f>DCZ287+#REF!</f>
        <v>#REF!</v>
      </c>
      <c r="DDB287" s="197"/>
      <c r="DDC287" s="678" t="e">
        <f>DDB287+#REF!</f>
        <v>#REF!</v>
      </c>
      <c r="DDD287" s="197"/>
      <c r="DDE287" s="678" t="e">
        <f>DDD287+#REF!</f>
        <v>#REF!</v>
      </c>
      <c r="DDF287" s="197"/>
      <c r="DDG287" s="678" t="e">
        <f>DDF287+#REF!</f>
        <v>#REF!</v>
      </c>
      <c r="DDH287" s="197"/>
      <c r="DDI287" s="678" t="e">
        <f>DDH287+#REF!</f>
        <v>#REF!</v>
      </c>
      <c r="DDJ287" s="197"/>
      <c r="DDK287" s="678" t="e">
        <f>DDJ287+#REF!</f>
        <v>#REF!</v>
      </c>
      <c r="DDL287" s="197"/>
      <c r="DDM287" s="678" t="e">
        <f>DDL287+#REF!</f>
        <v>#REF!</v>
      </c>
      <c r="DDN287" s="197"/>
      <c r="DDO287" s="678" t="e">
        <f>DDN287+#REF!</f>
        <v>#REF!</v>
      </c>
      <c r="DDP287" s="197"/>
      <c r="DDQ287" s="678" t="e">
        <f>DDP287+#REF!</f>
        <v>#REF!</v>
      </c>
      <c r="DDR287" s="197"/>
      <c r="DDS287" s="678" t="e">
        <f>DDR287+#REF!</f>
        <v>#REF!</v>
      </c>
      <c r="DDT287" s="197"/>
      <c r="DDU287" s="678" t="e">
        <f>DDT287+#REF!</f>
        <v>#REF!</v>
      </c>
      <c r="DDV287" s="197"/>
      <c r="DDW287" s="678" t="e">
        <f>DDV287+#REF!</f>
        <v>#REF!</v>
      </c>
      <c r="DDX287" s="197"/>
      <c r="DDY287" s="678" t="e">
        <f>DDX287+#REF!</f>
        <v>#REF!</v>
      </c>
      <c r="DDZ287" s="197"/>
      <c r="DEA287" s="678" t="e">
        <f>DDZ287+#REF!</f>
        <v>#REF!</v>
      </c>
      <c r="DEB287" s="197"/>
      <c r="DEC287" s="678" t="e">
        <f>DEB287+#REF!</f>
        <v>#REF!</v>
      </c>
      <c r="DED287" s="197"/>
      <c r="DEE287" s="678" t="e">
        <f>DED287+#REF!</f>
        <v>#REF!</v>
      </c>
      <c r="DEF287" s="197"/>
      <c r="DEG287" s="678" t="e">
        <f>DEF287+#REF!</f>
        <v>#REF!</v>
      </c>
      <c r="DEH287" s="197"/>
      <c r="DEI287" s="678" t="e">
        <f>DEH287+#REF!</f>
        <v>#REF!</v>
      </c>
      <c r="DEJ287" s="197"/>
      <c r="DEK287" s="678" t="e">
        <f>DEJ287+#REF!</f>
        <v>#REF!</v>
      </c>
      <c r="DEL287" s="197"/>
      <c r="DEM287" s="678" t="e">
        <f>DEL287+#REF!</f>
        <v>#REF!</v>
      </c>
      <c r="DEN287" s="197"/>
      <c r="DEO287" s="678" t="e">
        <f>DEN287+#REF!</f>
        <v>#REF!</v>
      </c>
      <c r="DEP287" s="197"/>
      <c r="DEQ287" s="678" t="e">
        <f>DEP287+#REF!</f>
        <v>#REF!</v>
      </c>
      <c r="DER287" s="197"/>
      <c r="DES287" s="678" t="e">
        <f>DER287+#REF!</f>
        <v>#REF!</v>
      </c>
      <c r="DET287" s="197"/>
      <c r="DEU287" s="678" t="e">
        <f>DET287+#REF!</f>
        <v>#REF!</v>
      </c>
      <c r="DEV287" s="197"/>
      <c r="DEW287" s="678" t="e">
        <f>DEV287+#REF!</f>
        <v>#REF!</v>
      </c>
      <c r="DEX287" s="197"/>
      <c r="DEY287" s="678" t="e">
        <f>DEX287+#REF!</f>
        <v>#REF!</v>
      </c>
      <c r="DEZ287" s="197"/>
      <c r="DFA287" s="678" t="e">
        <f>DEZ287+#REF!</f>
        <v>#REF!</v>
      </c>
      <c r="DFB287" s="197"/>
      <c r="DFC287" s="678" t="e">
        <f>DFB287+#REF!</f>
        <v>#REF!</v>
      </c>
      <c r="DFD287" s="197"/>
      <c r="DFE287" s="678" t="e">
        <f>DFD287+#REF!</f>
        <v>#REF!</v>
      </c>
      <c r="DFF287" s="197"/>
      <c r="DFG287" s="678" t="e">
        <f>DFF287+#REF!</f>
        <v>#REF!</v>
      </c>
      <c r="DFH287" s="197"/>
      <c r="DFI287" s="678" t="e">
        <f>DFH287+#REF!</f>
        <v>#REF!</v>
      </c>
      <c r="DFJ287" s="197"/>
      <c r="DFK287" s="678" t="e">
        <f>DFJ287+#REF!</f>
        <v>#REF!</v>
      </c>
      <c r="DFL287" s="197"/>
      <c r="DFM287" s="678" t="e">
        <f>DFL287+#REF!</f>
        <v>#REF!</v>
      </c>
      <c r="DFN287" s="197"/>
      <c r="DFO287" s="678" t="e">
        <f>DFN287+#REF!</f>
        <v>#REF!</v>
      </c>
      <c r="DFP287" s="197"/>
      <c r="DFQ287" s="678" t="e">
        <f>DFP287+#REF!</f>
        <v>#REF!</v>
      </c>
      <c r="DFR287" s="197"/>
      <c r="DFS287" s="678" t="e">
        <f>DFR287+#REF!</f>
        <v>#REF!</v>
      </c>
      <c r="DFT287" s="197"/>
      <c r="DFU287" s="678" t="e">
        <f>DFT287+#REF!</f>
        <v>#REF!</v>
      </c>
      <c r="DFV287" s="197"/>
      <c r="DFW287" s="678" t="e">
        <f>DFV287+#REF!</f>
        <v>#REF!</v>
      </c>
      <c r="DFX287" s="197"/>
      <c r="DFY287" s="678" t="e">
        <f>DFX287+#REF!</f>
        <v>#REF!</v>
      </c>
      <c r="DFZ287" s="197"/>
      <c r="DGA287" s="678" t="e">
        <f>DFZ287+#REF!</f>
        <v>#REF!</v>
      </c>
      <c r="DGB287" s="197"/>
      <c r="DGC287" s="678" t="e">
        <f>DGB287+#REF!</f>
        <v>#REF!</v>
      </c>
      <c r="DGD287" s="197"/>
      <c r="DGE287" s="678" t="e">
        <f>DGD287+#REF!</f>
        <v>#REF!</v>
      </c>
      <c r="DGF287" s="197"/>
      <c r="DGG287" s="678" t="e">
        <f>DGF287+#REF!</f>
        <v>#REF!</v>
      </c>
      <c r="DGH287" s="197"/>
      <c r="DGI287" s="678" t="e">
        <f>DGH287+#REF!</f>
        <v>#REF!</v>
      </c>
      <c r="DGJ287" s="197"/>
      <c r="DGK287" s="678" t="e">
        <f>DGJ287+#REF!</f>
        <v>#REF!</v>
      </c>
      <c r="DGL287" s="197"/>
      <c r="DGM287" s="678" t="e">
        <f>DGL287+#REF!</f>
        <v>#REF!</v>
      </c>
      <c r="DGN287" s="197"/>
      <c r="DGO287" s="678" t="e">
        <f>DGN287+#REF!</f>
        <v>#REF!</v>
      </c>
      <c r="DGP287" s="197"/>
      <c r="DGQ287" s="678" t="e">
        <f>DGP287+#REF!</f>
        <v>#REF!</v>
      </c>
      <c r="DGR287" s="197"/>
      <c r="DGS287" s="678" t="e">
        <f>DGR287+#REF!</f>
        <v>#REF!</v>
      </c>
      <c r="DGT287" s="197"/>
      <c r="DGU287" s="678" t="e">
        <f>DGT287+#REF!</f>
        <v>#REF!</v>
      </c>
      <c r="DGV287" s="197"/>
      <c r="DGW287" s="678" t="e">
        <f>DGV287+#REF!</f>
        <v>#REF!</v>
      </c>
      <c r="DGX287" s="197"/>
      <c r="DGY287" s="678" t="e">
        <f>DGX287+#REF!</f>
        <v>#REF!</v>
      </c>
      <c r="DGZ287" s="197"/>
      <c r="DHA287" s="678" t="e">
        <f>DGZ287+#REF!</f>
        <v>#REF!</v>
      </c>
      <c r="DHB287" s="197"/>
      <c r="DHC287" s="678" t="e">
        <f>DHB287+#REF!</f>
        <v>#REF!</v>
      </c>
      <c r="DHD287" s="197"/>
      <c r="DHE287" s="678" t="e">
        <f>DHD287+#REF!</f>
        <v>#REF!</v>
      </c>
      <c r="DHF287" s="197"/>
      <c r="DHG287" s="678" t="e">
        <f>DHF287+#REF!</f>
        <v>#REF!</v>
      </c>
      <c r="DHH287" s="197"/>
      <c r="DHI287" s="678" t="e">
        <f>DHH287+#REF!</f>
        <v>#REF!</v>
      </c>
      <c r="DHJ287" s="197"/>
      <c r="DHK287" s="678" t="e">
        <f>DHJ287+#REF!</f>
        <v>#REF!</v>
      </c>
      <c r="DHL287" s="197"/>
      <c r="DHM287" s="678" t="e">
        <f>DHL287+#REF!</f>
        <v>#REF!</v>
      </c>
      <c r="DHN287" s="197"/>
      <c r="DHO287" s="678" t="e">
        <f>DHN287+#REF!</f>
        <v>#REF!</v>
      </c>
      <c r="DHP287" s="197"/>
      <c r="DHQ287" s="678" t="e">
        <f>DHP287+#REF!</f>
        <v>#REF!</v>
      </c>
      <c r="DHR287" s="197"/>
      <c r="DHS287" s="678" t="e">
        <f>DHR287+#REF!</f>
        <v>#REF!</v>
      </c>
      <c r="DHT287" s="197"/>
      <c r="DHU287" s="678" t="e">
        <f>DHT287+#REF!</f>
        <v>#REF!</v>
      </c>
      <c r="DHV287" s="197"/>
      <c r="DHW287" s="678" t="e">
        <f>DHV287+#REF!</f>
        <v>#REF!</v>
      </c>
      <c r="DHX287" s="197"/>
      <c r="DHY287" s="678" t="e">
        <f>DHX287+#REF!</f>
        <v>#REF!</v>
      </c>
      <c r="DHZ287" s="197"/>
      <c r="DIA287" s="678" t="e">
        <f>DHZ287+#REF!</f>
        <v>#REF!</v>
      </c>
      <c r="DIB287" s="197"/>
      <c r="DIC287" s="678" t="e">
        <f>DIB287+#REF!</f>
        <v>#REF!</v>
      </c>
      <c r="DID287" s="197"/>
      <c r="DIE287" s="678" t="e">
        <f>DID287+#REF!</f>
        <v>#REF!</v>
      </c>
      <c r="DIF287" s="197"/>
      <c r="DIG287" s="678" t="e">
        <f>DIF287+#REF!</f>
        <v>#REF!</v>
      </c>
      <c r="DIH287" s="197"/>
      <c r="DII287" s="678" t="e">
        <f>DIH287+#REF!</f>
        <v>#REF!</v>
      </c>
      <c r="DIJ287" s="197"/>
      <c r="DIK287" s="678" t="e">
        <f>DIJ287+#REF!</f>
        <v>#REF!</v>
      </c>
      <c r="DIL287" s="197"/>
      <c r="DIM287" s="678" t="e">
        <f>DIL287+#REF!</f>
        <v>#REF!</v>
      </c>
      <c r="DIN287" s="197"/>
      <c r="DIO287" s="678" t="e">
        <f>DIN287+#REF!</f>
        <v>#REF!</v>
      </c>
      <c r="DIP287" s="197"/>
      <c r="DIQ287" s="678" t="e">
        <f>DIP287+#REF!</f>
        <v>#REF!</v>
      </c>
      <c r="DIR287" s="197"/>
      <c r="DIS287" s="678" t="e">
        <f>DIR287+#REF!</f>
        <v>#REF!</v>
      </c>
      <c r="DIT287" s="197"/>
      <c r="DIU287" s="678" t="e">
        <f>DIT287+#REF!</f>
        <v>#REF!</v>
      </c>
      <c r="DIV287" s="197"/>
      <c r="DIW287" s="678" t="e">
        <f>DIV287+#REF!</f>
        <v>#REF!</v>
      </c>
      <c r="DIX287" s="197"/>
      <c r="DIY287" s="678" t="e">
        <f>DIX287+#REF!</f>
        <v>#REF!</v>
      </c>
      <c r="DIZ287" s="197"/>
      <c r="DJA287" s="678" t="e">
        <f>DIZ287+#REF!</f>
        <v>#REF!</v>
      </c>
      <c r="DJB287" s="197"/>
      <c r="DJC287" s="678" t="e">
        <f>DJB287+#REF!</f>
        <v>#REF!</v>
      </c>
      <c r="DJD287" s="197"/>
      <c r="DJE287" s="678" t="e">
        <f>DJD287+#REF!</f>
        <v>#REF!</v>
      </c>
      <c r="DJF287" s="197"/>
      <c r="DJG287" s="678" t="e">
        <f>DJF287+#REF!</f>
        <v>#REF!</v>
      </c>
      <c r="DJH287" s="197"/>
      <c r="DJI287" s="678" t="e">
        <f>DJH287+#REF!</f>
        <v>#REF!</v>
      </c>
      <c r="DJJ287" s="197"/>
      <c r="DJK287" s="678" t="e">
        <f>DJJ287+#REF!</f>
        <v>#REF!</v>
      </c>
      <c r="DJL287" s="197"/>
      <c r="DJM287" s="678" t="e">
        <f>DJL287+#REF!</f>
        <v>#REF!</v>
      </c>
      <c r="DJN287" s="197"/>
      <c r="DJO287" s="678" t="e">
        <f>DJN287+#REF!</f>
        <v>#REF!</v>
      </c>
      <c r="DJP287" s="197"/>
      <c r="DJQ287" s="678" t="e">
        <f>DJP287+#REF!</f>
        <v>#REF!</v>
      </c>
      <c r="DJR287" s="197"/>
      <c r="DJS287" s="678" t="e">
        <f>DJR287+#REF!</f>
        <v>#REF!</v>
      </c>
      <c r="DJT287" s="197"/>
      <c r="DJU287" s="678" t="e">
        <f>DJT287+#REF!</f>
        <v>#REF!</v>
      </c>
      <c r="DJV287" s="197"/>
      <c r="DJW287" s="678" t="e">
        <f>DJV287+#REF!</f>
        <v>#REF!</v>
      </c>
      <c r="DJX287" s="197"/>
      <c r="DJY287" s="678" t="e">
        <f>DJX287+#REF!</f>
        <v>#REF!</v>
      </c>
      <c r="DJZ287" s="197"/>
      <c r="DKA287" s="678" t="e">
        <f>DJZ287+#REF!</f>
        <v>#REF!</v>
      </c>
      <c r="DKB287" s="197"/>
      <c r="DKC287" s="678" t="e">
        <f>DKB287+#REF!</f>
        <v>#REF!</v>
      </c>
      <c r="DKD287" s="197"/>
      <c r="DKE287" s="678" t="e">
        <f>DKD287+#REF!</f>
        <v>#REF!</v>
      </c>
      <c r="DKF287" s="197"/>
      <c r="DKG287" s="678" t="e">
        <f>DKF287+#REF!</f>
        <v>#REF!</v>
      </c>
      <c r="DKH287" s="197"/>
      <c r="DKI287" s="678" t="e">
        <f>DKH287+#REF!</f>
        <v>#REF!</v>
      </c>
      <c r="DKJ287" s="197"/>
      <c r="DKK287" s="678" t="e">
        <f>DKJ287+#REF!</f>
        <v>#REF!</v>
      </c>
      <c r="DKL287" s="197"/>
      <c r="DKM287" s="678" t="e">
        <f>DKL287+#REF!</f>
        <v>#REF!</v>
      </c>
      <c r="DKN287" s="197"/>
      <c r="DKO287" s="678" t="e">
        <f>DKN287+#REF!</f>
        <v>#REF!</v>
      </c>
      <c r="DKP287" s="197"/>
      <c r="DKQ287" s="678" t="e">
        <f>DKP287+#REF!</f>
        <v>#REF!</v>
      </c>
      <c r="DKR287" s="197"/>
      <c r="DKS287" s="678" t="e">
        <f>DKR287+#REF!</f>
        <v>#REF!</v>
      </c>
      <c r="DKT287" s="197"/>
      <c r="DKU287" s="678" t="e">
        <f>DKT287+#REF!</f>
        <v>#REF!</v>
      </c>
      <c r="DKV287" s="197"/>
      <c r="DKW287" s="678" t="e">
        <f>DKV287+#REF!</f>
        <v>#REF!</v>
      </c>
      <c r="DKX287" s="197"/>
      <c r="DKY287" s="678" t="e">
        <f>DKX287+#REF!</f>
        <v>#REF!</v>
      </c>
      <c r="DKZ287" s="197"/>
      <c r="DLA287" s="678" t="e">
        <f>DKZ287+#REF!</f>
        <v>#REF!</v>
      </c>
      <c r="DLB287" s="197"/>
      <c r="DLC287" s="678" t="e">
        <f>DLB287+#REF!</f>
        <v>#REF!</v>
      </c>
      <c r="DLD287" s="197"/>
      <c r="DLE287" s="678" t="e">
        <f>DLD287+#REF!</f>
        <v>#REF!</v>
      </c>
      <c r="DLF287" s="197"/>
      <c r="DLG287" s="678" t="e">
        <f>DLF287+#REF!</f>
        <v>#REF!</v>
      </c>
      <c r="DLH287" s="197"/>
      <c r="DLI287" s="678" t="e">
        <f>DLH287+#REF!</f>
        <v>#REF!</v>
      </c>
      <c r="DLJ287" s="197"/>
      <c r="DLK287" s="678" t="e">
        <f>DLJ287+#REF!</f>
        <v>#REF!</v>
      </c>
      <c r="DLL287" s="197"/>
      <c r="DLM287" s="678" t="e">
        <f>DLL287+#REF!</f>
        <v>#REF!</v>
      </c>
      <c r="DLN287" s="197"/>
      <c r="DLO287" s="678" t="e">
        <f>DLN287+#REF!</f>
        <v>#REF!</v>
      </c>
      <c r="DLP287" s="197"/>
      <c r="DLQ287" s="678" t="e">
        <f>DLP287+#REF!</f>
        <v>#REF!</v>
      </c>
      <c r="DLR287" s="197"/>
      <c r="DLS287" s="678" t="e">
        <f>DLR287+#REF!</f>
        <v>#REF!</v>
      </c>
      <c r="DLT287" s="197"/>
      <c r="DLU287" s="678" t="e">
        <f>DLT287+#REF!</f>
        <v>#REF!</v>
      </c>
      <c r="DLV287" s="197"/>
      <c r="DLW287" s="678" t="e">
        <f>DLV287+#REF!</f>
        <v>#REF!</v>
      </c>
      <c r="DLX287" s="197"/>
      <c r="DLY287" s="678" t="e">
        <f>DLX287+#REF!</f>
        <v>#REF!</v>
      </c>
      <c r="DLZ287" s="197"/>
      <c r="DMA287" s="678" t="e">
        <f>DLZ287+#REF!</f>
        <v>#REF!</v>
      </c>
      <c r="DMB287" s="197"/>
      <c r="DMC287" s="678" t="e">
        <f>DMB287+#REF!</f>
        <v>#REF!</v>
      </c>
      <c r="DMD287" s="197"/>
      <c r="DME287" s="678" t="e">
        <f>DMD287+#REF!</f>
        <v>#REF!</v>
      </c>
      <c r="DMF287" s="197"/>
      <c r="DMG287" s="678" t="e">
        <f>DMF287+#REF!</f>
        <v>#REF!</v>
      </c>
      <c r="DMH287" s="197"/>
      <c r="DMI287" s="678" t="e">
        <f>DMH287+#REF!</f>
        <v>#REF!</v>
      </c>
      <c r="DMJ287" s="197"/>
      <c r="DMK287" s="678" t="e">
        <f>DMJ287+#REF!</f>
        <v>#REF!</v>
      </c>
      <c r="DML287" s="197"/>
      <c r="DMM287" s="678" t="e">
        <f>DML287+#REF!</f>
        <v>#REF!</v>
      </c>
      <c r="DMN287" s="197"/>
      <c r="DMO287" s="678" t="e">
        <f>DMN287+#REF!</f>
        <v>#REF!</v>
      </c>
      <c r="DMP287" s="197"/>
      <c r="DMQ287" s="678" t="e">
        <f>DMP287+#REF!</f>
        <v>#REF!</v>
      </c>
      <c r="DMR287" s="197"/>
      <c r="DMS287" s="678" t="e">
        <f>DMR287+#REF!</f>
        <v>#REF!</v>
      </c>
      <c r="DMT287" s="197"/>
      <c r="DMU287" s="678" t="e">
        <f>DMT287+#REF!</f>
        <v>#REF!</v>
      </c>
      <c r="DMV287" s="197"/>
      <c r="DMW287" s="678" t="e">
        <f>DMV287+#REF!</f>
        <v>#REF!</v>
      </c>
      <c r="DMX287" s="197"/>
      <c r="DMY287" s="678" t="e">
        <f>DMX287+#REF!</f>
        <v>#REF!</v>
      </c>
      <c r="DMZ287" s="197"/>
      <c r="DNA287" s="678" t="e">
        <f>DMZ287+#REF!</f>
        <v>#REF!</v>
      </c>
      <c r="DNB287" s="197"/>
      <c r="DNC287" s="678" t="e">
        <f>DNB287+#REF!</f>
        <v>#REF!</v>
      </c>
      <c r="DND287" s="197"/>
      <c r="DNE287" s="678" t="e">
        <f>DND287+#REF!</f>
        <v>#REF!</v>
      </c>
      <c r="DNF287" s="197"/>
      <c r="DNG287" s="678" t="e">
        <f>DNF287+#REF!</f>
        <v>#REF!</v>
      </c>
      <c r="DNH287" s="197"/>
      <c r="DNI287" s="678" t="e">
        <f>DNH287+#REF!</f>
        <v>#REF!</v>
      </c>
      <c r="DNJ287" s="197"/>
      <c r="DNK287" s="678" t="e">
        <f>DNJ287+#REF!</f>
        <v>#REF!</v>
      </c>
      <c r="DNL287" s="197"/>
      <c r="DNM287" s="678" t="e">
        <f>DNL287+#REF!</f>
        <v>#REF!</v>
      </c>
      <c r="DNN287" s="197"/>
      <c r="DNO287" s="678" t="e">
        <f>DNN287+#REF!</f>
        <v>#REF!</v>
      </c>
      <c r="DNP287" s="197"/>
      <c r="DNQ287" s="678" t="e">
        <f>DNP287+#REF!</f>
        <v>#REF!</v>
      </c>
      <c r="DNR287" s="197"/>
      <c r="DNS287" s="678" t="e">
        <f>DNR287+#REF!</f>
        <v>#REF!</v>
      </c>
      <c r="DNT287" s="197"/>
      <c r="DNU287" s="678" t="e">
        <f>DNT287+#REF!</f>
        <v>#REF!</v>
      </c>
      <c r="DNV287" s="197"/>
      <c r="DNW287" s="678" t="e">
        <f>DNV287+#REF!</f>
        <v>#REF!</v>
      </c>
      <c r="DNX287" s="197"/>
      <c r="DNY287" s="678" t="e">
        <f>DNX287+#REF!</f>
        <v>#REF!</v>
      </c>
      <c r="DNZ287" s="197"/>
      <c r="DOA287" s="678" t="e">
        <f>DNZ287+#REF!</f>
        <v>#REF!</v>
      </c>
      <c r="DOB287" s="197"/>
      <c r="DOC287" s="678" t="e">
        <f>DOB287+#REF!</f>
        <v>#REF!</v>
      </c>
      <c r="DOD287" s="197"/>
      <c r="DOE287" s="678" t="e">
        <f>DOD287+#REF!</f>
        <v>#REF!</v>
      </c>
      <c r="DOF287" s="197"/>
      <c r="DOG287" s="678" t="e">
        <f>DOF287+#REF!</f>
        <v>#REF!</v>
      </c>
      <c r="DOH287" s="197"/>
      <c r="DOI287" s="678" t="e">
        <f>DOH287+#REF!</f>
        <v>#REF!</v>
      </c>
      <c r="DOJ287" s="197"/>
      <c r="DOK287" s="678" t="e">
        <f>DOJ287+#REF!</f>
        <v>#REF!</v>
      </c>
      <c r="DOL287" s="197"/>
      <c r="DOM287" s="678" t="e">
        <f>DOL287+#REF!</f>
        <v>#REF!</v>
      </c>
      <c r="DON287" s="197"/>
      <c r="DOO287" s="678" t="e">
        <f>DON287+#REF!</f>
        <v>#REF!</v>
      </c>
      <c r="DOP287" s="197"/>
      <c r="DOQ287" s="678" t="e">
        <f>DOP287+#REF!</f>
        <v>#REF!</v>
      </c>
      <c r="DOR287" s="197"/>
      <c r="DOS287" s="678" t="e">
        <f>DOR287+#REF!</f>
        <v>#REF!</v>
      </c>
      <c r="DOT287" s="197"/>
      <c r="DOU287" s="678" t="e">
        <f>DOT287+#REF!</f>
        <v>#REF!</v>
      </c>
      <c r="DOV287" s="197"/>
      <c r="DOW287" s="678" t="e">
        <f>DOV287+#REF!</f>
        <v>#REF!</v>
      </c>
      <c r="DOX287" s="197"/>
      <c r="DOY287" s="678" t="e">
        <f>DOX287+#REF!</f>
        <v>#REF!</v>
      </c>
      <c r="DOZ287" s="197"/>
      <c r="DPA287" s="678" t="e">
        <f>DOZ287+#REF!</f>
        <v>#REF!</v>
      </c>
      <c r="DPB287" s="197"/>
      <c r="DPC287" s="678" t="e">
        <f>DPB287+#REF!</f>
        <v>#REF!</v>
      </c>
      <c r="DPD287" s="197"/>
      <c r="DPE287" s="678" t="e">
        <f>DPD287+#REF!</f>
        <v>#REF!</v>
      </c>
      <c r="DPF287" s="197"/>
      <c r="DPG287" s="678" t="e">
        <f>DPF287+#REF!</f>
        <v>#REF!</v>
      </c>
      <c r="DPH287" s="197"/>
      <c r="DPI287" s="678" t="e">
        <f>DPH287+#REF!</f>
        <v>#REF!</v>
      </c>
      <c r="DPJ287" s="197"/>
      <c r="DPK287" s="678" t="e">
        <f>DPJ287+#REF!</f>
        <v>#REF!</v>
      </c>
      <c r="DPL287" s="197"/>
      <c r="DPM287" s="678" t="e">
        <f>DPL287+#REF!</f>
        <v>#REF!</v>
      </c>
      <c r="DPN287" s="197"/>
      <c r="DPO287" s="678" t="e">
        <f>DPN287+#REF!</f>
        <v>#REF!</v>
      </c>
      <c r="DPP287" s="197"/>
      <c r="DPQ287" s="678" t="e">
        <f>DPP287+#REF!</f>
        <v>#REF!</v>
      </c>
      <c r="DPR287" s="197"/>
      <c r="DPS287" s="678" t="e">
        <f>DPR287+#REF!</f>
        <v>#REF!</v>
      </c>
      <c r="DPT287" s="197"/>
      <c r="DPU287" s="678" t="e">
        <f>DPT287+#REF!</f>
        <v>#REF!</v>
      </c>
      <c r="DPV287" s="197"/>
      <c r="DPW287" s="678" t="e">
        <f>DPV287+#REF!</f>
        <v>#REF!</v>
      </c>
      <c r="DPX287" s="197"/>
      <c r="DPY287" s="678" t="e">
        <f>DPX287+#REF!</f>
        <v>#REF!</v>
      </c>
      <c r="DPZ287" s="197"/>
      <c r="DQA287" s="678" t="e">
        <f>DPZ287+#REF!</f>
        <v>#REF!</v>
      </c>
      <c r="DQB287" s="197"/>
      <c r="DQC287" s="678" t="e">
        <f>DQB287+#REF!</f>
        <v>#REF!</v>
      </c>
      <c r="DQD287" s="197"/>
      <c r="DQE287" s="678" t="e">
        <f>DQD287+#REF!</f>
        <v>#REF!</v>
      </c>
      <c r="DQF287" s="197"/>
      <c r="DQG287" s="678" t="e">
        <f>DQF287+#REF!</f>
        <v>#REF!</v>
      </c>
      <c r="DQH287" s="197"/>
      <c r="DQI287" s="678" t="e">
        <f>DQH287+#REF!</f>
        <v>#REF!</v>
      </c>
      <c r="DQJ287" s="197"/>
      <c r="DQK287" s="678" t="e">
        <f>DQJ287+#REF!</f>
        <v>#REF!</v>
      </c>
      <c r="DQL287" s="197"/>
      <c r="DQM287" s="678" t="e">
        <f>DQL287+#REF!</f>
        <v>#REF!</v>
      </c>
      <c r="DQN287" s="197"/>
      <c r="DQO287" s="678" t="e">
        <f>DQN287+#REF!</f>
        <v>#REF!</v>
      </c>
      <c r="DQP287" s="197"/>
      <c r="DQQ287" s="678" t="e">
        <f>DQP287+#REF!</f>
        <v>#REF!</v>
      </c>
      <c r="DQR287" s="197"/>
      <c r="DQS287" s="678" t="e">
        <f>DQR287+#REF!</f>
        <v>#REF!</v>
      </c>
      <c r="DQT287" s="197"/>
      <c r="DQU287" s="678" t="e">
        <f>DQT287+#REF!</f>
        <v>#REF!</v>
      </c>
      <c r="DQV287" s="197"/>
      <c r="DQW287" s="678" t="e">
        <f>DQV287+#REF!</f>
        <v>#REF!</v>
      </c>
      <c r="DQX287" s="197"/>
      <c r="DQY287" s="678" t="e">
        <f>DQX287+#REF!</f>
        <v>#REF!</v>
      </c>
      <c r="DQZ287" s="197"/>
      <c r="DRA287" s="678" t="e">
        <f>DQZ287+#REF!</f>
        <v>#REF!</v>
      </c>
      <c r="DRB287" s="197"/>
      <c r="DRC287" s="678" t="e">
        <f>DRB287+#REF!</f>
        <v>#REF!</v>
      </c>
      <c r="DRD287" s="197"/>
      <c r="DRE287" s="678" t="e">
        <f>DRD287+#REF!</f>
        <v>#REF!</v>
      </c>
      <c r="DRF287" s="197"/>
      <c r="DRG287" s="678" t="e">
        <f>DRF287+#REF!</f>
        <v>#REF!</v>
      </c>
      <c r="DRH287" s="197"/>
      <c r="DRI287" s="678" t="e">
        <f>DRH287+#REF!</f>
        <v>#REF!</v>
      </c>
      <c r="DRJ287" s="197"/>
      <c r="DRK287" s="678" t="e">
        <f>DRJ287+#REF!</f>
        <v>#REF!</v>
      </c>
      <c r="DRL287" s="197"/>
      <c r="DRM287" s="678" t="e">
        <f>DRL287+#REF!</f>
        <v>#REF!</v>
      </c>
      <c r="DRN287" s="197"/>
      <c r="DRO287" s="678" t="e">
        <f>DRN287+#REF!</f>
        <v>#REF!</v>
      </c>
      <c r="DRP287" s="197"/>
      <c r="DRQ287" s="678" t="e">
        <f>DRP287+#REF!</f>
        <v>#REF!</v>
      </c>
      <c r="DRR287" s="197"/>
      <c r="DRS287" s="678" t="e">
        <f>DRR287+#REF!</f>
        <v>#REF!</v>
      </c>
      <c r="DRT287" s="197"/>
      <c r="DRU287" s="678" t="e">
        <f>DRT287+#REF!</f>
        <v>#REF!</v>
      </c>
      <c r="DRV287" s="197"/>
      <c r="DRW287" s="678" t="e">
        <f>DRV287+#REF!</f>
        <v>#REF!</v>
      </c>
      <c r="DRX287" s="197"/>
      <c r="DRY287" s="678" t="e">
        <f>DRX287+#REF!</f>
        <v>#REF!</v>
      </c>
      <c r="DRZ287" s="197"/>
      <c r="DSA287" s="678" t="e">
        <f>DRZ287+#REF!</f>
        <v>#REF!</v>
      </c>
      <c r="DSB287" s="197"/>
      <c r="DSC287" s="678" t="e">
        <f>DSB287+#REF!</f>
        <v>#REF!</v>
      </c>
      <c r="DSD287" s="197"/>
      <c r="DSE287" s="678" t="e">
        <f>DSD287+#REF!</f>
        <v>#REF!</v>
      </c>
      <c r="DSF287" s="197"/>
      <c r="DSG287" s="678" t="e">
        <f>DSF287+#REF!</f>
        <v>#REF!</v>
      </c>
      <c r="DSH287" s="197"/>
      <c r="DSI287" s="678" t="e">
        <f>DSH287+#REF!</f>
        <v>#REF!</v>
      </c>
      <c r="DSJ287" s="197"/>
      <c r="DSK287" s="678" t="e">
        <f>DSJ287+#REF!</f>
        <v>#REF!</v>
      </c>
      <c r="DSL287" s="197"/>
      <c r="DSM287" s="678" t="e">
        <f>DSL287+#REF!</f>
        <v>#REF!</v>
      </c>
      <c r="DSN287" s="197"/>
      <c r="DSO287" s="678" t="e">
        <f>DSN287+#REF!</f>
        <v>#REF!</v>
      </c>
      <c r="DSP287" s="197"/>
      <c r="DSQ287" s="678" t="e">
        <f>DSP287+#REF!</f>
        <v>#REF!</v>
      </c>
      <c r="DSR287" s="197"/>
      <c r="DSS287" s="678" t="e">
        <f>DSR287+#REF!</f>
        <v>#REF!</v>
      </c>
      <c r="DST287" s="197"/>
      <c r="DSU287" s="678" t="e">
        <f>DST287+#REF!</f>
        <v>#REF!</v>
      </c>
      <c r="DSV287" s="197"/>
      <c r="DSW287" s="678" t="e">
        <f>DSV287+#REF!</f>
        <v>#REF!</v>
      </c>
      <c r="DSX287" s="197"/>
      <c r="DSY287" s="678" t="e">
        <f>DSX287+#REF!</f>
        <v>#REF!</v>
      </c>
      <c r="DSZ287" s="197"/>
      <c r="DTA287" s="678" t="e">
        <f>DSZ287+#REF!</f>
        <v>#REF!</v>
      </c>
      <c r="DTB287" s="197"/>
      <c r="DTC287" s="678" t="e">
        <f>DTB287+#REF!</f>
        <v>#REF!</v>
      </c>
      <c r="DTD287" s="197"/>
      <c r="DTE287" s="678" t="e">
        <f>DTD287+#REF!</f>
        <v>#REF!</v>
      </c>
      <c r="DTF287" s="197"/>
      <c r="DTG287" s="678" t="e">
        <f>DTF287+#REF!</f>
        <v>#REF!</v>
      </c>
      <c r="DTH287" s="197"/>
      <c r="DTI287" s="678" t="e">
        <f>DTH287+#REF!</f>
        <v>#REF!</v>
      </c>
      <c r="DTJ287" s="197"/>
      <c r="DTK287" s="678" t="e">
        <f>DTJ287+#REF!</f>
        <v>#REF!</v>
      </c>
      <c r="DTL287" s="197"/>
      <c r="DTM287" s="678" t="e">
        <f>DTL287+#REF!</f>
        <v>#REF!</v>
      </c>
      <c r="DTN287" s="197"/>
      <c r="DTO287" s="678" t="e">
        <f>DTN287+#REF!</f>
        <v>#REF!</v>
      </c>
      <c r="DTP287" s="197"/>
      <c r="DTQ287" s="678" t="e">
        <f>DTP287+#REF!</f>
        <v>#REF!</v>
      </c>
      <c r="DTR287" s="197"/>
      <c r="DTS287" s="678" t="e">
        <f>DTR287+#REF!</f>
        <v>#REF!</v>
      </c>
      <c r="DTT287" s="197"/>
      <c r="DTU287" s="678" t="e">
        <f>DTT287+#REF!</f>
        <v>#REF!</v>
      </c>
      <c r="DTV287" s="197"/>
      <c r="DTW287" s="678" t="e">
        <f>DTV287+#REF!</f>
        <v>#REF!</v>
      </c>
      <c r="DTX287" s="197"/>
      <c r="DTY287" s="678" t="e">
        <f>DTX287+#REF!</f>
        <v>#REF!</v>
      </c>
      <c r="DTZ287" s="197"/>
      <c r="DUA287" s="678" t="e">
        <f>DTZ287+#REF!</f>
        <v>#REF!</v>
      </c>
      <c r="DUB287" s="197"/>
      <c r="DUC287" s="678" t="e">
        <f>DUB287+#REF!</f>
        <v>#REF!</v>
      </c>
      <c r="DUD287" s="197"/>
      <c r="DUE287" s="678" t="e">
        <f>DUD287+#REF!</f>
        <v>#REF!</v>
      </c>
      <c r="DUF287" s="197"/>
      <c r="DUG287" s="678" t="e">
        <f>DUF287+#REF!</f>
        <v>#REF!</v>
      </c>
      <c r="DUH287" s="197"/>
      <c r="DUI287" s="678" t="e">
        <f>DUH287+#REF!</f>
        <v>#REF!</v>
      </c>
      <c r="DUJ287" s="197"/>
      <c r="DUK287" s="678" t="e">
        <f>DUJ287+#REF!</f>
        <v>#REF!</v>
      </c>
      <c r="DUL287" s="197"/>
      <c r="DUM287" s="678" t="e">
        <f>DUL287+#REF!</f>
        <v>#REF!</v>
      </c>
      <c r="DUN287" s="197"/>
      <c r="DUO287" s="678" t="e">
        <f>DUN287+#REF!</f>
        <v>#REF!</v>
      </c>
      <c r="DUP287" s="197"/>
      <c r="DUQ287" s="678" t="e">
        <f>DUP287+#REF!</f>
        <v>#REF!</v>
      </c>
      <c r="DUR287" s="197"/>
      <c r="DUS287" s="678" t="e">
        <f>DUR287+#REF!</f>
        <v>#REF!</v>
      </c>
      <c r="DUT287" s="197"/>
      <c r="DUU287" s="678" t="e">
        <f>DUT287+#REF!</f>
        <v>#REF!</v>
      </c>
      <c r="DUV287" s="197"/>
      <c r="DUW287" s="678" t="e">
        <f>DUV287+#REF!</f>
        <v>#REF!</v>
      </c>
      <c r="DUX287" s="197"/>
      <c r="DUY287" s="678" t="e">
        <f>DUX287+#REF!</f>
        <v>#REF!</v>
      </c>
      <c r="DUZ287" s="197"/>
      <c r="DVA287" s="678" t="e">
        <f>DUZ287+#REF!</f>
        <v>#REF!</v>
      </c>
      <c r="DVB287" s="197"/>
      <c r="DVC287" s="678" t="e">
        <f>DVB287+#REF!</f>
        <v>#REF!</v>
      </c>
      <c r="DVD287" s="197"/>
      <c r="DVE287" s="678" t="e">
        <f>DVD287+#REF!</f>
        <v>#REF!</v>
      </c>
      <c r="DVF287" s="197"/>
      <c r="DVG287" s="678" t="e">
        <f>DVF287+#REF!</f>
        <v>#REF!</v>
      </c>
      <c r="DVH287" s="197"/>
      <c r="DVI287" s="678" t="e">
        <f>DVH287+#REF!</f>
        <v>#REF!</v>
      </c>
      <c r="DVJ287" s="197"/>
      <c r="DVK287" s="678" t="e">
        <f>DVJ287+#REF!</f>
        <v>#REF!</v>
      </c>
      <c r="DVL287" s="197"/>
      <c r="DVM287" s="678" t="e">
        <f>DVL287+#REF!</f>
        <v>#REF!</v>
      </c>
      <c r="DVN287" s="197"/>
      <c r="DVO287" s="678" t="e">
        <f>DVN287+#REF!</f>
        <v>#REF!</v>
      </c>
      <c r="DVP287" s="197"/>
      <c r="DVQ287" s="678" t="e">
        <f>DVP287+#REF!</f>
        <v>#REF!</v>
      </c>
      <c r="DVR287" s="197"/>
      <c r="DVS287" s="678" t="e">
        <f>DVR287+#REF!</f>
        <v>#REF!</v>
      </c>
      <c r="DVT287" s="197"/>
      <c r="DVU287" s="678" t="e">
        <f>DVT287+#REF!</f>
        <v>#REF!</v>
      </c>
      <c r="DVV287" s="197"/>
      <c r="DVW287" s="678" t="e">
        <f>DVV287+#REF!</f>
        <v>#REF!</v>
      </c>
      <c r="DVX287" s="197"/>
      <c r="DVY287" s="678" t="e">
        <f>DVX287+#REF!</f>
        <v>#REF!</v>
      </c>
      <c r="DVZ287" s="197"/>
      <c r="DWA287" s="678" t="e">
        <f>DVZ287+#REF!</f>
        <v>#REF!</v>
      </c>
      <c r="DWB287" s="197"/>
      <c r="DWC287" s="678" t="e">
        <f>DWB287+#REF!</f>
        <v>#REF!</v>
      </c>
      <c r="DWD287" s="197"/>
      <c r="DWE287" s="678" t="e">
        <f>DWD287+#REF!</f>
        <v>#REF!</v>
      </c>
      <c r="DWF287" s="197"/>
      <c r="DWG287" s="678" t="e">
        <f>DWF287+#REF!</f>
        <v>#REF!</v>
      </c>
      <c r="DWH287" s="197"/>
      <c r="DWI287" s="678" t="e">
        <f>DWH287+#REF!</f>
        <v>#REF!</v>
      </c>
      <c r="DWJ287" s="197"/>
      <c r="DWK287" s="678" t="e">
        <f>DWJ287+#REF!</f>
        <v>#REF!</v>
      </c>
      <c r="DWL287" s="197"/>
      <c r="DWM287" s="678" t="e">
        <f>DWL287+#REF!</f>
        <v>#REF!</v>
      </c>
      <c r="DWN287" s="197"/>
      <c r="DWO287" s="678" t="e">
        <f>DWN287+#REF!</f>
        <v>#REF!</v>
      </c>
      <c r="DWP287" s="197"/>
      <c r="DWQ287" s="678" t="e">
        <f>DWP287+#REF!</f>
        <v>#REF!</v>
      </c>
      <c r="DWR287" s="197"/>
      <c r="DWS287" s="678" t="e">
        <f>DWR287+#REF!</f>
        <v>#REF!</v>
      </c>
      <c r="DWT287" s="197"/>
      <c r="DWU287" s="678" t="e">
        <f>DWT287+#REF!</f>
        <v>#REF!</v>
      </c>
      <c r="DWV287" s="197"/>
      <c r="DWW287" s="678" t="e">
        <f>DWV287+#REF!</f>
        <v>#REF!</v>
      </c>
      <c r="DWX287" s="197"/>
      <c r="DWY287" s="678" t="e">
        <f>DWX287+#REF!</f>
        <v>#REF!</v>
      </c>
      <c r="DWZ287" s="197"/>
      <c r="DXA287" s="678" t="e">
        <f>DWZ287+#REF!</f>
        <v>#REF!</v>
      </c>
      <c r="DXB287" s="197"/>
      <c r="DXC287" s="678" t="e">
        <f>DXB287+#REF!</f>
        <v>#REF!</v>
      </c>
      <c r="DXD287" s="197"/>
      <c r="DXE287" s="678" t="e">
        <f>DXD287+#REF!</f>
        <v>#REF!</v>
      </c>
      <c r="DXF287" s="197"/>
      <c r="DXG287" s="678" t="e">
        <f>DXF287+#REF!</f>
        <v>#REF!</v>
      </c>
      <c r="DXH287" s="197"/>
      <c r="DXI287" s="678" t="e">
        <f>DXH287+#REF!</f>
        <v>#REF!</v>
      </c>
      <c r="DXJ287" s="197"/>
      <c r="DXK287" s="678" t="e">
        <f>DXJ287+#REF!</f>
        <v>#REF!</v>
      </c>
      <c r="DXL287" s="197"/>
      <c r="DXM287" s="678" t="e">
        <f>DXL287+#REF!</f>
        <v>#REF!</v>
      </c>
      <c r="DXN287" s="197"/>
      <c r="DXO287" s="678" t="e">
        <f>DXN287+#REF!</f>
        <v>#REF!</v>
      </c>
      <c r="DXP287" s="197"/>
      <c r="DXQ287" s="678" t="e">
        <f>DXP287+#REF!</f>
        <v>#REF!</v>
      </c>
      <c r="DXR287" s="197"/>
      <c r="DXS287" s="678" t="e">
        <f>DXR287+#REF!</f>
        <v>#REF!</v>
      </c>
      <c r="DXT287" s="197"/>
      <c r="DXU287" s="678" t="e">
        <f>DXT287+#REF!</f>
        <v>#REF!</v>
      </c>
      <c r="DXV287" s="197"/>
      <c r="DXW287" s="678" t="e">
        <f>DXV287+#REF!</f>
        <v>#REF!</v>
      </c>
      <c r="DXX287" s="197"/>
      <c r="DXY287" s="678" t="e">
        <f>DXX287+#REF!</f>
        <v>#REF!</v>
      </c>
      <c r="DXZ287" s="197"/>
      <c r="DYA287" s="678" t="e">
        <f>DXZ287+#REF!</f>
        <v>#REF!</v>
      </c>
      <c r="DYB287" s="197"/>
      <c r="DYC287" s="678" t="e">
        <f>DYB287+#REF!</f>
        <v>#REF!</v>
      </c>
      <c r="DYD287" s="197"/>
      <c r="DYE287" s="678" t="e">
        <f>DYD287+#REF!</f>
        <v>#REF!</v>
      </c>
      <c r="DYF287" s="197"/>
      <c r="DYG287" s="678" t="e">
        <f>DYF287+#REF!</f>
        <v>#REF!</v>
      </c>
      <c r="DYH287" s="197"/>
      <c r="DYI287" s="678" t="e">
        <f>DYH287+#REF!</f>
        <v>#REF!</v>
      </c>
      <c r="DYJ287" s="197"/>
      <c r="DYK287" s="678" t="e">
        <f>DYJ287+#REF!</f>
        <v>#REF!</v>
      </c>
      <c r="DYL287" s="197"/>
      <c r="DYM287" s="678" t="e">
        <f>DYL287+#REF!</f>
        <v>#REF!</v>
      </c>
      <c r="DYN287" s="197"/>
      <c r="DYO287" s="678" t="e">
        <f>DYN287+#REF!</f>
        <v>#REF!</v>
      </c>
      <c r="DYP287" s="197"/>
      <c r="DYQ287" s="678" t="e">
        <f>DYP287+#REF!</f>
        <v>#REF!</v>
      </c>
      <c r="DYR287" s="197"/>
      <c r="DYS287" s="678" t="e">
        <f>DYR287+#REF!</f>
        <v>#REF!</v>
      </c>
      <c r="DYT287" s="197"/>
      <c r="DYU287" s="678" t="e">
        <f>DYT287+#REF!</f>
        <v>#REF!</v>
      </c>
      <c r="DYV287" s="197"/>
      <c r="DYW287" s="678" t="e">
        <f>DYV287+#REF!</f>
        <v>#REF!</v>
      </c>
      <c r="DYX287" s="197"/>
      <c r="DYY287" s="678" t="e">
        <f>DYX287+#REF!</f>
        <v>#REF!</v>
      </c>
      <c r="DYZ287" s="197"/>
      <c r="DZA287" s="678" t="e">
        <f>DYZ287+#REF!</f>
        <v>#REF!</v>
      </c>
      <c r="DZB287" s="197"/>
      <c r="DZC287" s="678" t="e">
        <f>DZB287+#REF!</f>
        <v>#REF!</v>
      </c>
      <c r="DZD287" s="197"/>
      <c r="DZE287" s="678" t="e">
        <f>DZD287+#REF!</f>
        <v>#REF!</v>
      </c>
      <c r="DZF287" s="197"/>
      <c r="DZG287" s="678" t="e">
        <f>DZF287+#REF!</f>
        <v>#REF!</v>
      </c>
      <c r="DZH287" s="197"/>
      <c r="DZI287" s="678" t="e">
        <f>DZH287+#REF!</f>
        <v>#REF!</v>
      </c>
      <c r="DZJ287" s="197"/>
      <c r="DZK287" s="678" t="e">
        <f>DZJ287+#REF!</f>
        <v>#REF!</v>
      </c>
      <c r="DZL287" s="197"/>
      <c r="DZM287" s="678" t="e">
        <f>DZL287+#REF!</f>
        <v>#REF!</v>
      </c>
      <c r="DZN287" s="197"/>
      <c r="DZO287" s="678" t="e">
        <f>DZN287+#REF!</f>
        <v>#REF!</v>
      </c>
      <c r="DZP287" s="197"/>
      <c r="DZQ287" s="678" t="e">
        <f>DZP287+#REF!</f>
        <v>#REF!</v>
      </c>
      <c r="DZR287" s="197"/>
      <c r="DZS287" s="678" t="e">
        <f>DZR287+#REF!</f>
        <v>#REF!</v>
      </c>
      <c r="DZT287" s="197"/>
      <c r="DZU287" s="678" t="e">
        <f>DZT287+#REF!</f>
        <v>#REF!</v>
      </c>
      <c r="DZV287" s="197"/>
      <c r="DZW287" s="678" t="e">
        <f>DZV287+#REF!</f>
        <v>#REF!</v>
      </c>
      <c r="DZX287" s="197"/>
      <c r="DZY287" s="678" t="e">
        <f>DZX287+#REF!</f>
        <v>#REF!</v>
      </c>
      <c r="DZZ287" s="197"/>
      <c r="EAA287" s="678" t="e">
        <f>DZZ287+#REF!</f>
        <v>#REF!</v>
      </c>
      <c r="EAB287" s="197"/>
      <c r="EAC287" s="678" t="e">
        <f>EAB287+#REF!</f>
        <v>#REF!</v>
      </c>
      <c r="EAD287" s="197"/>
      <c r="EAE287" s="678" t="e">
        <f>EAD287+#REF!</f>
        <v>#REF!</v>
      </c>
      <c r="EAF287" s="197"/>
      <c r="EAG287" s="678" t="e">
        <f>EAF287+#REF!</f>
        <v>#REF!</v>
      </c>
      <c r="EAH287" s="197"/>
      <c r="EAI287" s="678" t="e">
        <f>EAH287+#REF!</f>
        <v>#REF!</v>
      </c>
      <c r="EAJ287" s="197"/>
      <c r="EAK287" s="678" t="e">
        <f>EAJ287+#REF!</f>
        <v>#REF!</v>
      </c>
      <c r="EAL287" s="197"/>
      <c r="EAM287" s="678" t="e">
        <f>EAL287+#REF!</f>
        <v>#REF!</v>
      </c>
      <c r="EAN287" s="197"/>
      <c r="EAO287" s="678" t="e">
        <f>EAN287+#REF!</f>
        <v>#REF!</v>
      </c>
      <c r="EAP287" s="197"/>
      <c r="EAQ287" s="678" t="e">
        <f>EAP287+#REF!</f>
        <v>#REF!</v>
      </c>
      <c r="EAR287" s="197"/>
      <c r="EAS287" s="678" t="e">
        <f>EAR287+#REF!</f>
        <v>#REF!</v>
      </c>
      <c r="EAT287" s="197"/>
      <c r="EAU287" s="678" t="e">
        <f>EAT287+#REF!</f>
        <v>#REF!</v>
      </c>
      <c r="EAV287" s="197"/>
      <c r="EAW287" s="678" t="e">
        <f>EAV287+#REF!</f>
        <v>#REF!</v>
      </c>
      <c r="EAX287" s="197"/>
      <c r="EAY287" s="678" t="e">
        <f>EAX287+#REF!</f>
        <v>#REF!</v>
      </c>
      <c r="EAZ287" s="197"/>
      <c r="EBA287" s="678" t="e">
        <f>EAZ287+#REF!</f>
        <v>#REF!</v>
      </c>
      <c r="EBB287" s="197"/>
      <c r="EBC287" s="678" t="e">
        <f>EBB287+#REF!</f>
        <v>#REF!</v>
      </c>
      <c r="EBD287" s="197"/>
      <c r="EBE287" s="678" t="e">
        <f>EBD287+#REF!</f>
        <v>#REF!</v>
      </c>
      <c r="EBF287" s="197"/>
      <c r="EBG287" s="678" t="e">
        <f>EBF287+#REF!</f>
        <v>#REF!</v>
      </c>
      <c r="EBH287" s="197"/>
      <c r="EBI287" s="678" t="e">
        <f>EBH287+#REF!</f>
        <v>#REF!</v>
      </c>
      <c r="EBJ287" s="197"/>
      <c r="EBK287" s="678" t="e">
        <f>EBJ287+#REF!</f>
        <v>#REF!</v>
      </c>
      <c r="EBL287" s="197"/>
      <c r="EBM287" s="678" t="e">
        <f>EBL287+#REF!</f>
        <v>#REF!</v>
      </c>
      <c r="EBN287" s="197"/>
      <c r="EBO287" s="678" t="e">
        <f>EBN287+#REF!</f>
        <v>#REF!</v>
      </c>
      <c r="EBP287" s="197"/>
      <c r="EBQ287" s="678" t="e">
        <f>EBP287+#REF!</f>
        <v>#REF!</v>
      </c>
      <c r="EBR287" s="197"/>
      <c r="EBS287" s="678" t="e">
        <f>EBR287+#REF!</f>
        <v>#REF!</v>
      </c>
      <c r="EBT287" s="197"/>
      <c r="EBU287" s="678" t="e">
        <f>EBT287+#REF!</f>
        <v>#REF!</v>
      </c>
      <c r="EBV287" s="197"/>
      <c r="EBW287" s="678" t="e">
        <f>EBV287+#REF!</f>
        <v>#REF!</v>
      </c>
      <c r="EBX287" s="197"/>
      <c r="EBY287" s="678" t="e">
        <f>EBX287+#REF!</f>
        <v>#REF!</v>
      </c>
      <c r="EBZ287" s="197"/>
      <c r="ECA287" s="678" t="e">
        <f>EBZ287+#REF!</f>
        <v>#REF!</v>
      </c>
      <c r="ECB287" s="197"/>
      <c r="ECC287" s="678" t="e">
        <f>ECB287+#REF!</f>
        <v>#REF!</v>
      </c>
      <c r="ECD287" s="197"/>
      <c r="ECE287" s="678" t="e">
        <f>ECD287+#REF!</f>
        <v>#REF!</v>
      </c>
      <c r="ECF287" s="197"/>
      <c r="ECG287" s="678" t="e">
        <f>ECF287+#REF!</f>
        <v>#REF!</v>
      </c>
      <c r="ECH287" s="197"/>
      <c r="ECI287" s="678" t="e">
        <f>ECH287+#REF!</f>
        <v>#REF!</v>
      </c>
      <c r="ECJ287" s="197"/>
      <c r="ECK287" s="678" t="e">
        <f>ECJ287+#REF!</f>
        <v>#REF!</v>
      </c>
      <c r="ECL287" s="197"/>
      <c r="ECM287" s="678" t="e">
        <f>ECL287+#REF!</f>
        <v>#REF!</v>
      </c>
      <c r="ECN287" s="197"/>
      <c r="ECO287" s="678" t="e">
        <f>ECN287+#REF!</f>
        <v>#REF!</v>
      </c>
      <c r="ECP287" s="197"/>
      <c r="ECQ287" s="678" t="e">
        <f>ECP287+#REF!</f>
        <v>#REF!</v>
      </c>
      <c r="ECR287" s="197"/>
      <c r="ECS287" s="678" t="e">
        <f>ECR287+#REF!</f>
        <v>#REF!</v>
      </c>
      <c r="ECT287" s="197"/>
      <c r="ECU287" s="678" t="e">
        <f>ECT287+#REF!</f>
        <v>#REF!</v>
      </c>
      <c r="ECV287" s="197"/>
      <c r="ECW287" s="678" t="e">
        <f>ECV287+#REF!</f>
        <v>#REF!</v>
      </c>
      <c r="ECX287" s="197"/>
      <c r="ECY287" s="678" t="e">
        <f>ECX287+#REF!</f>
        <v>#REF!</v>
      </c>
      <c r="ECZ287" s="197"/>
      <c r="EDA287" s="678" t="e">
        <f>ECZ287+#REF!</f>
        <v>#REF!</v>
      </c>
      <c r="EDB287" s="197"/>
      <c r="EDC287" s="678" t="e">
        <f>EDB287+#REF!</f>
        <v>#REF!</v>
      </c>
      <c r="EDD287" s="197"/>
      <c r="EDE287" s="678" t="e">
        <f>EDD287+#REF!</f>
        <v>#REF!</v>
      </c>
      <c r="EDF287" s="197"/>
      <c r="EDG287" s="678" t="e">
        <f>EDF287+#REF!</f>
        <v>#REF!</v>
      </c>
      <c r="EDH287" s="197"/>
      <c r="EDI287" s="678" t="e">
        <f>EDH287+#REF!</f>
        <v>#REF!</v>
      </c>
      <c r="EDJ287" s="197"/>
      <c r="EDK287" s="678" t="e">
        <f>EDJ287+#REF!</f>
        <v>#REF!</v>
      </c>
      <c r="EDL287" s="197"/>
      <c r="EDM287" s="678" t="e">
        <f>EDL287+#REF!</f>
        <v>#REF!</v>
      </c>
      <c r="EDN287" s="197"/>
      <c r="EDO287" s="678" t="e">
        <f>EDN287+#REF!</f>
        <v>#REF!</v>
      </c>
      <c r="EDP287" s="197"/>
      <c r="EDQ287" s="678" t="e">
        <f>EDP287+#REF!</f>
        <v>#REF!</v>
      </c>
      <c r="EDR287" s="197"/>
      <c r="EDS287" s="678" t="e">
        <f>EDR287+#REF!</f>
        <v>#REF!</v>
      </c>
      <c r="EDT287" s="197"/>
      <c r="EDU287" s="678" t="e">
        <f>EDT287+#REF!</f>
        <v>#REF!</v>
      </c>
      <c r="EDV287" s="197"/>
      <c r="EDW287" s="678" t="e">
        <f>EDV287+#REF!</f>
        <v>#REF!</v>
      </c>
      <c r="EDX287" s="197"/>
      <c r="EDY287" s="678" t="e">
        <f>EDX287+#REF!</f>
        <v>#REF!</v>
      </c>
      <c r="EDZ287" s="197"/>
      <c r="EEA287" s="678" t="e">
        <f>EDZ287+#REF!</f>
        <v>#REF!</v>
      </c>
      <c r="EEB287" s="197"/>
      <c r="EEC287" s="678" t="e">
        <f>EEB287+#REF!</f>
        <v>#REF!</v>
      </c>
      <c r="EED287" s="197"/>
      <c r="EEE287" s="678" t="e">
        <f>EED287+#REF!</f>
        <v>#REF!</v>
      </c>
      <c r="EEF287" s="197"/>
      <c r="EEG287" s="678" t="e">
        <f>EEF287+#REF!</f>
        <v>#REF!</v>
      </c>
      <c r="EEH287" s="197"/>
      <c r="EEI287" s="678" t="e">
        <f>EEH287+#REF!</f>
        <v>#REF!</v>
      </c>
      <c r="EEJ287" s="197"/>
      <c r="EEK287" s="678" t="e">
        <f>EEJ287+#REF!</f>
        <v>#REF!</v>
      </c>
      <c r="EEL287" s="197"/>
      <c r="EEM287" s="678" t="e">
        <f>EEL287+#REF!</f>
        <v>#REF!</v>
      </c>
      <c r="EEN287" s="197"/>
      <c r="EEO287" s="678" t="e">
        <f>EEN287+#REF!</f>
        <v>#REF!</v>
      </c>
      <c r="EEP287" s="197"/>
      <c r="EEQ287" s="678" t="e">
        <f>EEP287+#REF!</f>
        <v>#REF!</v>
      </c>
      <c r="EER287" s="197"/>
      <c r="EES287" s="678" t="e">
        <f>EER287+#REF!</f>
        <v>#REF!</v>
      </c>
      <c r="EET287" s="197"/>
      <c r="EEU287" s="678" t="e">
        <f>EET287+#REF!</f>
        <v>#REF!</v>
      </c>
      <c r="EEV287" s="197"/>
      <c r="EEW287" s="678" t="e">
        <f>EEV287+#REF!</f>
        <v>#REF!</v>
      </c>
      <c r="EEX287" s="197"/>
      <c r="EEY287" s="678" t="e">
        <f>EEX287+#REF!</f>
        <v>#REF!</v>
      </c>
      <c r="EEZ287" s="197"/>
      <c r="EFA287" s="678" t="e">
        <f>EEZ287+#REF!</f>
        <v>#REF!</v>
      </c>
      <c r="EFB287" s="197"/>
      <c r="EFC287" s="678" t="e">
        <f>EFB287+#REF!</f>
        <v>#REF!</v>
      </c>
      <c r="EFD287" s="197"/>
      <c r="EFE287" s="678" t="e">
        <f>EFD287+#REF!</f>
        <v>#REF!</v>
      </c>
      <c r="EFF287" s="197"/>
      <c r="EFG287" s="678" t="e">
        <f>EFF287+#REF!</f>
        <v>#REF!</v>
      </c>
      <c r="EFH287" s="197"/>
      <c r="EFI287" s="678" t="e">
        <f>EFH287+#REF!</f>
        <v>#REF!</v>
      </c>
      <c r="EFJ287" s="197"/>
      <c r="EFK287" s="678" t="e">
        <f>EFJ287+#REF!</f>
        <v>#REF!</v>
      </c>
      <c r="EFL287" s="197"/>
      <c r="EFM287" s="678" t="e">
        <f>EFL287+#REF!</f>
        <v>#REF!</v>
      </c>
      <c r="EFN287" s="197"/>
      <c r="EFO287" s="678" t="e">
        <f>EFN287+#REF!</f>
        <v>#REF!</v>
      </c>
      <c r="EFP287" s="197"/>
      <c r="EFQ287" s="678" t="e">
        <f>EFP287+#REF!</f>
        <v>#REF!</v>
      </c>
      <c r="EFR287" s="197"/>
      <c r="EFS287" s="678" t="e">
        <f>EFR287+#REF!</f>
        <v>#REF!</v>
      </c>
      <c r="EFT287" s="197"/>
      <c r="EFU287" s="678" t="e">
        <f>EFT287+#REF!</f>
        <v>#REF!</v>
      </c>
      <c r="EFV287" s="197"/>
      <c r="EFW287" s="678" t="e">
        <f>EFV287+#REF!</f>
        <v>#REF!</v>
      </c>
      <c r="EFX287" s="197"/>
      <c r="EFY287" s="678" t="e">
        <f>EFX287+#REF!</f>
        <v>#REF!</v>
      </c>
      <c r="EFZ287" s="197"/>
      <c r="EGA287" s="678" t="e">
        <f>EFZ287+#REF!</f>
        <v>#REF!</v>
      </c>
      <c r="EGB287" s="197"/>
      <c r="EGC287" s="678" t="e">
        <f>EGB287+#REF!</f>
        <v>#REF!</v>
      </c>
      <c r="EGD287" s="197"/>
      <c r="EGE287" s="678" t="e">
        <f>EGD287+#REF!</f>
        <v>#REF!</v>
      </c>
      <c r="EGF287" s="197"/>
      <c r="EGG287" s="678" t="e">
        <f>EGF287+#REF!</f>
        <v>#REF!</v>
      </c>
      <c r="EGH287" s="197"/>
      <c r="EGI287" s="678" t="e">
        <f>EGH287+#REF!</f>
        <v>#REF!</v>
      </c>
      <c r="EGJ287" s="197"/>
      <c r="EGK287" s="678" t="e">
        <f>EGJ287+#REF!</f>
        <v>#REF!</v>
      </c>
      <c r="EGL287" s="197"/>
      <c r="EGM287" s="678" t="e">
        <f>EGL287+#REF!</f>
        <v>#REF!</v>
      </c>
      <c r="EGN287" s="197"/>
      <c r="EGO287" s="678" t="e">
        <f>EGN287+#REF!</f>
        <v>#REF!</v>
      </c>
      <c r="EGP287" s="197"/>
      <c r="EGQ287" s="678" t="e">
        <f>EGP287+#REF!</f>
        <v>#REF!</v>
      </c>
      <c r="EGR287" s="197"/>
      <c r="EGS287" s="678" t="e">
        <f>EGR287+#REF!</f>
        <v>#REF!</v>
      </c>
      <c r="EGT287" s="197"/>
      <c r="EGU287" s="678" t="e">
        <f>EGT287+#REF!</f>
        <v>#REF!</v>
      </c>
      <c r="EGV287" s="197"/>
      <c r="EGW287" s="678" t="e">
        <f>EGV287+#REF!</f>
        <v>#REF!</v>
      </c>
      <c r="EGX287" s="197"/>
      <c r="EGY287" s="678" t="e">
        <f>EGX287+#REF!</f>
        <v>#REF!</v>
      </c>
      <c r="EGZ287" s="197"/>
      <c r="EHA287" s="678" t="e">
        <f>EGZ287+#REF!</f>
        <v>#REF!</v>
      </c>
      <c r="EHB287" s="197"/>
      <c r="EHC287" s="678" t="e">
        <f>EHB287+#REF!</f>
        <v>#REF!</v>
      </c>
      <c r="EHD287" s="197"/>
      <c r="EHE287" s="678" t="e">
        <f>EHD287+#REF!</f>
        <v>#REF!</v>
      </c>
      <c r="EHF287" s="197"/>
      <c r="EHG287" s="678" t="e">
        <f>EHF287+#REF!</f>
        <v>#REF!</v>
      </c>
      <c r="EHH287" s="197"/>
      <c r="EHI287" s="678" t="e">
        <f>EHH287+#REF!</f>
        <v>#REF!</v>
      </c>
      <c r="EHJ287" s="197"/>
      <c r="EHK287" s="678" t="e">
        <f>EHJ287+#REF!</f>
        <v>#REF!</v>
      </c>
      <c r="EHL287" s="197"/>
      <c r="EHM287" s="678" t="e">
        <f>EHL287+#REF!</f>
        <v>#REF!</v>
      </c>
      <c r="EHN287" s="197"/>
      <c r="EHO287" s="678" t="e">
        <f>EHN287+#REF!</f>
        <v>#REF!</v>
      </c>
      <c r="EHP287" s="197"/>
      <c r="EHQ287" s="678" t="e">
        <f>EHP287+#REF!</f>
        <v>#REF!</v>
      </c>
      <c r="EHR287" s="197"/>
      <c r="EHS287" s="678" t="e">
        <f>EHR287+#REF!</f>
        <v>#REF!</v>
      </c>
      <c r="EHT287" s="197"/>
      <c r="EHU287" s="678" t="e">
        <f>EHT287+#REF!</f>
        <v>#REF!</v>
      </c>
      <c r="EHV287" s="197"/>
      <c r="EHW287" s="678" t="e">
        <f>EHV287+#REF!</f>
        <v>#REF!</v>
      </c>
      <c r="EHX287" s="197"/>
      <c r="EHY287" s="678" t="e">
        <f>EHX287+#REF!</f>
        <v>#REF!</v>
      </c>
      <c r="EHZ287" s="197"/>
      <c r="EIA287" s="678" t="e">
        <f>EHZ287+#REF!</f>
        <v>#REF!</v>
      </c>
      <c r="EIB287" s="197"/>
      <c r="EIC287" s="678" t="e">
        <f>EIB287+#REF!</f>
        <v>#REF!</v>
      </c>
      <c r="EID287" s="197"/>
      <c r="EIE287" s="678" t="e">
        <f>EID287+#REF!</f>
        <v>#REF!</v>
      </c>
      <c r="EIF287" s="197"/>
      <c r="EIG287" s="678" t="e">
        <f>EIF287+#REF!</f>
        <v>#REF!</v>
      </c>
      <c r="EIH287" s="197"/>
      <c r="EII287" s="678" t="e">
        <f>EIH287+#REF!</f>
        <v>#REF!</v>
      </c>
      <c r="EIJ287" s="197"/>
      <c r="EIK287" s="678" t="e">
        <f>EIJ287+#REF!</f>
        <v>#REF!</v>
      </c>
      <c r="EIL287" s="197"/>
      <c r="EIM287" s="678" t="e">
        <f>EIL287+#REF!</f>
        <v>#REF!</v>
      </c>
      <c r="EIN287" s="197"/>
      <c r="EIO287" s="678" t="e">
        <f>EIN287+#REF!</f>
        <v>#REF!</v>
      </c>
      <c r="EIP287" s="197"/>
      <c r="EIQ287" s="678" t="e">
        <f>EIP287+#REF!</f>
        <v>#REF!</v>
      </c>
      <c r="EIR287" s="197"/>
      <c r="EIS287" s="678" t="e">
        <f>EIR287+#REF!</f>
        <v>#REF!</v>
      </c>
      <c r="EIT287" s="197"/>
      <c r="EIU287" s="678" t="e">
        <f>EIT287+#REF!</f>
        <v>#REF!</v>
      </c>
      <c r="EIV287" s="197"/>
      <c r="EIW287" s="678" t="e">
        <f>EIV287+#REF!</f>
        <v>#REF!</v>
      </c>
      <c r="EIX287" s="197"/>
      <c r="EIY287" s="678" t="e">
        <f>EIX287+#REF!</f>
        <v>#REF!</v>
      </c>
      <c r="EIZ287" s="197"/>
      <c r="EJA287" s="678" t="e">
        <f>EIZ287+#REF!</f>
        <v>#REF!</v>
      </c>
      <c r="EJB287" s="197"/>
      <c r="EJC287" s="678" t="e">
        <f>EJB287+#REF!</f>
        <v>#REF!</v>
      </c>
      <c r="EJD287" s="197"/>
      <c r="EJE287" s="678" t="e">
        <f>EJD287+#REF!</f>
        <v>#REF!</v>
      </c>
      <c r="EJF287" s="197"/>
      <c r="EJG287" s="678" t="e">
        <f>EJF287+#REF!</f>
        <v>#REF!</v>
      </c>
      <c r="EJH287" s="197"/>
      <c r="EJI287" s="678" t="e">
        <f>EJH287+#REF!</f>
        <v>#REF!</v>
      </c>
      <c r="EJJ287" s="197"/>
      <c r="EJK287" s="678" t="e">
        <f>EJJ287+#REF!</f>
        <v>#REF!</v>
      </c>
      <c r="EJL287" s="197"/>
      <c r="EJM287" s="678" t="e">
        <f>EJL287+#REF!</f>
        <v>#REF!</v>
      </c>
      <c r="EJN287" s="197"/>
      <c r="EJO287" s="678" t="e">
        <f>EJN287+#REF!</f>
        <v>#REF!</v>
      </c>
      <c r="EJP287" s="197"/>
      <c r="EJQ287" s="678" t="e">
        <f>EJP287+#REF!</f>
        <v>#REF!</v>
      </c>
      <c r="EJR287" s="197"/>
      <c r="EJS287" s="678" t="e">
        <f>EJR287+#REF!</f>
        <v>#REF!</v>
      </c>
      <c r="EJT287" s="197"/>
      <c r="EJU287" s="678" t="e">
        <f>EJT287+#REF!</f>
        <v>#REF!</v>
      </c>
      <c r="EJV287" s="197"/>
      <c r="EJW287" s="678" t="e">
        <f>EJV287+#REF!</f>
        <v>#REF!</v>
      </c>
      <c r="EJX287" s="197"/>
      <c r="EJY287" s="678" t="e">
        <f>EJX287+#REF!</f>
        <v>#REF!</v>
      </c>
      <c r="EJZ287" s="197"/>
      <c r="EKA287" s="678" t="e">
        <f>EJZ287+#REF!</f>
        <v>#REF!</v>
      </c>
      <c r="EKB287" s="197"/>
      <c r="EKC287" s="678" t="e">
        <f>EKB287+#REF!</f>
        <v>#REF!</v>
      </c>
      <c r="EKD287" s="197"/>
      <c r="EKE287" s="678" t="e">
        <f>EKD287+#REF!</f>
        <v>#REF!</v>
      </c>
      <c r="EKF287" s="197"/>
      <c r="EKG287" s="678" t="e">
        <f>EKF287+#REF!</f>
        <v>#REF!</v>
      </c>
      <c r="EKH287" s="197"/>
      <c r="EKI287" s="678" t="e">
        <f>EKH287+#REF!</f>
        <v>#REF!</v>
      </c>
      <c r="EKJ287" s="197"/>
      <c r="EKK287" s="678" t="e">
        <f>EKJ287+#REF!</f>
        <v>#REF!</v>
      </c>
      <c r="EKL287" s="197"/>
      <c r="EKM287" s="678" t="e">
        <f>EKL287+#REF!</f>
        <v>#REF!</v>
      </c>
      <c r="EKN287" s="197"/>
      <c r="EKO287" s="678" t="e">
        <f>EKN287+#REF!</f>
        <v>#REF!</v>
      </c>
      <c r="EKP287" s="197"/>
      <c r="EKQ287" s="678" t="e">
        <f>EKP287+#REF!</f>
        <v>#REF!</v>
      </c>
      <c r="EKR287" s="197"/>
      <c r="EKS287" s="678" t="e">
        <f>EKR287+#REF!</f>
        <v>#REF!</v>
      </c>
      <c r="EKT287" s="197"/>
      <c r="EKU287" s="678" t="e">
        <f>EKT287+#REF!</f>
        <v>#REF!</v>
      </c>
      <c r="EKV287" s="197"/>
      <c r="EKW287" s="678" t="e">
        <f>EKV287+#REF!</f>
        <v>#REF!</v>
      </c>
      <c r="EKX287" s="197"/>
      <c r="EKY287" s="678" t="e">
        <f>EKX287+#REF!</f>
        <v>#REF!</v>
      </c>
      <c r="EKZ287" s="197"/>
      <c r="ELA287" s="678" t="e">
        <f>EKZ287+#REF!</f>
        <v>#REF!</v>
      </c>
      <c r="ELB287" s="197"/>
      <c r="ELC287" s="678" t="e">
        <f>ELB287+#REF!</f>
        <v>#REF!</v>
      </c>
      <c r="ELD287" s="197"/>
      <c r="ELE287" s="678" t="e">
        <f>ELD287+#REF!</f>
        <v>#REF!</v>
      </c>
      <c r="ELF287" s="197"/>
      <c r="ELG287" s="678" t="e">
        <f>ELF287+#REF!</f>
        <v>#REF!</v>
      </c>
      <c r="ELH287" s="197"/>
      <c r="ELI287" s="678" t="e">
        <f>ELH287+#REF!</f>
        <v>#REF!</v>
      </c>
      <c r="ELJ287" s="197"/>
      <c r="ELK287" s="678" t="e">
        <f>ELJ287+#REF!</f>
        <v>#REF!</v>
      </c>
      <c r="ELL287" s="197"/>
      <c r="ELM287" s="678" t="e">
        <f>ELL287+#REF!</f>
        <v>#REF!</v>
      </c>
      <c r="ELN287" s="197"/>
      <c r="ELO287" s="678" t="e">
        <f>ELN287+#REF!</f>
        <v>#REF!</v>
      </c>
      <c r="ELP287" s="197"/>
      <c r="ELQ287" s="678" t="e">
        <f>ELP287+#REF!</f>
        <v>#REF!</v>
      </c>
      <c r="ELR287" s="197"/>
      <c r="ELS287" s="678" t="e">
        <f>ELR287+#REF!</f>
        <v>#REF!</v>
      </c>
      <c r="ELT287" s="197"/>
      <c r="ELU287" s="678" t="e">
        <f>ELT287+#REF!</f>
        <v>#REF!</v>
      </c>
      <c r="ELV287" s="197"/>
      <c r="ELW287" s="678" t="e">
        <f>ELV287+#REF!</f>
        <v>#REF!</v>
      </c>
      <c r="ELX287" s="197"/>
      <c r="ELY287" s="678" t="e">
        <f>ELX287+#REF!</f>
        <v>#REF!</v>
      </c>
      <c r="ELZ287" s="197"/>
      <c r="EMA287" s="678" t="e">
        <f>ELZ287+#REF!</f>
        <v>#REF!</v>
      </c>
      <c r="EMB287" s="197"/>
      <c r="EMC287" s="678" t="e">
        <f>EMB287+#REF!</f>
        <v>#REF!</v>
      </c>
      <c r="EMD287" s="197"/>
      <c r="EME287" s="678" t="e">
        <f>EMD287+#REF!</f>
        <v>#REF!</v>
      </c>
      <c r="EMF287" s="197"/>
      <c r="EMG287" s="678" t="e">
        <f>EMF287+#REF!</f>
        <v>#REF!</v>
      </c>
      <c r="EMH287" s="197"/>
      <c r="EMI287" s="678" t="e">
        <f>EMH287+#REF!</f>
        <v>#REF!</v>
      </c>
      <c r="EMJ287" s="197"/>
      <c r="EMK287" s="678" t="e">
        <f>EMJ287+#REF!</f>
        <v>#REF!</v>
      </c>
      <c r="EML287" s="197"/>
      <c r="EMM287" s="678" t="e">
        <f>EML287+#REF!</f>
        <v>#REF!</v>
      </c>
      <c r="EMN287" s="197"/>
      <c r="EMO287" s="678" t="e">
        <f>EMN287+#REF!</f>
        <v>#REF!</v>
      </c>
      <c r="EMP287" s="197"/>
      <c r="EMQ287" s="678" t="e">
        <f>EMP287+#REF!</f>
        <v>#REF!</v>
      </c>
      <c r="EMR287" s="197"/>
      <c r="EMS287" s="678" t="e">
        <f>EMR287+#REF!</f>
        <v>#REF!</v>
      </c>
      <c r="EMT287" s="197"/>
      <c r="EMU287" s="678" t="e">
        <f>EMT287+#REF!</f>
        <v>#REF!</v>
      </c>
      <c r="EMV287" s="197"/>
      <c r="EMW287" s="678" t="e">
        <f>EMV287+#REF!</f>
        <v>#REF!</v>
      </c>
      <c r="EMX287" s="197"/>
      <c r="EMY287" s="678" t="e">
        <f>EMX287+#REF!</f>
        <v>#REF!</v>
      </c>
      <c r="EMZ287" s="197"/>
      <c r="ENA287" s="678" t="e">
        <f>EMZ287+#REF!</f>
        <v>#REF!</v>
      </c>
      <c r="ENB287" s="197"/>
      <c r="ENC287" s="678" t="e">
        <f>ENB287+#REF!</f>
        <v>#REF!</v>
      </c>
      <c r="END287" s="197"/>
      <c r="ENE287" s="678" t="e">
        <f>END287+#REF!</f>
        <v>#REF!</v>
      </c>
      <c r="ENF287" s="197"/>
      <c r="ENG287" s="678" t="e">
        <f>ENF287+#REF!</f>
        <v>#REF!</v>
      </c>
      <c r="ENH287" s="197"/>
      <c r="ENI287" s="678" t="e">
        <f>ENH287+#REF!</f>
        <v>#REF!</v>
      </c>
      <c r="ENJ287" s="197"/>
      <c r="ENK287" s="678" t="e">
        <f>ENJ287+#REF!</f>
        <v>#REF!</v>
      </c>
      <c r="ENL287" s="197"/>
      <c r="ENM287" s="678" t="e">
        <f>ENL287+#REF!</f>
        <v>#REF!</v>
      </c>
      <c r="ENN287" s="197"/>
      <c r="ENO287" s="678" t="e">
        <f>ENN287+#REF!</f>
        <v>#REF!</v>
      </c>
      <c r="ENP287" s="197"/>
      <c r="ENQ287" s="678" t="e">
        <f>ENP287+#REF!</f>
        <v>#REF!</v>
      </c>
      <c r="ENR287" s="197"/>
      <c r="ENS287" s="678" t="e">
        <f>ENR287+#REF!</f>
        <v>#REF!</v>
      </c>
      <c r="ENT287" s="197"/>
      <c r="ENU287" s="678" t="e">
        <f>ENT287+#REF!</f>
        <v>#REF!</v>
      </c>
      <c r="ENV287" s="197"/>
      <c r="ENW287" s="678" t="e">
        <f>ENV287+#REF!</f>
        <v>#REF!</v>
      </c>
      <c r="ENX287" s="197"/>
      <c r="ENY287" s="678" t="e">
        <f>ENX287+#REF!</f>
        <v>#REF!</v>
      </c>
      <c r="ENZ287" s="197"/>
      <c r="EOA287" s="678" t="e">
        <f>ENZ287+#REF!</f>
        <v>#REF!</v>
      </c>
      <c r="EOB287" s="197"/>
      <c r="EOC287" s="678" t="e">
        <f>EOB287+#REF!</f>
        <v>#REF!</v>
      </c>
      <c r="EOD287" s="197"/>
      <c r="EOE287" s="678" t="e">
        <f>EOD287+#REF!</f>
        <v>#REF!</v>
      </c>
      <c r="EOF287" s="197"/>
      <c r="EOG287" s="678" t="e">
        <f>EOF287+#REF!</f>
        <v>#REF!</v>
      </c>
      <c r="EOH287" s="197"/>
      <c r="EOI287" s="678" t="e">
        <f>EOH287+#REF!</f>
        <v>#REF!</v>
      </c>
      <c r="EOJ287" s="197"/>
      <c r="EOK287" s="678" t="e">
        <f>EOJ287+#REF!</f>
        <v>#REF!</v>
      </c>
      <c r="EOL287" s="197"/>
      <c r="EOM287" s="678" t="e">
        <f>EOL287+#REF!</f>
        <v>#REF!</v>
      </c>
      <c r="EON287" s="197"/>
      <c r="EOO287" s="678" t="e">
        <f>EON287+#REF!</f>
        <v>#REF!</v>
      </c>
      <c r="EOP287" s="197"/>
      <c r="EOQ287" s="678" t="e">
        <f>EOP287+#REF!</f>
        <v>#REF!</v>
      </c>
      <c r="EOR287" s="197"/>
      <c r="EOS287" s="678" t="e">
        <f>EOR287+#REF!</f>
        <v>#REF!</v>
      </c>
      <c r="EOT287" s="197"/>
      <c r="EOU287" s="678" t="e">
        <f>EOT287+#REF!</f>
        <v>#REF!</v>
      </c>
      <c r="EOV287" s="197"/>
      <c r="EOW287" s="678" t="e">
        <f>EOV287+#REF!</f>
        <v>#REF!</v>
      </c>
      <c r="EOX287" s="197"/>
      <c r="EOY287" s="678" t="e">
        <f>EOX287+#REF!</f>
        <v>#REF!</v>
      </c>
      <c r="EOZ287" s="197"/>
      <c r="EPA287" s="678" t="e">
        <f>EOZ287+#REF!</f>
        <v>#REF!</v>
      </c>
      <c r="EPB287" s="197"/>
      <c r="EPC287" s="678" t="e">
        <f>EPB287+#REF!</f>
        <v>#REF!</v>
      </c>
      <c r="EPD287" s="197"/>
      <c r="EPE287" s="678" t="e">
        <f>EPD287+#REF!</f>
        <v>#REF!</v>
      </c>
      <c r="EPF287" s="197"/>
      <c r="EPG287" s="678" t="e">
        <f>EPF287+#REF!</f>
        <v>#REF!</v>
      </c>
      <c r="EPH287" s="197"/>
      <c r="EPI287" s="678" t="e">
        <f>EPH287+#REF!</f>
        <v>#REF!</v>
      </c>
      <c r="EPJ287" s="197"/>
      <c r="EPK287" s="678" t="e">
        <f>EPJ287+#REF!</f>
        <v>#REF!</v>
      </c>
      <c r="EPL287" s="197"/>
      <c r="EPM287" s="678" t="e">
        <f>EPL287+#REF!</f>
        <v>#REF!</v>
      </c>
      <c r="EPN287" s="197"/>
      <c r="EPO287" s="678" t="e">
        <f>EPN287+#REF!</f>
        <v>#REF!</v>
      </c>
      <c r="EPP287" s="197"/>
      <c r="EPQ287" s="678" t="e">
        <f>EPP287+#REF!</f>
        <v>#REF!</v>
      </c>
      <c r="EPR287" s="197"/>
      <c r="EPS287" s="678" t="e">
        <f>EPR287+#REF!</f>
        <v>#REF!</v>
      </c>
      <c r="EPT287" s="197"/>
      <c r="EPU287" s="678" t="e">
        <f>EPT287+#REF!</f>
        <v>#REF!</v>
      </c>
      <c r="EPV287" s="197"/>
      <c r="EPW287" s="678" t="e">
        <f>EPV287+#REF!</f>
        <v>#REF!</v>
      </c>
      <c r="EPX287" s="197"/>
      <c r="EPY287" s="678" t="e">
        <f>EPX287+#REF!</f>
        <v>#REF!</v>
      </c>
      <c r="EPZ287" s="197"/>
      <c r="EQA287" s="678" t="e">
        <f>EPZ287+#REF!</f>
        <v>#REF!</v>
      </c>
      <c r="EQB287" s="197"/>
      <c r="EQC287" s="678" t="e">
        <f>EQB287+#REF!</f>
        <v>#REF!</v>
      </c>
      <c r="EQD287" s="197"/>
      <c r="EQE287" s="678" t="e">
        <f>EQD287+#REF!</f>
        <v>#REF!</v>
      </c>
      <c r="EQF287" s="197"/>
      <c r="EQG287" s="678" t="e">
        <f>EQF287+#REF!</f>
        <v>#REF!</v>
      </c>
      <c r="EQH287" s="197"/>
      <c r="EQI287" s="678" t="e">
        <f>EQH287+#REF!</f>
        <v>#REF!</v>
      </c>
      <c r="EQJ287" s="197"/>
      <c r="EQK287" s="678" t="e">
        <f>EQJ287+#REF!</f>
        <v>#REF!</v>
      </c>
      <c r="EQL287" s="197"/>
      <c r="EQM287" s="678" t="e">
        <f>EQL287+#REF!</f>
        <v>#REF!</v>
      </c>
      <c r="EQN287" s="197"/>
      <c r="EQO287" s="678" t="e">
        <f>EQN287+#REF!</f>
        <v>#REF!</v>
      </c>
      <c r="EQP287" s="197"/>
      <c r="EQQ287" s="678" t="e">
        <f>EQP287+#REF!</f>
        <v>#REF!</v>
      </c>
      <c r="EQR287" s="197"/>
      <c r="EQS287" s="678" t="e">
        <f>EQR287+#REF!</f>
        <v>#REF!</v>
      </c>
      <c r="EQT287" s="197"/>
      <c r="EQU287" s="678" t="e">
        <f>EQT287+#REF!</f>
        <v>#REF!</v>
      </c>
      <c r="EQV287" s="197"/>
      <c r="EQW287" s="678" t="e">
        <f>EQV287+#REF!</f>
        <v>#REF!</v>
      </c>
      <c r="EQX287" s="197"/>
      <c r="EQY287" s="678" t="e">
        <f>EQX287+#REF!</f>
        <v>#REF!</v>
      </c>
      <c r="EQZ287" s="197"/>
      <c r="ERA287" s="678" t="e">
        <f>EQZ287+#REF!</f>
        <v>#REF!</v>
      </c>
      <c r="ERB287" s="197"/>
      <c r="ERC287" s="678" t="e">
        <f>ERB287+#REF!</f>
        <v>#REF!</v>
      </c>
      <c r="ERD287" s="197"/>
      <c r="ERE287" s="678" t="e">
        <f>ERD287+#REF!</f>
        <v>#REF!</v>
      </c>
      <c r="ERF287" s="197"/>
      <c r="ERG287" s="678" t="e">
        <f>ERF287+#REF!</f>
        <v>#REF!</v>
      </c>
      <c r="ERH287" s="197"/>
      <c r="ERI287" s="678" t="e">
        <f>ERH287+#REF!</f>
        <v>#REF!</v>
      </c>
      <c r="ERJ287" s="197"/>
      <c r="ERK287" s="678" t="e">
        <f>ERJ287+#REF!</f>
        <v>#REF!</v>
      </c>
      <c r="ERL287" s="197"/>
      <c r="ERM287" s="678" t="e">
        <f>ERL287+#REF!</f>
        <v>#REF!</v>
      </c>
      <c r="ERN287" s="197"/>
      <c r="ERO287" s="678" t="e">
        <f>ERN287+#REF!</f>
        <v>#REF!</v>
      </c>
      <c r="ERP287" s="197"/>
      <c r="ERQ287" s="678" t="e">
        <f>ERP287+#REF!</f>
        <v>#REF!</v>
      </c>
      <c r="ERR287" s="197"/>
      <c r="ERS287" s="678" t="e">
        <f>ERR287+#REF!</f>
        <v>#REF!</v>
      </c>
      <c r="ERT287" s="197"/>
      <c r="ERU287" s="678" t="e">
        <f>ERT287+#REF!</f>
        <v>#REF!</v>
      </c>
      <c r="ERV287" s="197"/>
      <c r="ERW287" s="678" t="e">
        <f>ERV287+#REF!</f>
        <v>#REF!</v>
      </c>
      <c r="ERX287" s="197"/>
      <c r="ERY287" s="678" t="e">
        <f>ERX287+#REF!</f>
        <v>#REF!</v>
      </c>
      <c r="ERZ287" s="197"/>
      <c r="ESA287" s="678" t="e">
        <f>ERZ287+#REF!</f>
        <v>#REF!</v>
      </c>
      <c r="ESB287" s="197"/>
      <c r="ESC287" s="678" t="e">
        <f>ESB287+#REF!</f>
        <v>#REF!</v>
      </c>
      <c r="ESD287" s="197"/>
      <c r="ESE287" s="678" t="e">
        <f>ESD287+#REF!</f>
        <v>#REF!</v>
      </c>
      <c r="ESF287" s="197"/>
      <c r="ESG287" s="678" t="e">
        <f>ESF287+#REF!</f>
        <v>#REF!</v>
      </c>
      <c r="ESH287" s="197"/>
      <c r="ESI287" s="678" t="e">
        <f>ESH287+#REF!</f>
        <v>#REF!</v>
      </c>
      <c r="ESJ287" s="197"/>
      <c r="ESK287" s="678" t="e">
        <f>ESJ287+#REF!</f>
        <v>#REF!</v>
      </c>
      <c r="ESL287" s="197"/>
      <c r="ESM287" s="678" t="e">
        <f>ESL287+#REF!</f>
        <v>#REF!</v>
      </c>
      <c r="ESN287" s="197"/>
      <c r="ESO287" s="678" t="e">
        <f>ESN287+#REF!</f>
        <v>#REF!</v>
      </c>
      <c r="ESP287" s="197"/>
      <c r="ESQ287" s="678" t="e">
        <f>ESP287+#REF!</f>
        <v>#REF!</v>
      </c>
      <c r="ESR287" s="197"/>
      <c r="ESS287" s="678" t="e">
        <f>ESR287+#REF!</f>
        <v>#REF!</v>
      </c>
      <c r="EST287" s="197"/>
      <c r="ESU287" s="678" t="e">
        <f>EST287+#REF!</f>
        <v>#REF!</v>
      </c>
      <c r="ESV287" s="197"/>
      <c r="ESW287" s="678" t="e">
        <f>ESV287+#REF!</f>
        <v>#REF!</v>
      </c>
      <c r="ESX287" s="197"/>
      <c r="ESY287" s="678" t="e">
        <f>ESX287+#REF!</f>
        <v>#REF!</v>
      </c>
      <c r="ESZ287" s="197"/>
      <c r="ETA287" s="678" t="e">
        <f>ESZ287+#REF!</f>
        <v>#REF!</v>
      </c>
      <c r="ETB287" s="197"/>
      <c r="ETC287" s="678" t="e">
        <f>ETB287+#REF!</f>
        <v>#REF!</v>
      </c>
      <c r="ETD287" s="197"/>
      <c r="ETE287" s="678" t="e">
        <f>ETD287+#REF!</f>
        <v>#REF!</v>
      </c>
      <c r="ETF287" s="197"/>
      <c r="ETG287" s="678" t="e">
        <f>ETF287+#REF!</f>
        <v>#REF!</v>
      </c>
      <c r="ETH287" s="197"/>
      <c r="ETI287" s="678" t="e">
        <f>ETH287+#REF!</f>
        <v>#REF!</v>
      </c>
      <c r="ETJ287" s="197"/>
      <c r="ETK287" s="678" t="e">
        <f>ETJ287+#REF!</f>
        <v>#REF!</v>
      </c>
      <c r="ETL287" s="197"/>
      <c r="ETM287" s="678" t="e">
        <f>ETL287+#REF!</f>
        <v>#REF!</v>
      </c>
      <c r="ETN287" s="197"/>
      <c r="ETO287" s="678" t="e">
        <f>ETN287+#REF!</f>
        <v>#REF!</v>
      </c>
      <c r="ETP287" s="197"/>
      <c r="ETQ287" s="678" t="e">
        <f>ETP287+#REF!</f>
        <v>#REF!</v>
      </c>
      <c r="ETR287" s="197"/>
      <c r="ETS287" s="678" t="e">
        <f>ETR287+#REF!</f>
        <v>#REF!</v>
      </c>
      <c r="ETT287" s="197"/>
      <c r="ETU287" s="678" t="e">
        <f>ETT287+#REF!</f>
        <v>#REF!</v>
      </c>
      <c r="ETV287" s="197"/>
      <c r="ETW287" s="678" t="e">
        <f>ETV287+#REF!</f>
        <v>#REF!</v>
      </c>
      <c r="ETX287" s="197"/>
      <c r="ETY287" s="678" t="e">
        <f>ETX287+#REF!</f>
        <v>#REF!</v>
      </c>
      <c r="ETZ287" s="197"/>
      <c r="EUA287" s="678" t="e">
        <f>ETZ287+#REF!</f>
        <v>#REF!</v>
      </c>
      <c r="EUB287" s="197"/>
      <c r="EUC287" s="678" t="e">
        <f>EUB287+#REF!</f>
        <v>#REF!</v>
      </c>
      <c r="EUD287" s="197"/>
      <c r="EUE287" s="678" t="e">
        <f>EUD287+#REF!</f>
        <v>#REF!</v>
      </c>
      <c r="EUF287" s="197"/>
      <c r="EUG287" s="678" t="e">
        <f>EUF287+#REF!</f>
        <v>#REF!</v>
      </c>
      <c r="EUH287" s="197"/>
      <c r="EUI287" s="678" t="e">
        <f>EUH287+#REF!</f>
        <v>#REF!</v>
      </c>
      <c r="EUJ287" s="197"/>
      <c r="EUK287" s="678" t="e">
        <f>EUJ287+#REF!</f>
        <v>#REF!</v>
      </c>
      <c r="EUL287" s="197"/>
      <c r="EUM287" s="678" t="e">
        <f>EUL287+#REF!</f>
        <v>#REF!</v>
      </c>
      <c r="EUN287" s="197"/>
      <c r="EUO287" s="678" t="e">
        <f>EUN287+#REF!</f>
        <v>#REF!</v>
      </c>
      <c r="EUP287" s="197"/>
      <c r="EUQ287" s="678" t="e">
        <f>EUP287+#REF!</f>
        <v>#REF!</v>
      </c>
      <c r="EUR287" s="197"/>
      <c r="EUS287" s="678" t="e">
        <f>EUR287+#REF!</f>
        <v>#REF!</v>
      </c>
      <c r="EUT287" s="197"/>
      <c r="EUU287" s="678" t="e">
        <f>EUT287+#REF!</f>
        <v>#REF!</v>
      </c>
      <c r="EUV287" s="197"/>
      <c r="EUW287" s="678" t="e">
        <f>EUV287+#REF!</f>
        <v>#REF!</v>
      </c>
      <c r="EUX287" s="197"/>
      <c r="EUY287" s="678" t="e">
        <f>EUX287+#REF!</f>
        <v>#REF!</v>
      </c>
      <c r="EUZ287" s="197"/>
      <c r="EVA287" s="678" t="e">
        <f>EUZ287+#REF!</f>
        <v>#REF!</v>
      </c>
      <c r="EVB287" s="197"/>
      <c r="EVC287" s="678" t="e">
        <f>EVB287+#REF!</f>
        <v>#REF!</v>
      </c>
      <c r="EVD287" s="197"/>
      <c r="EVE287" s="678" t="e">
        <f>EVD287+#REF!</f>
        <v>#REF!</v>
      </c>
      <c r="EVF287" s="197"/>
      <c r="EVG287" s="678" t="e">
        <f>EVF287+#REF!</f>
        <v>#REF!</v>
      </c>
      <c r="EVH287" s="197"/>
      <c r="EVI287" s="678" t="e">
        <f>EVH287+#REF!</f>
        <v>#REF!</v>
      </c>
      <c r="EVJ287" s="197"/>
      <c r="EVK287" s="678" t="e">
        <f>EVJ287+#REF!</f>
        <v>#REF!</v>
      </c>
      <c r="EVL287" s="197"/>
      <c r="EVM287" s="678" t="e">
        <f>EVL287+#REF!</f>
        <v>#REF!</v>
      </c>
      <c r="EVN287" s="197"/>
      <c r="EVO287" s="678" t="e">
        <f>EVN287+#REF!</f>
        <v>#REF!</v>
      </c>
      <c r="EVP287" s="197"/>
      <c r="EVQ287" s="678" t="e">
        <f>EVP287+#REF!</f>
        <v>#REF!</v>
      </c>
      <c r="EVR287" s="197"/>
      <c r="EVS287" s="678" t="e">
        <f>EVR287+#REF!</f>
        <v>#REF!</v>
      </c>
      <c r="EVT287" s="197"/>
      <c r="EVU287" s="678" t="e">
        <f>EVT287+#REF!</f>
        <v>#REF!</v>
      </c>
      <c r="EVV287" s="197"/>
      <c r="EVW287" s="678" t="e">
        <f>EVV287+#REF!</f>
        <v>#REF!</v>
      </c>
      <c r="EVX287" s="197"/>
      <c r="EVY287" s="678" t="e">
        <f>EVX287+#REF!</f>
        <v>#REF!</v>
      </c>
      <c r="EVZ287" s="197"/>
      <c r="EWA287" s="678" t="e">
        <f>EVZ287+#REF!</f>
        <v>#REF!</v>
      </c>
      <c r="EWB287" s="197"/>
      <c r="EWC287" s="678" t="e">
        <f>EWB287+#REF!</f>
        <v>#REF!</v>
      </c>
      <c r="EWD287" s="197"/>
      <c r="EWE287" s="678" t="e">
        <f>EWD287+#REF!</f>
        <v>#REF!</v>
      </c>
      <c r="EWF287" s="197"/>
      <c r="EWG287" s="678" t="e">
        <f>EWF287+#REF!</f>
        <v>#REF!</v>
      </c>
      <c r="EWH287" s="197"/>
      <c r="EWI287" s="678" t="e">
        <f>EWH287+#REF!</f>
        <v>#REF!</v>
      </c>
      <c r="EWJ287" s="197"/>
      <c r="EWK287" s="678" t="e">
        <f>EWJ287+#REF!</f>
        <v>#REF!</v>
      </c>
      <c r="EWL287" s="197"/>
      <c r="EWM287" s="678" t="e">
        <f>EWL287+#REF!</f>
        <v>#REF!</v>
      </c>
      <c r="EWN287" s="197"/>
      <c r="EWO287" s="678" t="e">
        <f>EWN287+#REF!</f>
        <v>#REF!</v>
      </c>
      <c r="EWP287" s="197"/>
      <c r="EWQ287" s="678" t="e">
        <f>EWP287+#REF!</f>
        <v>#REF!</v>
      </c>
      <c r="EWR287" s="197"/>
      <c r="EWS287" s="678" t="e">
        <f>EWR287+#REF!</f>
        <v>#REF!</v>
      </c>
      <c r="EWT287" s="197"/>
      <c r="EWU287" s="678" t="e">
        <f>EWT287+#REF!</f>
        <v>#REF!</v>
      </c>
      <c r="EWV287" s="197"/>
      <c r="EWW287" s="678" t="e">
        <f>EWV287+#REF!</f>
        <v>#REF!</v>
      </c>
      <c r="EWX287" s="197"/>
      <c r="EWY287" s="678" t="e">
        <f>EWX287+#REF!</f>
        <v>#REF!</v>
      </c>
      <c r="EWZ287" s="197"/>
      <c r="EXA287" s="678" t="e">
        <f>EWZ287+#REF!</f>
        <v>#REF!</v>
      </c>
      <c r="EXB287" s="197"/>
      <c r="EXC287" s="678" t="e">
        <f>EXB287+#REF!</f>
        <v>#REF!</v>
      </c>
      <c r="EXD287" s="197"/>
      <c r="EXE287" s="678" t="e">
        <f>EXD287+#REF!</f>
        <v>#REF!</v>
      </c>
      <c r="EXF287" s="197"/>
      <c r="EXG287" s="678" t="e">
        <f>EXF287+#REF!</f>
        <v>#REF!</v>
      </c>
      <c r="EXH287" s="197"/>
      <c r="EXI287" s="678" t="e">
        <f>EXH287+#REF!</f>
        <v>#REF!</v>
      </c>
      <c r="EXJ287" s="197"/>
      <c r="EXK287" s="678" t="e">
        <f>EXJ287+#REF!</f>
        <v>#REF!</v>
      </c>
      <c r="EXL287" s="197"/>
      <c r="EXM287" s="678" t="e">
        <f>EXL287+#REF!</f>
        <v>#REF!</v>
      </c>
      <c r="EXN287" s="197"/>
      <c r="EXO287" s="678" t="e">
        <f>EXN287+#REF!</f>
        <v>#REF!</v>
      </c>
      <c r="EXP287" s="197"/>
      <c r="EXQ287" s="678" t="e">
        <f>EXP287+#REF!</f>
        <v>#REF!</v>
      </c>
      <c r="EXR287" s="197"/>
      <c r="EXS287" s="678" t="e">
        <f>EXR287+#REF!</f>
        <v>#REF!</v>
      </c>
      <c r="EXT287" s="197"/>
      <c r="EXU287" s="678" t="e">
        <f>EXT287+#REF!</f>
        <v>#REF!</v>
      </c>
      <c r="EXV287" s="197"/>
      <c r="EXW287" s="678" t="e">
        <f>EXV287+#REF!</f>
        <v>#REF!</v>
      </c>
      <c r="EXX287" s="197"/>
      <c r="EXY287" s="678" t="e">
        <f>EXX287+#REF!</f>
        <v>#REF!</v>
      </c>
      <c r="EXZ287" s="197"/>
      <c r="EYA287" s="678" t="e">
        <f>EXZ287+#REF!</f>
        <v>#REF!</v>
      </c>
      <c r="EYB287" s="197"/>
      <c r="EYC287" s="678" t="e">
        <f>EYB287+#REF!</f>
        <v>#REF!</v>
      </c>
      <c r="EYD287" s="197"/>
      <c r="EYE287" s="678" t="e">
        <f>EYD287+#REF!</f>
        <v>#REF!</v>
      </c>
      <c r="EYF287" s="197"/>
      <c r="EYG287" s="678" t="e">
        <f>EYF287+#REF!</f>
        <v>#REF!</v>
      </c>
      <c r="EYH287" s="197"/>
      <c r="EYI287" s="678" t="e">
        <f>EYH287+#REF!</f>
        <v>#REF!</v>
      </c>
      <c r="EYJ287" s="197"/>
      <c r="EYK287" s="678" t="e">
        <f>EYJ287+#REF!</f>
        <v>#REF!</v>
      </c>
      <c r="EYL287" s="197"/>
      <c r="EYM287" s="678" t="e">
        <f>EYL287+#REF!</f>
        <v>#REF!</v>
      </c>
      <c r="EYN287" s="197"/>
      <c r="EYO287" s="678" t="e">
        <f>EYN287+#REF!</f>
        <v>#REF!</v>
      </c>
      <c r="EYP287" s="197"/>
      <c r="EYQ287" s="678" t="e">
        <f>EYP287+#REF!</f>
        <v>#REF!</v>
      </c>
      <c r="EYR287" s="197"/>
      <c r="EYS287" s="678" t="e">
        <f>EYR287+#REF!</f>
        <v>#REF!</v>
      </c>
      <c r="EYT287" s="197"/>
      <c r="EYU287" s="678" t="e">
        <f>EYT287+#REF!</f>
        <v>#REF!</v>
      </c>
      <c r="EYV287" s="197"/>
      <c r="EYW287" s="678" t="e">
        <f>EYV287+#REF!</f>
        <v>#REF!</v>
      </c>
      <c r="EYX287" s="197"/>
      <c r="EYY287" s="678" t="e">
        <f>EYX287+#REF!</f>
        <v>#REF!</v>
      </c>
      <c r="EYZ287" s="197"/>
      <c r="EZA287" s="678" t="e">
        <f>EYZ287+#REF!</f>
        <v>#REF!</v>
      </c>
      <c r="EZB287" s="197"/>
      <c r="EZC287" s="678" t="e">
        <f>EZB287+#REF!</f>
        <v>#REF!</v>
      </c>
      <c r="EZD287" s="197"/>
      <c r="EZE287" s="678" t="e">
        <f>EZD287+#REF!</f>
        <v>#REF!</v>
      </c>
      <c r="EZF287" s="197"/>
      <c r="EZG287" s="678" t="e">
        <f>EZF287+#REF!</f>
        <v>#REF!</v>
      </c>
      <c r="EZH287" s="197"/>
      <c r="EZI287" s="678" t="e">
        <f>EZH287+#REF!</f>
        <v>#REF!</v>
      </c>
      <c r="EZJ287" s="197"/>
      <c r="EZK287" s="678" t="e">
        <f>EZJ287+#REF!</f>
        <v>#REF!</v>
      </c>
      <c r="EZL287" s="197"/>
      <c r="EZM287" s="678" t="e">
        <f>EZL287+#REF!</f>
        <v>#REF!</v>
      </c>
      <c r="EZN287" s="197"/>
      <c r="EZO287" s="678" t="e">
        <f>EZN287+#REF!</f>
        <v>#REF!</v>
      </c>
      <c r="EZP287" s="197"/>
      <c r="EZQ287" s="678" t="e">
        <f>EZP287+#REF!</f>
        <v>#REF!</v>
      </c>
      <c r="EZR287" s="197"/>
      <c r="EZS287" s="678" t="e">
        <f>EZR287+#REF!</f>
        <v>#REF!</v>
      </c>
      <c r="EZT287" s="197"/>
      <c r="EZU287" s="678" t="e">
        <f>EZT287+#REF!</f>
        <v>#REF!</v>
      </c>
      <c r="EZV287" s="197"/>
      <c r="EZW287" s="678" t="e">
        <f>EZV287+#REF!</f>
        <v>#REF!</v>
      </c>
      <c r="EZX287" s="197"/>
      <c r="EZY287" s="678" t="e">
        <f>EZX287+#REF!</f>
        <v>#REF!</v>
      </c>
      <c r="EZZ287" s="197"/>
      <c r="FAA287" s="678" t="e">
        <f>EZZ287+#REF!</f>
        <v>#REF!</v>
      </c>
      <c r="FAB287" s="197"/>
      <c r="FAC287" s="678" t="e">
        <f>FAB287+#REF!</f>
        <v>#REF!</v>
      </c>
      <c r="FAD287" s="197"/>
      <c r="FAE287" s="678" t="e">
        <f>FAD287+#REF!</f>
        <v>#REF!</v>
      </c>
      <c r="FAF287" s="197"/>
      <c r="FAG287" s="678" t="e">
        <f>FAF287+#REF!</f>
        <v>#REF!</v>
      </c>
      <c r="FAH287" s="197"/>
      <c r="FAI287" s="678" t="e">
        <f>FAH287+#REF!</f>
        <v>#REF!</v>
      </c>
      <c r="FAJ287" s="197"/>
      <c r="FAK287" s="678" t="e">
        <f>FAJ287+#REF!</f>
        <v>#REF!</v>
      </c>
      <c r="FAL287" s="197"/>
      <c r="FAM287" s="678" t="e">
        <f>FAL287+#REF!</f>
        <v>#REF!</v>
      </c>
      <c r="FAN287" s="197"/>
      <c r="FAO287" s="678" t="e">
        <f>FAN287+#REF!</f>
        <v>#REF!</v>
      </c>
      <c r="FAP287" s="197"/>
      <c r="FAQ287" s="678" t="e">
        <f>FAP287+#REF!</f>
        <v>#REF!</v>
      </c>
      <c r="FAR287" s="197"/>
      <c r="FAS287" s="678" t="e">
        <f>FAR287+#REF!</f>
        <v>#REF!</v>
      </c>
      <c r="FAT287" s="197"/>
      <c r="FAU287" s="678" t="e">
        <f>FAT287+#REF!</f>
        <v>#REF!</v>
      </c>
      <c r="FAV287" s="197"/>
      <c r="FAW287" s="678" t="e">
        <f>FAV287+#REF!</f>
        <v>#REF!</v>
      </c>
      <c r="FAX287" s="197"/>
      <c r="FAY287" s="678" t="e">
        <f>FAX287+#REF!</f>
        <v>#REF!</v>
      </c>
      <c r="FAZ287" s="197"/>
      <c r="FBA287" s="678" t="e">
        <f>FAZ287+#REF!</f>
        <v>#REF!</v>
      </c>
      <c r="FBB287" s="197"/>
      <c r="FBC287" s="678" t="e">
        <f>FBB287+#REF!</f>
        <v>#REF!</v>
      </c>
      <c r="FBD287" s="197"/>
      <c r="FBE287" s="678" t="e">
        <f>FBD287+#REF!</f>
        <v>#REF!</v>
      </c>
      <c r="FBF287" s="197"/>
      <c r="FBG287" s="678" t="e">
        <f>FBF287+#REF!</f>
        <v>#REF!</v>
      </c>
      <c r="FBH287" s="197"/>
      <c r="FBI287" s="678" t="e">
        <f>FBH287+#REF!</f>
        <v>#REF!</v>
      </c>
      <c r="FBJ287" s="197"/>
      <c r="FBK287" s="678" t="e">
        <f>FBJ287+#REF!</f>
        <v>#REF!</v>
      </c>
      <c r="FBL287" s="197"/>
      <c r="FBM287" s="678" t="e">
        <f>FBL287+#REF!</f>
        <v>#REF!</v>
      </c>
      <c r="FBN287" s="197"/>
      <c r="FBO287" s="678" t="e">
        <f>FBN287+#REF!</f>
        <v>#REF!</v>
      </c>
      <c r="FBP287" s="197"/>
      <c r="FBQ287" s="678" t="e">
        <f>FBP287+#REF!</f>
        <v>#REF!</v>
      </c>
      <c r="FBR287" s="197"/>
      <c r="FBS287" s="678" t="e">
        <f>FBR287+#REF!</f>
        <v>#REF!</v>
      </c>
      <c r="FBT287" s="197"/>
      <c r="FBU287" s="678" t="e">
        <f>FBT287+#REF!</f>
        <v>#REF!</v>
      </c>
      <c r="FBV287" s="197"/>
      <c r="FBW287" s="678" t="e">
        <f>FBV287+#REF!</f>
        <v>#REF!</v>
      </c>
      <c r="FBX287" s="197"/>
      <c r="FBY287" s="678" t="e">
        <f>FBX287+#REF!</f>
        <v>#REF!</v>
      </c>
      <c r="FBZ287" s="197"/>
      <c r="FCA287" s="678" t="e">
        <f>FBZ287+#REF!</f>
        <v>#REF!</v>
      </c>
      <c r="FCB287" s="197"/>
      <c r="FCC287" s="678" t="e">
        <f>FCB287+#REF!</f>
        <v>#REF!</v>
      </c>
      <c r="FCD287" s="197"/>
      <c r="FCE287" s="678" t="e">
        <f>FCD287+#REF!</f>
        <v>#REF!</v>
      </c>
      <c r="FCF287" s="197"/>
      <c r="FCG287" s="678" t="e">
        <f>FCF287+#REF!</f>
        <v>#REF!</v>
      </c>
      <c r="FCH287" s="197"/>
      <c r="FCI287" s="678" t="e">
        <f>FCH287+#REF!</f>
        <v>#REF!</v>
      </c>
      <c r="FCJ287" s="197"/>
      <c r="FCK287" s="678" t="e">
        <f>FCJ287+#REF!</f>
        <v>#REF!</v>
      </c>
      <c r="FCL287" s="197"/>
      <c r="FCM287" s="678" t="e">
        <f>FCL287+#REF!</f>
        <v>#REF!</v>
      </c>
      <c r="FCN287" s="197"/>
      <c r="FCO287" s="678" t="e">
        <f>FCN287+#REF!</f>
        <v>#REF!</v>
      </c>
      <c r="FCP287" s="197"/>
      <c r="FCQ287" s="678" t="e">
        <f>FCP287+#REF!</f>
        <v>#REF!</v>
      </c>
      <c r="FCR287" s="197"/>
      <c r="FCS287" s="678" t="e">
        <f>FCR287+#REF!</f>
        <v>#REF!</v>
      </c>
      <c r="FCT287" s="197"/>
      <c r="FCU287" s="678" t="e">
        <f>FCT287+#REF!</f>
        <v>#REF!</v>
      </c>
      <c r="FCV287" s="197"/>
      <c r="FCW287" s="678" t="e">
        <f>FCV287+#REF!</f>
        <v>#REF!</v>
      </c>
      <c r="FCX287" s="197"/>
      <c r="FCY287" s="678" t="e">
        <f>FCX287+#REF!</f>
        <v>#REF!</v>
      </c>
      <c r="FCZ287" s="197"/>
      <c r="FDA287" s="678" t="e">
        <f>FCZ287+#REF!</f>
        <v>#REF!</v>
      </c>
      <c r="FDB287" s="197"/>
      <c r="FDC287" s="678" t="e">
        <f>FDB287+#REF!</f>
        <v>#REF!</v>
      </c>
      <c r="FDD287" s="197"/>
      <c r="FDE287" s="678" t="e">
        <f>FDD287+#REF!</f>
        <v>#REF!</v>
      </c>
      <c r="FDF287" s="197"/>
      <c r="FDG287" s="678" t="e">
        <f>FDF287+#REF!</f>
        <v>#REF!</v>
      </c>
      <c r="FDH287" s="197"/>
      <c r="FDI287" s="678" t="e">
        <f>FDH287+#REF!</f>
        <v>#REF!</v>
      </c>
      <c r="FDJ287" s="197"/>
      <c r="FDK287" s="678" t="e">
        <f>FDJ287+#REF!</f>
        <v>#REF!</v>
      </c>
      <c r="FDL287" s="197"/>
      <c r="FDM287" s="678" t="e">
        <f>FDL287+#REF!</f>
        <v>#REF!</v>
      </c>
      <c r="FDN287" s="197"/>
      <c r="FDO287" s="678" t="e">
        <f>FDN287+#REF!</f>
        <v>#REF!</v>
      </c>
      <c r="FDP287" s="197"/>
      <c r="FDQ287" s="678" t="e">
        <f>FDP287+#REF!</f>
        <v>#REF!</v>
      </c>
      <c r="FDR287" s="197"/>
      <c r="FDS287" s="678" t="e">
        <f>FDR287+#REF!</f>
        <v>#REF!</v>
      </c>
      <c r="FDT287" s="197"/>
      <c r="FDU287" s="678" t="e">
        <f>FDT287+#REF!</f>
        <v>#REF!</v>
      </c>
      <c r="FDV287" s="197"/>
      <c r="FDW287" s="678" t="e">
        <f>FDV287+#REF!</f>
        <v>#REF!</v>
      </c>
      <c r="FDX287" s="197"/>
      <c r="FDY287" s="678" t="e">
        <f>FDX287+#REF!</f>
        <v>#REF!</v>
      </c>
      <c r="FDZ287" s="197"/>
      <c r="FEA287" s="678" t="e">
        <f>FDZ287+#REF!</f>
        <v>#REF!</v>
      </c>
      <c r="FEB287" s="197"/>
      <c r="FEC287" s="678" t="e">
        <f>FEB287+#REF!</f>
        <v>#REF!</v>
      </c>
      <c r="FED287" s="197"/>
      <c r="FEE287" s="678" t="e">
        <f>FED287+#REF!</f>
        <v>#REF!</v>
      </c>
      <c r="FEF287" s="197"/>
      <c r="FEG287" s="678" t="e">
        <f>FEF287+#REF!</f>
        <v>#REF!</v>
      </c>
      <c r="FEH287" s="197"/>
      <c r="FEI287" s="678" t="e">
        <f>FEH287+#REF!</f>
        <v>#REF!</v>
      </c>
      <c r="FEJ287" s="197"/>
      <c r="FEK287" s="678" t="e">
        <f>FEJ287+#REF!</f>
        <v>#REF!</v>
      </c>
      <c r="FEL287" s="197"/>
      <c r="FEM287" s="678" t="e">
        <f>FEL287+#REF!</f>
        <v>#REF!</v>
      </c>
      <c r="FEN287" s="197"/>
      <c r="FEO287" s="678" t="e">
        <f>FEN287+#REF!</f>
        <v>#REF!</v>
      </c>
      <c r="FEP287" s="197"/>
      <c r="FEQ287" s="678" t="e">
        <f>FEP287+#REF!</f>
        <v>#REF!</v>
      </c>
      <c r="FER287" s="197"/>
      <c r="FES287" s="678" t="e">
        <f>FER287+#REF!</f>
        <v>#REF!</v>
      </c>
      <c r="FET287" s="197"/>
      <c r="FEU287" s="678" t="e">
        <f>FET287+#REF!</f>
        <v>#REF!</v>
      </c>
      <c r="FEV287" s="197"/>
      <c r="FEW287" s="678" t="e">
        <f>FEV287+#REF!</f>
        <v>#REF!</v>
      </c>
      <c r="FEX287" s="197"/>
      <c r="FEY287" s="678" t="e">
        <f>FEX287+#REF!</f>
        <v>#REF!</v>
      </c>
      <c r="FEZ287" s="197"/>
      <c r="FFA287" s="678" t="e">
        <f>FEZ287+#REF!</f>
        <v>#REF!</v>
      </c>
      <c r="FFB287" s="197"/>
      <c r="FFC287" s="678" t="e">
        <f>FFB287+#REF!</f>
        <v>#REF!</v>
      </c>
      <c r="FFD287" s="197"/>
      <c r="FFE287" s="678" t="e">
        <f>FFD287+#REF!</f>
        <v>#REF!</v>
      </c>
      <c r="FFF287" s="197"/>
      <c r="FFG287" s="678" t="e">
        <f>FFF287+#REF!</f>
        <v>#REF!</v>
      </c>
      <c r="FFH287" s="197"/>
      <c r="FFI287" s="678" t="e">
        <f>FFH287+#REF!</f>
        <v>#REF!</v>
      </c>
      <c r="FFJ287" s="197"/>
      <c r="FFK287" s="678" t="e">
        <f>FFJ287+#REF!</f>
        <v>#REF!</v>
      </c>
      <c r="FFL287" s="197"/>
      <c r="FFM287" s="678" t="e">
        <f>FFL287+#REF!</f>
        <v>#REF!</v>
      </c>
      <c r="FFN287" s="197"/>
      <c r="FFO287" s="678" t="e">
        <f>FFN287+#REF!</f>
        <v>#REF!</v>
      </c>
      <c r="FFP287" s="197"/>
      <c r="FFQ287" s="678" t="e">
        <f>FFP287+#REF!</f>
        <v>#REF!</v>
      </c>
      <c r="FFR287" s="197"/>
      <c r="FFS287" s="678" t="e">
        <f>FFR287+#REF!</f>
        <v>#REF!</v>
      </c>
      <c r="FFT287" s="197"/>
      <c r="FFU287" s="678" t="e">
        <f>FFT287+#REF!</f>
        <v>#REF!</v>
      </c>
      <c r="FFV287" s="197"/>
      <c r="FFW287" s="678" t="e">
        <f>FFV287+#REF!</f>
        <v>#REF!</v>
      </c>
      <c r="FFX287" s="197"/>
      <c r="FFY287" s="678" t="e">
        <f>FFX287+#REF!</f>
        <v>#REF!</v>
      </c>
      <c r="FFZ287" s="197"/>
      <c r="FGA287" s="678" t="e">
        <f>FFZ287+#REF!</f>
        <v>#REF!</v>
      </c>
      <c r="FGB287" s="197"/>
      <c r="FGC287" s="678" t="e">
        <f>FGB287+#REF!</f>
        <v>#REF!</v>
      </c>
      <c r="FGD287" s="197"/>
      <c r="FGE287" s="678" t="e">
        <f>FGD287+#REF!</f>
        <v>#REF!</v>
      </c>
      <c r="FGF287" s="197"/>
      <c r="FGG287" s="678" t="e">
        <f>FGF287+#REF!</f>
        <v>#REF!</v>
      </c>
      <c r="FGH287" s="197"/>
      <c r="FGI287" s="678" t="e">
        <f>FGH287+#REF!</f>
        <v>#REF!</v>
      </c>
      <c r="FGJ287" s="197"/>
      <c r="FGK287" s="678" t="e">
        <f>FGJ287+#REF!</f>
        <v>#REF!</v>
      </c>
      <c r="FGL287" s="197"/>
      <c r="FGM287" s="678" t="e">
        <f>FGL287+#REF!</f>
        <v>#REF!</v>
      </c>
      <c r="FGN287" s="197"/>
      <c r="FGO287" s="678" t="e">
        <f>FGN287+#REF!</f>
        <v>#REF!</v>
      </c>
      <c r="FGP287" s="197"/>
      <c r="FGQ287" s="678" t="e">
        <f>FGP287+#REF!</f>
        <v>#REF!</v>
      </c>
      <c r="FGR287" s="197"/>
      <c r="FGS287" s="678" t="e">
        <f>FGR287+#REF!</f>
        <v>#REF!</v>
      </c>
      <c r="FGT287" s="197"/>
      <c r="FGU287" s="678" t="e">
        <f>FGT287+#REF!</f>
        <v>#REF!</v>
      </c>
      <c r="FGV287" s="197"/>
      <c r="FGW287" s="678" t="e">
        <f>FGV287+#REF!</f>
        <v>#REF!</v>
      </c>
      <c r="FGX287" s="197"/>
      <c r="FGY287" s="678" t="e">
        <f>FGX287+#REF!</f>
        <v>#REF!</v>
      </c>
      <c r="FGZ287" s="197"/>
      <c r="FHA287" s="678" t="e">
        <f>FGZ287+#REF!</f>
        <v>#REF!</v>
      </c>
      <c r="FHB287" s="197"/>
      <c r="FHC287" s="678" t="e">
        <f>FHB287+#REF!</f>
        <v>#REF!</v>
      </c>
      <c r="FHD287" s="197"/>
      <c r="FHE287" s="678" t="e">
        <f>FHD287+#REF!</f>
        <v>#REF!</v>
      </c>
      <c r="FHF287" s="197"/>
      <c r="FHG287" s="678" t="e">
        <f>FHF287+#REF!</f>
        <v>#REF!</v>
      </c>
      <c r="FHH287" s="197"/>
      <c r="FHI287" s="678" t="e">
        <f>FHH287+#REF!</f>
        <v>#REF!</v>
      </c>
      <c r="FHJ287" s="197"/>
      <c r="FHK287" s="678" t="e">
        <f>FHJ287+#REF!</f>
        <v>#REF!</v>
      </c>
      <c r="FHL287" s="197"/>
      <c r="FHM287" s="678" t="e">
        <f>FHL287+#REF!</f>
        <v>#REF!</v>
      </c>
      <c r="FHN287" s="197"/>
      <c r="FHO287" s="678" t="e">
        <f>FHN287+#REF!</f>
        <v>#REF!</v>
      </c>
      <c r="FHP287" s="197"/>
      <c r="FHQ287" s="678" t="e">
        <f>FHP287+#REF!</f>
        <v>#REF!</v>
      </c>
      <c r="FHR287" s="197"/>
      <c r="FHS287" s="678" t="e">
        <f>FHR287+#REF!</f>
        <v>#REF!</v>
      </c>
      <c r="FHT287" s="197"/>
      <c r="FHU287" s="678" t="e">
        <f>FHT287+#REF!</f>
        <v>#REF!</v>
      </c>
      <c r="FHV287" s="197"/>
      <c r="FHW287" s="678" t="e">
        <f>FHV287+#REF!</f>
        <v>#REF!</v>
      </c>
      <c r="FHX287" s="197"/>
      <c r="FHY287" s="678" t="e">
        <f>FHX287+#REF!</f>
        <v>#REF!</v>
      </c>
      <c r="FHZ287" s="197"/>
      <c r="FIA287" s="678" t="e">
        <f>FHZ287+#REF!</f>
        <v>#REF!</v>
      </c>
      <c r="FIB287" s="197"/>
      <c r="FIC287" s="678" t="e">
        <f>FIB287+#REF!</f>
        <v>#REF!</v>
      </c>
      <c r="FID287" s="197"/>
      <c r="FIE287" s="678" t="e">
        <f>FID287+#REF!</f>
        <v>#REF!</v>
      </c>
      <c r="FIF287" s="197"/>
      <c r="FIG287" s="678" t="e">
        <f>FIF287+#REF!</f>
        <v>#REF!</v>
      </c>
      <c r="FIH287" s="197"/>
      <c r="FII287" s="678" t="e">
        <f>FIH287+#REF!</f>
        <v>#REF!</v>
      </c>
      <c r="FIJ287" s="197"/>
      <c r="FIK287" s="678" t="e">
        <f>FIJ287+#REF!</f>
        <v>#REF!</v>
      </c>
      <c r="FIL287" s="197"/>
      <c r="FIM287" s="678" t="e">
        <f>FIL287+#REF!</f>
        <v>#REF!</v>
      </c>
      <c r="FIN287" s="197"/>
      <c r="FIO287" s="678" t="e">
        <f>FIN287+#REF!</f>
        <v>#REF!</v>
      </c>
      <c r="FIP287" s="197"/>
      <c r="FIQ287" s="678" t="e">
        <f>FIP287+#REF!</f>
        <v>#REF!</v>
      </c>
      <c r="FIR287" s="197"/>
      <c r="FIS287" s="678" t="e">
        <f>FIR287+#REF!</f>
        <v>#REF!</v>
      </c>
      <c r="FIT287" s="197"/>
      <c r="FIU287" s="678" t="e">
        <f>FIT287+#REF!</f>
        <v>#REF!</v>
      </c>
      <c r="FIV287" s="197"/>
      <c r="FIW287" s="678" t="e">
        <f>FIV287+#REF!</f>
        <v>#REF!</v>
      </c>
      <c r="FIX287" s="197"/>
      <c r="FIY287" s="678" t="e">
        <f>FIX287+#REF!</f>
        <v>#REF!</v>
      </c>
      <c r="FIZ287" s="197"/>
      <c r="FJA287" s="678" t="e">
        <f>FIZ287+#REF!</f>
        <v>#REF!</v>
      </c>
      <c r="FJB287" s="197"/>
      <c r="FJC287" s="678" t="e">
        <f>FJB287+#REF!</f>
        <v>#REF!</v>
      </c>
      <c r="FJD287" s="197"/>
      <c r="FJE287" s="678" t="e">
        <f>FJD287+#REF!</f>
        <v>#REF!</v>
      </c>
      <c r="FJF287" s="197"/>
      <c r="FJG287" s="678" t="e">
        <f>FJF287+#REF!</f>
        <v>#REF!</v>
      </c>
      <c r="FJH287" s="197"/>
      <c r="FJI287" s="678" t="e">
        <f>FJH287+#REF!</f>
        <v>#REF!</v>
      </c>
      <c r="FJJ287" s="197"/>
      <c r="FJK287" s="678" t="e">
        <f>FJJ287+#REF!</f>
        <v>#REF!</v>
      </c>
      <c r="FJL287" s="197"/>
      <c r="FJM287" s="678" t="e">
        <f>FJL287+#REF!</f>
        <v>#REF!</v>
      </c>
      <c r="FJN287" s="197"/>
      <c r="FJO287" s="678" t="e">
        <f>FJN287+#REF!</f>
        <v>#REF!</v>
      </c>
      <c r="FJP287" s="197"/>
      <c r="FJQ287" s="678" t="e">
        <f>FJP287+#REF!</f>
        <v>#REF!</v>
      </c>
      <c r="FJR287" s="197"/>
      <c r="FJS287" s="678" t="e">
        <f>FJR287+#REF!</f>
        <v>#REF!</v>
      </c>
      <c r="FJT287" s="197"/>
      <c r="FJU287" s="678" t="e">
        <f>FJT287+#REF!</f>
        <v>#REF!</v>
      </c>
      <c r="FJV287" s="197"/>
      <c r="FJW287" s="678" t="e">
        <f>FJV287+#REF!</f>
        <v>#REF!</v>
      </c>
      <c r="FJX287" s="197"/>
      <c r="FJY287" s="678" t="e">
        <f>FJX287+#REF!</f>
        <v>#REF!</v>
      </c>
      <c r="FJZ287" s="197"/>
      <c r="FKA287" s="678" t="e">
        <f>FJZ287+#REF!</f>
        <v>#REF!</v>
      </c>
      <c r="FKB287" s="197"/>
      <c r="FKC287" s="678" t="e">
        <f>FKB287+#REF!</f>
        <v>#REF!</v>
      </c>
      <c r="FKD287" s="197"/>
      <c r="FKE287" s="678" t="e">
        <f>FKD287+#REF!</f>
        <v>#REF!</v>
      </c>
      <c r="FKF287" s="197"/>
      <c r="FKG287" s="678" t="e">
        <f>FKF287+#REF!</f>
        <v>#REF!</v>
      </c>
      <c r="FKH287" s="197"/>
      <c r="FKI287" s="678" t="e">
        <f>FKH287+#REF!</f>
        <v>#REF!</v>
      </c>
      <c r="FKJ287" s="197"/>
      <c r="FKK287" s="678" t="e">
        <f>FKJ287+#REF!</f>
        <v>#REF!</v>
      </c>
      <c r="FKL287" s="197"/>
      <c r="FKM287" s="678" t="e">
        <f>FKL287+#REF!</f>
        <v>#REF!</v>
      </c>
      <c r="FKN287" s="197"/>
      <c r="FKO287" s="678" t="e">
        <f>FKN287+#REF!</f>
        <v>#REF!</v>
      </c>
      <c r="FKP287" s="197"/>
      <c r="FKQ287" s="678" t="e">
        <f>FKP287+#REF!</f>
        <v>#REF!</v>
      </c>
      <c r="FKR287" s="197"/>
      <c r="FKS287" s="678" t="e">
        <f>FKR287+#REF!</f>
        <v>#REF!</v>
      </c>
      <c r="FKT287" s="197"/>
      <c r="FKU287" s="678" t="e">
        <f>FKT287+#REF!</f>
        <v>#REF!</v>
      </c>
      <c r="FKV287" s="197"/>
      <c r="FKW287" s="678" t="e">
        <f>FKV287+#REF!</f>
        <v>#REF!</v>
      </c>
      <c r="FKX287" s="197"/>
      <c r="FKY287" s="678" t="e">
        <f>FKX287+#REF!</f>
        <v>#REF!</v>
      </c>
      <c r="FKZ287" s="197"/>
      <c r="FLA287" s="678" t="e">
        <f>FKZ287+#REF!</f>
        <v>#REF!</v>
      </c>
      <c r="FLB287" s="197"/>
      <c r="FLC287" s="678" t="e">
        <f>FLB287+#REF!</f>
        <v>#REF!</v>
      </c>
      <c r="FLD287" s="197"/>
      <c r="FLE287" s="678" t="e">
        <f>FLD287+#REF!</f>
        <v>#REF!</v>
      </c>
      <c r="FLF287" s="197"/>
      <c r="FLG287" s="678" t="e">
        <f>FLF287+#REF!</f>
        <v>#REF!</v>
      </c>
      <c r="FLH287" s="197"/>
      <c r="FLI287" s="678" t="e">
        <f>FLH287+#REF!</f>
        <v>#REF!</v>
      </c>
      <c r="FLJ287" s="197"/>
      <c r="FLK287" s="678" t="e">
        <f>FLJ287+#REF!</f>
        <v>#REF!</v>
      </c>
      <c r="FLL287" s="197"/>
      <c r="FLM287" s="678" t="e">
        <f>FLL287+#REF!</f>
        <v>#REF!</v>
      </c>
      <c r="FLN287" s="197"/>
      <c r="FLO287" s="678" t="e">
        <f>FLN287+#REF!</f>
        <v>#REF!</v>
      </c>
      <c r="FLP287" s="197"/>
      <c r="FLQ287" s="678" t="e">
        <f>FLP287+#REF!</f>
        <v>#REF!</v>
      </c>
      <c r="FLR287" s="197"/>
      <c r="FLS287" s="678" t="e">
        <f>FLR287+#REF!</f>
        <v>#REF!</v>
      </c>
      <c r="FLT287" s="197"/>
      <c r="FLU287" s="678" t="e">
        <f>FLT287+#REF!</f>
        <v>#REF!</v>
      </c>
      <c r="FLV287" s="197"/>
      <c r="FLW287" s="678" t="e">
        <f>FLV287+#REF!</f>
        <v>#REF!</v>
      </c>
      <c r="FLX287" s="197"/>
      <c r="FLY287" s="678" t="e">
        <f>FLX287+#REF!</f>
        <v>#REF!</v>
      </c>
      <c r="FLZ287" s="197"/>
      <c r="FMA287" s="678" t="e">
        <f>FLZ287+#REF!</f>
        <v>#REF!</v>
      </c>
      <c r="FMB287" s="197"/>
      <c r="FMC287" s="678" t="e">
        <f>FMB287+#REF!</f>
        <v>#REF!</v>
      </c>
      <c r="FMD287" s="197"/>
      <c r="FME287" s="678" t="e">
        <f>FMD287+#REF!</f>
        <v>#REF!</v>
      </c>
      <c r="FMF287" s="197"/>
      <c r="FMG287" s="678" t="e">
        <f>FMF287+#REF!</f>
        <v>#REF!</v>
      </c>
      <c r="FMH287" s="197"/>
      <c r="FMI287" s="678" t="e">
        <f>FMH287+#REF!</f>
        <v>#REF!</v>
      </c>
      <c r="FMJ287" s="197"/>
      <c r="FMK287" s="678" t="e">
        <f>FMJ287+#REF!</f>
        <v>#REF!</v>
      </c>
      <c r="FML287" s="197"/>
      <c r="FMM287" s="678" t="e">
        <f>FML287+#REF!</f>
        <v>#REF!</v>
      </c>
      <c r="FMN287" s="197"/>
      <c r="FMO287" s="678" t="e">
        <f>FMN287+#REF!</f>
        <v>#REF!</v>
      </c>
      <c r="FMP287" s="197"/>
      <c r="FMQ287" s="678" t="e">
        <f>FMP287+#REF!</f>
        <v>#REF!</v>
      </c>
      <c r="FMR287" s="197"/>
      <c r="FMS287" s="678" t="e">
        <f>FMR287+#REF!</f>
        <v>#REF!</v>
      </c>
      <c r="FMT287" s="197"/>
      <c r="FMU287" s="678" t="e">
        <f>FMT287+#REF!</f>
        <v>#REF!</v>
      </c>
      <c r="FMV287" s="197"/>
      <c r="FMW287" s="678" t="e">
        <f>FMV287+#REF!</f>
        <v>#REF!</v>
      </c>
      <c r="FMX287" s="197"/>
      <c r="FMY287" s="678" t="e">
        <f>FMX287+#REF!</f>
        <v>#REF!</v>
      </c>
      <c r="FMZ287" s="197"/>
      <c r="FNA287" s="678" t="e">
        <f>FMZ287+#REF!</f>
        <v>#REF!</v>
      </c>
      <c r="FNB287" s="197"/>
      <c r="FNC287" s="678" t="e">
        <f>FNB287+#REF!</f>
        <v>#REF!</v>
      </c>
      <c r="FND287" s="197"/>
      <c r="FNE287" s="678" t="e">
        <f>FND287+#REF!</f>
        <v>#REF!</v>
      </c>
      <c r="FNF287" s="197"/>
      <c r="FNG287" s="678" t="e">
        <f>FNF287+#REF!</f>
        <v>#REF!</v>
      </c>
      <c r="FNH287" s="197"/>
      <c r="FNI287" s="678" t="e">
        <f>FNH287+#REF!</f>
        <v>#REF!</v>
      </c>
      <c r="FNJ287" s="197"/>
      <c r="FNK287" s="678" t="e">
        <f>FNJ287+#REF!</f>
        <v>#REF!</v>
      </c>
      <c r="FNL287" s="197"/>
      <c r="FNM287" s="678" t="e">
        <f>FNL287+#REF!</f>
        <v>#REF!</v>
      </c>
      <c r="FNN287" s="197"/>
      <c r="FNO287" s="678" t="e">
        <f>FNN287+#REF!</f>
        <v>#REF!</v>
      </c>
      <c r="FNP287" s="197"/>
      <c r="FNQ287" s="678" t="e">
        <f>FNP287+#REF!</f>
        <v>#REF!</v>
      </c>
      <c r="FNR287" s="197"/>
      <c r="FNS287" s="678" t="e">
        <f>FNR287+#REF!</f>
        <v>#REF!</v>
      </c>
      <c r="FNT287" s="197"/>
      <c r="FNU287" s="678" t="e">
        <f>FNT287+#REF!</f>
        <v>#REF!</v>
      </c>
      <c r="FNV287" s="197"/>
      <c r="FNW287" s="678" t="e">
        <f>FNV287+#REF!</f>
        <v>#REF!</v>
      </c>
      <c r="FNX287" s="197"/>
      <c r="FNY287" s="678" t="e">
        <f>FNX287+#REF!</f>
        <v>#REF!</v>
      </c>
      <c r="FNZ287" s="197"/>
      <c r="FOA287" s="678" t="e">
        <f>FNZ287+#REF!</f>
        <v>#REF!</v>
      </c>
      <c r="FOB287" s="197"/>
      <c r="FOC287" s="678" t="e">
        <f>FOB287+#REF!</f>
        <v>#REF!</v>
      </c>
      <c r="FOD287" s="197"/>
      <c r="FOE287" s="678" t="e">
        <f>FOD287+#REF!</f>
        <v>#REF!</v>
      </c>
      <c r="FOF287" s="197"/>
      <c r="FOG287" s="678" t="e">
        <f>FOF287+#REF!</f>
        <v>#REF!</v>
      </c>
      <c r="FOH287" s="197"/>
      <c r="FOI287" s="678" t="e">
        <f>FOH287+#REF!</f>
        <v>#REF!</v>
      </c>
      <c r="FOJ287" s="197"/>
      <c r="FOK287" s="678" t="e">
        <f>FOJ287+#REF!</f>
        <v>#REF!</v>
      </c>
      <c r="FOL287" s="197"/>
      <c r="FOM287" s="678" t="e">
        <f>FOL287+#REF!</f>
        <v>#REF!</v>
      </c>
      <c r="FON287" s="197"/>
      <c r="FOO287" s="678" t="e">
        <f>FON287+#REF!</f>
        <v>#REF!</v>
      </c>
      <c r="FOP287" s="197"/>
      <c r="FOQ287" s="678" t="e">
        <f>FOP287+#REF!</f>
        <v>#REF!</v>
      </c>
      <c r="FOR287" s="197"/>
      <c r="FOS287" s="678" t="e">
        <f>FOR287+#REF!</f>
        <v>#REF!</v>
      </c>
      <c r="FOT287" s="197"/>
      <c r="FOU287" s="678" t="e">
        <f>FOT287+#REF!</f>
        <v>#REF!</v>
      </c>
      <c r="FOV287" s="197"/>
      <c r="FOW287" s="678" t="e">
        <f>FOV287+#REF!</f>
        <v>#REF!</v>
      </c>
      <c r="FOX287" s="197"/>
      <c r="FOY287" s="678" t="e">
        <f>FOX287+#REF!</f>
        <v>#REF!</v>
      </c>
      <c r="FOZ287" s="197"/>
      <c r="FPA287" s="678" t="e">
        <f>FOZ287+#REF!</f>
        <v>#REF!</v>
      </c>
      <c r="FPB287" s="197"/>
      <c r="FPC287" s="678" t="e">
        <f>FPB287+#REF!</f>
        <v>#REF!</v>
      </c>
      <c r="FPD287" s="197"/>
      <c r="FPE287" s="678" t="e">
        <f>FPD287+#REF!</f>
        <v>#REF!</v>
      </c>
      <c r="FPF287" s="197"/>
      <c r="FPG287" s="678" t="e">
        <f>FPF287+#REF!</f>
        <v>#REF!</v>
      </c>
      <c r="FPH287" s="197"/>
      <c r="FPI287" s="678" t="e">
        <f>FPH287+#REF!</f>
        <v>#REF!</v>
      </c>
      <c r="FPJ287" s="197"/>
      <c r="FPK287" s="678" t="e">
        <f>FPJ287+#REF!</f>
        <v>#REF!</v>
      </c>
      <c r="FPL287" s="197"/>
      <c r="FPM287" s="678" t="e">
        <f>FPL287+#REF!</f>
        <v>#REF!</v>
      </c>
      <c r="FPN287" s="197"/>
      <c r="FPO287" s="678" t="e">
        <f>FPN287+#REF!</f>
        <v>#REF!</v>
      </c>
      <c r="FPP287" s="197"/>
      <c r="FPQ287" s="678" t="e">
        <f>FPP287+#REF!</f>
        <v>#REF!</v>
      </c>
      <c r="FPR287" s="197"/>
      <c r="FPS287" s="678" t="e">
        <f>FPR287+#REF!</f>
        <v>#REF!</v>
      </c>
      <c r="FPT287" s="197"/>
      <c r="FPU287" s="678" t="e">
        <f>FPT287+#REF!</f>
        <v>#REF!</v>
      </c>
      <c r="FPV287" s="197"/>
      <c r="FPW287" s="678" t="e">
        <f>FPV287+#REF!</f>
        <v>#REF!</v>
      </c>
      <c r="FPX287" s="197"/>
      <c r="FPY287" s="678" t="e">
        <f>FPX287+#REF!</f>
        <v>#REF!</v>
      </c>
      <c r="FPZ287" s="197"/>
      <c r="FQA287" s="678" t="e">
        <f>FPZ287+#REF!</f>
        <v>#REF!</v>
      </c>
      <c r="FQB287" s="197"/>
      <c r="FQC287" s="678" t="e">
        <f>FQB287+#REF!</f>
        <v>#REF!</v>
      </c>
      <c r="FQD287" s="197"/>
      <c r="FQE287" s="678" t="e">
        <f>FQD287+#REF!</f>
        <v>#REF!</v>
      </c>
      <c r="FQF287" s="197"/>
      <c r="FQG287" s="678" t="e">
        <f>FQF287+#REF!</f>
        <v>#REF!</v>
      </c>
      <c r="FQH287" s="197"/>
      <c r="FQI287" s="678" t="e">
        <f>FQH287+#REF!</f>
        <v>#REF!</v>
      </c>
      <c r="FQJ287" s="197"/>
      <c r="FQK287" s="678" t="e">
        <f>FQJ287+#REF!</f>
        <v>#REF!</v>
      </c>
      <c r="FQL287" s="197"/>
      <c r="FQM287" s="678" t="e">
        <f>FQL287+#REF!</f>
        <v>#REF!</v>
      </c>
      <c r="FQN287" s="197"/>
      <c r="FQO287" s="678" t="e">
        <f>FQN287+#REF!</f>
        <v>#REF!</v>
      </c>
      <c r="FQP287" s="197"/>
      <c r="FQQ287" s="678" t="e">
        <f>FQP287+#REF!</f>
        <v>#REF!</v>
      </c>
      <c r="FQR287" s="197"/>
      <c r="FQS287" s="678" t="e">
        <f>FQR287+#REF!</f>
        <v>#REF!</v>
      </c>
      <c r="FQT287" s="197"/>
      <c r="FQU287" s="678" t="e">
        <f>FQT287+#REF!</f>
        <v>#REF!</v>
      </c>
      <c r="FQV287" s="197"/>
      <c r="FQW287" s="678" t="e">
        <f>FQV287+#REF!</f>
        <v>#REF!</v>
      </c>
      <c r="FQX287" s="197"/>
      <c r="FQY287" s="678" t="e">
        <f>FQX287+#REF!</f>
        <v>#REF!</v>
      </c>
      <c r="FQZ287" s="197"/>
      <c r="FRA287" s="678" t="e">
        <f>FQZ287+#REF!</f>
        <v>#REF!</v>
      </c>
      <c r="FRB287" s="197"/>
      <c r="FRC287" s="678" t="e">
        <f>FRB287+#REF!</f>
        <v>#REF!</v>
      </c>
      <c r="FRD287" s="197"/>
      <c r="FRE287" s="678" t="e">
        <f>FRD287+#REF!</f>
        <v>#REF!</v>
      </c>
      <c r="FRF287" s="197"/>
      <c r="FRG287" s="678" t="e">
        <f>FRF287+#REF!</f>
        <v>#REF!</v>
      </c>
      <c r="FRH287" s="197"/>
      <c r="FRI287" s="678" t="e">
        <f>FRH287+#REF!</f>
        <v>#REF!</v>
      </c>
      <c r="FRJ287" s="197"/>
      <c r="FRK287" s="678" t="e">
        <f>FRJ287+#REF!</f>
        <v>#REF!</v>
      </c>
      <c r="FRL287" s="197"/>
      <c r="FRM287" s="678" t="e">
        <f>FRL287+#REF!</f>
        <v>#REF!</v>
      </c>
      <c r="FRN287" s="197"/>
      <c r="FRO287" s="678" t="e">
        <f>FRN287+#REF!</f>
        <v>#REF!</v>
      </c>
      <c r="FRP287" s="197"/>
      <c r="FRQ287" s="678" t="e">
        <f>FRP287+#REF!</f>
        <v>#REF!</v>
      </c>
      <c r="FRR287" s="197"/>
      <c r="FRS287" s="678" t="e">
        <f>FRR287+#REF!</f>
        <v>#REF!</v>
      </c>
      <c r="FRT287" s="197"/>
      <c r="FRU287" s="678" t="e">
        <f>FRT287+#REF!</f>
        <v>#REF!</v>
      </c>
      <c r="FRV287" s="197"/>
      <c r="FRW287" s="678" t="e">
        <f>FRV287+#REF!</f>
        <v>#REF!</v>
      </c>
      <c r="FRX287" s="197"/>
      <c r="FRY287" s="678" t="e">
        <f>FRX287+#REF!</f>
        <v>#REF!</v>
      </c>
      <c r="FRZ287" s="197"/>
      <c r="FSA287" s="678" t="e">
        <f>FRZ287+#REF!</f>
        <v>#REF!</v>
      </c>
      <c r="FSB287" s="197"/>
      <c r="FSC287" s="678" t="e">
        <f>FSB287+#REF!</f>
        <v>#REF!</v>
      </c>
      <c r="FSD287" s="197"/>
      <c r="FSE287" s="678" t="e">
        <f>FSD287+#REF!</f>
        <v>#REF!</v>
      </c>
      <c r="FSF287" s="197"/>
      <c r="FSG287" s="678" t="e">
        <f>FSF287+#REF!</f>
        <v>#REF!</v>
      </c>
      <c r="FSH287" s="197"/>
      <c r="FSI287" s="678" t="e">
        <f>FSH287+#REF!</f>
        <v>#REF!</v>
      </c>
      <c r="FSJ287" s="197"/>
      <c r="FSK287" s="678" t="e">
        <f>FSJ287+#REF!</f>
        <v>#REF!</v>
      </c>
      <c r="FSL287" s="197"/>
      <c r="FSM287" s="678" t="e">
        <f>FSL287+#REF!</f>
        <v>#REF!</v>
      </c>
      <c r="FSN287" s="197"/>
      <c r="FSO287" s="678" t="e">
        <f>FSN287+#REF!</f>
        <v>#REF!</v>
      </c>
      <c r="FSP287" s="197"/>
      <c r="FSQ287" s="678" t="e">
        <f>FSP287+#REF!</f>
        <v>#REF!</v>
      </c>
      <c r="FSR287" s="197"/>
      <c r="FSS287" s="678" t="e">
        <f>FSR287+#REF!</f>
        <v>#REF!</v>
      </c>
      <c r="FST287" s="197"/>
      <c r="FSU287" s="678" t="e">
        <f>FST287+#REF!</f>
        <v>#REF!</v>
      </c>
      <c r="FSV287" s="197"/>
      <c r="FSW287" s="678" t="e">
        <f>FSV287+#REF!</f>
        <v>#REF!</v>
      </c>
      <c r="FSX287" s="197"/>
      <c r="FSY287" s="678" t="e">
        <f>FSX287+#REF!</f>
        <v>#REF!</v>
      </c>
      <c r="FSZ287" s="197"/>
      <c r="FTA287" s="678" t="e">
        <f>FSZ287+#REF!</f>
        <v>#REF!</v>
      </c>
      <c r="FTB287" s="197"/>
      <c r="FTC287" s="678" t="e">
        <f>FTB287+#REF!</f>
        <v>#REF!</v>
      </c>
      <c r="FTD287" s="197"/>
      <c r="FTE287" s="678" t="e">
        <f>FTD287+#REF!</f>
        <v>#REF!</v>
      </c>
      <c r="FTF287" s="197"/>
      <c r="FTG287" s="678" t="e">
        <f>FTF287+#REF!</f>
        <v>#REF!</v>
      </c>
      <c r="FTH287" s="197"/>
      <c r="FTI287" s="678" t="e">
        <f>FTH287+#REF!</f>
        <v>#REF!</v>
      </c>
      <c r="FTJ287" s="197"/>
      <c r="FTK287" s="678" t="e">
        <f>FTJ287+#REF!</f>
        <v>#REF!</v>
      </c>
      <c r="FTL287" s="197"/>
      <c r="FTM287" s="678" t="e">
        <f>FTL287+#REF!</f>
        <v>#REF!</v>
      </c>
      <c r="FTN287" s="197"/>
      <c r="FTO287" s="678" t="e">
        <f>FTN287+#REF!</f>
        <v>#REF!</v>
      </c>
      <c r="FTP287" s="197"/>
      <c r="FTQ287" s="678" t="e">
        <f>FTP287+#REF!</f>
        <v>#REF!</v>
      </c>
      <c r="FTR287" s="197"/>
      <c r="FTS287" s="678" t="e">
        <f>FTR287+#REF!</f>
        <v>#REF!</v>
      </c>
      <c r="FTT287" s="197"/>
      <c r="FTU287" s="678" t="e">
        <f>FTT287+#REF!</f>
        <v>#REF!</v>
      </c>
      <c r="FTV287" s="197"/>
      <c r="FTW287" s="678" t="e">
        <f>FTV287+#REF!</f>
        <v>#REF!</v>
      </c>
      <c r="FTX287" s="197"/>
      <c r="FTY287" s="678" t="e">
        <f>FTX287+#REF!</f>
        <v>#REF!</v>
      </c>
      <c r="FTZ287" s="197"/>
      <c r="FUA287" s="678" t="e">
        <f>FTZ287+#REF!</f>
        <v>#REF!</v>
      </c>
      <c r="FUB287" s="197"/>
      <c r="FUC287" s="678" t="e">
        <f>FUB287+#REF!</f>
        <v>#REF!</v>
      </c>
      <c r="FUD287" s="197"/>
      <c r="FUE287" s="678" t="e">
        <f>FUD287+#REF!</f>
        <v>#REF!</v>
      </c>
      <c r="FUF287" s="197"/>
      <c r="FUG287" s="678" t="e">
        <f>FUF287+#REF!</f>
        <v>#REF!</v>
      </c>
      <c r="FUH287" s="197"/>
      <c r="FUI287" s="678" t="e">
        <f>FUH287+#REF!</f>
        <v>#REF!</v>
      </c>
      <c r="FUJ287" s="197"/>
      <c r="FUK287" s="678" t="e">
        <f>FUJ287+#REF!</f>
        <v>#REF!</v>
      </c>
      <c r="FUL287" s="197"/>
      <c r="FUM287" s="678" t="e">
        <f>FUL287+#REF!</f>
        <v>#REF!</v>
      </c>
      <c r="FUN287" s="197"/>
      <c r="FUO287" s="678" t="e">
        <f>FUN287+#REF!</f>
        <v>#REF!</v>
      </c>
      <c r="FUP287" s="197"/>
      <c r="FUQ287" s="678" t="e">
        <f>FUP287+#REF!</f>
        <v>#REF!</v>
      </c>
      <c r="FUR287" s="197"/>
      <c r="FUS287" s="678" t="e">
        <f>FUR287+#REF!</f>
        <v>#REF!</v>
      </c>
      <c r="FUT287" s="197"/>
      <c r="FUU287" s="678" t="e">
        <f>FUT287+#REF!</f>
        <v>#REF!</v>
      </c>
      <c r="FUV287" s="197"/>
      <c r="FUW287" s="678" t="e">
        <f>FUV287+#REF!</f>
        <v>#REF!</v>
      </c>
      <c r="FUX287" s="197"/>
      <c r="FUY287" s="678" t="e">
        <f>FUX287+#REF!</f>
        <v>#REF!</v>
      </c>
      <c r="FUZ287" s="197"/>
      <c r="FVA287" s="678" t="e">
        <f>FUZ287+#REF!</f>
        <v>#REF!</v>
      </c>
      <c r="FVB287" s="197"/>
      <c r="FVC287" s="678" t="e">
        <f>FVB287+#REF!</f>
        <v>#REF!</v>
      </c>
      <c r="FVD287" s="197"/>
      <c r="FVE287" s="678" t="e">
        <f>FVD287+#REF!</f>
        <v>#REF!</v>
      </c>
      <c r="FVF287" s="197"/>
      <c r="FVG287" s="678" t="e">
        <f>FVF287+#REF!</f>
        <v>#REF!</v>
      </c>
      <c r="FVH287" s="197"/>
      <c r="FVI287" s="678" t="e">
        <f>FVH287+#REF!</f>
        <v>#REF!</v>
      </c>
      <c r="FVJ287" s="197"/>
      <c r="FVK287" s="678" t="e">
        <f>FVJ287+#REF!</f>
        <v>#REF!</v>
      </c>
      <c r="FVL287" s="197"/>
      <c r="FVM287" s="678" t="e">
        <f>FVL287+#REF!</f>
        <v>#REF!</v>
      </c>
      <c r="FVN287" s="197"/>
      <c r="FVO287" s="678" t="e">
        <f>FVN287+#REF!</f>
        <v>#REF!</v>
      </c>
      <c r="FVP287" s="197"/>
      <c r="FVQ287" s="678" t="e">
        <f>FVP287+#REF!</f>
        <v>#REF!</v>
      </c>
      <c r="FVR287" s="197"/>
      <c r="FVS287" s="678" t="e">
        <f>FVR287+#REF!</f>
        <v>#REF!</v>
      </c>
      <c r="FVT287" s="197"/>
      <c r="FVU287" s="678" t="e">
        <f>FVT287+#REF!</f>
        <v>#REF!</v>
      </c>
      <c r="FVV287" s="197"/>
      <c r="FVW287" s="678" t="e">
        <f>FVV287+#REF!</f>
        <v>#REF!</v>
      </c>
      <c r="FVX287" s="197"/>
      <c r="FVY287" s="678" t="e">
        <f>FVX287+#REF!</f>
        <v>#REF!</v>
      </c>
      <c r="FVZ287" s="197"/>
      <c r="FWA287" s="678" t="e">
        <f>FVZ287+#REF!</f>
        <v>#REF!</v>
      </c>
      <c r="FWB287" s="197"/>
      <c r="FWC287" s="678" t="e">
        <f>FWB287+#REF!</f>
        <v>#REF!</v>
      </c>
      <c r="FWD287" s="197"/>
      <c r="FWE287" s="678" t="e">
        <f>FWD287+#REF!</f>
        <v>#REF!</v>
      </c>
      <c r="FWF287" s="197"/>
      <c r="FWG287" s="678" t="e">
        <f>FWF287+#REF!</f>
        <v>#REF!</v>
      </c>
      <c r="FWH287" s="197"/>
      <c r="FWI287" s="678" t="e">
        <f>FWH287+#REF!</f>
        <v>#REF!</v>
      </c>
      <c r="FWJ287" s="197"/>
      <c r="FWK287" s="678" t="e">
        <f>FWJ287+#REF!</f>
        <v>#REF!</v>
      </c>
      <c r="FWL287" s="197"/>
      <c r="FWM287" s="678" t="e">
        <f>FWL287+#REF!</f>
        <v>#REF!</v>
      </c>
      <c r="FWN287" s="197"/>
      <c r="FWO287" s="678" t="e">
        <f>FWN287+#REF!</f>
        <v>#REF!</v>
      </c>
      <c r="FWP287" s="197"/>
      <c r="FWQ287" s="678" t="e">
        <f>FWP287+#REF!</f>
        <v>#REF!</v>
      </c>
      <c r="FWR287" s="197"/>
      <c r="FWS287" s="678" t="e">
        <f>FWR287+#REF!</f>
        <v>#REF!</v>
      </c>
      <c r="FWT287" s="197"/>
      <c r="FWU287" s="678" t="e">
        <f>FWT287+#REF!</f>
        <v>#REF!</v>
      </c>
      <c r="FWV287" s="197"/>
      <c r="FWW287" s="678" t="e">
        <f>FWV287+#REF!</f>
        <v>#REF!</v>
      </c>
      <c r="FWX287" s="197"/>
      <c r="FWY287" s="678" t="e">
        <f>FWX287+#REF!</f>
        <v>#REF!</v>
      </c>
      <c r="FWZ287" s="197"/>
      <c r="FXA287" s="678" t="e">
        <f>FWZ287+#REF!</f>
        <v>#REF!</v>
      </c>
      <c r="FXB287" s="197"/>
      <c r="FXC287" s="678" t="e">
        <f>FXB287+#REF!</f>
        <v>#REF!</v>
      </c>
      <c r="FXD287" s="197"/>
      <c r="FXE287" s="678" t="e">
        <f>FXD287+#REF!</f>
        <v>#REF!</v>
      </c>
      <c r="FXF287" s="197"/>
      <c r="FXG287" s="678" t="e">
        <f>FXF287+#REF!</f>
        <v>#REF!</v>
      </c>
      <c r="FXH287" s="197"/>
      <c r="FXI287" s="678" t="e">
        <f>FXH287+#REF!</f>
        <v>#REF!</v>
      </c>
      <c r="FXJ287" s="197"/>
      <c r="FXK287" s="678" t="e">
        <f>FXJ287+#REF!</f>
        <v>#REF!</v>
      </c>
      <c r="FXL287" s="197"/>
      <c r="FXM287" s="678" t="e">
        <f>FXL287+#REF!</f>
        <v>#REF!</v>
      </c>
      <c r="FXN287" s="197"/>
      <c r="FXO287" s="678" t="e">
        <f>FXN287+#REF!</f>
        <v>#REF!</v>
      </c>
      <c r="FXP287" s="197"/>
      <c r="FXQ287" s="678" t="e">
        <f>FXP287+#REF!</f>
        <v>#REF!</v>
      </c>
      <c r="FXR287" s="197"/>
      <c r="FXS287" s="678" t="e">
        <f>FXR287+#REF!</f>
        <v>#REF!</v>
      </c>
      <c r="FXT287" s="197"/>
      <c r="FXU287" s="678" t="e">
        <f>FXT287+#REF!</f>
        <v>#REF!</v>
      </c>
      <c r="FXV287" s="197"/>
      <c r="FXW287" s="678" t="e">
        <f>FXV287+#REF!</f>
        <v>#REF!</v>
      </c>
      <c r="FXX287" s="197"/>
      <c r="FXY287" s="678" t="e">
        <f>FXX287+#REF!</f>
        <v>#REF!</v>
      </c>
      <c r="FXZ287" s="197"/>
      <c r="FYA287" s="678" t="e">
        <f>FXZ287+#REF!</f>
        <v>#REF!</v>
      </c>
      <c r="FYB287" s="197"/>
      <c r="FYC287" s="678" t="e">
        <f>FYB287+#REF!</f>
        <v>#REF!</v>
      </c>
      <c r="FYD287" s="197"/>
      <c r="FYE287" s="678" t="e">
        <f>FYD287+#REF!</f>
        <v>#REF!</v>
      </c>
      <c r="FYF287" s="197"/>
      <c r="FYG287" s="678" t="e">
        <f>FYF287+#REF!</f>
        <v>#REF!</v>
      </c>
      <c r="FYH287" s="197"/>
      <c r="FYI287" s="678" t="e">
        <f>FYH287+#REF!</f>
        <v>#REF!</v>
      </c>
      <c r="FYJ287" s="197"/>
      <c r="FYK287" s="678" t="e">
        <f>FYJ287+#REF!</f>
        <v>#REF!</v>
      </c>
      <c r="FYL287" s="197"/>
      <c r="FYM287" s="678" t="e">
        <f>FYL287+#REF!</f>
        <v>#REF!</v>
      </c>
      <c r="FYN287" s="197"/>
      <c r="FYO287" s="678" t="e">
        <f>FYN287+#REF!</f>
        <v>#REF!</v>
      </c>
      <c r="FYP287" s="197"/>
      <c r="FYQ287" s="678" t="e">
        <f>FYP287+#REF!</f>
        <v>#REF!</v>
      </c>
      <c r="FYR287" s="197"/>
      <c r="FYS287" s="678" t="e">
        <f>FYR287+#REF!</f>
        <v>#REF!</v>
      </c>
      <c r="FYT287" s="197"/>
      <c r="FYU287" s="678" t="e">
        <f>FYT287+#REF!</f>
        <v>#REF!</v>
      </c>
      <c r="FYV287" s="197"/>
      <c r="FYW287" s="678" t="e">
        <f>FYV287+#REF!</f>
        <v>#REF!</v>
      </c>
      <c r="FYX287" s="197"/>
      <c r="FYY287" s="678" t="e">
        <f>FYX287+#REF!</f>
        <v>#REF!</v>
      </c>
      <c r="FYZ287" s="197"/>
      <c r="FZA287" s="678" t="e">
        <f>FYZ287+#REF!</f>
        <v>#REF!</v>
      </c>
      <c r="FZB287" s="197"/>
      <c r="FZC287" s="678" t="e">
        <f>FZB287+#REF!</f>
        <v>#REF!</v>
      </c>
      <c r="FZD287" s="197"/>
      <c r="FZE287" s="678" t="e">
        <f>FZD287+#REF!</f>
        <v>#REF!</v>
      </c>
      <c r="FZF287" s="197"/>
      <c r="FZG287" s="678" t="e">
        <f>FZF287+#REF!</f>
        <v>#REF!</v>
      </c>
      <c r="FZH287" s="197"/>
      <c r="FZI287" s="678" t="e">
        <f>FZH287+#REF!</f>
        <v>#REF!</v>
      </c>
      <c r="FZJ287" s="197"/>
      <c r="FZK287" s="678" t="e">
        <f>FZJ287+#REF!</f>
        <v>#REF!</v>
      </c>
      <c r="FZL287" s="197"/>
      <c r="FZM287" s="678" t="e">
        <f>FZL287+#REF!</f>
        <v>#REF!</v>
      </c>
      <c r="FZN287" s="197"/>
      <c r="FZO287" s="678" t="e">
        <f>FZN287+#REF!</f>
        <v>#REF!</v>
      </c>
      <c r="FZP287" s="197"/>
      <c r="FZQ287" s="678" t="e">
        <f>FZP287+#REF!</f>
        <v>#REF!</v>
      </c>
      <c r="FZR287" s="197"/>
      <c r="FZS287" s="678" t="e">
        <f>FZR287+#REF!</f>
        <v>#REF!</v>
      </c>
      <c r="FZT287" s="197"/>
      <c r="FZU287" s="678" t="e">
        <f>FZT287+#REF!</f>
        <v>#REF!</v>
      </c>
      <c r="FZV287" s="197"/>
      <c r="FZW287" s="678" t="e">
        <f>FZV287+#REF!</f>
        <v>#REF!</v>
      </c>
      <c r="FZX287" s="197"/>
      <c r="FZY287" s="678" t="e">
        <f>FZX287+#REF!</f>
        <v>#REF!</v>
      </c>
      <c r="FZZ287" s="197"/>
      <c r="GAA287" s="678" t="e">
        <f>FZZ287+#REF!</f>
        <v>#REF!</v>
      </c>
      <c r="GAB287" s="197"/>
      <c r="GAC287" s="678" t="e">
        <f>GAB287+#REF!</f>
        <v>#REF!</v>
      </c>
      <c r="GAD287" s="197"/>
      <c r="GAE287" s="678" t="e">
        <f>GAD287+#REF!</f>
        <v>#REF!</v>
      </c>
      <c r="GAF287" s="197"/>
      <c r="GAG287" s="678" t="e">
        <f>GAF287+#REF!</f>
        <v>#REF!</v>
      </c>
      <c r="GAH287" s="197"/>
      <c r="GAI287" s="678" t="e">
        <f>GAH287+#REF!</f>
        <v>#REF!</v>
      </c>
      <c r="GAJ287" s="197"/>
      <c r="GAK287" s="678" t="e">
        <f>GAJ287+#REF!</f>
        <v>#REF!</v>
      </c>
      <c r="GAL287" s="197"/>
      <c r="GAM287" s="678" t="e">
        <f>GAL287+#REF!</f>
        <v>#REF!</v>
      </c>
      <c r="GAN287" s="197"/>
      <c r="GAO287" s="678" t="e">
        <f>GAN287+#REF!</f>
        <v>#REF!</v>
      </c>
      <c r="GAP287" s="197"/>
      <c r="GAQ287" s="678" t="e">
        <f>GAP287+#REF!</f>
        <v>#REF!</v>
      </c>
      <c r="GAR287" s="197"/>
      <c r="GAS287" s="678" t="e">
        <f>GAR287+#REF!</f>
        <v>#REF!</v>
      </c>
      <c r="GAT287" s="197"/>
      <c r="GAU287" s="678" t="e">
        <f>GAT287+#REF!</f>
        <v>#REF!</v>
      </c>
      <c r="GAV287" s="197"/>
      <c r="GAW287" s="678" t="e">
        <f>GAV287+#REF!</f>
        <v>#REF!</v>
      </c>
      <c r="GAX287" s="197"/>
      <c r="GAY287" s="678" t="e">
        <f>GAX287+#REF!</f>
        <v>#REF!</v>
      </c>
      <c r="GAZ287" s="197"/>
      <c r="GBA287" s="678" t="e">
        <f>GAZ287+#REF!</f>
        <v>#REF!</v>
      </c>
      <c r="GBB287" s="197"/>
      <c r="GBC287" s="678" t="e">
        <f>GBB287+#REF!</f>
        <v>#REF!</v>
      </c>
      <c r="GBD287" s="197"/>
      <c r="GBE287" s="678" t="e">
        <f>GBD287+#REF!</f>
        <v>#REF!</v>
      </c>
      <c r="GBF287" s="197"/>
      <c r="GBG287" s="678" t="e">
        <f>GBF287+#REF!</f>
        <v>#REF!</v>
      </c>
      <c r="GBH287" s="197"/>
      <c r="GBI287" s="678" t="e">
        <f>GBH287+#REF!</f>
        <v>#REF!</v>
      </c>
      <c r="GBJ287" s="197"/>
      <c r="GBK287" s="678" t="e">
        <f>GBJ287+#REF!</f>
        <v>#REF!</v>
      </c>
      <c r="GBL287" s="197"/>
      <c r="GBM287" s="678" t="e">
        <f>GBL287+#REF!</f>
        <v>#REF!</v>
      </c>
      <c r="GBN287" s="197"/>
      <c r="GBO287" s="678" t="e">
        <f>GBN287+#REF!</f>
        <v>#REF!</v>
      </c>
      <c r="GBP287" s="197"/>
      <c r="GBQ287" s="678" t="e">
        <f>GBP287+#REF!</f>
        <v>#REF!</v>
      </c>
      <c r="GBR287" s="197"/>
      <c r="GBS287" s="678" t="e">
        <f>GBR287+#REF!</f>
        <v>#REF!</v>
      </c>
      <c r="GBT287" s="197"/>
      <c r="GBU287" s="678" t="e">
        <f>GBT287+#REF!</f>
        <v>#REF!</v>
      </c>
      <c r="GBV287" s="197"/>
      <c r="GBW287" s="678" t="e">
        <f>GBV287+#REF!</f>
        <v>#REF!</v>
      </c>
      <c r="GBX287" s="197"/>
      <c r="GBY287" s="678" t="e">
        <f>GBX287+#REF!</f>
        <v>#REF!</v>
      </c>
      <c r="GBZ287" s="197"/>
      <c r="GCA287" s="678" t="e">
        <f>GBZ287+#REF!</f>
        <v>#REF!</v>
      </c>
      <c r="GCB287" s="197"/>
      <c r="GCC287" s="678" t="e">
        <f>GCB287+#REF!</f>
        <v>#REF!</v>
      </c>
      <c r="GCD287" s="197"/>
      <c r="GCE287" s="678" t="e">
        <f>GCD287+#REF!</f>
        <v>#REF!</v>
      </c>
      <c r="GCF287" s="197"/>
      <c r="GCG287" s="678" t="e">
        <f>GCF287+#REF!</f>
        <v>#REF!</v>
      </c>
      <c r="GCH287" s="197"/>
      <c r="GCI287" s="678" t="e">
        <f>GCH287+#REF!</f>
        <v>#REF!</v>
      </c>
      <c r="GCJ287" s="197"/>
      <c r="GCK287" s="678" t="e">
        <f>GCJ287+#REF!</f>
        <v>#REF!</v>
      </c>
      <c r="GCL287" s="197"/>
      <c r="GCM287" s="678" t="e">
        <f>GCL287+#REF!</f>
        <v>#REF!</v>
      </c>
      <c r="GCN287" s="197"/>
      <c r="GCO287" s="678" t="e">
        <f>GCN287+#REF!</f>
        <v>#REF!</v>
      </c>
      <c r="GCP287" s="197"/>
      <c r="GCQ287" s="678" t="e">
        <f>GCP287+#REF!</f>
        <v>#REF!</v>
      </c>
      <c r="GCR287" s="197"/>
      <c r="GCS287" s="678" t="e">
        <f>GCR287+#REF!</f>
        <v>#REF!</v>
      </c>
      <c r="GCT287" s="197"/>
      <c r="GCU287" s="678" t="e">
        <f>GCT287+#REF!</f>
        <v>#REF!</v>
      </c>
      <c r="GCV287" s="197"/>
      <c r="GCW287" s="678" t="e">
        <f>GCV287+#REF!</f>
        <v>#REF!</v>
      </c>
      <c r="GCX287" s="197"/>
      <c r="GCY287" s="678" t="e">
        <f>GCX287+#REF!</f>
        <v>#REF!</v>
      </c>
      <c r="GCZ287" s="197"/>
      <c r="GDA287" s="678" t="e">
        <f>GCZ287+#REF!</f>
        <v>#REF!</v>
      </c>
      <c r="GDB287" s="197"/>
      <c r="GDC287" s="678" t="e">
        <f>GDB287+#REF!</f>
        <v>#REF!</v>
      </c>
      <c r="GDD287" s="197"/>
      <c r="GDE287" s="678" t="e">
        <f>GDD287+#REF!</f>
        <v>#REF!</v>
      </c>
      <c r="GDF287" s="197"/>
      <c r="GDG287" s="678" t="e">
        <f>GDF287+#REF!</f>
        <v>#REF!</v>
      </c>
      <c r="GDH287" s="197"/>
      <c r="GDI287" s="678" t="e">
        <f>GDH287+#REF!</f>
        <v>#REF!</v>
      </c>
      <c r="GDJ287" s="197"/>
      <c r="GDK287" s="678" t="e">
        <f>GDJ287+#REF!</f>
        <v>#REF!</v>
      </c>
      <c r="GDL287" s="197"/>
      <c r="GDM287" s="678" t="e">
        <f>GDL287+#REF!</f>
        <v>#REF!</v>
      </c>
      <c r="GDN287" s="197"/>
      <c r="GDO287" s="678" t="e">
        <f>GDN287+#REF!</f>
        <v>#REF!</v>
      </c>
      <c r="GDP287" s="197"/>
      <c r="GDQ287" s="678" t="e">
        <f>GDP287+#REF!</f>
        <v>#REF!</v>
      </c>
      <c r="GDR287" s="197"/>
      <c r="GDS287" s="678" t="e">
        <f>GDR287+#REF!</f>
        <v>#REF!</v>
      </c>
      <c r="GDT287" s="197"/>
      <c r="GDU287" s="678" t="e">
        <f>GDT287+#REF!</f>
        <v>#REF!</v>
      </c>
      <c r="GDV287" s="197"/>
      <c r="GDW287" s="678" t="e">
        <f>GDV287+#REF!</f>
        <v>#REF!</v>
      </c>
      <c r="GDX287" s="197"/>
      <c r="GDY287" s="678" t="e">
        <f>GDX287+#REF!</f>
        <v>#REF!</v>
      </c>
      <c r="GDZ287" s="197"/>
      <c r="GEA287" s="678" t="e">
        <f>GDZ287+#REF!</f>
        <v>#REF!</v>
      </c>
      <c r="GEB287" s="197"/>
      <c r="GEC287" s="678" t="e">
        <f>GEB287+#REF!</f>
        <v>#REF!</v>
      </c>
      <c r="GED287" s="197"/>
      <c r="GEE287" s="678" t="e">
        <f>GED287+#REF!</f>
        <v>#REF!</v>
      </c>
      <c r="GEF287" s="197"/>
      <c r="GEG287" s="678" t="e">
        <f>GEF287+#REF!</f>
        <v>#REF!</v>
      </c>
      <c r="GEH287" s="197"/>
      <c r="GEI287" s="678" t="e">
        <f>GEH287+#REF!</f>
        <v>#REF!</v>
      </c>
      <c r="GEJ287" s="197"/>
      <c r="GEK287" s="678" t="e">
        <f>GEJ287+#REF!</f>
        <v>#REF!</v>
      </c>
      <c r="GEL287" s="197"/>
      <c r="GEM287" s="678" t="e">
        <f>GEL287+#REF!</f>
        <v>#REF!</v>
      </c>
      <c r="GEN287" s="197"/>
      <c r="GEO287" s="678" t="e">
        <f>GEN287+#REF!</f>
        <v>#REF!</v>
      </c>
      <c r="GEP287" s="197"/>
      <c r="GEQ287" s="678" t="e">
        <f>GEP287+#REF!</f>
        <v>#REF!</v>
      </c>
      <c r="GER287" s="197"/>
      <c r="GES287" s="678" t="e">
        <f>GER287+#REF!</f>
        <v>#REF!</v>
      </c>
      <c r="GET287" s="197"/>
      <c r="GEU287" s="678" t="e">
        <f>GET287+#REF!</f>
        <v>#REF!</v>
      </c>
      <c r="GEV287" s="197"/>
      <c r="GEW287" s="678" t="e">
        <f>GEV287+#REF!</f>
        <v>#REF!</v>
      </c>
      <c r="GEX287" s="197"/>
      <c r="GEY287" s="678" t="e">
        <f>GEX287+#REF!</f>
        <v>#REF!</v>
      </c>
      <c r="GEZ287" s="197"/>
      <c r="GFA287" s="678" t="e">
        <f>GEZ287+#REF!</f>
        <v>#REF!</v>
      </c>
      <c r="GFB287" s="197"/>
      <c r="GFC287" s="678" t="e">
        <f>GFB287+#REF!</f>
        <v>#REF!</v>
      </c>
      <c r="GFD287" s="197"/>
      <c r="GFE287" s="678" t="e">
        <f>GFD287+#REF!</f>
        <v>#REF!</v>
      </c>
      <c r="GFF287" s="197"/>
      <c r="GFG287" s="678" t="e">
        <f>GFF287+#REF!</f>
        <v>#REF!</v>
      </c>
      <c r="GFH287" s="197"/>
      <c r="GFI287" s="678" t="e">
        <f>GFH287+#REF!</f>
        <v>#REF!</v>
      </c>
      <c r="GFJ287" s="197"/>
      <c r="GFK287" s="678" t="e">
        <f>GFJ287+#REF!</f>
        <v>#REF!</v>
      </c>
      <c r="GFL287" s="197"/>
      <c r="GFM287" s="678" t="e">
        <f>GFL287+#REF!</f>
        <v>#REF!</v>
      </c>
      <c r="GFN287" s="197"/>
      <c r="GFO287" s="678" t="e">
        <f>GFN287+#REF!</f>
        <v>#REF!</v>
      </c>
      <c r="GFP287" s="197"/>
      <c r="GFQ287" s="678" t="e">
        <f>GFP287+#REF!</f>
        <v>#REF!</v>
      </c>
      <c r="GFR287" s="197"/>
      <c r="GFS287" s="678" t="e">
        <f>GFR287+#REF!</f>
        <v>#REF!</v>
      </c>
      <c r="GFT287" s="197"/>
      <c r="GFU287" s="678" t="e">
        <f>GFT287+#REF!</f>
        <v>#REF!</v>
      </c>
      <c r="GFV287" s="197"/>
      <c r="GFW287" s="678" t="e">
        <f>GFV287+#REF!</f>
        <v>#REF!</v>
      </c>
      <c r="GFX287" s="197"/>
      <c r="GFY287" s="678" t="e">
        <f>GFX287+#REF!</f>
        <v>#REF!</v>
      </c>
      <c r="GFZ287" s="197"/>
      <c r="GGA287" s="678" t="e">
        <f>GFZ287+#REF!</f>
        <v>#REF!</v>
      </c>
      <c r="GGB287" s="197"/>
      <c r="GGC287" s="678" t="e">
        <f>GGB287+#REF!</f>
        <v>#REF!</v>
      </c>
      <c r="GGD287" s="197"/>
      <c r="GGE287" s="678" t="e">
        <f>GGD287+#REF!</f>
        <v>#REF!</v>
      </c>
      <c r="GGF287" s="197"/>
      <c r="GGG287" s="678" t="e">
        <f>GGF287+#REF!</f>
        <v>#REF!</v>
      </c>
      <c r="GGH287" s="197"/>
      <c r="GGI287" s="678" t="e">
        <f>GGH287+#REF!</f>
        <v>#REF!</v>
      </c>
      <c r="GGJ287" s="197"/>
      <c r="GGK287" s="678" t="e">
        <f>GGJ287+#REF!</f>
        <v>#REF!</v>
      </c>
      <c r="GGL287" s="197"/>
      <c r="GGM287" s="678" t="e">
        <f>GGL287+#REF!</f>
        <v>#REF!</v>
      </c>
      <c r="GGN287" s="197"/>
      <c r="GGO287" s="678" t="e">
        <f>GGN287+#REF!</f>
        <v>#REF!</v>
      </c>
      <c r="GGP287" s="197"/>
      <c r="GGQ287" s="678" t="e">
        <f>GGP287+#REF!</f>
        <v>#REF!</v>
      </c>
      <c r="GGR287" s="197"/>
      <c r="GGS287" s="678" t="e">
        <f>GGR287+#REF!</f>
        <v>#REF!</v>
      </c>
      <c r="GGT287" s="197"/>
      <c r="GGU287" s="678" t="e">
        <f>GGT287+#REF!</f>
        <v>#REF!</v>
      </c>
      <c r="GGV287" s="197"/>
      <c r="GGW287" s="678" t="e">
        <f>GGV287+#REF!</f>
        <v>#REF!</v>
      </c>
      <c r="GGX287" s="197"/>
      <c r="GGY287" s="678" t="e">
        <f>GGX287+#REF!</f>
        <v>#REF!</v>
      </c>
      <c r="GGZ287" s="197"/>
      <c r="GHA287" s="678" t="e">
        <f>GGZ287+#REF!</f>
        <v>#REF!</v>
      </c>
      <c r="GHB287" s="197"/>
      <c r="GHC287" s="678" t="e">
        <f>GHB287+#REF!</f>
        <v>#REF!</v>
      </c>
      <c r="GHD287" s="197"/>
      <c r="GHE287" s="678" t="e">
        <f>GHD287+#REF!</f>
        <v>#REF!</v>
      </c>
      <c r="GHF287" s="197"/>
      <c r="GHG287" s="678" t="e">
        <f>GHF287+#REF!</f>
        <v>#REF!</v>
      </c>
      <c r="GHH287" s="197"/>
      <c r="GHI287" s="678" t="e">
        <f>GHH287+#REF!</f>
        <v>#REF!</v>
      </c>
      <c r="GHJ287" s="197"/>
      <c r="GHK287" s="678" t="e">
        <f>GHJ287+#REF!</f>
        <v>#REF!</v>
      </c>
      <c r="GHL287" s="197"/>
      <c r="GHM287" s="678" t="e">
        <f>GHL287+#REF!</f>
        <v>#REF!</v>
      </c>
      <c r="GHN287" s="197"/>
      <c r="GHO287" s="678" t="e">
        <f>GHN287+#REF!</f>
        <v>#REF!</v>
      </c>
      <c r="GHP287" s="197"/>
      <c r="GHQ287" s="678" t="e">
        <f>GHP287+#REF!</f>
        <v>#REF!</v>
      </c>
      <c r="GHR287" s="197"/>
      <c r="GHS287" s="678" t="e">
        <f>GHR287+#REF!</f>
        <v>#REF!</v>
      </c>
      <c r="GHT287" s="197"/>
      <c r="GHU287" s="678" t="e">
        <f>GHT287+#REF!</f>
        <v>#REF!</v>
      </c>
      <c r="GHV287" s="197"/>
      <c r="GHW287" s="678" t="e">
        <f>GHV287+#REF!</f>
        <v>#REF!</v>
      </c>
      <c r="GHX287" s="197"/>
      <c r="GHY287" s="678" t="e">
        <f>GHX287+#REF!</f>
        <v>#REF!</v>
      </c>
      <c r="GHZ287" s="197"/>
      <c r="GIA287" s="678" t="e">
        <f>GHZ287+#REF!</f>
        <v>#REF!</v>
      </c>
      <c r="GIB287" s="197"/>
      <c r="GIC287" s="678" t="e">
        <f>GIB287+#REF!</f>
        <v>#REF!</v>
      </c>
      <c r="GID287" s="197"/>
      <c r="GIE287" s="678" t="e">
        <f>GID287+#REF!</f>
        <v>#REF!</v>
      </c>
      <c r="GIF287" s="197"/>
      <c r="GIG287" s="678" t="e">
        <f>GIF287+#REF!</f>
        <v>#REF!</v>
      </c>
      <c r="GIH287" s="197"/>
      <c r="GII287" s="678" t="e">
        <f>GIH287+#REF!</f>
        <v>#REF!</v>
      </c>
      <c r="GIJ287" s="197"/>
      <c r="GIK287" s="678" t="e">
        <f>GIJ287+#REF!</f>
        <v>#REF!</v>
      </c>
      <c r="GIL287" s="197"/>
      <c r="GIM287" s="678" t="e">
        <f>GIL287+#REF!</f>
        <v>#REF!</v>
      </c>
      <c r="GIN287" s="197"/>
      <c r="GIO287" s="678" t="e">
        <f>GIN287+#REF!</f>
        <v>#REF!</v>
      </c>
      <c r="GIP287" s="197"/>
      <c r="GIQ287" s="678" t="e">
        <f>GIP287+#REF!</f>
        <v>#REF!</v>
      </c>
      <c r="GIR287" s="197"/>
      <c r="GIS287" s="678" t="e">
        <f>GIR287+#REF!</f>
        <v>#REF!</v>
      </c>
      <c r="GIT287" s="197"/>
      <c r="GIU287" s="678" t="e">
        <f>GIT287+#REF!</f>
        <v>#REF!</v>
      </c>
      <c r="GIV287" s="197"/>
      <c r="GIW287" s="678" t="e">
        <f>GIV287+#REF!</f>
        <v>#REF!</v>
      </c>
      <c r="GIX287" s="197"/>
      <c r="GIY287" s="678" t="e">
        <f>GIX287+#REF!</f>
        <v>#REF!</v>
      </c>
      <c r="GIZ287" s="197"/>
      <c r="GJA287" s="678" t="e">
        <f>GIZ287+#REF!</f>
        <v>#REF!</v>
      </c>
      <c r="GJB287" s="197"/>
      <c r="GJC287" s="678" t="e">
        <f>GJB287+#REF!</f>
        <v>#REF!</v>
      </c>
      <c r="GJD287" s="197"/>
      <c r="GJE287" s="678" t="e">
        <f>GJD287+#REF!</f>
        <v>#REF!</v>
      </c>
      <c r="GJF287" s="197"/>
      <c r="GJG287" s="678" t="e">
        <f>GJF287+#REF!</f>
        <v>#REF!</v>
      </c>
      <c r="GJH287" s="197"/>
      <c r="GJI287" s="678" t="e">
        <f>GJH287+#REF!</f>
        <v>#REF!</v>
      </c>
      <c r="GJJ287" s="197"/>
      <c r="GJK287" s="678" t="e">
        <f>GJJ287+#REF!</f>
        <v>#REF!</v>
      </c>
      <c r="GJL287" s="197"/>
      <c r="GJM287" s="678" t="e">
        <f>GJL287+#REF!</f>
        <v>#REF!</v>
      </c>
      <c r="GJN287" s="197"/>
      <c r="GJO287" s="678" t="e">
        <f>GJN287+#REF!</f>
        <v>#REF!</v>
      </c>
      <c r="GJP287" s="197"/>
      <c r="GJQ287" s="678" t="e">
        <f>GJP287+#REF!</f>
        <v>#REF!</v>
      </c>
      <c r="GJR287" s="197"/>
      <c r="GJS287" s="678" t="e">
        <f>GJR287+#REF!</f>
        <v>#REF!</v>
      </c>
      <c r="GJT287" s="197"/>
      <c r="GJU287" s="678" t="e">
        <f>GJT287+#REF!</f>
        <v>#REF!</v>
      </c>
      <c r="GJV287" s="197"/>
      <c r="GJW287" s="678" t="e">
        <f>GJV287+#REF!</f>
        <v>#REF!</v>
      </c>
      <c r="GJX287" s="197"/>
      <c r="GJY287" s="678" t="e">
        <f>GJX287+#REF!</f>
        <v>#REF!</v>
      </c>
      <c r="GJZ287" s="197"/>
      <c r="GKA287" s="678" t="e">
        <f>GJZ287+#REF!</f>
        <v>#REF!</v>
      </c>
      <c r="GKB287" s="197"/>
      <c r="GKC287" s="678" t="e">
        <f>GKB287+#REF!</f>
        <v>#REF!</v>
      </c>
      <c r="GKD287" s="197"/>
      <c r="GKE287" s="678" t="e">
        <f>GKD287+#REF!</f>
        <v>#REF!</v>
      </c>
      <c r="GKF287" s="197"/>
      <c r="GKG287" s="678" t="e">
        <f>GKF287+#REF!</f>
        <v>#REF!</v>
      </c>
      <c r="GKH287" s="197"/>
      <c r="GKI287" s="678" t="e">
        <f>GKH287+#REF!</f>
        <v>#REF!</v>
      </c>
      <c r="GKJ287" s="197"/>
      <c r="GKK287" s="678" t="e">
        <f>GKJ287+#REF!</f>
        <v>#REF!</v>
      </c>
      <c r="GKL287" s="197"/>
      <c r="GKM287" s="678" t="e">
        <f>GKL287+#REF!</f>
        <v>#REF!</v>
      </c>
      <c r="GKN287" s="197"/>
      <c r="GKO287" s="678" t="e">
        <f>GKN287+#REF!</f>
        <v>#REF!</v>
      </c>
      <c r="GKP287" s="197"/>
      <c r="GKQ287" s="678" t="e">
        <f>GKP287+#REF!</f>
        <v>#REF!</v>
      </c>
      <c r="GKR287" s="197"/>
      <c r="GKS287" s="678" t="e">
        <f>GKR287+#REF!</f>
        <v>#REF!</v>
      </c>
      <c r="GKT287" s="197"/>
      <c r="GKU287" s="678" t="e">
        <f>GKT287+#REF!</f>
        <v>#REF!</v>
      </c>
      <c r="GKV287" s="197"/>
      <c r="GKW287" s="678" t="e">
        <f>GKV287+#REF!</f>
        <v>#REF!</v>
      </c>
      <c r="GKX287" s="197"/>
      <c r="GKY287" s="678" t="e">
        <f>GKX287+#REF!</f>
        <v>#REF!</v>
      </c>
      <c r="GKZ287" s="197"/>
      <c r="GLA287" s="678" t="e">
        <f>GKZ287+#REF!</f>
        <v>#REF!</v>
      </c>
      <c r="GLB287" s="197"/>
      <c r="GLC287" s="678" t="e">
        <f>GLB287+#REF!</f>
        <v>#REF!</v>
      </c>
      <c r="GLD287" s="197"/>
      <c r="GLE287" s="678" t="e">
        <f>GLD287+#REF!</f>
        <v>#REF!</v>
      </c>
      <c r="GLF287" s="197"/>
      <c r="GLG287" s="678" t="e">
        <f>GLF287+#REF!</f>
        <v>#REF!</v>
      </c>
      <c r="GLH287" s="197"/>
      <c r="GLI287" s="678" t="e">
        <f>GLH287+#REF!</f>
        <v>#REF!</v>
      </c>
      <c r="GLJ287" s="197"/>
      <c r="GLK287" s="678" t="e">
        <f>GLJ287+#REF!</f>
        <v>#REF!</v>
      </c>
      <c r="GLL287" s="197"/>
      <c r="GLM287" s="678" t="e">
        <f>GLL287+#REF!</f>
        <v>#REF!</v>
      </c>
      <c r="GLN287" s="197"/>
      <c r="GLO287" s="678" t="e">
        <f>GLN287+#REF!</f>
        <v>#REF!</v>
      </c>
      <c r="GLP287" s="197"/>
      <c r="GLQ287" s="678" t="e">
        <f>GLP287+#REF!</f>
        <v>#REF!</v>
      </c>
      <c r="GLR287" s="197"/>
      <c r="GLS287" s="678" t="e">
        <f>GLR287+#REF!</f>
        <v>#REF!</v>
      </c>
      <c r="GLT287" s="197"/>
      <c r="GLU287" s="678" t="e">
        <f>GLT287+#REF!</f>
        <v>#REF!</v>
      </c>
      <c r="GLV287" s="197"/>
      <c r="GLW287" s="678" t="e">
        <f>GLV287+#REF!</f>
        <v>#REF!</v>
      </c>
      <c r="GLX287" s="197"/>
      <c r="GLY287" s="678" t="e">
        <f>GLX287+#REF!</f>
        <v>#REF!</v>
      </c>
      <c r="GLZ287" s="197"/>
      <c r="GMA287" s="678" t="e">
        <f>GLZ287+#REF!</f>
        <v>#REF!</v>
      </c>
      <c r="GMB287" s="197"/>
      <c r="GMC287" s="678" t="e">
        <f>GMB287+#REF!</f>
        <v>#REF!</v>
      </c>
      <c r="GMD287" s="197"/>
      <c r="GME287" s="678" t="e">
        <f>GMD287+#REF!</f>
        <v>#REF!</v>
      </c>
      <c r="GMF287" s="197"/>
      <c r="GMG287" s="678" t="e">
        <f>GMF287+#REF!</f>
        <v>#REF!</v>
      </c>
      <c r="GMH287" s="197"/>
      <c r="GMI287" s="678" t="e">
        <f>GMH287+#REF!</f>
        <v>#REF!</v>
      </c>
      <c r="GMJ287" s="197"/>
      <c r="GMK287" s="678" t="e">
        <f>GMJ287+#REF!</f>
        <v>#REF!</v>
      </c>
      <c r="GML287" s="197"/>
      <c r="GMM287" s="678" t="e">
        <f>GML287+#REF!</f>
        <v>#REF!</v>
      </c>
      <c r="GMN287" s="197"/>
      <c r="GMO287" s="678" t="e">
        <f>GMN287+#REF!</f>
        <v>#REF!</v>
      </c>
      <c r="GMP287" s="197"/>
      <c r="GMQ287" s="678" t="e">
        <f>GMP287+#REF!</f>
        <v>#REF!</v>
      </c>
      <c r="GMR287" s="197"/>
      <c r="GMS287" s="678" t="e">
        <f>GMR287+#REF!</f>
        <v>#REF!</v>
      </c>
      <c r="GMT287" s="197"/>
      <c r="GMU287" s="678" t="e">
        <f>GMT287+#REF!</f>
        <v>#REF!</v>
      </c>
      <c r="GMV287" s="197"/>
      <c r="GMW287" s="678" t="e">
        <f>GMV287+#REF!</f>
        <v>#REF!</v>
      </c>
      <c r="GMX287" s="197"/>
      <c r="GMY287" s="678" t="e">
        <f>GMX287+#REF!</f>
        <v>#REF!</v>
      </c>
      <c r="GMZ287" s="197"/>
      <c r="GNA287" s="678" t="e">
        <f>GMZ287+#REF!</f>
        <v>#REF!</v>
      </c>
      <c r="GNB287" s="197"/>
      <c r="GNC287" s="678" t="e">
        <f>GNB287+#REF!</f>
        <v>#REF!</v>
      </c>
      <c r="GND287" s="197"/>
      <c r="GNE287" s="678" t="e">
        <f>GND287+#REF!</f>
        <v>#REF!</v>
      </c>
      <c r="GNF287" s="197"/>
      <c r="GNG287" s="678" t="e">
        <f>GNF287+#REF!</f>
        <v>#REF!</v>
      </c>
      <c r="GNH287" s="197"/>
      <c r="GNI287" s="678" t="e">
        <f>GNH287+#REF!</f>
        <v>#REF!</v>
      </c>
      <c r="GNJ287" s="197"/>
      <c r="GNK287" s="678" t="e">
        <f>GNJ287+#REF!</f>
        <v>#REF!</v>
      </c>
      <c r="GNL287" s="197"/>
      <c r="GNM287" s="678" t="e">
        <f>GNL287+#REF!</f>
        <v>#REF!</v>
      </c>
      <c r="GNN287" s="197"/>
      <c r="GNO287" s="678" t="e">
        <f>GNN287+#REF!</f>
        <v>#REF!</v>
      </c>
      <c r="GNP287" s="197"/>
      <c r="GNQ287" s="678" t="e">
        <f>GNP287+#REF!</f>
        <v>#REF!</v>
      </c>
      <c r="GNR287" s="197"/>
      <c r="GNS287" s="678" t="e">
        <f>GNR287+#REF!</f>
        <v>#REF!</v>
      </c>
      <c r="GNT287" s="197"/>
      <c r="GNU287" s="678" t="e">
        <f>GNT287+#REF!</f>
        <v>#REF!</v>
      </c>
      <c r="GNV287" s="197"/>
      <c r="GNW287" s="678" t="e">
        <f>GNV287+#REF!</f>
        <v>#REF!</v>
      </c>
      <c r="GNX287" s="197"/>
      <c r="GNY287" s="678" t="e">
        <f>GNX287+#REF!</f>
        <v>#REF!</v>
      </c>
      <c r="GNZ287" s="197"/>
      <c r="GOA287" s="678" t="e">
        <f>GNZ287+#REF!</f>
        <v>#REF!</v>
      </c>
      <c r="GOB287" s="197"/>
      <c r="GOC287" s="678" t="e">
        <f>GOB287+#REF!</f>
        <v>#REF!</v>
      </c>
      <c r="GOD287" s="197"/>
      <c r="GOE287" s="678" t="e">
        <f>GOD287+#REF!</f>
        <v>#REF!</v>
      </c>
      <c r="GOF287" s="197"/>
      <c r="GOG287" s="678" t="e">
        <f>GOF287+#REF!</f>
        <v>#REF!</v>
      </c>
      <c r="GOH287" s="197"/>
      <c r="GOI287" s="678" t="e">
        <f>GOH287+#REF!</f>
        <v>#REF!</v>
      </c>
      <c r="GOJ287" s="197"/>
      <c r="GOK287" s="678" t="e">
        <f>GOJ287+#REF!</f>
        <v>#REF!</v>
      </c>
      <c r="GOL287" s="197"/>
      <c r="GOM287" s="678" t="e">
        <f>GOL287+#REF!</f>
        <v>#REF!</v>
      </c>
      <c r="GON287" s="197"/>
      <c r="GOO287" s="678" t="e">
        <f>GON287+#REF!</f>
        <v>#REF!</v>
      </c>
      <c r="GOP287" s="197"/>
      <c r="GOQ287" s="678" t="e">
        <f>GOP287+#REF!</f>
        <v>#REF!</v>
      </c>
      <c r="GOR287" s="197"/>
      <c r="GOS287" s="678" t="e">
        <f>GOR287+#REF!</f>
        <v>#REF!</v>
      </c>
      <c r="GOT287" s="197"/>
      <c r="GOU287" s="678" t="e">
        <f>GOT287+#REF!</f>
        <v>#REF!</v>
      </c>
      <c r="GOV287" s="197"/>
      <c r="GOW287" s="678" t="e">
        <f>GOV287+#REF!</f>
        <v>#REF!</v>
      </c>
      <c r="GOX287" s="197"/>
      <c r="GOY287" s="678" t="e">
        <f>GOX287+#REF!</f>
        <v>#REF!</v>
      </c>
      <c r="GOZ287" s="197"/>
      <c r="GPA287" s="678" t="e">
        <f>GOZ287+#REF!</f>
        <v>#REF!</v>
      </c>
      <c r="GPB287" s="197"/>
      <c r="GPC287" s="678" t="e">
        <f>GPB287+#REF!</f>
        <v>#REF!</v>
      </c>
      <c r="GPD287" s="197"/>
      <c r="GPE287" s="678" t="e">
        <f>GPD287+#REF!</f>
        <v>#REF!</v>
      </c>
      <c r="GPF287" s="197"/>
      <c r="GPG287" s="678" t="e">
        <f>GPF287+#REF!</f>
        <v>#REF!</v>
      </c>
      <c r="GPH287" s="197"/>
      <c r="GPI287" s="678" t="e">
        <f>GPH287+#REF!</f>
        <v>#REF!</v>
      </c>
      <c r="GPJ287" s="197"/>
      <c r="GPK287" s="678" t="e">
        <f>GPJ287+#REF!</f>
        <v>#REF!</v>
      </c>
      <c r="GPL287" s="197"/>
      <c r="GPM287" s="678" t="e">
        <f>GPL287+#REF!</f>
        <v>#REF!</v>
      </c>
      <c r="GPN287" s="197"/>
      <c r="GPO287" s="678" t="e">
        <f>GPN287+#REF!</f>
        <v>#REF!</v>
      </c>
      <c r="GPP287" s="197"/>
      <c r="GPQ287" s="678" t="e">
        <f>GPP287+#REF!</f>
        <v>#REF!</v>
      </c>
      <c r="GPR287" s="197"/>
      <c r="GPS287" s="678" t="e">
        <f>GPR287+#REF!</f>
        <v>#REF!</v>
      </c>
      <c r="GPT287" s="197"/>
      <c r="GPU287" s="678" t="e">
        <f>GPT287+#REF!</f>
        <v>#REF!</v>
      </c>
      <c r="GPV287" s="197"/>
      <c r="GPW287" s="678" t="e">
        <f>GPV287+#REF!</f>
        <v>#REF!</v>
      </c>
      <c r="GPX287" s="197"/>
      <c r="GPY287" s="678" t="e">
        <f>GPX287+#REF!</f>
        <v>#REF!</v>
      </c>
      <c r="GPZ287" s="197"/>
      <c r="GQA287" s="678" t="e">
        <f>GPZ287+#REF!</f>
        <v>#REF!</v>
      </c>
      <c r="GQB287" s="197"/>
      <c r="GQC287" s="678" t="e">
        <f>GQB287+#REF!</f>
        <v>#REF!</v>
      </c>
      <c r="GQD287" s="197"/>
      <c r="GQE287" s="678" t="e">
        <f>GQD287+#REF!</f>
        <v>#REF!</v>
      </c>
      <c r="GQF287" s="197"/>
      <c r="GQG287" s="678" t="e">
        <f>GQF287+#REF!</f>
        <v>#REF!</v>
      </c>
      <c r="GQH287" s="197"/>
      <c r="GQI287" s="678" t="e">
        <f>GQH287+#REF!</f>
        <v>#REF!</v>
      </c>
      <c r="GQJ287" s="197"/>
      <c r="GQK287" s="678" t="e">
        <f>GQJ287+#REF!</f>
        <v>#REF!</v>
      </c>
      <c r="GQL287" s="197"/>
      <c r="GQM287" s="678" t="e">
        <f>GQL287+#REF!</f>
        <v>#REF!</v>
      </c>
      <c r="GQN287" s="197"/>
      <c r="GQO287" s="678" t="e">
        <f>GQN287+#REF!</f>
        <v>#REF!</v>
      </c>
      <c r="GQP287" s="197"/>
      <c r="GQQ287" s="678" t="e">
        <f>GQP287+#REF!</f>
        <v>#REF!</v>
      </c>
      <c r="GQR287" s="197"/>
      <c r="GQS287" s="678" t="e">
        <f>GQR287+#REF!</f>
        <v>#REF!</v>
      </c>
      <c r="GQT287" s="197"/>
      <c r="GQU287" s="678" t="e">
        <f>GQT287+#REF!</f>
        <v>#REF!</v>
      </c>
      <c r="GQV287" s="197"/>
      <c r="GQW287" s="678" t="e">
        <f>GQV287+#REF!</f>
        <v>#REF!</v>
      </c>
      <c r="GQX287" s="197"/>
      <c r="GQY287" s="678" t="e">
        <f>GQX287+#REF!</f>
        <v>#REF!</v>
      </c>
      <c r="GQZ287" s="197"/>
      <c r="GRA287" s="678" t="e">
        <f>GQZ287+#REF!</f>
        <v>#REF!</v>
      </c>
      <c r="GRB287" s="197"/>
      <c r="GRC287" s="678" t="e">
        <f>GRB287+#REF!</f>
        <v>#REF!</v>
      </c>
      <c r="GRD287" s="197"/>
      <c r="GRE287" s="678" t="e">
        <f>GRD287+#REF!</f>
        <v>#REF!</v>
      </c>
      <c r="GRF287" s="197"/>
      <c r="GRG287" s="678" t="e">
        <f>GRF287+#REF!</f>
        <v>#REF!</v>
      </c>
      <c r="GRH287" s="197"/>
      <c r="GRI287" s="678" t="e">
        <f>GRH287+#REF!</f>
        <v>#REF!</v>
      </c>
      <c r="GRJ287" s="197"/>
      <c r="GRK287" s="678" t="e">
        <f>GRJ287+#REF!</f>
        <v>#REF!</v>
      </c>
      <c r="GRL287" s="197"/>
      <c r="GRM287" s="678" t="e">
        <f>GRL287+#REF!</f>
        <v>#REF!</v>
      </c>
      <c r="GRN287" s="197"/>
      <c r="GRO287" s="678" t="e">
        <f>GRN287+#REF!</f>
        <v>#REF!</v>
      </c>
      <c r="GRP287" s="197"/>
      <c r="GRQ287" s="678" t="e">
        <f>GRP287+#REF!</f>
        <v>#REF!</v>
      </c>
      <c r="GRR287" s="197"/>
      <c r="GRS287" s="678" t="e">
        <f>GRR287+#REF!</f>
        <v>#REF!</v>
      </c>
      <c r="GRT287" s="197"/>
      <c r="GRU287" s="678" t="e">
        <f>GRT287+#REF!</f>
        <v>#REF!</v>
      </c>
      <c r="GRV287" s="197"/>
      <c r="GRW287" s="678" t="e">
        <f>GRV287+#REF!</f>
        <v>#REF!</v>
      </c>
      <c r="GRX287" s="197"/>
      <c r="GRY287" s="678" t="e">
        <f>GRX287+#REF!</f>
        <v>#REF!</v>
      </c>
      <c r="GRZ287" s="197"/>
      <c r="GSA287" s="678" t="e">
        <f>GRZ287+#REF!</f>
        <v>#REF!</v>
      </c>
      <c r="GSB287" s="197"/>
      <c r="GSC287" s="678" t="e">
        <f>GSB287+#REF!</f>
        <v>#REF!</v>
      </c>
      <c r="GSD287" s="197"/>
      <c r="GSE287" s="678" t="e">
        <f>GSD287+#REF!</f>
        <v>#REF!</v>
      </c>
      <c r="GSF287" s="197"/>
      <c r="GSG287" s="678" t="e">
        <f>GSF287+#REF!</f>
        <v>#REF!</v>
      </c>
      <c r="GSH287" s="197"/>
      <c r="GSI287" s="678" t="e">
        <f>GSH287+#REF!</f>
        <v>#REF!</v>
      </c>
      <c r="GSJ287" s="197"/>
      <c r="GSK287" s="678" t="e">
        <f>GSJ287+#REF!</f>
        <v>#REF!</v>
      </c>
      <c r="GSL287" s="197"/>
      <c r="GSM287" s="678" t="e">
        <f>GSL287+#REF!</f>
        <v>#REF!</v>
      </c>
      <c r="GSN287" s="197"/>
      <c r="GSO287" s="678" t="e">
        <f>GSN287+#REF!</f>
        <v>#REF!</v>
      </c>
      <c r="GSP287" s="197"/>
      <c r="GSQ287" s="678" t="e">
        <f>GSP287+#REF!</f>
        <v>#REF!</v>
      </c>
      <c r="GSR287" s="197"/>
      <c r="GSS287" s="678" t="e">
        <f>GSR287+#REF!</f>
        <v>#REF!</v>
      </c>
      <c r="GST287" s="197"/>
      <c r="GSU287" s="678" t="e">
        <f>GST287+#REF!</f>
        <v>#REF!</v>
      </c>
      <c r="GSV287" s="197"/>
      <c r="GSW287" s="678" t="e">
        <f>GSV287+#REF!</f>
        <v>#REF!</v>
      </c>
      <c r="GSX287" s="197"/>
      <c r="GSY287" s="678" t="e">
        <f>GSX287+#REF!</f>
        <v>#REF!</v>
      </c>
      <c r="GSZ287" s="197"/>
      <c r="GTA287" s="678" t="e">
        <f>GSZ287+#REF!</f>
        <v>#REF!</v>
      </c>
      <c r="GTB287" s="197"/>
      <c r="GTC287" s="678" t="e">
        <f>GTB287+#REF!</f>
        <v>#REF!</v>
      </c>
      <c r="GTD287" s="197"/>
      <c r="GTE287" s="678" t="e">
        <f>GTD287+#REF!</f>
        <v>#REF!</v>
      </c>
      <c r="GTF287" s="197"/>
      <c r="GTG287" s="678" t="e">
        <f>GTF287+#REF!</f>
        <v>#REF!</v>
      </c>
      <c r="GTH287" s="197"/>
      <c r="GTI287" s="678" t="e">
        <f>GTH287+#REF!</f>
        <v>#REF!</v>
      </c>
      <c r="GTJ287" s="197"/>
      <c r="GTK287" s="678" t="e">
        <f>GTJ287+#REF!</f>
        <v>#REF!</v>
      </c>
      <c r="GTL287" s="197"/>
      <c r="GTM287" s="678" t="e">
        <f>GTL287+#REF!</f>
        <v>#REF!</v>
      </c>
      <c r="GTN287" s="197"/>
      <c r="GTO287" s="678" t="e">
        <f>GTN287+#REF!</f>
        <v>#REF!</v>
      </c>
      <c r="GTP287" s="197"/>
      <c r="GTQ287" s="678" t="e">
        <f>GTP287+#REF!</f>
        <v>#REF!</v>
      </c>
      <c r="GTR287" s="197"/>
      <c r="GTS287" s="678" t="e">
        <f>GTR287+#REF!</f>
        <v>#REF!</v>
      </c>
      <c r="GTT287" s="197"/>
      <c r="GTU287" s="678" t="e">
        <f>GTT287+#REF!</f>
        <v>#REF!</v>
      </c>
      <c r="GTV287" s="197"/>
      <c r="GTW287" s="678" t="e">
        <f>GTV287+#REF!</f>
        <v>#REF!</v>
      </c>
      <c r="GTX287" s="197"/>
      <c r="GTY287" s="678" t="e">
        <f>GTX287+#REF!</f>
        <v>#REF!</v>
      </c>
      <c r="GTZ287" s="197"/>
      <c r="GUA287" s="678" t="e">
        <f>GTZ287+#REF!</f>
        <v>#REF!</v>
      </c>
      <c r="GUB287" s="197"/>
      <c r="GUC287" s="678" t="e">
        <f>GUB287+#REF!</f>
        <v>#REF!</v>
      </c>
      <c r="GUD287" s="197"/>
      <c r="GUE287" s="678" t="e">
        <f>GUD287+#REF!</f>
        <v>#REF!</v>
      </c>
      <c r="GUF287" s="197"/>
      <c r="GUG287" s="678" t="e">
        <f>GUF287+#REF!</f>
        <v>#REF!</v>
      </c>
      <c r="GUH287" s="197"/>
      <c r="GUI287" s="678" t="e">
        <f>GUH287+#REF!</f>
        <v>#REF!</v>
      </c>
      <c r="GUJ287" s="197"/>
      <c r="GUK287" s="678" t="e">
        <f>GUJ287+#REF!</f>
        <v>#REF!</v>
      </c>
      <c r="GUL287" s="197"/>
      <c r="GUM287" s="678" t="e">
        <f>GUL287+#REF!</f>
        <v>#REF!</v>
      </c>
      <c r="GUN287" s="197"/>
      <c r="GUO287" s="678" t="e">
        <f>GUN287+#REF!</f>
        <v>#REF!</v>
      </c>
      <c r="GUP287" s="197"/>
      <c r="GUQ287" s="678" t="e">
        <f>GUP287+#REF!</f>
        <v>#REF!</v>
      </c>
      <c r="GUR287" s="197"/>
      <c r="GUS287" s="678" t="e">
        <f>GUR287+#REF!</f>
        <v>#REF!</v>
      </c>
      <c r="GUT287" s="197"/>
      <c r="GUU287" s="678" t="e">
        <f>GUT287+#REF!</f>
        <v>#REF!</v>
      </c>
      <c r="GUV287" s="197"/>
      <c r="GUW287" s="678" t="e">
        <f>GUV287+#REF!</f>
        <v>#REF!</v>
      </c>
      <c r="GUX287" s="197"/>
      <c r="GUY287" s="678" t="e">
        <f>GUX287+#REF!</f>
        <v>#REF!</v>
      </c>
      <c r="GUZ287" s="197"/>
      <c r="GVA287" s="678" t="e">
        <f>GUZ287+#REF!</f>
        <v>#REF!</v>
      </c>
      <c r="GVB287" s="197"/>
      <c r="GVC287" s="678" t="e">
        <f>GVB287+#REF!</f>
        <v>#REF!</v>
      </c>
      <c r="GVD287" s="197"/>
      <c r="GVE287" s="678" t="e">
        <f>GVD287+#REF!</f>
        <v>#REF!</v>
      </c>
      <c r="GVF287" s="197"/>
      <c r="GVG287" s="678" t="e">
        <f>GVF287+#REF!</f>
        <v>#REF!</v>
      </c>
      <c r="GVH287" s="197"/>
      <c r="GVI287" s="678" t="e">
        <f>GVH287+#REF!</f>
        <v>#REF!</v>
      </c>
      <c r="GVJ287" s="197"/>
      <c r="GVK287" s="678" t="e">
        <f>GVJ287+#REF!</f>
        <v>#REF!</v>
      </c>
      <c r="GVL287" s="197"/>
      <c r="GVM287" s="678" t="e">
        <f>GVL287+#REF!</f>
        <v>#REF!</v>
      </c>
      <c r="GVN287" s="197"/>
      <c r="GVO287" s="678" t="e">
        <f>GVN287+#REF!</f>
        <v>#REF!</v>
      </c>
      <c r="GVP287" s="197"/>
      <c r="GVQ287" s="678" t="e">
        <f>GVP287+#REF!</f>
        <v>#REF!</v>
      </c>
      <c r="GVR287" s="197"/>
      <c r="GVS287" s="678" t="e">
        <f>GVR287+#REF!</f>
        <v>#REF!</v>
      </c>
      <c r="GVT287" s="197"/>
      <c r="GVU287" s="678" t="e">
        <f>GVT287+#REF!</f>
        <v>#REF!</v>
      </c>
      <c r="GVV287" s="197"/>
      <c r="GVW287" s="678" t="e">
        <f>GVV287+#REF!</f>
        <v>#REF!</v>
      </c>
      <c r="GVX287" s="197"/>
      <c r="GVY287" s="678" t="e">
        <f>GVX287+#REF!</f>
        <v>#REF!</v>
      </c>
      <c r="GVZ287" s="197"/>
      <c r="GWA287" s="678" t="e">
        <f>GVZ287+#REF!</f>
        <v>#REF!</v>
      </c>
      <c r="GWB287" s="197"/>
      <c r="GWC287" s="678" t="e">
        <f>GWB287+#REF!</f>
        <v>#REF!</v>
      </c>
      <c r="GWD287" s="197"/>
      <c r="GWE287" s="678" t="e">
        <f>GWD287+#REF!</f>
        <v>#REF!</v>
      </c>
      <c r="GWF287" s="197"/>
      <c r="GWG287" s="678" t="e">
        <f>GWF287+#REF!</f>
        <v>#REF!</v>
      </c>
      <c r="GWH287" s="197"/>
      <c r="GWI287" s="678" t="e">
        <f>GWH287+#REF!</f>
        <v>#REF!</v>
      </c>
      <c r="GWJ287" s="197"/>
      <c r="GWK287" s="678" t="e">
        <f>GWJ287+#REF!</f>
        <v>#REF!</v>
      </c>
      <c r="GWL287" s="197"/>
      <c r="GWM287" s="678" t="e">
        <f>GWL287+#REF!</f>
        <v>#REF!</v>
      </c>
      <c r="GWN287" s="197"/>
      <c r="GWO287" s="678" t="e">
        <f>GWN287+#REF!</f>
        <v>#REF!</v>
      </c>
      <c r="GWP287" s="197"/>
      <c r="GWQ287" s="678" t="e">
        <f>GWP287+#REF!</f>
        <v>#REF!</v>
      </c>
      <c r="GWR287" s="197"/>
      <c r="GWS287" s="678" t="e">
        <f>GWR287+#REF!</f>
        <v>#REF!</v>
      </c>
      <c r="GWT287" s="197"/>
      <c r="GWU287" s="678" t="e">
        <f>GWT287+#REF!</f>
        <v>#REF!</v>
      </c>
      <c r="GWV287" s="197"/>
      <c r="GWW287" s="678" t="e">
        <f>GWV287+#REF!</f>
        <v>#REF!</v>
      </c>
      <c r="GWX287" s="197"/>
      <c r="GWY287" s="678" t="e">
        <f>GWX287+#REF!</f>
        <v>#REF!</v>
      </c>
      <c r="GWZ287" s="197"/>
      <c r="GXA287" s="678" t="e">
        <f>GWZ287+#REF!</f>
        <v>#REF!</v>
      </c>
      <c r="GXB287" s="197"/>
      <c r="GXC287" s="678" t="e">
        <f>GXB287+#REF!</f>
        <v>#REF!</v>
      </c>
      <c r="GXD287" s="197"/>
      <c r="GXE287" s="678" t="e">
        <f>GXD287+#REF!</f>
        <v>#REF!</v>
      </c>
      <c r="GXF287" s="197"/>
      <c r="GXG287" s="678" t="e">
        <f>GXF287+#REF!</f>
        <v>#REF!</v>
      </c>
      <c r="GXH287" s="197"/>
      <c r="GXI287" s="678" t="e">
        <f>GXH287+#REF!</f>
        <v>#REF!</v>
      </c>
      <c r="GXJ287" s="197"/>
      <c r="GXK287" s="678" t="e">
        <f>GXJ287+#REF!</f>
        <v>#REF!</v>
      </c>
      <c r="GXL287" s="197"/>
      <c r="GXM287" s="678" t="e">
        <f>GXL287+#REF!</f>
        <v>#REF!</v>
      </c>
      <c r="GXN287" s="197"/>
      <c r="GXO287" s="678" t="e">
        <f>GXN287+#REF!</f>
        <v>#REF!</v>
      </c>
      <c r="GXP287" s="197"/>
      <c r="GXQ287" s="678" t="e">
        <f>GXP287+#REF!</f>
        <v>#REF!</v>
      </c>
      <c r="GXR287" s="197"/>
      <c r="GXS287" s="678" t="e">
        <f>GXR287+#REF!</f>
        <v>#REF!</v>
      </c>
      <c r="GXT287" s="197"/>
      <c r="GXU287" s="678" t="e">
        <f>GXT287+#REF!</f>
        <v>#REF!</v>
      </c>
      <c r="GXV287" s="197"/>
      <c r="GXW287" s="678" t="e">
        <f>GXV287+#REF!</f>
        <v>#REF!</v>
      </c>
      <c r="GXX287" s="197"/>
      <c r="GXY287" s="678" t="e">
        <f>GXX287+#REF!</f>
        <v>#REF!</v>
      </c>
      <c r="GXZ287" s="197"/>
      <c r="GYA287" s="678" t="e">
        <f>GXZ287+#REF!</f>
        <v>#REF!</v>
      </c>
      <c r="GYB287" s="197"/>
      <c r="GYC287" s="678" t="e">
        <f>GYB287+#REF!</f>
        <v>#REF!</v>
      </c>
      <c r="GYD287" s="197"/>
      <c r="GYE287" s="678" t="e">
        <f>GYD287+#REF!</f>
        <v>#REF!</v>
      </c>
      <c r="GYF287" s="197"/>
      <c r="GYG287" s="678" t="e">
        <f>GYF287+#REF!</f>
        <v>#REF!</v>
      </c>
      <c r="GYH287" s="197"/>
      <c r="GYI287" s="678" t="e">
        <f>GYH287+#REF!</f>
        <v>#REF!</v>
      </c>
      <c r="GYJ287" s="197"/>
      <c r="GYK287" s="678" t="e">
        <f>GYJ287+#REF!</f>
        <v>#REF!</v>
      </c>
      <c r="GYL287" s="197"/>
      <c r="GYM287" s="678" t="e">
        <f>GYL287+#REF!</f>
        <v>#REF!</v>
      </c>
      <c r="GYN287" s="197"/>
      <c r="GYO287" s="678" t="e">
        <f>GYN287+#REF!</f>
        <v>#REF!</v>
      </c>
      <c r="GYP287" s="197"/>
      <c r="GYQ287" s="678" t="e">
        <f>GYP287+#REF!</f>
        <v>#REF!</v>
      </c>
      <c r="GYR287" s="197"/>
      <c r="GYS287" s="678" t="e">
        <f>GYR287+#REF!</f>
        <v>#REF!</v>
      </c>
      <c r="GYT287" s="197"/>
      <c r="GYU287" s="678" t="e">
        <f>GYT287+#REF!</f>
        <v>#REF!</v>
      </c>
      <c r="GYV287" s="197"/>
      <c r="GYW287" s="678" t="e">
        <f>GYV287+#REF!</f>
        <v>#REF!</v>
      </c>
      <c r="GYX287" s="197"/>
      <c r="GYY287" s="678" t="e">
        <f>GYX287+#REF!</f>
        <v>#REF!</v>
      </c>
      <c r="GYZ287" s="197"/>
      <c r="GZA287" s="678" t="e">
        <f>GYZ287+#REF!</f>
        <v>#REF!</v>
      </c>
      <c r="GZB287" s="197"/>
      <c r="GZC287" s="678" t="e">
        <f>GZB287+#REF!</f>
        <v>#REF!</v>
      </c>
      <c r="GZD287" s="197"/>
      <c r="GZE287" s="678" t="e">
        <f>GZD287+#REF!</f>
        <v>#REF!</v>
      </c>
      <c r="GZF287" s="197"/>
      <c r="GZG287" s="678" t="e">
        <f>GZF287+#REF!</f>
        <v>#REF!</v>
      </c>
      <c r="GZH287" s="197"/>
      <c r="GZI287" s="678" t="e">
        <f>GZH287+#REF!</f>
        <v>#REF!</v>
      </c>
      <c r="GZJ287" s="197"/>
      <c r="GZK287" s="678" t="e">
        <f>GZJ287+#REF!</f>
        <v>#REF!</v>
      </c>
      <c r="GZL287" s="197"/>
      <c r="GZM287" s="678" t="e">
        <f>GZL287+#REF!</f>
        <v>#REF!</v>
      </c>
      <c r="GZN287" s="197"/>
      <c r="GZO287" s="678" t="e">
        <f>GZN287+#REF!</f>
        <v>#REF!</v>
      </c>
      <c r="GZP287" s="197"/>
      <c r="GZQ287" s="678" t="e">
        <f>GZP287+#REF!</f>
        <v>#REF!</v>
      </c>
      <c r="GZR287" s="197"/>
      <c r="GZS287" s="678" t="e">
        <f>GZR287+#REF!</f>
        <v>#REF!</v>
      </c>
      <c r="GZT287" s="197"/>
      <c r="GZU287" s="678" t="e">
        <f>GZT287+#REF!</f>
        <v>#REF!</v>
      </c>
      <c r="GZV287" s="197"/>
      <c r="GZW287" s="678" t="e">
        <f>GZV287+#REF!</f>
        <v>#REF!</v>
      </c>
      <c r="GZX287" s="197"/>
      <c r="GZY287" s="678" t="e">
        <f>GZX287+#REF!</f>
        <v>#REF!</v>
      </c>
      <c r="GZZ287" s="197"/>
      <c r="HAA287" s="678" t="e">
        <f>GZZ287+#REF!</f>
        <v>#REF!</v>
      </c>
      <c r="HAB287" s="197"/>
      <c r="HAC287" s="678" t="e">
        <f>HAB287+#REF!</f>
        <v>#REF!</v>
      </c>
      <c r="HAD287" s="197"/>
      <c r="HAE287" s="678" t="e">
        <f>HAD287+#REF!</f>
        <v>#REF!</v>
      </c>
      <c r="HAF287" s="197"/>
      <c r="HAG287" s="678" t="e">
        <f>HAF287+#REF!</f>
        <v>#REF!</v>
      </c>
      <c r="HAH287" s="197"/>
      <c r="HAI287" s="678" t="e">
        <f>HAH287+#REF!</f>
        <v>#REF!</v>
      </c>
      <c r="HAJ287" s="197"/>
      <c r="HAK287" s="678" t="e">
        <f>HAJ287+#REF!</f>
        <v>#REF!</v>
      </c>
      <c r="HAL287" s="197"/>
      <c r="HAM287" s="678" t="e">
        <f>HAL287+#REF!</f>
        <v>#REF!</v>
      </c>
      <c r="HAN287" s="197"/>
      <c r="HAO287" s="678" t="e">
        <f>HAN287+#REF!</f>
        <v>#REF!</v>
      </c>
      <c r="HAP287" s="197"/>
      <c r="HAQ287" s="678" t="e">
        <f>HAP287+#REF!</f>
        <v>#REF!</v>
      </c>
      <c r="HAR287" s="197"/>
      <c r="HAS287" s="678" t="e">
        <f>HAR287+#REF!</f>
        <v>#REF!</v>
      </c>
      <c r="HAT287" s="197"/>
      <c r="HAU287" s="678" t="e">
        <f>HAT287+#REF!</f>
        <v>#REF!</v>
      </c>
      <c r="HAV287" s="197"/>
      <c r="HAW287" s="678" t="e">
        <f>HAV287+#REF!</f>
        <v>#REF!</v>
      </c>
      <c r="HAX287" s="197"/>
      <c r="HAY287" s="678" t="e">
        <f>HAX287+#REF!</f>
        <v>#REF!</v>
      </c>
      <c r="HAZ287" s="197"/>
      <c r="HBA287" s="678" t="e">
        <f>HAZ287+#REF!</f>
        <v>#REF!</v>
      </c>
      <c r="HBB287" s="197"/>
      <c r="HBC287" s="678" t="e">
        <f>HBB287+#REF!</f>
        <v>#REF!</v>
      </c>
      <c r="HBD287" s="197"/>
      <c r="HBE287" s="678" t="e">
        <f>HBD287+#REF!</f>
        <v>#REF!</v>
      </c>
      <c r="HBF287" s="197"/>
      <c r="HBG287" s="678" t="e">
        <f>HBF287+#REF!</f>
        <v>#REF!</v>
      </c>
      <c r="HBH287" s="197"/>
      <c r="HBI287" s="678" t="e">
        <f>HBH287+#REF!</f>
        <v>#REF!</v>
      </c>
      <c r="HBJ287" s="197"/>
      <c r="HBK287" s="678" t="e">
        <f>HBJ287+#REF!</f>
        <v>#REF!</v>
      </c>
      <c r="HBL287" s="197"/>
      <c r="HBM287" s="678" t="e">
        <f>HBL287+#REF!</f>
        <v>#REF!</v>
      </c>
      <c r="HBN287" s="197"/>
      <c r="HBO287" s="678" t="e">
        <f>HBN287+#REF!</f>
        <v>#REF!</v>
      </c>
      <c r="HBP287" s="197"/>
      <c r="HBQ287" s="678" t="e">
        <f>HBP287+#REF!</f>
        <v>#REF!</v>
      </c>
      <c r="HBR287" s="197"/>
      <c r="HBS287" s="678" t="e">
        <f>HBR287+#REF!</f>
        <v>#REF!</v>
      </c>
      <c r="HBT287" s="197"/>
      <c r="HBU287" s="678" t="e">
        <f>HBT287+#REF!</f>
        <v>#REF!</v>
      </c>
      <c r="HBV287" s="197"/>
      <c r="HBW287" s="678" t="e">
        <f>HBV287+#REF!</f>
        <v>#REF!</v>
      </c>
      <c r="HBX287" s="197"/>
      <c r="HBY287" s="678" t="e">
        <f>HBX287+#REF!</f>
        <v>#REF!</v>
      </c>
      <c r="HBZ287" s="197"/>
      <c r="HCA287" s="678" t="e">
        <f>HBZ287+#REF!</f>
        <v>#REF!</v>
      </c>
      <c r="HCB287" s="197"/>
      <c r="HCC287" s="678" t="e">
        <f>HCB287+#REF!</f>
        <v>#REF!</v>
      </c>
      <c r="HCD287" s="197"/>
      <c r="HCE287" s="678" t="e">
        <f>HCD287+#REF!</f>
        <v>#REF!</v>
      </c>
      <c r="HCF287" s="197"/>
      <c r="HCG287" s="678" t="e">
        <f>HCF287+#REF!</f>
        <v>#REF!</v>
      </c>
      <c r="HCH287" s="197"/>
      <c r="HCI287" s="678" t="e">
        <f>HCH287+#REF!</f>
        <v>#REF!</v>
      </c>
      <c r="HCJ287" s="197"/>
      <c r="HCK287" s="678" t="e">
        <f>HCJ287+#REF!</f>
        <v>#REF!</v>
      </c>
      <c r="HCL287" s="197"/>
      <c r="HCM287" s="678" t="e">
        <f>HCL287+#REF!</f>
        <v>#REF!</v>
      </c>
      <c r="HCN287" s="197"/>
      <c r="HCO287" s="678" t="e">
        <f>HCN287+#REF!</f>
        <v>#REF!</v>
      </c>
      <c r="HCP287" s="197"/>
      <c r="HCQ287" s="678" t="e">
        <f>HCP287+#REF!</f>
        <v>#REF!</v>
      </c>
      <c r="HCR287" s="197"/>
      <c r="HCS287" s="678" t="e">
        <f>HCR287+#REF!</f>
        <v>#REF!</v>
      </c>
      <c r="HCT287" s="197"/>
      <c r="HCU287" s="678" t="e">
        <f>HCT287+#REF!</f>
        <v>#REF!</v>
      </c>
      <c r="HCV287" s="197"/>
      <c r="HCW287" s="678" t="e">
        <f>HCV287+#REF!</f>
        <v>#REF!</v>
      </c>
      <c r="HCX287" s="197"/>
      <c r="HCY287" s="678" t="e">
        <f>HCX287+#REF!</f>
        <v>#REF!</v>
      </c>
      <c r="HCZ287" s="197"/>
      <c r="HDA287" s="678" t="e">
        <f>HCZ287+#REF!</f>
        <v>#REF!</v>
      </c>
      <c r="HDB287" s="197"/>
      <c r="HDC287" s="678" t="e">
        <f>HDB287+#REF!</f>
        <v>#REF!</v>
      </c>
      <c r="HDD287" s="197"/>
      <c r="HDE287" s="678" t="e">
        <f>HDD287+#REF!</f>
        <v>#REF!</v>
      </c>
      <c r="HDF287" s="197"/>
      <c r="HDG287" s="678" t="e">
        <f>HDF287+#REF!</f>
        <v>#REF!</v>
      </c>
      <c r="HDH287" s="197"/>
      <c r="HDI287" s="678" t="e">
        <f>HDH287+#REF!</f>
        <v>#REF!</v>
      </c>
      <c r="HDJ287" s="197"/>
      <c r="HDK287" s="678" t="e">
        <f>HDJ287+#REF!</f>
        <v>#REF!</v>
      </c>
      <c r="HDL287" s="197"/>
      <c r="HDM287" s="678" t="e">
        <f>HDL287+#REF!</f>
        <v>#REF!</v>
      </c>
      <c r="HDN287" s="197"/>
      <c r="HDO287" s="678" t="e">
        <f>HDN287+#REF!</f>
        <v>#REF!</v>
      </c>
      <c r="HDP287" s="197"/>
      <c r="HDQ287" s="678" t="e">
        <f>HDP287+#REF!</f>
        <v>#REF!</v>
      </c>
      <c r="HDR287" s="197"/>
      <c r="HDS287" s="678" t="e">
        <f>HDR287+#REF!</f>
        <v>#REF!</v>
      </c>
      <c r="HDT287" s="197"/>
      <c r="HDU287" s="678" t="e">
        <f>HDT287+#REF!</f>
        <v>#REF!</v>
      </c>
      <c r="HDV287" s="197"/>
      <c r="HDW287" s="678" t="e">
        <f>HDV287+#REF!</f>
        <v>#REF!</v>
      </c>
      <c r="HDX287" s="197"/>
      <c r="HDY287" s="678" t="e">
        <f>HDX287+#REF!</f>
        <v>#REF!</v>
      </c>
      <c r="HDZ287" s="197"/>
      <c r="HEA287" s="678" t="e">
        <f>HDZ287+#REF!</f>
        <v>#REF!</v>
      </c>
      <c r="HEB287" s="197"/>
      <c r="HEC287" s="678" t="e">
        <f>HEB287+#REF!</f>
        <v>#REF!</v>
      </c>
      <c r="HED287" s="197"/>
      <c r="HEE287" s="678" t="e">
        <f>HED287+#REF!</f>
        <v>#REF!</v>
      </c>
      <c r="HEF287" s="197"/>
      <c r="HEG287" s="678" t="e">
        <f>HEF287+#REF!</f>
        <v>#REF!</v>
      </c>
      <c r="HEH287" s="197"/>
      <c r="HEI287" s="678" t="e">
        <f>HEH287+#REF!</f>
        <v>#REF!</v>
      </c>
      <c r="HEJ287" s="197"/>
      <c r="HEK287" s="678" t="e">
        <f>HEJ287+#REF!</f>
        <v>#REF!</v>
      </c>
      <c r="HEL287" s="197"/>
      <c r="HEM287" s="678" t="e">
        <f>HEL287+#REF!</f>
        <v>#REF!</v>
      </c>
      <c r="HEN287" s="197"/>
      <c r="HEO287" s="678" t="e">
        <f>HEN287+#REF!</f>
        <v>#REF!</v>
      </c>
      <c r="HEP287" s="197"/>
      <c r="HEQ287" s="678" t="e">
        <f>HEP287+#REF!</f>
        <v>#REF!</v>
      </c>
      <c r="HER287" s="197"/>
      <c r="HES287" s="678" t="e">
        <f>HER287+#REF!</f>
        <v>#REF!</v>
      </c>
      <c r="HET287" s="197"/>
      <c r="HEU287" s="678" t="e">
        <f>HET287+#REF!</f>
        <v>#REF!</v>
      </c>
      <c r="HEV287" s="197"/>
      <c r="HEW287" s="678" t="e">
        <f>HEV287+#REF!</f>
        <v>#REF!</v>
      </c>
      <c r="HEX287" s="197"/>
      <c r="HEY287" s="678" t="e">
        <f>HEX287+#REF!</f>
        <v>#REF!</v>
      </c>
      <c r="HEZ287" s="197"/>
      <c r="HFA287" s="678" t="e">
        <f>HEZ287+#REF!</f>
        <v>#REF!</v>
      </c>
      <c r="HFB287" s="197"/>
      <c r="HFC287" s="678" t="e">
        <f>HFB287+#REF!</f>
        <v>#REF!</v>
      </c>
      <c r="HFD287" s="197"/>
      <c r="HFE287" s="678" t="e">
        <f>HFD287+#REF!</f>
        <v>#REF!</v>
      </c>
      <c r="HFF287" s="197"/>
      <c r="HFG287" s="678" t="e">
        <f>HFF287+#REF!</f>
        <v>#REF!</v>
      </c>
      <c r="HFH287" s="197"/>
      <c r="HFI287" s="678" t="e">
        <f>HFH287+#REF!</f>
        <v>#REF!</v>
      </c>
      <c r="HFJ287" s="197"/>
      <c r="HFK287" s="678" t="e">
        <f>HFJ287+#REF!</f>
        <v>#REF!</v>
      </c>
      <c r="HFL287" s="197"/>
      <c r="HFM287" s="678" t="e">
        <f>HFL287+#REF!</f>
        <v>#REF!</v>
      </c>
      <c r="HFN287" s="197"/>
      <c r="HFO287" s="678" t="e">
        <f>HFN287+#REF!</f>
        <v>#REF!</v>
      </c>
      <c r="HFP287" s="197"/>
      <c r="HFQ287" s="678" t="e">
        <f>HFP287+#REF!</f>
        <v>#REF!</v>
      </c>
      <c r="HFR287" s="197"/>
      <c r="HFS287" s="678" t="e">
        <f>HFR287+#REF!</f>
        <v>#REF!</v>
      </c>
      <c r="HFT287" s="197"/>
      <c r="HFU287" s="678" t="e">
        <f>HFT287+#REF!</f>
        <v>#REF!</v>
      </c>
      <c r="HFV287" s="197"/>
      <c r="HFW287" s="678" t="e">
        <f>HFV287+#REF!</f>
        <v>#REF!</v>
      </c>
      <c r="HFX287" s="197"/>
      <c r="HFY287" s="678" t="e">
        <f>HFX287+#REF!</f>
        <v>#REF!</v>
      </c>
      <c r="HFZ287" s="197"/>
      <c r="HGA287" s="678" t="e">
        <f>HFZ287+#REF!</f>
        <v>#REF!</v>
      </c>
      <c r="HGB287" s="197"/>
      <c r="HGC287" s="678" t="e">
        <f>HGB287+#REF!</f>
        <v>#REF!</v>
      </c>
      <c r="HGD287" s="197"/>
      <c r="HGE287" s="678" t="e">
        <f>HGD287+#REF!</f>
        <v>#REF!</v>
      </c>
      <c r="HGF287" s="197"/>
      <c r="HGG287" s="678" t="e">
        <f>HGF287+#REF!</f>
        <v>#REF!</v>
      </c>
      <c r="HGH287" s="197"/>
      <c r="HGI287" s="678" t="e">
        <f>HGH287+#REF!</f>
        <v>#REF!</v>
      </c>
      <c r="HGJ287" s="197"/>
      <c r="HGK287" s="678" t="e">
        <f>HGJ287+#REF!</f>
        <v>#REF!</v>
      </c>
      <c r="HGL287" s="197"/>
      <c r="HGM287" s="678" t="e">
        <f>HGL287+#REF!</f>
        <v>#REF!</v>
      </c>
      <c r="HGN287" s="197"/>
      <c r="HGO287" s="678" t="e">
        <f>HGN287+#REF!</f>
        <v>#REF!</v>
      </c>
      <c r="HGP287" s="197"/>
      <c r="HGQ287" s="678" t="e">
        <f>HGP287+#REF!</f>
        <v>#REF!</v>
      </c>
      <c r="HGR287" s="197"/>
      <c r="HGS287" s="678" t="e">
        <f>HGR287+#REF!</f>
        <v>#REF!</v>
      </c>
      <c r="HGT287" s="197"/>
      <c r="HGU287" s="678" t="e">
        <f>HGT287+#REF!</f>
        <v>#REF!</v>
      </c>
      <c r="HGV287" s="197"/>
      <c r="HGW287" s="678" t="e">
        <f>HGV287+#REF!</f>
        <v>#REF!</v>
      </c>
      <c r="HGX287" s="197"/>
      <c r="HGY287" s="678" t="e">
        <f>HGX287+#REF!</f>
        <v>#REF!</v>
      </c>
      <c r="HGZ287" s="197"/>
      <c r="HHA287" s="678" t="e">
        <f>HGZ287+#REF!</f>
        <v>#REF!</v>
      </c>
      <c r="HHB287" s="197"/>
      <c r="HHC287" s="678" t="e">
        <f>HHB287+#REF!</f>
        <v>#REF!</v>
      </c>
      <c r="HHD287" s="197"/>
      <c r="HHE287" s="678" t="e">
        <f>HHD287+#REF!</f>
        <v>#REF!</v>
      </c>
      <c r="HHF287" s="197"/>
      <c r="HHG287" s="678" t="e">
        <f>HHF287+#REF!</f>
        <v>#REF!</v>
      </c>
      <c r="HHH287" s="197"/>
      <c r="HHI287" s="678" t="e">
        <f>HHH287+#REF!</f>
        <v>#REF!</v>
      </c>
      <c r="HHJ287" s="197"/>
      <c r="HHK287" s="678" t="e">
        <f>HHJ287+#REF!</f>
        <v>#REF!</v>
      </c>
      <c r="HHL287" s="197"/>
      <c r="HHM287" s="678" t="e">
        <f>HHL287+#REF!</f>
        <v>#REF!</v>
      </c>
      <c r="HHN287" s="197"/>
      <c r="HHO287" s="678" t="e">
        <f>HHN287+#REF!</f>
        <v>#REF!</v>
      </c>
      <c r="HHP287" s="197"/>
      <c r="HHQ287" s="678" t="e">
        <f>HHP287+#REF!</f>
        <v>#REF!</v>
      </c>
      <c r="HHR287" s="197"/>
      <c r="HHS287" s="678" t="e">
        <f>HHR287+#REF!</f>
        <v>#REF!</v>
      </c>
      <c r="HHT287" s="197"/>
      <c r="HHU287" s="678" t="e">
        <f>HHT287+#REF!</f>
        <v>#REF!</v>
      </c>
      <c r="HHV287" s="197"/>
      <c r="HHW287" s="678" t="e">
        <f>HHV287+#REF!</f>
        <v>#REF!</v>
      </c>
      <c r="HHX287" s="197"/>
      <c r="HHY287" s="678" t="e">
        <f>HHX287+#REF!</f>
        <v>#REF!</v>
      </c>
      <c r="HHZ287" s="197"/>
      <c r="HIA287" s="678" t="e">
        <f>HHZ287+#REF!</f>
        <v>#REF!</v>
      </c>
      <c r="HIB287" s="197"/>
      <c r="HIC287" s="678" t="e">
        <f>HIB287+#REF!</f>
        <v>#REF!</v>
      </c>
      <c r="HID287" s="197"/>
      <c r="HIE287" s="678" t="e">
        <f>HID287+#REF!</f>
        <v>#REF!</v>
      </c>
      <c r="HIF287" s="197"/>
      <c r="HIG287" s="678" t="e">
        <f>HIF287+#REF!</f>
        <v>#REF!</v>
      </c>
      <c r="HIH287" s="197"/>
      <c r="HII287" s="678" t="e">
        <f>HIH287+#REF!</f>
        <v>#REF!</v>
      </c>
      <c r="HIJ287" s="197"/>
      <c r="HIK287" s="678" t="e">
        <f>HIJ287+#REF!</f>
        <v>#REF!</v>
      </c>
      <c r="HIL287" s="197"/>
      <c r="HIM287" s="678" t="e">
        <f>HIL287+#REF!</f>
        <v>#REF!</v>
      </c>
      <c r="HIN287" s="197"/>
      <c r="HIO287" s="678" t="e">
        <f>HIN287+#REF!</f>
        <v>#REF!</v>
      </c>
      <c r="HIP287" s="197"/>
      <c r="HIQ287" s="678" t="e">
        <f>HIP287+#REF!</f>
        <v>#REF!</v>
      </c>
      <c r="HIR287" s="197"/>
      <c r="HIS287" s="678" t="e">
        <f>HIR287+#REF!</f>
        <v>#REF!</v>
      </c>
      <c r="HIT287" s="197"/>
      <c r="HIU287" s="678" t="e">
        <f>HIT287+#REF!</f>
        <v>#REF!</v>
      </c>
      <c r="HIV287" s="197"/>
      <c r="HIW287" s="678" t="e">
        <f>HIV287+#REF!</f>
        <v>#REF!</v>
      </c>
      <c r="HIX287" s="197"/>
      <c r="HIY287" s="678" t="e">
        <f>HIX287+#REF!</f>
        <v>#REF!</v>
      </c>
      <c r="HIZ287" s="197"/>
      <c r="HJA287" s="678" t="e">
        <f>HIZ287+#REF!</f>
        <v>#REF!</v>
      </c>
      <c r="HJB287" s="197"/>
      <c r="HJC287" s="678" t="e">
        <f>HJB287+#REF!</f>
        <v>#REF!</v>
      </c>
      <c r="HJD287" s="197"/>
      <c r="HJE287" s="678" t="e">
        <f>HJD287+#REF!</f>
        <v>#REF!</v>
      </c>
      <c r="HJF287" s="197"/>
      <c r="HJG287" s="678" t="e">
        <f>HJF287+#REF!</f>
        <v>#REF!</v>
      </c>
      <c r="HJH287" s="197"/>
      <c r="HJI287" s="678" t="e">
        <f>HJH287+#REF!</f>
        <v>#REF!</v>
      </c>
      <c r="HJJ287" s="197"/>
      <c r="HJK287" s="678" t="e">
        <f>HJJ287+#REF!</f>
        <v>#REF!</v>
      </c>
      <c r="HJL287" s="197"/>
      <c r="HJM287" s="678" t="e">
        <f>HJL287+#REF!</f>
        <v>#REF!</v>
      </c>
      <c r="HJN287" s="197"/>
      <c r="HJO287" s="678" t="e">
        <f>HJN287+#REF!</f>
        <v>#REF!</v>
      </c>
      <c r="HJP287" s="197"/>
      <c r="HJQ287" s="678" t="e">
        <f>HJP287+#REF!</f>
        <v>#REF!</v>
      </c>
      <c r="HJR287" s="197"/>
      <c r="HJS287" s="678" t="e">
        <f>HJR287+#REF!</f>
        <v>#REF!</v>
      </c>
      <c r="HJT287" s="197"/>
      <c r="HJU287" s="678" t="e">
        <f>HJT287+#REF!</f>
        <v>#REF!</v>
      </c>
      <c r="HJV287" s="197"/>
      <c r="HJW287" s="678" t="e">
        <f>HJV287+#REF!</f>
        <v>#REF!</v>
      </c>
      <c r="HJX287" s="197"/>
      <c r="HJY287" s="678" t="e">
        <f>HJX287+#REF!</f>
        <v>#REF!</v>
      </c>
      <c r="HJZ287" s="197"/>
      <c r="HKA287" s="678" t="e">
        <f>HJZ287+#REF!</f>
        <v>#REF!</v>
      </c>
      <c r="HKB287" s="197"/>
      <c r="HKC287" s="678" t="e">
        <f>HKB287+#REF!</f>
        <v>#REF!</v>
      </c>
      <c r="HKD287" s="197"/>
      <c r="HKE287" s="678" t="e">
        <f>HKD287+#REF!</f>
        <v>#REF!</v>
      </c>
      <c r="HKF287" s="197"/>
      <c r="HKG287" s="678" t="e">
        <f>HKF287+#REF!</f>
        <v>#REF!</v>
      </c>
      <c r="HKH287" s="197"/>
      <c r="HKI287" s="678" t="e">
        <f>HKH287+#REF!</f>
        <v>#REF!</v>
      </c>
      <c r="HKJ287" s="197"/>
      <c r="HKK287" s="678" t="e">
        <f>HKJ287+#REF!</f>
        <v>#REF!</v>
      </c>
      <c r="HKL287" s="197"/>
      <c r="HKM287" s="678" t="e">
        <f>HKL287+#REF!</f>
        <v>#REF!</v>
      </c>
      <c r="HKN287" s="197"/>
      <c r="HKO287" s="678" t="e">
        <f>HKN287+#REF!</f>
        <v>#REF!</v>
      </c>
      <c r="HKP287" s="197"/>
      <c r="HKQ287" s="678" t="e">
        <f>HKP287+#REF!</f>
        <v>#REF!</v>
      </c>
      <c r="HKR287" s="197"/>
      <c r="HKS287" s="678" t="e">
        <f>HKR287+#REF!</f>
        <v>#REF!</v>
      </c>
      <c r="HKT287" s="197"/>
      <c r="HKU287" s="678" t="e">
        <f>HKT287+#REF!</f>
        <v>#REF!</v>
      </c>
      <c r="HKV287" s="197"/>
      <c r="HKW287" s="678" t="e">
        <f>HKV287+#REF!</f>
        <v>#REF!</v>
      </c>
      <c r="HKX287" s="197"/>
      <c r="HKY287" s="678" t="e">
        <f>HKX287+#REF!</f>
        <v>#REF!</v>
      </c>
      <c r="HKZ287" s="197"/>
      <c r="HLA287" s="678" t="e">
        <f>HKZ287+#REF!</f>
        <v>#REF!</v>
      </c>
      <c r="HLB287" s="197"/>
      <c r="HLC287" s="678" t="e">
        <f>HLB287+#REF!</f>
        <v>#REF!</v>
      </c>
      <c r="HLD287" s="197"/>
      <c r="HLE287" s="678" t="e">
        <f>HLD287+#REF!</f>
        <v>#REF!</v>
      </c>
      <c r="HLF287" s="197"/>
      <c r="HLG287" s="678" t="e">
        <f>HLF287+#REF!</f>
        <v>#REF!</v>
      </c>
      <c r="HLH287" s="197"/>
      <c r="HLI287" s="678" t="e">
        <f>HLH287+#REF!</f>
        <v>#REF!</v>
      </c>
      <c r="HLJ287" s="197"/>
      <c r="HLK287" s="678" t="e">
        <f>HLJ287+#REF!</f>
        <v>#REF!</v>
      </c>
      <c r="HLL287" s="197"/>
      <c r="HLM287" s="678" t="e">
        <f>HLL287+#REF!</f>
        <v>#REF!</v>
      </c>
      <c r="HLN287" s="197"/>
      <c r="HLO287" s="678" t="e">
        <f>HLN287+#REF!</f>
        <v>#REF!</v>
      </c>
      <c r="HLP287" s="197"/>
      <c r="HLQ287" s="678" t="e">
        <f>HLP287+#REF!</f>
        <v>#REF!</v>
      </c>
      <c r="HLR287" s="197"/>
      <c r="HLS287" s="678" t="e">
        <f>HLR287+#REF!</f>
        <v>#REF!</v>
      </c>
      <c r="HLT287" s="197"/>
      <c r="HLU287" s="678" t="e">
        <f>HLT287+#REF!</f>
        <v>#REF!</v>
      </c>
      <c r="HLV287" s="197"/>
      <c r="HLW287" s="678" t="e">
        <f>HLV287+#REF!</f>
        <v>#REF!</v>
      </c>
      <c r="HLX287" s="197"/>
      <c r="HLY287" s="678" t="e">
        <f>HLX287+#REF!</f>
        <v>#REF!</v>
      </c>
      <c r="HLZ287" s="197"/>
      <c r="HMA287" s="678" t="e">
        <f>HLZ287+#REF!</f>
        <v>#REF!</v>
      </c>
      <c r="HMB287" s="197"/>
      <c r="HMC287" s="678" t="e">
        <f>HMB287+#REF!</f>
        <v>#REF!</v>
      </c>
      <c r="HMD287" s="197"/>
      <c r="HME287" s="678" t="e">
        <f>HMD287+#REF!</f>
        <v>#REF!</v>
      </c>
      <c r="HMF287" s="197"/>
      <c r="HMG287" s="678" t="e">
        <f>HMF287+#REF!</f>
        <v>#REF!</v>
      </c>
      <c r="HMH287" s="197"/>
      <c r="HMI287" s="678" t="e">
        <f>HMH287+#REF!</f>
        <v>#REF!</v>
      </c>
      <c r="HMJ287" s="197"/>
      <c r="HMK287" s="678" t="e">
        <f>HMJ287+#REF!</f>
        <v>#REF!</v>
      </c>
      <c r="HML287" s="197"/>
      <c r="HMM287" s="678" t="e">
        <f>HML287+#REF!</f>
        <v>#REF!</v>
      </c>
      <c r="HMN287" s="197"/>
      <c r="HMO287" s="678" t="e">
        <f>HMN287+#REF!</f>
        <v>#REF!</v>
      </c>
      <c r="HMP287" s="197"/>
      <c r="HMQ287" s="678" t="e">
        <f>HMP287+#REF!</f>
        <v>#REF!</v>
      </c>
      <c r="HMR287" s="197"/>
      <c r="HMS287" s="678" t="e">
        <f>HMR287+#REF!</f>
        <v>#REF!</v>
      </c>
      <c r="HMT287" s="197"/>
      <c r="HMU287" s="678" t="e">
        <f>HMT287+#REF!</f>
        <v>#REF!</v>
      </c>
      <c r="HMV287" s="197"/>
      <c r="HMW287" s="678" t="e">
        <f>HMV287+#REF!</f>
        <v>#REF!</v>
      </c>
      <c r="HMX287" s="197"/>
      <c r="HMY287" s="678" t="e">
        <f>HMX287+#REF!</f>
        <v>#REF!</v>
      </c>
      <c r="HMZ287" s="197"/>
      <c r="HNA287" s="678" t="e">
        <f>HMZ287+#REF!</f>
        <v>#REF!</v>
      </c>
      <c r="HNB287" s="197"/>
      <c r="HNC287" s="678" t="e">
        <f>HNB287+#REF!</f>
        <v>#REF!</v>
      </c>
      <c r="HND287" s="197"/>
      <c r="HNE287" s="678" t="e">
        <f>HND287+#REF!</f>
        <v>#REF!</v>
      </c>
      <c r="HNF287" s="197"/>
      <c r="HNG287" s="678" t="e">
        <f>HNF287+#REF!</f>
        <v>#REF!</v>
      </c>
      <c r="HNH287" s="197"/>
      <c r="HNI287" s="678" t="e">
        <f>HNH287+#REF!</f>
        <v>#REF!</v>
      </c>
      <c r="HNJ287" s="197"/>
      <c r="HNK287" s="678" t="e">
        <f>HNJ287+#REF!</f>
        <v>#REF!</v>
      </c>
      <c r="HNL287" s="197"/>
      <c r="HNM287" s="678" t="e">
        <f>HNL287+#REF!</f>
        <v>#REF!</v>
      </c>
      <c r="HNN287" s="197"/>
      <c r="HNO287" s="678" t="e">
        <f>HNN287+#REF!</f>
        <v>#REF!</v>
      </c>
      <c r="HNP287" s="197"/>
      <c r="HNQ287" s="678" t="e">
        <f>HNP287+#REF!</f>
        <v>#REF!</v>
      </c>
      <c r="HNR287" s="197"/>
      <c r="HNS287" s="678" t="e">
        <f>HNR287+#REF!</f>
        <v>#REF!</v>
      </c>
      <c r="HNT287" s="197"/>
      <c r="HNU287" s="678" t="e">
        <f>HNT287+#REF!</f>
        <v>#REF!</v>
      </c>
      <c r="HNV287" s="197"/>
      <c r="HNW287" s="678" t="e">
        <f>HNV287+#REF!</f>
        <v>#REF!</v>
      </c>
      <c r="HNX287" s="197"/>
      <c r="HNY287" s="678" t="e">
        <f>HNX287+#REF!</f>
        <v>#REF!</v>
      </c>
      <c r="HNZ287" s="197"/>
      <c r="HOA287" s="678" t="e">
        <f>HNZ287+#REF!</f>
        <v>#REF!</v>
      </c>
      <c r="HOB287" s="197"/>
      <c r="HOC287" s="678" t="e">
        <f>HOB287+#REF!</f>
        <v>#REF!</v>
      </c>
      <c r="HOD287" s="197"/>
      <c r="HOE287" s="678" t="e">
        <f>HOD287+#REF!</f>
        <v>#REF!</v>
      </c>
      <c r="HOF287" s="197"/>
      <c r="HOG287" s="678" t="e">
        <f>HOF287+#REF!</f>
        <v>#REF!</v>
      </c>
      <c r="HOH287" s="197"/>
      <c r="HOI287" s="678" t="e">
        <f>HOH287+#REF!</f>
        <v>#REF!</v>
      </c>
      <c r="HOJ287" s="197"/>
      <c r="HOK287" s="678" t="e">
        <f>HOJ287+#REF!</f>
        <v>#REF!</v>
      </c>
      <c r="HOL287" s="197"/>
      <c r="HOM287" s="678" t="e">
        <f>HOL287+#REF!</f>
        <v>#REF!</v>
      </c>
      <c r="HON287" s="197"/>
      <c r="HOO287" s="678" t="e">
        <f>HON287+#REF!</f>
        <v>#REF!</v>
      </c>
      <c r="HOP287" s="197"/>
      <c r="HOQ287" s="678" t="e">
        <f>HOP287+#REF!</f>
        <v>#REF!</v>
      </c>
      <c r="HOR287" s="197"/>
      <c r="HOS287" s="678" t="e">
        <f>HOR287+#REF!</f>
        <v>#REF!</v>
      </c>
      <c r="HOT287" s="197"/>
      <c r="HOU287" s="678" t="e">
        <f>HOT287+#REF!</f>
        <v>#REF!</v>
      </c>
      <c r="HOV287" s="197"/>
      <c r="HOW287" s="678" t="e">
        <f>HOV287+#REF!</f>
        <v>#REF!</v>
      </c>
      <c r="HOX287" s="197"/>
      <c r="HOY287" s="678" t="e">
        <f>HOX287+#REF!</f>
        <v>#REF!</v>
      </c>
      <c r="HOZ287" s="197"/>
      <c r="HPA287" s="678" t="e">
        <f>HOZ287+#REF!</f>
        <v>#REF!</v>
      </c>
      <c r="HPB287" s="197"/>
      <c r="HPC287" s="678" t="e">
        <f>HPB287+#REF!</f>
        <v>#REF!</v>
      </c>
      <c r="HPD287" s="197"/>
      <c r="HPE287" s="678" t="e">
        <f>HPD287+#REF!</f>
        <v>#REF!</v>
      </c>
      <c r="HPF287" s="197"/>
      <c r="HPG287" s="678" t="e">
        <f>HPF287+#REF!</f>
        <v>#REF!</v>
      </c>
      <c r="HPH287" s="197"/>
      <c r="HPI287" s="678" t="e">
        <f>HPH287+#REF!</f>
        <v>#REF!</v>
      </c>
      <c r="HPJ287" s="197"/>
      <c r="HPK287" s="678" t="e">
        <f>HPJ287+#REF!</f>
        <v>#REF!</v>
      </c>
      <c r="HPL287" s="197"/>
      <c r="HPM287" s="678" t="e">
        <f>HPL287+#REF!</f>
        <v>#REF!</v>
      </c>
      <c r="HPN287" s="197"/>
      <c r="HPO287" s="678" t="e">
        <f>HPN287+#REF!</f>
        <v>#REF!</v>
      </c>
      <c r="HPP287" s="197"/>
      <c r="HPQ287" s="678" t="e">
        <f>HPP287+#REF!</f>
        <v>#REF!</v>
      </c>
      <c r="HPR287" s="197"/>
      <c r="HPS287" s="678" t="e">
        <f>HPR287+#REF!</f>
        <v>#REF!</v>
      </c>
      <c r="HPT287" s="197"/>
      <c r="HPU287" s="678" t="e">
        <f>HPT287+#REF!</f>
        <v>#REF!</v>
      </c>
      <c r="HPV287" s="197"/>
      <c r="HPW287" s="678" t="e">
        <f>HPV287+#REF!</f>
        <v>#REF!</v>
      </c>
      <c r="HPX287" s="197"/>
      <c r="HPY287" s="678" t="e">
        <f>HPX287+#REF!</f>
        <v>#REF!</v>
      </c>
      <c r="HPZ287" s="197"/>
      <c r="HQA287" s="678" t="e">
        <f>HPZ287+#REF!</f>
        <v>#REF!</v>
      </c>
      <c r="HQB287" s="197"/>
      <c r="HQC287" s="678" t="e">
        <f>HQB287+#REF!</f>
        <v>#REF!</v>
      </c>
      <c r="HQD287" s="197"/>
      <c r="HQE287" s="678" t="e">
        <f>HQD287+#REF!</f>
        <v>#REF!</v>
      </c>
      <c r="HQF287" s="197"/>
      <c r="HQG287" s="678" t="e">
        <f>HQF287+#REF!</f>
        <v>#REF!</v>
      </c>
      <c r="HQH287" s="197"/>
      <c r="HQI287" s="678" t="e">
        <f>HQH287+#REF!</f>
        <v>#REF!</v>
      </c>
      <c r="HQJ287" s="197"/>
      <c r="HQK287" s="678" t="e">
        <f>HQJ287+#REF!</f>
        <v>#REF!</v>
      </c>
      <c r="HQL287" s="197"/>
      <c r="HQM287" s="678" t="e">
        <f>HQL287+#REF!</f>
        <v>#REF!</v>
      </c>
      <c r="HQN287" s="197"/>
      <c r="HQO287" s="678" t="e">
        <f>HQN287+#REF!</f>
        <v>#REF!</v>
      </c>
      <c r="HQP287" s="197"/>
      <c r="HQQ287" s="678" t="e">
        <f>HQP287+#REF!</f>
        <v>#REF!</v>
      </c>
      <c r="HQR287" s="197"/>
      <c r="HQS287" s="678" t="e">
        <f>HQR287+#REF!</f>
        <v>#REF!</v>
      </c>
      <c r="HQT287" s="197"/>
      <c r="HQU287" s="678" t="e">
        <f>HQT287+#REF!</f>
        <v>#REF!</v>
      </c>
      <c r="HQV287" s="197"/>
      <c r="HQW287" s="678" t="e">
        <f>HQV287+#REF!</f>
        <v>#REF!</v>
      </c>
      <c r="HQX287" s="197"/>
      <c r="HQY287" s="678" t="e">
        <f>HQX287+#REF!</f>
        <v>#REF!</v>
      </c>
      <c r="HQZ287" s="197"/>
      <c r="HRA287" s="678" t="e">
        <f>HQZ287+#REF!</f>
        <v>#REF!</v>
      </c>
      <c r="HRB287" s="197"/>
      <c r="HRC287" s="678" t="e">
        <f>HRB287+#REF!</f>
        <v>#REF!</v>
      </c>
      <c r="HRD287" s="197"/>
      <c r="HRE287" s="678" t="e">
        <f>HRD287+#REF!</f>
        <v>#REF!</v>
      </c>
      <c r="HRF287" s="197"/>
      <c r="HRG287" s="678" t="e">
        <f>HRF287+#REF!</f>
        <v>#REF!</v>
      </c>
      <c r="HRH287" s="197"/>
      <c r="HRI287" s="678" t="e">
        <f>HRH287+#REF!</f>
        <v>#REF!</v>
      </c>
      <c r="HRJ287" s="197"/>
      <c r="HRK287" s="678" t="e">
        <f>HRJ287+#REF!</f>
        <v>#REF!</v>
      </c>
      <c r="HRL287" s="197"/>
      <c r="HRM287" s="678" t="e">
        <f>HRL287+#REF!</f>
        <v>#REF!</v>
      </c>
      <c r="HRN287" s="197"/>
      <c r="HRO287" s="678" t="e">
        <f>HRN287+#REF!</f>
        <v>#REF!</v>
      </c>
      <c r="HRP287" s="197"/>
      <c r="HRQ287" s="678" t="e">
        <f>HRP287+#REF!</f>
        <v>#REF!</v>
      </c>
      <c r="HRR287" s="197"/>
      <c r="HRS287" s="678" t="e">
        <f>HRR287+#REF!</f>
        <v>#REF!</v>
      </c>
      <c r="HRT287" s="197"/>
      <c r="HRU287" s="678" t="e">
        <f>HRT287+#REF!</f>
        <v>#REF!</v>
      </c>
      <c r="HRV287" s="197"/>
      <c r="HRW287" s="678" t="e">
        <f>HRV287+#REF!</f>
        <v>#REF!</v>
      </c>
      <c r="HRX287" s="197"/>
      <c r="HRY287" s="678" t="e">
        <f>HRX287+#REF!</f>
        <v>#REF!</v>
      </c>
      <c r="HRZ287" s="197"/>
      <c r="HSA287" s="678" t="e">
        <f>HRZ287+#REF!</f>
        <v>#REF!</v>
      </c>
      <c r="HSB287" s="197"/>
      <c r="HSC287" s="678" t="e">
        <f>HSB287+#REF!</f>
        <v>#REF!</v>
      </c>
      <c r="HSD287" s="197"/>
      <c r="HSE287" s="678" t="e">
        <f>HSD287+#REF!</f>
        <v>#REF!</v>
      </c>
      <c r="HSF287" s="197"/>
      <c r="HSG287" s="678" t="e">
        <f>HSF287+#REF!</f>
        <v>#REF!</v>
      </c>
      <c r="HSH287" s="197"/>
      <c r="HSI287" s="678" t="e">
        <f>HSH287+#REF!</f>
        <v>#REF!</v>
      </c>
      <c r="HSJ287" s="197"/>
      <c r="HSK287" s="678" t="e">
        <f>HSJ287+#REF!</f>
        <v>#REF!</v>
      </c>
      <c r="HSL287" s="197"/>
      <c r="HSM287" s="678" t="e">
        <f>HSL287+#REF!</f>
        <v>#REF!</v>
      </c>
      <c r="HSN287" s="197"/>
      <c r="HSO287" s="678" t="e">
        <f>HSN287+#REF!</f>
        <v>#REF!</v>
      </c>
      <c r="HSP287" s="197"/>
      <c r="HSQ287" s="678" t="e">
        <f>HSP287+#REF!</f>
        <v>#REF!</v>
      </c>
      <c r="HSR287" s="197"/>
      <c r="HSS287" s="678" t="e">
        <f>HSR287+#REF!</f>
        <v>#REF!</v>
      </c>
      <c r="HST287" s="197"/>
      <c r="HSU287" s="678" t="e">
        <f>HST287+#REF!</f>
        <v>#REF!</v>
      </c>
      <c r="HSV287" s="197"/>
      <c r="HSW287" s="678" t="e">
        <f>HSV287+#REF!</f>
        <v>#REF!</v>
      </c>
      <c r="HSX287" s="197"/>
      <c r="HSY287" s="678" t="e">
        <f>HSX287+#REF!</f>
        <v>#REF!</v>
      </c>
      <c r="HSZ287" s="197"/>
      <c r="HTA287" s="678" t="e">
        <f>HSZ287+#REF!</f>
        <v>#REF!</v>
      </c>
      <c r="HTB287" s="197"/>
      <c r="HTC287" s="678" t="e">
        <f>HTB287+#REF!</f>
        <v>#REF!</v>
      </c>
      <c r="HTD287" s="197"/>
      <c r="HTE287" s="678" t="e">
        <f>HTD287+#REF!</f>
        <v>#REF!</v>
      </c>
      <c r="HTF287" s="197"/>
      <c r="HTG287" s="678" t="e">
        <f>HTF287+#REF!</f>
        <v>#REF!</v>
      </c>
      <c r="HTH287" s="197"/>
      <c r="HTI287" s="678" t="e">
        <f>HTH287+#REF!</f>
        <v>#REF!</v>
      </c>
      <c r="HTJ287" s="197"/>
      <c r="HTK287" s="678" t="e">
        <f>HTJ287+#REF!</f>
        <v>#REF!</v>
      </c>
      <c r="HTL287" s="197"/>
      <c r="HTM287" s="678" t="e">
        <f>HTL287+#REF!</f>
        <v>#REF!</v>
      </c>
      <c r="HTN287" s="197"/>
      <c r="HTO287" s="678" t="e">
        <f>HTN287+#REF!</f>
        <v>#REF!</v>
      </c>
      <c r="HTP287" s="197"/>
      <c r="HTQ287" s="678" t="e">
        <f>HTP287+#REF!</f>
        <v>#REF!</v>
      </c>
      <c r="HTR287" s="197"/>
      <c r="HTS287" s="678" t="e">
        <f>HTR287+#REF!</f>
        <v>#REF!</v>
      </c>
      <c r="HTT287" s="197"/>
      <c r="HTU287" s="678" t="e">
        <f>HTT287+#REF!</f>
        <v>#REF!</v>
      </c>
      <c r="HTV287" s="197"/>
      <c r="HTW287" s="678" t="e">
        <f>HTV287+#REF!</f>
        <v>#REF!</v>
      </c>
      <c r="HTX287" s="197"/>
      <c r="HTY287" s="678" t="e">
        <f>HTX287+#REF!</f>
        <v>#REF!</v>
      </c>
      <c r="HTZ287" s="197"/>
      <c r="HUA287" s="678" t="e">
        <f>HTZ287+#REF!</f>
        <v>#REF!</v>
      </c>
      <c r="HUB287" s="197"/>
      <c r="HUC287" s="678" t="e">
        <f>HUB287+#REF!</f>
        <v>#REF!</v>
      </c>
      <c r="HUD287" s="197"/>
      <c r="HUE287" s="678" t="e">
        <f>HUD287+#REF!</f>
        <v>#REF!</v>
      </c>
      <c r="HUF287" s="197"/>
      <c r="HUG287" s="678" t="e">
        <f>HUF287+#REF!</f>
        <v>#REF!</v>
      </c>
      <c r="HUH287" s="197"/>
      <c r="HUI287" s="678" t="e">
        <f>HUH287+#REF!</f>
        <v>#REF!</v>
      </c>
      <c r="HUJ287" s="197"/>
      <c r="HUK287" s="678" t="e">
        <f>HUJ287+#REF!</f>
        <v>#REF!</v>
      </c>
      <c r="HUL287" s="197"/>
      <c r="HUM287" s="678" t="e">
        <f>HUL287+#REF!</f>
        <v>#REF!</v>
      </c>
      <c r="HUN287" s="197"/>
      <c r="HUO287" s="678" t="e">
        <f>HUN287+#REF!</f>
        <v>#REF!</v>
      </c>
      <c r="HUP287" s="197"/>
      <c r="HUQ287" s="678" t="e">
        <f>HUP287+#REF!</f>
        <v>#REF!</v>
      </c>
      <c r="HUR287" s="197"/>
      <c r="HUS287" s="678" t="e">
        <f>HUR287+#REF!</f>
        <v>#REF!</v>
      </c>
      <c r="HUT287" s="197"/>
      <c r="HUU287" s="678" t="e">
        <f>HUT287+#REF!</f>
        <v>#REF!</v>
      </c>
      <c r="HUV287" s="197"/>
      <c r="HUW287" s="678" t="e">
        <f>HUV287+#REF!</f>
        <v>#REF!</v>
      </c>
      <c r="HUX287" s="197"/>
      <c r="HUY287" s="678" t="e">
        <f>HUX287+#REF!</f>
        <v>#REF!</v>
      </c>
      <c r="HUZ287" s="197"/>
      <c r="HVA287" s="678" t="e">
        <f>HUZ287+#REF!</f>
        <v>#REF!</v>
      </c>
      <c r="HVB287" s="197"/>
      <c r="HVC287" s="678" t="e">
        <f>HVB287+#REF!</f>
        <v>#REF!</v>
      </c>
      <c r="HVD287" s="197"/>
      <c r="HVE287" s="678" t="e">
        <f>HVD287+#REF!</f>
        <v>#REF!</v>
      </c>
      <c r="HVF287" s="197"/>
      <c r="HVG287" s="678" t="e">
        <f>HVF287+#REF!</f>
        <v>#REF!</v>
      </c>
      <c r="HVH287" s="197"/>
      <c r="HVI287" s="678" t="e">
        <f>HVH287+#REF!</f>
        <v>#REF!</v>
      </c>
      <c r="HVJ287" s="197"/>
      <c r="HVK287" s="678" t="e">
        <f>HVJ287+#REF!</f>
        <v>#REF!</v>
      </c>
      <c r="HVL287" s="197"/>
      <c r="HVM287" s="678" t="e">
        <f>HVL287+#REF!</f>
        <v>#REF!</v>
      </c>
      <c r="HVN287" s="197"/>
      <c r="HVO287" s="678" t="e">
        <f>HVN287+#REF!</f>
        <v>#REF!</v>
      </c>
      <c r="HVP287" s="197"/>
      <c r="HVQ287" s="678" t="e">
        <f>HVP287+#REF!</f>
        <v>#REF!</v>
      </c>
      <c r="HVR287" s="197"/>
      <c r="HVS287" s="678" t="e">
        <f>HVR287+#REF!</f>
        <v>#REF!</v>
      </c>
      <c r="HVT287" s="197"/>
      <c r="HVU287" s="678" t="e">
        <f>HVT287+#REF!</f>
        <v>#REF!</v>
      </c>
      <c r="HVV287" s="197"/>
      <c r="HVW287" s="678" t="e">
        <f>HVV287+#REF!</f>
        <v>#REF!</v>
      </c>
      <c r="HVX287" s="197"/>
      <c r="HVY287" s="678" t="e">
        <f>HVX287+#REF!</f>
        <v>#REF!</v>
      </c>
      <c r="HVZ287" s="197"/>
      <c r="HWA287" s="678" t="e">
        <f>HVZ287+#REF!</f>
        <v>#REF!</v>
      </c>
      <c r="HWB287" s="197"/>
      <c r="HWC287" s="678" t="e">
        <f>HWB287+#REF!</f>
        <v>#REF!</v>
      </c>
      <c r="HWD287" s="197"/>
      <c r="HWE287" s="678" t="e">
        <f>HWD287+#REF!</f>
        <v>#REF!</v>
      </c>
      <c r="HWF287" s="197"/>
      <c r="HWG287" s="678" t="e">
        <f>HWF287+#REF!</f>
        <v>#REF!</v>
      </c>
      <c r="HWH287" s="197"/>
      <c r="HWI287" s="678" t="e">
        <f>HWH287+#REF!</f>
        <v>#REF!</v>
      </c>
      <c r="HWJ287" s="197"/>
      <c r="HWK287" s="678" t="e">
        <f>HWJ287+#REF!</f>
        <v>#REF!</v>
      </c>
      <c r="HWL287" s="197"/>
      <c r="HWM287" s="678" t="e">
        <f>HWL287+#REF!</f>
        <v>#REF!</v>
      </c>
      <c r="HWN287" s="197"/>
      <c r="HWO287" s="678" t="e">
        <f>HWN287+#REF!</f>
        <v>#REF!</v>
      </c>
      <c r="HWP287" s="197"/>
      <c r="HWQ287" s="678" t="e">
        <f>HWP287+#REF!</f>
        <v>#REF!</v>
      </c>
      <c r="HWR287" s="197"/>
      <c r="HWS287" s="678" t="e">
        <f>HWR287+#REF!</f>
        <v>#REF!</v>
      </c>
      <c r="HWT287" s="197"/>
      <c r="HWU287" s="678" t="e">
        <f>HWT287+#REF!</f>
        <v>#REF!</v>
      </c>
      <c r="HWV287" s="197"/>
      <c r="HWW287" s="678" t="e">
        <f>HWV287+#REF!</f>
        <v>#REF!</v>
      </c>
      <c r="HWX287" s="197"/>
      <c r="HWY287" s="678" t="e">
        <f>HWX287+#REF!</f>
        <v>#REF!</v>
      </c>
      <c r="HWZ287" s="197"/>
      <c r="HXA287" s="678" t="e">
        <f>HWZ287+#REF!</f>
        <v>#REF!</v>
      </c>
      <c r="HXB287" s="197"/>
      <c r="HXC287" s="678" t="e">
        <f>HXB287+#REF!</f>
        <v>#REF!</v>
      </c>
      <c r="HXD287" s="197"/>
      <c r="HXE287" s="678" t="e">
        <f>HXD287+#REF!</f>
        <v>#REF!</v>
      </c>
      <c r="HXF287" s="197"/>
      <c r="HXG287" s="678" t="e">
        <f>HXF287+#REF!</f>
        <v>#REF!</v>
      </c>
      <c r="HXH287" s="197"/>
      <c r="HXI287" s="678" t="e">
        <f>HXH287+#REF!</f>
        <v>#REF!</v>
      </c>
      <c r="HXJ287" s="197"/>
      <c r="HXK287" s="678" t="e">
        <f>HXJ287+#REF!</f>
        <v>#REF!</v>
      </c>
      <c r="HXL287" s="197"/>
      <c r="HXM287" s="678" t="e">
        <f>HXL287+#REF!</f>
        <v>#REF!</v>
      </c>
      <c r="HXN287" s="197"/>
      <c r="HXO287" s="678" t="e">
        <f>HXN287+#REF!</f>
        <v>#REF!</v>
      </c>
      <c r="HXP287" s="197"/>
      <c r="HXQ287" s="678" t="e">
        <f>HXP287+#REF!</f>
        <v>#REF!</v>
      </c>
      <c r="HXR287" s="197"/>
      <c r="HXS287" s="678" t="e">
        <f>HXR287+#REF!</f>
        <v>#REF!</v>
      </c>
      <c r="HXT287" s="197"/>
      <c r="HXU287" s="678" t="e">
        <f>HXT287+#REF!</f>
        <v>#REF!</v>
      </c>
      <c r="HXV287" s="197"/>
      <c r="HXW287" s="678" t="e">
        <f>HXV287+#REF!</f>
        <v>#REF!</v>
      </c>
      <c r="HXX287" s="197"/>
      <c r="HXY287" s="678" t="e">
        <f>HXX287+#REF!</f>
        <v>#REF!</v>
      </c>
      <c r="HXZ287" s="197"/>
      <c r="HYA287" s="678" t="e">
        <f>HXZ287+#REF!</f>
        <v>#REF!</v>
      </c>
      <c r="HYB287" s="197"/>
      <c r="HYC287" s="678" t="e">
        <f>HYB287+#REF!</f>
        <v>#REF!</v>
      </c>
      <c r="HYD287" s="197"/>
      <c r="HYE287" s="678" t="e">
        <f>HYD287+#REF!</f>
        <v>#REF!</v>
      </c>
      <c r="HYF287" s="197"/>
      <c r="HYG287" s="678" t="e">
        <f>HYF287+#REF!</f>
        <v>#REF!</v>
      </c>
      <c r="HYH287" s="197"/>
      <c r="HYI287" s="678" t="e">
        <f>HYH287+#REF!</f>
        <v>#REF!</v>
      </c>
      <c r="HYJ287" s="197"/>
      <c r="HYK287" s="678" t="e">
        <f>HYJ287+#REF!</f>
        <v>#REF!</v>
      </c>
      <c r="HYL287" s="197"/>
      <c r="HYM287" s="678" t="e">
        <f>HYL287+#REF!</f>
        <v>#REF!</v>
      </c>
      <c r="HYN287" s="197"/>
      <c r="HYO287" s="678" t="e">
        <f>HYN287+#REF!</f>
        <v>#REF!</v>
      </c>
      <c r="HYP287" s="197"/>
      <c r="HYQ287" s="678" t="e">
        <f>HYP287+#REF!</f>
        <v>#REF!</v>
      </c>
      <c r="HYR287" s="197"/>
      <c r="HYS287" s="678" t="e">
        <f>HYR287+#REF!</f>
        <v>#REF!</v>
      </c>
      <c r="HYT287" s="197"/>
      <c r="HYU287" s="678" t="e">
        <f>HYT287+#REF!</f>
        <v>#REF!</v>
      </c>
      <c r="HYV287" s="197"/>
      <c r="HYW287" s="678" t="e">
        <f>HYV287+#REF!</f>
        <v>#REF!</v>
      </c>
      <c r="HYX287" s="197"/>
      <c r="HYY287" s="678" t="e">
        <f>HYX287+#REF!</f>
        <v>#REF!</v>
      </c>
      <c r="HYZ287" s="197"/>
      <c r="HZA287" s="678" t="e">
        <f>HYZ287+#REF!</f>
        <v>#REF!</v>
      </c>
      <c r="HZB287" s="197"/>
      <c r="HZC287" s="678" t="e">
        <f>HZB287+#REF!</f>
        <v>#REF!</v>
      </c>
      <c r="HZD287" s="197"/>
      <c r="HZE287" s="678" t="e">
        <f>HZD287+#REF!</f>
        <v>#REF!</v>
      </c>
      <c r="HZF287" s="197"/>
      <c r="HZG287" s="678" t="e">
        <f>HZF287+#REF!</f>
        <v>#REF!</v>
      </c>
      <c r="HZH287" s="197"/>
      <c r="HZI287" s="678" t="e">
        <f>HZH287+#REF!</f>
        <v>#REF!</v>
      </c>
      <c r="HZJ287" s="197"/>
      <c r="HZK287" s="678" t="e">
        <f>HZJ287+#REF!</f>
        <v>#REF!</v>
      </c>
      <c r="HZL287" s="197"/>
      <c r="HZM287" s="678" t="e">
        <f>HZL287+#REF!</f>
        <v>#REF!</v>
      </c>
      <c r="HZN287" s="197"/>
      <c r="HZO287" s="678" t="e">
        <f>HZN287+#REF!</f>
        <v>#REF!</v>
      </c>
      <c r="HZP287" s="197"/>
      <c r="HZQ287" s="678" t="e">
        <f>HZP287+#REF!</f>
        <v>#REF!</v>
      </c>
      <c r="HZR287" s="197"/>
      <c r="HZS287" s="678" t="e">
        <f>HZR287+#REF!</f>
        <v>#REF!</v>
      </c>
      <c r="HZT287" s="197"/>
      <c r="HZU287" s="678" t="e">
        <f>HZT287+#REF!</f>
        <v>#REF!</v>
      </c>
      <c r="HZV287" s="197"/>
      <c r="HZW287" s="678" t="e">
        <f>HZV287+#REF!</f>
        <v>#REF!</v>
      </c>
      <c r="HZX287" s="197"/>
      <c r="HZY287" s="678" t="e">
        <f>HZX287+#REF!</f>
        <v>#REF!</v>
      </c>
      <c r="HZZ287" s="197"/>
      <c r="IAA287" s="678" t="e">
        <f>HZZ287+#REF!</f>
        <v>#REF!</v>
      </c>
      <c r="IAB287" s="197"/>
      <c r="IAC287" s="678" t="e">
        <f>IAB287+#REF!</f>
        <v>#REF!</v>
      </c>
      <c r="IAD287" s="197"/>
      <c r="IAE287" s="678" t="e">
        <f>IAD287+#REF!</f>
        <v>#REF!</v>
      </c>
      <c r="IAF287" s="197"/>
      <c r="IAG287" s="678" t="e">
        <f>IAF287+#REF!</f>
        <v>#REF!</v>
      </c>
      <c r="IAH287" s="197"/>
      <c r="IAI287" s="678" t="e">
        <f>IAH287+#REF!</f>
        <v>#REF!</v>
      </c>
      <c r="IAJ287" s="197"/>
      <c r="IAK287" s="678" t="e">
        <f>IAJ287+#REF!</f>
        <v>#REF!</v>
      </c>
      <c r="IAL287" s="197"/>
      <c r="IAM287" s="678" t="e">
        <f>IAL287+#REF!</f>
        <v>#REF!</v>
      </c>
      <c r="IAN287" s="197"/>
      <c r="IAO287" s="678" t="e">
        <f>IAN287+#REF!</f>
        <v>#REF!</v>
      </c>
      <c r="IAP287" s="197"/>
      <c r="IAQ287" s="678" t="e">
        <f>IAP287+#REF!</f>
        <v>#REF!</v>
      </c>
      <c r="IAR287" s="197"/>
      <c r="IAS287" s="678" t="e">
        <f>IAR287+#REF!</f>
        <v>#REF!</v>
      </c>
      <c r="IAT287" s="197"/>
      <c r="IAU287" s="678" t="e">
        <f>IAT287+#REF!</f>
        <v>#REF!</v>
      </c>
      <c r="IAV287" s="197"/>
      <c r="IAW287" s="678" t="e">
        <f>IAV287+#REF!</f>
        <v>#REF!</v>
      </c>
      <c r="IAX287" s="197"/>
      <c r="IAY287" s="678" t="e">
        <f>IAX287+#REF!</f>
        <v>#REF!</v>
      </c>
      <c r="IAZ287" s="197"/>
      <c r="IBA287" s="678" t="e">
        <f>IAZ287+#REF!</f>
        <v>#REF!</v>
      </c>
      <c r="IBB287" s="197"/>
      <c r="IBC287" s="678" t="e">
        <f>IBB287+#REF!</f>
        <v>#REF!</v>
      </c>
      <c r="IBD287" s="197"/>
      <c r="IBE287" s="678" t="e">
        <f>IBD287+#REF!</f>
        <v>#REF!</v>
      </c>
      <c r="IBF287" s="197"/>
      <c r="IBG287" s="678" t="e">
        <f>IBF287+#REF!</f>
        <v>#REF!</v>
      </c>
      <c r="IBH287" s="197"/>
      <c r="IBI287" s="678" t="e">
        <f>IBH287+#REF!</f>
        <v>#REF!</v>
      </c>
      <c r="IBJ287" s="197"/>
      <c r="IBK287" s="678" t="e">
        <f>IBJ287+#REF!</f>
        <v>#REF!</v>
      </c>
      <c r="IBL287" s="197"/>
      <c r="IBM287" s="678" t="e">
        <f>IBL287+#REF!</f>
        <v>#REF!</v>
      </c>
      <c r="IBN287" s="197"/>
      <c r="IBO287" s="678" t="e">
        <f>IBN287+#REF!</f>
        <v>#REF!</v>
      </c>
      <c r="IBP287" s="197"/>
      <c r="IBQ287" s="678" t="e">
        <f>IBP287+#REF!</f>
        <v>#REF!</v>
      </c>
      <c r="IBR287" s="197"/>
      <c r="IBS287" s="678" t="e">
        <f>IBR287+#REF!</f>
        <v>#REF!</v>
      </c>
      <c r="IBT287" s="197"/>
      <c r="IBU287" s="678" t="e">
        <f>IBT287+#REF!</f>
        <v>#REF!</v>
      </c>
      <c r="IBV287" s="197"/>
      <c r="IBW287" s="678" t="e">
        <f>IBV287+#REF!</f>
        <v>#REF!</v>
      </c>
      <c r="IBX287" s="197"/>
      <c r="IBY287" s="678" t="e">
        <f>IBX287+#REF!</f>
        <v>#REF!</v>
      </c>
      <c r="IBZ287" s="197"/>
      <c r="ICA287" s="678" t="e">
        <f>IBZ287+#REF!</f>
        <v>#REF!</v>
      </c>
      <c r="ICB287" s="197"/>
      <c r="ICC287" s="678" t="e">
        <f>ICB287+#REF!</f>
        <v>#REF!</v>
      </c>
      <c r="ICD287" s="197"/>
      <c r="ICE287" s="678" t="e">
        <f>ICD287+#REF!</f>
        <v>#REF!</v>
      </c>
      <c r="ICF287" s="197"/>
      <c r="ICG287" s="678" t="e">
        <f>ICF287+#REF!</f>
        <v>#REF!</v>
      </c>
      <c r="ICH287" s="197"/>
      <c r="ICI287" s="678" t="e">
        <f>ICH287+#REF!</f>
        <v>#REF!</v>
      </c>
      <c r="ICJ287" s="197"/>
      <c r="ICK287" s="678" t="e">
        <f>ICJ287+#REF!</f>
        <v>#REF!</v>
      </c>
      <c r="ICL287" s="197"/>
      <c r="ICM287" s="678" t="e">
        <f>ICL287+#REF!</f>
        <v>#REF!</v>
      </c>
      <c r="ICN287" s="197"/>
      <c r="ICO287" s="678" t="e">
        <f>ICN287+#REF!</f>
        <v>#REF!</v>
      </c>
      <c r="ICP287" s="197"/>
      <c r="ICQ287" s="678" t="e">
        <f>ICP287+#REF!</f>
        <v>#REF!</v>
      </c>
      <c r="ICR287" s="197"/>
      <c r="ICS287" s="678" t="e">
        <f>ICR287+#REF!</f>
        <v>#REF!</v>
      </c>
      <c r="ICT287" s="197"/>
      <c r="ICU287" s="678" t="e">
        <f>ICT287+#REF!</f>
        <v>#REF!</v>
      </c>
      <c r="ICV287" s="197"/>
      <c r="ICW287" s="678" t="e">
        <f>ICV287+#REF!</f>
        <v>#REF!</v>
      </c>
      <c r="ICX287" s="197"/>
      <c r="ICY287" s="678" t="e">
        <f>ICX287+#REF!</f>
        <v>#REF!</v>
      </c>
      <c r="ICZ287" s="197"/>
      <c r="IDA287" s="678" t="e">
        <f>ICZ287+#REF!</f>
        <v>#REF!</v>
      </c>
      <c r="IDB287" s="197"/>
      <c r="IDC287" s="678" t="e">
        <f>IDB287+#REF!</f>
        <v>#REF!</v>
      </c>
      <c r="IDD287" s="197"/>
      <c r="IDE287" s="678" t="e">
        <f>IDD287+#REF!</f>
        <v>#REF!</v>
      </c>
      <c r="IDF287" s="197"/>
      <c r="IDG287" s="678" t="e">
        <f>IDF287+#REF!</f>
        <v>#REF!</v>
      </c>
      <c r="IDH287" s="197"/>
      <c r="IDI287" s="678" t="e">
        <f>IDH287+#REF!</f>
        <v>#REF!</v>
      </c>
      <c r="IDJ287" s="197"/>
      <c r="IDK287" s="678" t="e">
        <f>IDJ287+#REF!</f>
        <v>#REF!</v>
      </c>
      <c r="IDL287" s="197"/>
      <c r="IDM287" s="678" t="e">
        <f>IDL287+#REF!</f>
        <v>#REF!</v>
      </c>
      <c r="IDN287" s="197"/>
      <c r="IDO287" s="678" t="e">
        <f>IDN287+#REF!</f>
        <v>#REF!</v>
      </c>
      <c r="IDP287" s="197"/>
      <c r="IDQ287" s="678" t="e">
        <f>IDP287+#REF!</f>
        <v>#REF!</v>
      </c>
      <c r="IDR287" s="197"/>
      <c r="IDS287" s="678" t="e">
        <f>IDR287+#REF!</f>
        <v>#REF!</v>
      </c>
      <c r="IDT287" s="197"/>
      <c r="IDU287" s="678" t="e">
        <f>IDT287+#REF!</f>
        <v>#REF!</v>
      </c>
      <c r="IDV287" s="197"/>
      <c r="IDW287" s="678" t="e">
        <f>IDV287+#REF!</f>
        <v>#REF!</v>
      </c>
      <c r="IDX287" s="197"/>
      <c r="IDY287" s="678" t="e">
        <f>IDX287+#REF!</f>
        <v>#REF!</v>
      </c>
      <c r="IDZ287" s="197"/>
      <c r="IEA287" s="678" t="e">
        <f>IDZ287+#REF!</f>
        <v>#REF!</v>
      </c>
      <c r="IEB287" s="197"/>
      <c r="IEC287" s="678" t="e">
        <f>IEB287+#REF!</f>
        <v>#REF!</v>
      </c>
      <c r="IED287" s="197"/>
      <c r="IEE287" s="678" t="e">
        <f>IED287+#REF!</f>
        <v>#REF!</v>
      </c>
      <c r="IEF287" s="197"/>
      <c r="IEG287" s="678" t="e">
        <f>IEF287+#REF!</f>
        <v>#REF!</v>
      </c>
      <c r="IEH287" s="197"/>
      <c r="IEI287" s="678" t="e">
        <f>IEH287+#REF!</f>
        <v>#REF!</v>
      </c>
      <c r="IEJ287" s="197"/>
      <c r="IEK287" s="678" t="e">
        <f>IEJ287+#REF!</f>
        <v>#REF!</v>
      </c>
      <c r="IEL287" s="197"/>
      <c r="IEM287" s="678" t="e">
        <f>IEL287+#REF!</f>
        <v>#REF!</v>
      </c>
      <c r="IEN287" s="197"/>
      <c r="IEO287" s="678" t="e">
        <f>IEN287+#REF!</f>
        <v>#REF!</v>
      </c>
      <c r="IEP287" s="197"/>
      <c r="IEQ287" s="678" t="e">
        <f>IEP287+#REF!</f>
        <v>#REF!</v>
      </c>
      <c r="IER287" s="197"/>
      <c r="IES287" s="678" t="e">
        <f>IER287+#REF!</f>
        <v>#REF!</v>
      </c>
      <c r="IET287" s="197"/>
      <c r="IEU287" s="678" t="e">
        <f>IET287+#REF!</f>
        <v>#REF!</v>
      </c>
      <c r="IEV287" s="197"/>
      <c r="IEW287" s="678" t="e">
        <f>IEV287+#REF!</f>
        <v>#REF!</v>
      </c>
      <c r="IEX287" s="197"/>
      <c r="IEY287" s="678" t="e">
        <f>IEX287+#REF!</f>
        <v>#REF!</v>
      </c>
      <c r="IEZ287" s="197"/>
      <c r="IFA287" s="678" t="e">
        <f>IEZ287+#REF!</f>
        <v>#REF!</v>
      </c>
      <c r="IFB287" s="197"/>
      <c r="IFC287" s="678" t="e">
        <f>IFB287+#REF!</f>
        <v>#REF!</v>
      </c>
      <c r="IFD287" s="197"/>
      <c r="IFE287" s="678" t="e">
        <f>IFD287+#REF!</f>
        <v>#REF!</v>
      </c>
      <c r="IFF287" s="197"/>
      <c r="IFG287" s="678" t="e">
        <f>IFF287+#REF!</f>
        <v>#REF!</v>
      </c>
      <c r="IFH287" s="197"/>
      <c r="IFI287" s="678" t="e">
        <f>IFH287+#REF!</f>
        <v>#REF!</v>
      </c>
      <c r="IFJ287" s="197"/>
      <c r="IFK287" s="678" t="e">
        <f>IFJ287+#REF!</f>
        <v>#REF!</v>
      </c>
      <c r="IFL287" s="197"/>
      <c r="IFM287" s="678" t="e">
        <f>IFL287+#REF!</f>
        <v>#REF!</v>
      </c>
      <c r="IFN287" s="197"/>
      <c r="IFO287" s="678" t="e">
        <f>IFN287+#REF!</f>
        <v>#REF!</v>
      </c>
      <c r="IFP287" s="197"/>
      <c r="IFQ287" s="678" t="e">
        <f>IFP287+#REF!</f>
        <v>#REF!</v>
      </c>
      <c r="IFR287" s="197"/>
      <c r="IFS287" s="678" t="e">
        <f>IFR287+#REF!</f>
        <v>#REF!</v>
      </c>
      <c r="IFT287" s="197"/>
      <c r="IFU287" s="678" t="e">
        <f>IFT287+#REF!</f>
        <v>#REF!</v>
      </c>
      <c r="IFV287" s="197"/>
      <c r="IFW287" s="678" t="e">
        <f>IFV287+#REF!</f>
        <v>#REF!</v>
      </c>
      <c r="IFX287" s="197"/>
      <c r="IFY287" s="678" t="e">
        <f>IFX287+#REF!</f>
        <v>#REF!</v>
      </c>
      <c r="IFZ287" s="197"/>
      <c r="IGA287" s="678" t="e">
        <f>IFZ287+#REF!</f>
        <v>#REF!</v>
      </c>
      <c r="IGB287" s="197"/>
      <c r="IGC287" s="678" t="e">
        <f>IGB287+#REF!</f>
        <v>#REF!</v>
      </c>
      <c r="IGD287" s="197"/>
      <c r="IGE287" s="678" t="e">
        <f>IGD287+#REF!</f>
        <v>#REF!</v>
      </c>
      <c r="IGF287" s="197"/>
      <c r="IGG287" s="678" t="e">
        <f>IGF287+#REF!</f>
        <v>#REF!</v>
      </c>
      <c r="IGH287" s="197"/>
      <c r="IGI287" s="678" t="e">
        <f>IGH287+#REF!</f>
        <v>#REF!</v>
      </c>
      <c r="IGJ287" s="197"/>
      <c r="IGK287" s="678" t="e">
        <f>IGJ287+#REF!</f>
        <v>#REF!</v>
      </c>
      <c r="IGL287" s="197"/>
      <c r="IGM287" s="678" t="e">
        <f>IGL287+#REF!</f>
        <v>#REF!</v>
      </c>
      <c r="IGN287" s="197"/>
      <c r="IGO287" s="678" t="e">
        <f>IGN287+#REF!</f>
        <v>#REF!</v>
      </c>
      <c r="IGP287" s="197"/>
      <c r="IGQ287" s="678" t="e">
        <f>IGP287+#REF!</f>
        <v>#REF!</v>
      </c>
      <c r="IGR287" s="197"/>
      <c r="IGS287" s="678" t="e">
        <f>IGR287+#REF!</f>
        <v>#REF!</v>
      </c>
      <c r="IGT287" s="197"/>
      <c r="IGU287" s="678" t="e">
        <f>IGT287+#REF!</f>
        <v>#REF!</v>
      </c>
      <c r="IGV287" s="197"/>
      <c r="IGW287" s="678" t="e">
        <f>IGV287+#REF!</f>
        <v>#REF!</v>
      </c>
      <c r="IGX287" s="197"/>
      <c r="IGY287" s="678" t="e">
        <f>IGX287+#REF!</f>
        <v>#REF!</v>
      </c>
      <c r="IGZ287" s="197"/>
      <c r="IHA287" s="678" t="e">
        <f>IGZ287+#REF!</f>
        <v>#REF!</v>
      </c>
      <c r="IHB287" s="197"/>
      <c r="IHC287" s="678" t="e">
        <f>IHB287+#REF!</f>
        <v>#REF!</v>
      </c>
      <c r="IHD287" s="197"/>
      <c r="IHE287" s="678" t="e">
        <f>IHD287+#REF!</f>
        <v>#REF!</v>
      </c>
      <c r="IHF287" s="197"/>
      <c r="IHG287" s="678" t="e">
        <f>IHF287+#REF!</f>
        <v>#REF!</v>
      </c>
      <c r="IHH287" s="197"/>
      <c r="IHI287" s="678" t="e">
        <f>IHH287+#REF!</f>
        <v>#REF!</v>
      </c>
      <c r="IHJ287" s="197"/>
      <c r="IHK287" s="678" t="e">
        <f>IHJ287+#REF!</f>
        <v>#REF!</v>
      </c>
      <c r="IHL287" s="197"/>
      <c r="IHM287" s="678" t="e">
        <f>IHL287+#REF!</f>
        <v>#REF!</v>
      </c>
      <c r="IHN287" s="197"/>
      <c r="IHO287" s="678" t="e">
        <f>IHN287+#REF!</f>
        <v>#REF!</v>
      </c>
      <c r="IHP287" s="197"/>
      <c r="IHQ287" s="678" t="e">
        <f>IHP287+#REF!</f>
        <v>#REF!</v>
      </c>
      <c r="IHR287" s="197"/>
      <c r="IHS287" s="678" t="e">
        <f>IHR287+#REF!</f>
        <v>#REF!</v>
      </c>
      <c r="IHT287" s="197"/>
      <c r="IHU287" s="678" t="e">
        <f>IHT287+#REF!</f>
        <v>#REF!</v>
      </c>
      <c r="IHV287" s="197"/>
      <c r="IHW287" s="678" t="e">
        <f>IHV287+#REF!</f>
        <v>#REF!</v>
      </c>
      <c r="IHX287" s="197"/>
      <c r="IHY287" s="678" t="e">
        <f>IHX287+#REF!</f>
        <v>#REF!</v>
      </c>
      <c r="IHZ287" s="197"/>
      <c r="IIA287" s="678" t="e">
        <f>IHZ287+#REF!</f>
        <v>#REF!</v>
      </c>
      <c r="IIB287" s="197"/>
      <c r="IIC287" s="678" t="e">
        <f>IIB287+#REF!</f>
        <v>#REF!</v>
      </c>
      <c r="IID287" s="197"/>
      <c r="IIE287" s="678" t="e">
        <f>IID287+#REF!</f>
        <v>#REF!</v>
      </c>
      <c r="IIF287" s="197"/>
      <c r="IIG287" s="678" t="e">
        <f>IIF287+#REF!</f>
        <v>#REF!</v>
      </c>
      <c r="IIH287" s="197"/>
      <c r="III287" s="678" t="e">
        <f>IIH287+#REF!</f>
        <v>#REF!</v>
      </c>
      <c r="IIJ287" s="197"/>
      <c r="IIK287" s="678" t="e">
        <f>IIJ287+#REF!</f>
        <v>#REF!</v>
      </c>
      <c r="IIL287" s="197"/>
      <c r="IIM287" s="678" t="e">
        <f>IIL287+#REF!</f>
        <v>#REF!</v>
      </c>
      <c r="IIN287" s="197"/>
      <c r="IIO287" s="678" t="e">
        <f>IIN287+#REF!</f>
        <v>#REF!</v>
      </c>
      <c r="IIP287" s="197"/>
      <c r="IIQ287" s="678" t="e">
        <f>IIP287+#REF!</f>
        <v>#REF!</v>
      </c>
      <c r="IIR287" s="197"/>
      <c r="IIS287" s="678" t="e">
        <f>IIR287+#REF!</f>
        <v>#REF!</v>
      </c>
      <c r="IIT287" s="197"/>
      <c r="IIU287" s="678" t="e">
        <f>IIT287+#REF!</f>
        <v>#REF!</v>
      </c>
      <c r="IIV287" s="197"/>
      <c r="IIW287" s="678" t="e">
        <f>IIV287+#REF!</f>
        <v>#REF!</v>
      </c>
      <c r="IIX287" s="197"/>
      <c r="IIY287" s="678" t="e">
        <f>IIX287+#REF!</f>
        <v>#REF!</v>
      </c>
      <c r="IIZ287" s="197"/>
      <c r="IJA287" s="678" t="e">
        <f>IIZ287+#REF!</f>
        <v>#REF!</v>
      </c>
      <c r="IJB287" s="197"/>
      <c r="IJC287" s="678" t="e">
        <f>IJB287+#REF!</f>
        <v>#REF!</v>
      </c>
      <c r="IJD287" s="197"/>
      <c r="IJE287" s="678" t="e">
        <f>IJD287+#REF!</f>
        <v>#REF!</v>
      </c>
      <c r="IJF287" s="197"/>
      <c r="IJG287" s="678" t="e">
        <f>IJF287+#REF!</f>
        <v>#REF!</v>
      </c>
      <c r="IJH287" s="197"/>
      <c r="IJI287" s="678" t="e">
        <f>IJH287+#REF!</f>
        <v>#REF!</v>
      </c>
      <c r="IJJ287" s="197"/>
      <c r="IJK287" s="678" t="e">
        <f>IJJ287+#REF!</f>
        <v>#REF!</v>
      </c>
      <c r="IJL287" s="197"/>
      <c r="IJM287" s="678" t="e">
        <f>IJL287+#REF!</f>
        <v>#REF!</v>
      </c>
      <c r="IJN287" s="197"/>
      <c r="IJO287" s="678" t="e">
        <f>IJN287+#REF!</f>
        <v>#REF!</v>
      </c>
      <c r="IJP287" s="197"/>
      <c r="IJQ287" s="678" t="e">
        <f>IJP287+#REF!</f>
        <v>#REF!</v>
      </c>
      <c r="IJR287" s="197"/>
      <c r="IJS287" s="678" t="e">
        <f>IJR287+#REF!</f>
        <v>#REF!</v>
      </c>
      <c r="IJT287" s="197"/>
      <c r="IJU287" s="678" t="e">
        <f>IJT287+#REF!</f>
        <v>#REF!</v>
      </c>
      <c r="IJV287" s="197"/>
      <c r="IJW287" s="678" t="e">
        <f>IJV287+#REF!</f>
        <v>#REF!</v>
      </c>
      <c r="IJX287" s="197"/>
      <c r="IJY287" s="678" t="e">
        <f>IJX287+#REF!</f>
        <v>#REF!</v>
      </c>
      <c r="IJZ287" s="197"/>
      <c r="IKA287" s="678" t="e">
        <f>IJZ287+#REF!</f>
        <v>#REF!</v>
      </c>
      <c r="IKB287" s="197"/>
      <c r="IKC287" s="678" t="e">
        <f>IKB287+#REF!</f>
        <v>#REF!</v>
      </c>
      <c r="IKD287" s="197"/>
      <c r="IKE287" s="678" t="e">
        <f>IKD287+#REF!</f>
        <v>#REF!</v>
      </c>
      <c r="IKF287" s="197"/>
      <c r="IKG287" s="678" t="e">
        <f>IKF287+#REF!</f>
        <v>#REF!</v>
      </c>
      <c r="IKH287" s="197"/>
      <c r="IKI287" s="678" t="e">
        <f>IKH287+#REF!</f>
        <v>#REF!</v>
      </c>
      <c r="IKJ287" s="197"/>
      <c r="IKK287" s="678" t="e">
        <f>IKJ287+#REF!</f>
        <v>#REF!</v>
      </c>
      <c r="IKL287" s="197"/>
      <c r="IKM287" s="678" t="e">
        <f>IKL287+#REF!</f>
        <v>#REF!</v>
      </c>
      <c r="IKN287" s="197"/>
      <c r="IKO287" s="678" t="e">
        <f>IKN287+#REF!</f>
        <v>#REF!</v>
      </c>
      <c r="IKP287" s="197"/>
      <c r="IKQ287" s="678" t="e">
        <f>IKP287+#REF!</f>
        <v>#REF!</v>
      </c>
      <c r="IKR287" s="197"/>
      <c r="IKS287" s="678" t="e">
        <f>IKR287+#REF!</f>
        <v>#REF!</v>
      </c>
      <c r="IKT287" s="197"/>
      <c r="IKU287" s="678" t="e">
        <f>IKT287+#REF!</f>
        <v>#REF!</v>
      </c>
      <c r="IKV287" s="197"/>
      <c r="IKW287" s="678" t="e">
        <f>IKV287+#REF!</f>
        <v>#REF!</v>
      </c>
      <c r="IKX287" s="197"/>
      <c r="IKY287" s="678" t="e">
        <f>IKX287+#REF!</f>
        <v>#REF!</v>
      </c>
      <c r="IKZ287" s="197"/>
      <c r="ILA287" s="678" t="e">
        <f>IKZ287+#REF!</f>
        <v>#REF!</v>
      </c>
      <c r="ILB287" s="197"/>
      <c r="ILC287" s="678" t="e">
        <f>ILB287+#REF!</f>
        <v>#REF!</v>
      </c>
      <c r="ILD287" s="197"/>
      <c r="ILE287" s="678" t="e">
        <f>ILD287+#REF!</f>
        <v>#REF!</v>
      </c>
      <c r="ILF287" s="197"/>
      <c r="ILG287" s="678" t="e">
        <f>ILF287+#REF!</f>
        <v>#REF!</v>
      </c>
      <c r="ILH287" s="197"/>
      <c r="ILI287" s="678" t="e">
        <f>ILH287+#REF!</f>
        <v>#REF!</v>
      </c>
      <c r="ILJ287" s="197"/>
      <c r="ILK287" s="678" t="e">
        <f>ILJ287+#REF!</f>
        <v>#REF!</v>
      </c>
      <c r="ILL287" s="197"/>
      <c r="ILM287" s="678" t="e">
        <f>ILL287+#REF!</f>
        <v>#REF!</v>
      </c>
      <c r="ILN287" s="197"/>
      <c r="ILO287" s="678" t="e">
        <f>ILN287+#REF!</f>
        <v>#REF!</v>
      </c>
      <c r="ILP287" s="197"/>
      <c r="ILQ287" s="678" t="e">
        <f>ILP287+#REF!</f>
        <v>#REF!</v>
      </c>
      <c r="ILR287" s="197"/>
      <c r="ILS287" s="678" t="e">
        <f>ILR287+#REF!</f>
        <v>#REF!</v>
      </c>
      <c r="ILT287" s="197"/>
      <c r="ILU287" s="678" t="e">
        <f>ILT287+#REF!</f>
        <v>#REF!</v>
      </c>
      <c r="ILV287" s="197"/>
      <c r="ILW287" s="678" t="e">
        <f>ILV287+#REF!</f>
        <v>#REF!</v>
      </c>
      <c r="ILX287" s="197"/>
      <c r="ILY287" s="678" t="e">
        <f>ILX287+#REF!</f>
        <v>#REF!</v>
      </c>
      <c r="ILZ287" s="197"/>
      <c r="IMA287" s="678" t="e">
        <f>ILZ287+#REF!</f>
        <v>#REF!</v>
      </c>
      <c r="IMB287" s="197"/>
      <c r="IMC287" s="678" t="e">
        <f>IMB287+#REF!</f>
        <v>#REF!</v>
      </c>
      <c r="IMD287" s="197"/>
      <c r="IME287" s="678" t="e">
        <f>IMD287+#REF!</f>
        <v>#REF!</v>
      </c>
      <c r="IMF287" s="197"/>
      <c r="IMG287" s="678" t="e">
        <f>IMF287+#REF!</f>
        <v>#REF!</v>
      </c>
      <c r="IMH287" s="197"/>
      <c r="IMI287" s="678" t="e">
        <f>IMH287+#REF!</f>
        <v>#REF!</v>
      </c>
      <c r="IMJ287" s="197"/>
      <c r="IMK287" s="678" t="e">
        <f>IMJ287+#REF!</f>
        <v>#REF!</v>
      </c>
      <c r="IML287" s="197"/>
      <c r="IMM287" s="678" t="e">
        <f>IML287+#REF!</f>
        <v>#REF!</v>
      </c>
      <c r="IMN287" s="197"/>
      <c r="IMO287" s="678" t="e">
        <f>IMN287+#REF!</f>
        <v>#REF!</v>
      </c>
      <c r="IMP287" s="197"/>
      <c r="IMQ287" s="678" t="e">
        <f>IMP287+#REF!</f>
        <v>#REF!</v>
      </c>
      <c r="IMR287" s="197"/>
      <c r="IMS287" s="678" t="e">
        <f>IMR287+#REF!</f>
        <v>#REF!</v>
      </c>
      <c r="IMT287" s="197"/>
      <c r="IMU287" s="678" t="e">
        <f>IMT287+#REF!</f>
        <v>#REF!</v>
      </c>
      <c r="IMV287" s="197"/>
      <c r="IMW287" s="678" t="e">
        <f>IMV287+#REF!</f>
        <v>#REF!</v>
      </c>
      <c r="IMX287" s="197"/>
      <c r="IMY287" s="678" t="e">
        <f>IMX287+#REF!</f>
        <v>#REF!</v>
      </c>
      <c r="IMZ287" s="197"/>
      <c r="INA287" s="678" t="e">
        <f>IMZ287+#REF!</f>
        <v>#REF!</v>
      </c>
      <c r="INB287" s="197"/>
      <c r="INC287" s="678" t="e">
        <f>INB287+#REF!</f>
        <v>#REF!</v>
      </c>
      <c r="IND287" s="197"/>
      <c r="INE287" s="678" t="e">
        <f>IND287+#REF!</f>
        <v>#REF!</v>
      </c>
      <c r="INF287" s="197"/>
      <c r="ING287" s="678" t="e">
        <f>INF287+#REF!</f>
        <v>#REF!</v>
      </c>
      <c r="INH287" s="197"/>
      <c r="INI287" s="678" t="e">
        <f>INH287+#REF!</f>
        <v>#REF!</v>
      </c>
      <c r="INJ287" s="197"/>
      <c r="INK287" s="678" t="e">
        <f>INJ287+#REF!</f>
        <v>#REF!</v>
      </c>
      <c r="INL287" s="197"/>
      <c r="INM287" s="678" t="e">
        <f>INL287+#REF!</f>
        <v>#REF!</v>
      </c>
      <c r="INN287" s="197"/>
      <c r="INO287" s="678" t="e">
        <f>INN287+#REF!</f>
        <v>#REF!</v>
      </c>
      <c r="INP287" s="197"/>
      <c r="INQ287" s="678" t="e">
        <f>INP287+#REF!</f>
        <v>#REF!</v>
      </c>
      <c r="INR287" s="197"/>
      <c r="INS287" s="678" t="e">
        <f>INR287+#REF!</f>
        <v>#REF!</v>
      </c>
      <c r="INT287" s="197"/>
      <c r="INU287" s="678" t="e">
        <f>INT287+#REF!</f>
        <v>#REF!</v>
      </c>
      <c r="INV287" s="197"/>
      <c r="INW287" s="678" t="e">
        <f>INV287+#REF!</f>
        <v>#REF!</v>
      </c>
      <c r="INX287" s="197"/>
      <c r="INY287" s="678" t="e">
        <f>INX287+#REF!</f>
        <v>#REF!</v>
      </c>
      <c r="INZ287" s="197"/>
      <c r="IOA287" s="678" t="e">
        <f>INZ287+#REF!</f>
        <v>#REF!</v>
      </c>
      <c r="IOB287" s="197"/>
      <c r="IOC287" s="678" t="e">
        <f>IOB287+#REF!</f>
        <v>#REF!</v>
      </c>
      <c r="IOD287" s="197"/>
      <c r="IOE287" s="678" t="e">
        <f>IOD287+#REF!</f>
        <v>#REF!</v>
      </c>
      <c r="IOF287" s="197"/>
      <c r="IOG287" s="678" t="e">
        <f>IOF287+#REF!</f>
        <v>#REF!</v>
      </c>
      <c r="IOH287" s="197"/>
      <c r="IOI287" s="678" t="e">
        <f>IOH287+#REF!</f>
        <v>#REF!</v>
      </c>
      <c r="IOJ287" s="197"/>
      <c r="IOK287" s="678" t="e">
        <f>IOJ287+#REF!</f>
        <v>#REF!</v>
      </c>
      <c r="IOL287" s="197"/>
      <c r="IOM287" s="678" t="e">
        <f>IOL287+#REF!</f>
        <v>#REF!</v>
      </c>
      <c r="ION287" s="197"/>
      <c r="IOO287" s="678" t="e">
        <f>ION287+#REF!</f>
        <v>#REF!</v>
      </c>
      <c r="IOP287" s="197"/>
      <c r="IOQ287" s="678" t="e">
        <f>IOP287+#REF!</f>
        <v>#REF!</v>
      </c>
      <c r="IOR287" s="197"/>
      <c r="IOS287" s="678" t="e">
        <f>IOR287+#REF!</f>
        <v>#REF!</v>
      </c>
      <c r="IOT287" s="197"/>
      <c r="IOU287" s="678" t="e">
        <f>IOT287+#REF!</f>
        <v>#REF!</v>
      </c>
      <c r="IOV287" s="197"/>
      <c r="IOW287" s="678" t="e">
        <f>IOV287+#REF!</f>
        <v>#REF!</v>
      </c>
      <c r="IOX287" s="197"/>
      <c r="IOY287" s="678" t="e">
        <f>IOX287+#REF!</f>
        <v>#REF!</v>
      </c>
      <c r="IOZ287" s="197"/>
      <c r="IPA287" s="678" t="e">
        <f>IOZ287+#REF!</f>
        <v>#REF!</v>
      </c>
      <c r="IPB287" s="197"/>
      <c r="IPC287" s="678" t="e">
        <f>IPB287+#REF!</f>
        <v>#REF!</v>
      </c>
      <c r="IPD287" s="197"/>
      <c r="IPE287" s="678" t="e">
        <f>IPD287+#REF!</f>
        <v>#REF!</v>
      </c>
      <c r="IPF287" s="197"/>
      <c r="IPG287" s="678" t="e">
        <f>IPF287+#REF!</f>
        <v>#REF!</v>
      </c>
      <c r="IPH287" s="197"/>
      <c r="IPI287" s="678" t="e">
        <f>IPH287+#REF!</f>
        <v>#REF!</v>
      </c>
      <c r="IPJ287" s="197"/>
      <c r="IPK287" s="678" t="e">
        <f>IPJ287+#REF!</f>
        <v>#REF!</v>
      </c>
      <c r="IPL287" s="197"/>
      <c r="IPM287" s="678" t="e">
        <f>IPL287+#REF!</f>
        <v>#REF!</v>
      </c>
      <c r="IPN287" s="197"/>
      <c r="IPO287" s="678" t="e">
        <f>IPN287+#REF!</f>
        <v>#REF!</v>
      </c>
      <c r="IPP287" s="197"/>
      <c r="IPQ287" s="678" t="e">
        <f>IPP287+#REF!</f>
        <v>#REF!</v>
      </c>
      <c r="IPR287" s="197"/>
      <c r="IPS287" s="678" t="e">
        <f>IPR287+#REF!</f>
        <v>#REF!</v>
      </c>
      <c r="IPT287" s="197"/>
      <c r="IPU287" s="678" t="e">
        <f>IPT287+#REF!</f>
        <v>#REF!</v>
      </c>
      <c r="IPV287" s="197"/>
      <c r="IPW287" s="678" t="e">
        <f>IPV287+#REF!</f>
        <v>#REF!</v>
      </c>
      <c r="IPX287" s="197"/>
      <c r="IPY287" s="678" t="e">
        <f>IPX287+#REF!</f>
        <v>#REF!</v>
      </c>
      <c r="IPZ287" s="197"/>
      <c r="IQA287" s="678" t="e">
        <f>IPZ287+#REF!</f>
        <v>#REF!</v>
      </c>
      <c r="IQB287" s="197"/>
      <c r="IQC287" s="678" t="e">
        <f>IQB287+#REF!</f>
        <v>#REF!</v>
      </c>
      <c r="IQD287" s="197"/>
      <c r="IQE287" s="678" t="e">
        <f>IQD287+#REF!</f>
        <v>#REF!</v>
      </c>
      <c r="IQF287" s="197"/>
      <c r="IQG287" s="678" t="e">
        <f>IQF287+#REF!</f>
        <v>#REF!</v>
      </c>
      <c r="IQH287" s="197"/>
      <c r="IQI287" s="678" t="e">
        <f>IQH287+#REF!</f>
        <v>#REF!</v>
      </c>
      <c r="IQJ287" s="197"/>
      <c r="IQK287" s="678" t="e">
        <f>IQJ287+#REF!</f>
        <v>#REF!</v>
      </c>
      <c r="IQL287" s="197"/>
      <c r="IQM287" s="678" t="e">
        <f>IQL287+#REF!</f>
        <v>#REF!</v>
      </c>
      <c r="IQN287" s="197"/>
      <c r="IQO287" s="678" t="e">
        <f>IQN287+#REF!</f>
        <v>#REF!</v>
      </c>
      <c r="IQP287" s="197"/>
      <c r="IQQ287" s="678" t="e">
        <f>IQP287+#REF!</f>
        <v>#REF!</v>
      </c>
      <c r="IQR287" s="197"/>
      <c r="IQS287" s="678" t="e">
        <f>IQR287+#REF!</f>
        <v>#REF!</v>
      </c>
      <c r="IQT287" s="197"/>
      <c r="IQU287" s="678" t="e">
        <f>IQT287+#REF!</f>
        <v>#REF!</v>
      </c>
      <c r="IQV287" s="197"/>
      <c r="IQW287" s="678" t="e">
        <f>IQV287+#REF!</f>
        <v>#REF!</v>
      </c>
      <c r="IQX287" s="197"/>
      <c r="IQY287" s="678" t="e">
        <f>IQX287+#REF!</f>
        <v>#REF!</v>
      </c>
      <c r="IQZ287" s="197"/>
      <c r="IRA287" s="678" t="e">
        <f>IQZ287+#REF!</f>
        <v>#REF!</v>
      </c>
      <c r="IRB287" s="197"/>
      <c r="IRC287" s="678" t="e">
        <f>IRB287+#REF!</f>
        <v>#REF!</v>
      </c>
      <c r="IRD287" s="197"/>
      <c r="IRE287" s="678" t="e">
        <f>IRD287+#REF!</f>
        <v>#REF!</v>
      </c>
      <c r="IRF287" s="197"/>
      <c r="IRG287" s="678" t="e">
        <f>IRF287+#REF!</f>
        <v>#REF!</v>
      </c>
      <c r="IRH287" s="197"/>
      <c r="IRI287" s="678" t="e">
        <f>IRH287+#REF!</f>
        <v>#REF!</v>
      </c>
      <c r="IRJ287" s="197"/>
      <c r="IRK287" s="678" t="e">
        <f>IRJ287+#REF!</f>
        <v>#REF!</v>
      </c>
      <c r="IRL287" s="197"/>
      <c r="IRM287" s="678" t="e">
        <f>IRL287+#REF!</f>
        <v>#REF!</v>
      </c>
      <c r="IRN287" s="197"/>
      <c r="IRO287" s="678" t="e">
        <f>IRN287+#REF!</f>
        <v>#REF!</v>
      </c>
      <c r="IRP287" s="197"/>
      <c r="IRQ287" s="678" t="e">
        <f>IRP287+#REF!</f>
        <v>#REF!</v>
      </c>
      <c r="IRR287" s="197"/>
      <c r="IRS287" s="678" t="e">
        <f>IRR287+#REF!</f>
        <v>#REF!</v>
      </c>
      <c r="IRT287" s="197"/>
      <c r="IRU287" s="678" t="e">
        <f>IRT287+#REF!</f>
        <v>#REF!</v>
      </c>
      <c r="IRV287" s="197"/>
      <c r="IRW287" s="678" t="e">
        <f>IRV287+#REF!</f>
        <v>#REF!</v>
      </c>
      <c r="IRX287" s="197"/>
      <c r="IRY287" s="678" t="e">
        <f>IRX287+#REF!</f>
        <v>#REF!</v>
      </c>
      <c r="IRZ287" s="197"/>
      <c r="ISA287" s="678" t="e">
        <f>IRZ287+#REF!</f>
        <v>#REF!</v>
      </c>
      <c r="ISB287" s="197"/>
      <c r="ISC287" s="678" t="e">
        <f>ISB287+#REF!</f>
        <v>#REF!</v>
      </c>
      <c r="ISD287" s="197"/>
      <c r="ISE287" s="678" t="e">
        <f>ISD287+#REF!</f>
        <v>#REF!</v>
      </c>
      <c r="ISF287" s="197"/>
      <c r="ISG287" s="678" t="e">
        <f>ISF287+#REF!</f>
        <v>#REF!</v>
      </c>
      <c r="ISH287" s="197"/>
      <c r="ISI287" s="678" t="e">
        <f>ISH287+#REF!</f>
        <v>#REF!</v>
      </c>
      <c r="ISJ287" s="197"/>
      <c r="ISK287" s="678" t="e">
        <f>ISJ287+#REF!</f>
        <v>#REF!</v>
      </c>
      <c r="ISL287" s="197"/>
      <c r="ISM287" s="678" t="e">
        <f>ISL287+#REF!</f>
        <v>#REF!</v>
      </c>
      <c r="ISN287" s="197"/>
      <c r="ISO287" s="678" t="e">
        <f>ISN287+#REF!</f>
        <v>#REF!</v>
      </c>
      <c r="ISP287" s="197"/>
      <c r="ISQ287" s="678" t="e">
        <f>ISP287+#REF!</f>
        <v>#REF!</v>
      </c>
      <c r="ISR287" s="197"/>
      <c r="ISS287" s="678" t="e">
        <f>ISR287+#REF!</f>
        <v>#REF!</v>
      </c>
      <c r="IST287" s="197"/>
      <c r="ISU287" s="678" t="e">
        <f>IST287+#REF!</f>
        <v>#REF!</v>
      </c>
      <c r="ISV287" s="197"/>
      <c r="ISW287" s="678" t="e">
        <f>ISV287+#REF!</f>
        <v>#REF!</v>
      </c>
      <c r="ISX287" s="197"/>
      <c r="ISY287" s="678" t="e">
        <f>ISX287+#REF!</f>
        <v>#REF!</v>
      </c>
      <c r="ISZ287" s="197"/>
      <c r="ITA287" s="678" t="e">
        <f>ISZ287+#REF!</f>
        <v>#REF!</v>
      </c>
      <c r="ITB287" s="197"/>
      <c r="ITC287" s="678" t="e">
        <f>ITB287+#REF!</f>
        <v>#REF!</v>
      </c>
      <c r="ITD287" s="197"/>
      <c r="ITE287" s="678" t="e">
        <f>ITD287+#REF!</f>
        <v>#REF!</v>
      </c>
      <c r="ITF287" s="197"/>
      <c r="ITG287" s="678" t="e">
        <f>ITF287+#REF!</f>
        <v>#REF!</v>
      </c>
      <c r="ITH287" s="197"/>
      <c r="ITI287" s="678" t="e">
        <f>ITH287+#REF!</f>
        <v>#REF!</v>
      </c>
      <c r="ITJ287" s="197"/>
      <c r="ITK287" s="678" t="e">
        <f>ITJ287+#REF!</f>
        <v>#REF!</v>
      </c>
      <c r="ITL287" s="197"/>
      <c r="ITM287" s="678" t="e">
        <f>ITL287+#REF!</f>
        <v>#REF!</v>
      </c>
      <c r="ITN287" s="197"/>
      <c r="ITO287" s="678" t="e">
        <f>ITN287+#REF!</f>
        <v>#REF!</v>
      </c>
      <c r="ITP287" s="197"/>
      <c r="ITQ287" s="678" t="e">
        <f>ITP287+#REF!</f>
        <v>#REF!</v>
      </c>
      <c r="ITR287" s="197"/>
      <c r="ITS287" s="678" t="e">
        <f>ITR287+#REF!</f>
        <v>#REF!</v>
      </c>
      <c r="ITT287" s="197"/>
      <c r="ITU287" s="678" t="e">
        <f>ITT287+#REF!</f>
        <v>#REF!</v>
      </c>
      <c r="ITV287" s="197"/>
      <c r="ITW287" s="678" t="e">
        <f>ITV287+#REF!</f>
        <v>#REF!</v>
      </c>
      <c r="ITX287" s="197"/>
      <c r="ITY287" s="678" t="e">
        <f>ITX287+#REF!</f>
        <v>#REF!</v>
      </c>
      <c r="ITZ287" s="197"/>
      <c r="IUA287" s="678" t="e">
        <f>ITZ287+#REF!</f>
        <v>#REF!</v>
      </c>
      <c r="IUB287" s="197"/>
      <c r="IUC287" s="678" t="e">
        <f>IUB287+#REF!</f>
        <v>#REF!</v>
      </c>
      <c r="IUD287" s="197"/>
      <c r="IUE287" s="678" t="e">
        <f>IUD287+#REF!</f>
        <v>#REF!</v>
      </c>
      <c r="IUF287" s="197"/>
      <c r="IUG287" s="678" t="e">
        <f>IUF287+#REF!</f>
        <v>#REF!</v>
      </c>
      <c r="IUH287" s="197"/>
      <c r="IUI287" s="678" t="e">
        <f>IUH287+#REF!</f>
        <v>#REF!</v>
      </c>
      <c r="IUJ287" s="197"/>
      <c r="IUK287" s="678" t="e">
        <f>IUJ287+#REF!</f>
        <v>#REF!</v>
      </c>
      <c r="IUL287" s="197"/>
      <c r="IUM287" s="678" t="e">
        <f>IUL287+#REF!</f>
        <v>#REF!</v>
      </c>
      <c r="IUN287" s="197"/>
      <c r="IUO287" s="678" t="e">
        <f>IUN287+#REF!</f>
        <v>#REF!</v>
      </c>
      <c r="IUP287" s="197"/>
      <c r="IUQ287" s="678" t="e">
        <f>IUP287+#REF!</f>
        <v>#REF!</v>
      </c>
      <c r="IUR287" s="197"/>
      <c r="IUS287" s="678" t="e">
        <f>IUR287+#REF!</f>
        <v>#REF!</v>
      </c>
      <c r="IUT287" s="197"/>
      <c r="IUU287" s="678" t="e">
        <f>IUT287+#REF!</f>
        <v>#REF!</v>
      </c>
      <c r="IUV287" s="197"/>
      <c r="IUW287" s="678" t="e">
        <f>IUV287+#REF!</f>
        <v>#REF!</v>
      </c>
      <c r="IUX287" s="197"/>
      <c r="IUY287" s="678" t="e">
        <f>IUX287+#REF!</f>
        <v>#REF!</v>
      </c>
      <c r="IUZ287" s="197"/>
      <c r="IVA287" s="678" t="e">
        <f>IUZ287+#REF!</f>
        <v>#REF!</v>
      </c>
      <c r="IVB287" s="197"/>
      <c r="IVC287" s="678" t="e">
        <f>IVB287+#REF!</f>
        <v>#REF!</v>
      </c>
      <c r="IVD287" s="197"/>
      <c r="IVE287" s="678" t="e">
        <f>IVD287+#REF!</f>
        <v>#REF!</v>
      </c>
      <c r="IVF287" s="197"/>
      <c r="IVG287" s="678" t="e">
        <f>IVF287+#REF!</f>
        <v>#REF!</v>
      </c>
      <c r="IVH287" s="197"/>
      <c r="IVI287" s="678" t="e">
        <f>IVH287+#REF!</f>
        <v>#REF!</v>
      </c>
      <c r="IVJ287" s="197"/>
      <c r="IVK287" s="678" t="e">
        <f>IVJ287+#REF!</f>
        <v>#REF!</v>
      </c>
      <c r="IVL287" s="197"/>
      <c r="IVM287" s="678" t="e">
        <f>IVL287+#REF!</f>
        <v>#REF!</v>
      </c>
      <c r="IVN287" s="197"/>
      <c r="IVO287" s="678" t="e">
        <f>IVN287+#REF!</f>
        <v>#REF!</v>
      </c>
      <c r="IVP287" s="197"/>
      <c r="IVQ287" s="678" t="e">
        <f>IVP287+#REF!</f>
        <v>#REF!</v>
      </c>
      <c r="IVR287" s="197"/>
      <c r="IVS287" s="678" t="e">
        <f>IVR287+#REF!</f>
        <v>#REF!</v>
      </c>
      <c r="IVT287" s="197"/>
      <c r="IVU287" s="678" t="e">
        <f>IVT287+#REF!</f>
        <v>#REF!</v>
      </c>
      <c r="IVV287" s="197"/>
      <c r="IVW287" s="678" t="e">
        <f>IVV287+#REF!</f>
        <v>#REF!</v>
      </c>
      <c r="IVX287" s="197"/>
      <c r="IVY287" s="678" t="e">
        <f>IVX287+#REF!</f>
        <v>#REF!</v>
      </c>
      <c r="IVZ287" s="197"/>
      <c r="IWA287" s="678" t="e">
        <f>IVZ287+#REF!</f>
        <v>#REF!</v>
      </c>
      <c r="IWB287" s="197"/>
      <c r="IWC287" s="678" t="e">
        <f>IWB287+#REF!</f>
        <v>#REF!</v>
      </c>
      <c r="IWD287" s="197"/>
      <c r="IWE287" s="678" t="e">
        <f>IWD287+#REF!</f>
        <v>#REF!</v>
      </c>
      <c r="IWF287" s="197"/>
      <c r="IWG287" s="678" t="e">
        <f>IWF287+#REF!</f>
        <v>#REF!</v>
      </c>
      <c r="IWH287" s="197"/>
      <c r="IWI287" s="678" t="e">
        <f>IWH287+#REF!</f>
        <v>#REF!</v>
      </c>
      <c r="IWJ287" s="197"/>
      <c r="IWK287" s="678" t="e">
        <f>IWJ287+#REF!</f>
        <v>#REF!</v>
      </c>
      <c r="IWL287" s="197"/>
      <c r="IWM287" s="678" t="e">
        <f>IWL287+#REF!</f>
        <v>#REF!</v>
      </c>
      <c r="IWN287" s="197"/>
      <c r="IWO287" s="678" t="e">
        <f>IWN287+#REF!</f>
        <v>#REF!</v>
      </c>
      <c r="IWP287" s="197"/>
      <c r="IWQ287" s="678" t="e">
        <f>IWP287+#REF!</f>
        <v>#REF!</v>
      </c>
      <c r="IWR287" s="197"/>
      <c r="IWS287" s="678" t="e">
        <f>IWR287+#REF!</f>
        <v>#REF!</v>
      </c>
      <c r="IWT287" s="197"/>
      <c r="IWU287" s="678" t="e">
        <f>IWT287+#REF!</f>
        <v>#REF!</v>
      </c>
      <c r="IWV287" s="197"/>
      <c r="IWW287" s="678" t="e">
        <f>IWV287+#REF!</f>
        <v>#REF!</v>
      </c>
      <c r="IWX287" s="197"/>
      <c r="IWY287" s="678" t="e">
        <f>IWX287+#REF!</f>
        <v>#REF!</v>
      </c>
      <c r="IWZ287" s="197"/>
      <c r="IXA287" s="678" t="e">
        <f>IWZ287+#REF!</f>
        <v>#REF!</v>
      </c>
      <c r="IXB287" s="197"/>
      <c r="IXC287" s="678" t="e">
        <f>IXB287+#REF!</f>
        <v>#REF!</v>
      </c>
      <c r="IXD287" s="197"/>
      <c r="IXE287" s="678" t="e">
        <f>IXD287+#REF!</f>
        <v>#REF!</v>
      </c>
      <c r="IXF287" s="197"/>
      <c r="IXG287" s="678" t="e">
        <f>IXF287+#REF!</f>
        <v>#REF!</v>
      </c>
      <c r="IXH287" s="197"/>
      <c r="IXI287" s="678" t="e">
        <f>IXH287+#REF!</f>
        <v>#REF!</v>
      </c>
      <c r="IXJ287" s="197"/>
      <c r="IXK287" s="678" t="e">
        <f>IXJ287+#REF!</f>
        <v>#REF!</v>
      </c>
      <c r="IXL287" s="197"/>
      <c r="IXM287" s="678" t="e">
        <f>IXL287+#REF!</f>
        <v>#REF!</v>
      </c>
      <c r="IXN287" s="197"/>
      <c r="IXO287" s="678" t="e">
        <f>IXN287+#REF!</f>
        <v>#REF!</v>
      </c>
      <c r="IXP287" s="197"/>
      <c r="IXQ287" s="678" t="e">
        <f>IXP287+#REF!</f>
        <v>#REF!</v>
      </c>
      <c r="IXR287" s="197"/>
      <c r="IXS287" s="678" t="e">
        <f>IXR287+#REF!</f>
        <v>#REF!</v>
      </c>
      <c r="IXT287" s="197"/>
      <c r="IXU287" s="678" t="e">
        <f>IXT287+#REF!</f>
        <v>#REF!</v>
      </c>
      <c r="IXV287" s="197"/>
      <c r="IXW287" s="678" t="e">
        <f>IXV287+#REF!</f>
        <v>#REF!</v>
      </c>
      <c r="IXX287" s="197"/>
      <c r="IXY287" s="678" t="e">
        <f>IXX287+#REF!</f>
        <v>#REF!</v>
      </c>
      <c r="IXZ287" s="197"/>
      <c r="IYA287" s="678" t="e">
        <f>IXZ287+#REF!</f>
        <v>#REF!</v>
      </c>
      <c r="IYB287" s="197"/>
      <c r="IYC287" s="678" t="e">
        <f>IYB287+#REF!</f>
        <v>#REF!</v>
      </c>
      <c r="IYD287" s="197"/>
      <c r="IYE287" s="678" t="e">
        <f>IYD287+#REF!</f>
        <v>#REF!</v>
      </c>
      <c r="IYF287" s="197"/>
      <c r="IYG287" s="678" t="e">
        <f>IYF287+#REF!</f>
        <v>#REF!</v>
      </c>
      <c r="IYH287" s="197"/>
      <c r="IYI287" s="678" t="e">
        <f>IYH287+#REF!</f>
        <v>#REF!</v>
      </c>
      <c r="IYJ287" s="197"/>
      <c r="IYK287" s="678" t="e">
        <f>IYJ287+#REF!</f>
        <v>#REF!</v>
      </c>
      <c r="IYL287" s="197"/>
      <c r="IYM287" s="678" t="e">
        <f>IYL287+#REF!</f>
        <v>#REF!</v>
      </c>
      <c r="IYN287" s="197"/>
      <c r="IYO287" s="678" t="e">
        <f>IYN287+#REF!</f>
        <v>#REF!</v>
      </c>
      <c r="IYP287" s="197"/>
      <c r="IYQ287" s="678" t="e">
        <f>IYP287+#REF!</f>
        <v>#REF!</v>
      </c>
      <c r="IYR287" s="197"/>
      <c r="IYS287" s="678" t="e">
        <f>IYR287+#REF!</f>
        <v>#REF!</v>
      </c>
      <c r="IYT287" s="197"/>
      <c r="IYU287" s="678" t="e">
        <f>IYT287+#REF!</f>
        <v>#REF!</v>
      </c>
      <c r="IYV287" s="197"/>
      <c r="IYW287" s="678" t="e">
        <f>IYV287+#REF!</f>
        <v>#REF!</v>
      </c>
      <c r="IYX287" s="197"/>
      <c r="IYY287" s="678" t="e">
        <f>IYX287+#REF!</f>
        <v>#REF!</v>
      </c>
      <c r="IYZ287" s="197"/>
      <c r="IZA287" s="678" t="e">
        <f>IYZ287+#REF!</f>
        <v>#REF!</v>
      </c>
      <c r="IZB287" s="197"/>
      <c r="IZC287" s="678" t="e">
        <f>IZB287+#REF!</f>
        <v>#REF!</v>
      </c>
      <c r="IZD287" s="197"/>
      <c r="IZE287" s="678" t="e">
        <f>IZD287+#REF!</f>
        <v>#REF!</v>
      </c>
      <c r="IZF287" s="197"/>
      <c r="IZG287" s="678" t="e">
        <f>IZF287+#REF!</f>
        <v>#REF!</v>
      </c>
      <c r="IZH287" s="197"/>
      <c r="IZI287" s="678" t="e">
        <f>IZH287+#REF!</f>
        <v>#REF!</v>
      </c>
      <c r="IZJ287" s="197"/>
      <c r="IZK287" s="678" t="e">
        <f>IZJ287+#REF!</f>
        <v>#REF!</v>
      </c>
      <c r="IZL287" s="197"/>
      <c r="IZM287" s="678" t="e">
        <f>IZL287+#REF!</f>
        <v>#REF!</v>
      </c>
      <c r="IZN287" s="197"/>
      <c r="IZO287" s="678" t="e">
        <f>IZN287+#REF!</f>
        <v>#REF!</v>
      </c>
      <c r="IZP287" s="197"/>
      <c r="IZQ287" s="678" t="e">
        <f>IZP287+#REF!</f>
        <v>#REF!</v>
      </c>
      <c r="IZR287" s="197"/>
      <c r="IZS287" s="678" t="e">
        <f>IZR287+#REF!</f>
        <v>#REF!</v>
      </c>
      <c r="IZT287" s="197"/>
      <c r="IZU287" s="678" t="e">
        <f>IZT287+#REF!</f>
        <v>#REF!</v>
      </c>
      <c r="IZV287" s="197"/>
      <c r="IZW287" s="678" t="e">
        <f>IZV287+#REF!</f>
        <v>#REF!</v>
      </c>
      <c r="IZX287" s="197"/>
      <c r="IZY287" s="678" t="e">
        <f>IZX287+#REF!</f>
        <v>#REF!</v>
      </c>
      <c r="IZZ287" s="197"/>
      <c r="JAA287" s="678" t="e">
        <f>IZZ287+#REF!</f>
        <v>#REF!</v>
      </c>
      <c r="JAB287" s="197"/>
      <c r="JAC287" s="678" t="e">
        <f>JAB287+#REF!</f>
        <v>#REF!</v>
      </c>
      <c r="JAD287" s="197"/>
      <c r="JAE287" s="678" t="e">
        <f>JAD287+#REF!</f>
        <v>#REF!</v>
      </c>
      <c r="JAF287" s="197"/>
      <c r="JAG287" s="678" t="e">
        <f>JAF287+#REF!</f>
        <v>#REF!</v>
      </c>
      <c r="JAH287" s="197"/>
      <c r="JAI287" s="678" t="e">
        <f>JAH287+#REF!</f>
        <v>#REF!</v>
      </c>
      <c r="JAJ287" s="197"/>
      <c r="JAK287" s="678" t="e">
        <f>JAJ287+#REF!</f>
        <v>#REF!</v>
      </c>
      <c r="JAL287" s="197"/>
      <c r="JAM287" s="678" t="e">
        <f>JAL287+#REF!</f>
        <v>#REF!</v>
      </c>
      <c r="JAN287" s="197"/>
      <c r="JAO287" s="678" t="e">
        <f>JAN287+#REF!</f>
        <v>#REF!</v>
      </c>
      <c r="JAP287" s="197"/>
      <c r="JAQ287" s="678" t="e">
        <f>JAP287+#REF!</f>
        <v>#REF!</v>
      </c>
      <c r="JAR287" s="197"/>
      <c r="JAS287" s="678" t="e">
        <f>JAR287+#REF!</f>
        <v>#REF!</v>
      </c>
      <c r="JAT287" s="197"/>
      <c r="JAU287" s="678" t="e">
        <f>JAT287+#REF!</f>
        <v>#REF!</v>
      </c>
      <c r="JAV287" s="197"/>
      <c r="JAW287" s="678" t="e">
        <f>JAV287+#REF!</f>
        <v>#REF!</v>
      </c>
      <c r="JAX287" s="197"/>
      <c r="JAY287" s="678" t="e">
        <f>JAX287+#REF!</f>
        <v>#REF!</v>
      </c>
      <c r="JAZ287" s="197"/>
      <c r="JBA287" s="678" t="e">
        <f>JAZ287+#REF!</f>
        <v>#REF!</v>
      </c>
      <c r="JBB287" s="197"/>
      <c r="JBC287" s="678" t="e">
        <f>JBB287+#REF!</f>
        <v>#REF!</v>
      </c>
      <c r="JBD287" s="197"/>
      <c r="JBE287" s="678" t="e">
        <f>JBD287+#REF!</f>
        <v>#REF!</v>
      </c>
      <c r="JBF287" s="197"/>
      <c r="JBG287" s="678" t="e">
        <f>JBF287+#REF!</f>
        <v>#REF!</v>
      </c>
      <c r="JBH287" s="197"/>
      <c r="JBI287" s="678" t="e">
        <f>JBH287+#REF!</f>
        <v>#REF!</v>
      </c>
      <c r="JBJ287" s="197"/>
      <c r="JBK287" s="678" t="e">
        <f>JBJ287+#REF!</f>
        <v>#REF!</v>
      </c>
      <c r="JBL287" s="197"/>
      <c r="JBM287" s="678" t="e">
        <f>JBL287+#REF!</f>
        <v>#REF!</v>
      </c>
      <c r="JBN287" s="197"/>
      <c r="JBO287" s="678" t="e">
        <f>JBN287+#REF!</f>
        <v>#REF!</v>
      </c>
      <c r="JBP287" s="197"/>
      <c r="JBQ287" s="678" t="e">
        <f>JBP287+#REF!</f>
        <v>#REF!</v>
      </c>
      <c r="JBR287" s="197"/>
      <c r="JBS287" s="678" t="e">
        <f>JBR287+#REF!</f>
        <v>#REF!</v>
      </c>
      <c r="JBT287" s="197"/>
      <c r="JBU287" s="678" t="e">
        <f>JBT287+#REF!</f>
        <v>#REF!</v>
      </c>
      <c r="JBV287" s="197"/>
      <c r="JBW287" s="678" t="e">
        <f>JBV287+#REF!</f>
        <v>#REF!</v>
      </c>
      <c r="JBX287" s="197"/>
      <c r="JBY287" s="678" t="e">
        <f>JBX287+#REF!</f>
        <v>#REF!</v>
      </c>
      <c r="JBZ287" s="197"/>
      <c r="JCA287" s="678" t="e">
        <f>JBZ287+#REF!</f>
        <v>#REF!</v>
      </c>
      <c r="JCB287" s="197"/>
      <c r="JCC287" s="678" t="e">
        <f>JCB287+#REF!</f>
        <v>#REF!</v>
      </c>
      <c r="JCD287" s="197"/>
      <c r="JCE287" s="678" t="e">
        <f>JCD287+#REF!</f>
        <v>#REF!</v>
      </c>
      <c r="JCF287" s="197"/>
      <c r="JCG287" s="678" t="e">
        <f>JCF287+#REF!</f>
        <v>#REF!</v>
      </c>
      <c r="JCH287" s="197"/>
      <c r="JCI287" s="678" t="e">
        <f>JCH287+#REF!</f>
        <v>#REF!</v>
      </c>
      <c r="JCJ287" s="197"/>
      <c r="JCK287" s="678" t="e">
        <f>JCJ287+#REF!</f>
        <v>#REF!</v>
      </c>
      <c r="JCL287" s="197"/>
      <c r="JCM287" s="678" t="e">
        <f>JCL287+#REF!</f>
        <v>#REF!</v>
      </c>
      <c r="JCN287" s="197"/>
      <c r="JCO287" s="678" t="e">
        <f>JCN287+#REF!</f>
        <v>#REF!</v>
      </c>
      <c r="JCP287" s="197"/>
      <c r="JCQ287" s="678" t="e">
        <f>JCP287+#REF!</f>
        <v>#REF!</v>
      </c>
      <c r="JCR287" s="197"/>
      <c r="JCS287" s="678" t="e">
        <f>JCR287+#REF!</f>
        <v>#REF!</v>
      </c>
      <c r="JCT287" s="197"/>
      <c r="JCU287" s="678" t="e">
        <f>JCT287+#REF!</f>
        <v>#REF!</v>
      </c>
      <c r="JCV287" s="197"/>
      <c r="JCW287" s="678" t="e">
        <f>JCV287+#REF!</f>
        <v>#REF!</v>
      </c>
      <c r="JCX287" s="197"/>
      <c r="JCY287" s="678" t="e">
        <f>JCX287+#REF!</f>
        <v>#REF!</v>
      </c>
      <c r="JCZ287" s="197"/>
      <c r="JDA287" s="678" t="e">
        <f>JCZ287+#REF!</f>
        <v>#REF!</v>
      </c>
      <c r="JDB287" s="197"/>
      <c r="JDC287" s="678" t="e">
        <f>JDB287+#REF!</f>
        <v>#REF!</v>
      </c>
      <c r="JDD287" s="197"/>
      <c r="JDE287" s="678" t="e">
        <f>JDD287+#REF!</f>
        <v>#REF!</v>
      </c>
      <c r="JDF287" s="197"/>
      <c r="JDG287" s="678" t="e">
        <f>JDF287+#REF!</f>
        <v>#REF!</v>
      </c>
      <c r="JDH287" s="197"/>
      <c r="JDI287" s="678" t="e">
        <f>JDH287+#REF!</f>
        <v>#REF!</v>
      </c>
      <c r="JDJ287" s="197"/>
      <c r="JDK287" s="678" t="e">
        <f>JDJ287+#REF!</f>
        <v>#REF!</v>
      </c>
      <c r="JDL287" s="197"/>
      <c r="JDM287" s="678" t="e">
        <f>JDL287+#REF!</f>
        <v>#REF!</v>
      </c>
      <c r="JDN287" s="197"/>
      <c r="JDO287" s="678" t="e">
        <f>JDN287+#REF!</f>
        <v>#REF!</v>
      </c>
      <c r="JDP287" s="197"/>
      <c r="JDQ287" s="678" t="e">
        <f>JDP287+#REF!</f>
        <v>#REF!</v>
      </c>
      <c r="JDR287" s="197"/>
      <c r="JDS287" s="678" t="e">
        <f>JDR287+#REF!</f>
        <v>#REF!</v>
      </c>
      <c r="JDT287" s="197"/>
      <c r="JDU287" s="678" t="e">
        <f>JDT287+#REF!</f>
        <v>#REF!</v>
      </c>
      <c r="JDV287" s="197"/>
      <c r="JDW287" s="678" t="e">
        <f>JDV287+#REF!</f>
        <v>#REF!</v>
      </c>
      <c r="JDX287" s="197"/>
      <c r="JDY287" s="678" t="e">
        <f>JDX287+#REF!</f>
        <v>#REF!</v>
      </c>
      <c r="JDZ287" s="197"/>
      <c r="JEA287" s="678" t="e">
        <f>JDZ287+#REF!</f>
        <v>#REF!</v>
      </c>
      <c r="JEB287" s="197"/>
      <c r="JEC287" s="678" t="e">
        <f>JEB287+#REF!</f>
        <v>#REF!</v>
      </c>
      <c r="JED287" s="197"/>
      <c r="JEE287" s="678" t="e">
        <f>JED287+#REF!</f>
        <v>#REF!</v>
      </c>
      <c r="JEF287" s="197"/>
      <c r="JEG287" s="678" t="e">
        <f>JEF287+#REF!</f>
        <v>#REF!</v>
      </c>
      <c r="JEH287" s="197"/>
      <c r="JEI287" s="678" t="e">
        <f>JEH287+#REF!</f>
        <v>#REF!</v>
      </c>
      <c r="JEJ287" s="197"/>
      <c r="JEK287" s="678" t="e">
        <f>JEJ287+#REF!</f>
        <v>#REF!</v>
      </c>
      <c r="JEL287" s="197"/>
      <c r="JEM287" s="678" t="e">
        <f>JEL287+#REF!</f>
        <v>#REF!</v>
      </c>
      <c r="JEN287" s="197"/>
      <c r="JEO287" s="678" t="e">
        <f>JEN287+#REF!</f>
        <v>#REF!</v>
      </c>
      <c r="JEP287" s="197"/>
      <c r="JEQ287" s="678" t="e">
        <f>JEP287+#REF!</f>
        <v>#REF!</v>
      </c>
      <c r="JER287" s="197"/>
      <c r="JES287" s="678" t="e">
        <f>JER287+#REF!</f>
        <v>#REF!</v>
      </c>
      <c r="JET287" s="197"/>
      <c r="JEU287" s="678" t="e">
        <f>JET287+#REF!</f>
        <v>#REF!</v>
      </c>
      <c r="JEV287" s="197"/>
      <c r="JEW287" s="678" t="e">
        <f>JEV287+#REF!</f>
        <v>#REF!</v>
      </c>
      <c r="JEX287" s="197"/>
      <c r="JEY287" s="678" t="e">
        <f>JEX287+#REF!</f>
        <v>#REF!</v>
      </c>
      <c r="JEZ287" s="197"/>
      <c r="JFA287" s="678" t="e">
        <f>JEZ287+#REF!</f>
        <v>#REF!</v>
      </c>
      <c r="JFB287" s="197"/>
      <c r="JFC287" s="678" t="e">
        <f>JFB287+#REF!</f>
        <v>#REF!</v>
      </c>
      <c r="JFD287" s="197"/>
      <c r="JFE287" s="678" t="e">
        <f>JFD287+#REF!</f>
        <v>#REF!</v>
      </c>
      <c r="JFF287" s="197"/>
      <c r="JFG287" s="678" t="e">
        <f>JFF287+#REF!</f>
        <v>#REF!</v>
      </c>
      <c r="JFH287" s="197"/>
      <c r="JFI287" s="678" t="e">
        <f>JFH287+#REF!</f>
        <v>#REF!</v>
      </c>
      <c r="JFJ287" s="197"/>
      <c r="JFK287" s="678" t="e">
        <f>JFJ287+#REF!</f>
        <v>#REF!</v>
      </c>
      <c r="JFL287" s="197"/>
      <c r="JFM287" s="678" t="e">
        <f>JFL287+#REF!</f>
        <v>#REF!</v>
      </c>
      <c r="JFN287" s="197"/>
      <c r="JFO287" s="678" t="e">
        <f>JFN287+#REF!</f>
        <v>#REF!</v>
      </c>
      <c r="JFP287" s="197"/>
      <c r="JFQ287" s="678" t="e">
        <f>JFP287+#REF!</f>
        <v>#REF!</v>
      </c>
      <c r="JFR287" s="197"/>
      <c r="JFS287" s="678" t="e">
        <f>JFR287+#REF!</f>
        <v>#REF!</v>
      </c>
      <c r="JFT287" s="197"/>
      <c r="JFU287" s="678" t="e">
        <f>JFT287+#REF!</f>
        <v>#REF!</v>
      </c>
      <c r="JFV287" s="197"/>
      <c r="JFW287" s="678" t="e">
        <f>JFV287+#REF!</f>
        <v>#REF!</v>
      </c>
      <c r="JFX287" s="197"/>
      <c r="JFY287" s="678" t="e">
        <f>JFX287+#REF!</f>
        <v>#REF!</v>
      </c>
      <c r="JFZ287" s="197"/>
      <c r="JGA287" s="678" t="e">
        <f>JFZ287+#REF!</f>
        <v>#REF!</v>
      </c>
      <c r="JGB287" s="197"/>
      <c r="JGC287" s="678" t="e">
        <f>JGB287+#REF!</f>
        <v>#REF!</v>
      </c>
      <c r="JGD287" s="197"/>
      <c r="JGE287" s="678" t="e">
        <f>JGD287+#REF!</f>
        <v>#REF!</v>
      </c>
      <c r="JGF287" s="197"/>
      <c r="JGG287" s="678" t="e">
        <f>JGF287+#REF!</f>
        <v>#REF!</v>
      </c>
      <c r="JGH287" s="197"/>
      <c r="JGI287" s="678" t="e">
        <f>JGH287+#REF!</f>
        <v>#REF!</v>
      </c>
      <c r="JGJ287" s="197"/>
      <c r="JGK287" s="678" t="e">
        <f>JGJ287+#REF!</f>
        <v>#REF!</v>
      </c>
      <c r="JGL287" s="197"/>
      <c r="JGM287" s="678" t="e">
        <f>JGL287+#REF!</f>
        <v>#REF!</v>
      </c>
      <c r="JGN287" s="197"/>
      <c r="JGO287" s="678" t="e">
        <f>JGN287+#REF!</f>
        <v>#REF!</v>
      </c>
      <c r="JGP287" s="197"/>
      <c r="JGQ287" s="678" t="e">
        <f>JGP287+#REF!</f>
        <v>#REF!</v>
      </c>
      <c r="JGR287" s="197"/>
      <c r="JGS287" s="678" t="e">
        <f>JGR287+#REF!</f>
        <v>#REF!</v>
      </c>
      <c r="JGT287" s="197"/>
      <c r="JGU287" s="678" t="e">
        <f>JGT287+#REF!</f>
        <v>#REF!</v>
      </c>
      <c r="JGV287" s="197"/>
      <c r="JGW287" s="678" t="e">
        <f>JGV287+#REF!</f>
        <v>#REF!</v>
      </c>
      <c r="JGX287" s="197"/>
      <c r="JGY287" s="678" t="e">
        <f>JGX287+#REF!</f>
        <v>#REF!</v>
      </c>
      <c r="JGZ287" s="197"/>
      <c r="JHA287" s="678" t="e">
        <f>JGZ287+#REF!</f>
        <v>#REF!</v>
      </c>
      <c r="JHB287" s="197"/>
      <c r="JHC287" s="678" t="e">
        <f>JHB287+#REF!</f>
        <v>#REF!</v>
      </c>
      <c r="JHD287" s="197"/>
      <c r="JHE287" s="678" t="e">
        <f>JHD287+#REF!</f>
        <v>#REF!</v>
      </c>
      <c r="JHF287" s="197"/>
      <c r="JHG287" s="678" t="e">
        <f>JHF287+#REF!</f>
        <v>#REF!</v>
      </c>
      <c r="JHH287" s="197"/>
      <c r="JHI287" s="678" t="e">
        <f>JHH287+#REF!</f>
        <v>#REF!</v>
      </c>
      <c r="JHJ287" s="197"/>
      <c r="JHK287" s="678" t="e">
        <f>JHJ287+#REF!</f>
        <v>#REF!</v>
      </c>
      <c r="JHL287" s="197"/>
      <c r="JHM287" s="678" t="e">
        <f>JHL287+#REF!</f>
        <v>#REF!</v>
      </c>
      <c r="JHN287" s="197"/>
      <c r="JHO287" s="678" t="e">
        <f>JHN287+#REF!</f>
        <v>#REF!</v>
      </c>
      <c r="JHP287" s="197"/>
      <c r="JHQ287" s="678" t="e">
        <f>JHP287+#REF!</f>
        <v>#REF!</v>
      </c>
      <c r="JHR287" s="197"/>
      <c r="JHS287" s="678" t="e">
        <f>JHR287+#REF!</f>
        <v>#REF!</v>
      </c>
      <c r="JHT287" s="197"/>
      <c r="JHU287" s="678" t="e">
        <f>JHT287+#REF!</f>
        <v>#REF!</v>
      </c>
      <c r="JHV287" s="197"/>
      <c r="JHW287" s="678" t="e">
        <f>JHV287+#REF!</f>
        <v>#REF!</v>
      </c>
      <c r="JHX287" s="197"/>
      <c r="JHY287" s="678" t="e">
        <f>JHX287+#REF!</f>
        <v>#REF!</v>
      </c>
      <c r="JHZ287" s="197"/>
      <c r="JIA287" s="678" t="e">
        <f>JHZ287+#REF!</f>
        <v>#REF!</v>
      </c>
      <c r="JIB287" s="197"/>
      <c r="JIC287" s="678" t="e">
        <f>JIB287+#REF!</f>
        <v>#REF!</v>
      </c>
      <c r="JID287" s="197"/>
      <c r="JIE287" s="678" t="e">
        <f>JID287+#REF!</f>
        <v>#REF!</v>
      </c>
      <c r="JIF287" s="197"/>
      <c r="JIG287" s="678" t="e">
        <f>JIF287+#REF!</f>
        <v>#REF!</v>
      </c>
      <c r="JIH287" s="197"/>
      <c r="JII287" s="678" t="e">
        <f>JIH287+#REF!</f>
        <v>#REF!</v>
      </c>
      <c r="JIJ287" s="197"/>
      <c r="JIK287" s="678" t="e">
        <f>JIJ287+#REF!</f>
        <v>#REF!</v>
      </c>
      <c r="JIL287" s="197"/>
      <c r="JIM287" s="678" t="e">
        <f>JIL287+#REF!</f>
        <v>#REF!</v>
      </c>
      <c r="JIN287" s="197"/>
      <c r="JIO287" s="678" t="e">
        <f>JIN287+#REF!</f>
        <v>#REF!</v>
      </c>
      <c r="JIP287" s="197"/>
      <c r="JIQ287" s="678" t="e">
        <f>JIP287+#REF!</f>
        <v>#REF!</v>
      </c>
      <c r="JIR287" s="197"/>
      <c r="JIS287" s="678" t="e">
        <f>JIR287+#REF!</f>
        <v>#REF!</v>
      </c>
      <c r="JIT287" s="197"/>
      <c r="JIU287" s="678" t="e">
        <f>JIT287+#REF!</f>
        <v>#REF!</v>
      </c>
      <c r="JIV287" s="197"/>
      <c r="JIW287" s="678" t="e">
        <f>JIV287+#REF!</f>
        <v>#REF!</v>
      </c>
      <c r="JIX287" s="197"/>
      <c r="JIY287" s="678" t="e">
        <f>JIX287+#REF!</f>
        <v>#REF!</v>
      </c>
      <c r="JIZ287" s="197"/>
      <c r="JJA287" s="678" t="e">
        <f>JIZ287+#REF!</f>
        <v>#REF!</v>
      </c>
      <c r="JJB287" s="197"/>
      <c r="JJC287" s="678" t="e">
        <f>JJB287+#REF!</f>
        <v>#REF!</v>
      </c>
      <c r="JJD287" s="197"/>
      <c r="JJE287" s="678" t="e">
        <f>JJD287+#REF!</f>
        <v>#REF!</v>
      </c>
      <c r="JJF287" s="197"/>
      <c r="JJG287" s="678" t="e">
        <f>JJF287+#REF!</f>
        <v>#REF!</v>
      </c>
      <c r="JJH287" s="197"/>
      <c r="JJI287" s="678" t="e">
        <f>JJH287+#REF!</f>
        <v>#REF!</v>
      </c>
      <c r="JJJ287" s="197"/>
      <c r="JJK287" s="678" t="e">
        <f>JJJ287+#REF!</f>
        <v>#REF!</v>
      </c>
      <c r="JJL287" s="197"/>
      <c r="JJM287" s="678" t="e">
        <f>JJL287+#REF!</f>
        <v>#REF!</v>
      </c>
      <c r="JJN287" s="197"/>
      <c r="JJO287" s="678" t="e">
        <f>JJN287+#REF!</f>
        <v>#REF!</v>
      </c>
      <c r="JJP287" s="197"/>
      <c r="JJQ287" s="678" t="e">
        <f>JJP287+#REF!</f>
        <v>#REF!</v>
      </c>
      <c r="JJR287" s="197"/>
      <c r="JJS287" s="678" t="e">
        <f>JJR287+#REF!</f>
        <v>#REF!</v>
      </c>
      <c r="JJT287" s="197"/>
      <c r="JJU287" s="678" t="e">
        <f>JJT287+#REF!</f>
        <v>#REF!</v>
      </c>
      <c r="JJV287" s="197"/>
      <c r="JJW287" s="678" t="e">
        <f>JJV287+#REF!</f>
        <v>#REF!</v>
      </c>
      <c r="JJX287" s="197"/>
      <c r="JJY287" s="678" t="e">
        <f>JJX287+#REF!</f>
        <v>#REF!</v>
      </c>
      <c r="JJZ287" s="197"/>
      <c r="JKA287" s="678" t="e">
        <f>JJZ287+#REF!</f>
        <v>#REF!</v>
      </c>
      <c r="JKB287" s="197"/>
      <c r="JKC287" s="678" t="e">
        <f>JKB287+#REF!</f>
        <v>#REF!</v>
      </c>
      <c r="JKD287" s="197"/>
      <c r="JKE287" s="678" t="e">
        <f>JKD287+#REF!</f>
        <v>#REF!</v>
      </c>
      <c r="JKF287" s="197"/>
      <c r="JKG287" s="678" t="e">
        <f>JKF287+#REF!</f>
        <v>#REF!</v>
      </c>
      <c r="JKH287" s="197"/>
      <c r="JKI287" s="678" t="e">
        <f>JKH287+#REF!</f>
        <v>#REF!</v>
      </c>
      <c r="JKJ287" s="197"/>
      <c r="JKK287" s="678" t="e">
        <f>JKJ287+#REF!</f>
        <v>#REF!</v>
      </c>
      <c r="JKL287" s="197"/>
      <c r="JKM287" s="678" t="e">
        <f>JKL287+#REF!</f>
        <v>#REF!</v>
      </c>
      <c r="JKN287" s="197"/>
      <c r="JKO287" s="678" t="e">
        <f>JKN287+#REF!</f>
        <v>#REF!</v>
      </c>
      <c r="JKP287" s="197"/>
      <c r="JKQ287" s="678" t="e">
        <f>JKP287+#REF!</f>
        <v>#REF!</v>
      </c>
      <c r="JKR287" s="197"/>
      <c r="JKS287" s="678" t="e">
        <f>JKR287+#REF!</f>
        <v>#REF!</v>
      </c>
      <c r="JKT287" s="197"/>
      <c r="JKU287" s="678" t="e">
        <f>JKT287+#REF!</f>
        <v>#REF!</v>
      </c>
      <c r="JKV287" s="197"/>
      <c r="JKW287" s="678" t="e">
        <f>JKV287+#REF!</f>
        <v>#REF!</v>
      </c>
      <c r="JKX287" s="197"/>
      <c r="JKY287" s="678" t="e">
        <f>JKX287+#REF!</f>
        <v>#REF!</v>
      </c>
      <c r="JKZ287" s="197"/>
      <c r="JLA287" s="678" t="e">
        <f>JKZ287+#REF!</f>
        <v>#REF!</v>
      </c>
      <c r="JLB287" s="197"/>
      <c r="JLC287" s="678" t="e">
        <f>JLB287+#REF!</f>
        <v>#REF!</v>
      </c>
      <c r="JLD287" s="197"/>
      <c r="JLE287" s="678" t="e">
        <f>JLD287+#REF!</f>
        <v>#REF!</v>
      </c>
      <c r="JLF287" s="197"/>
      <c r="JLG287" s="678" t="e">
        <f>JLF287+#REF!</f>
        <v>#REF!</v>
      </c>
      <c r="JLH287" s="197"/>
      <c r="JLI287" s="678" t="e">
        <f>JLH287+#REF!</f>
        <v>#REF!</v>
      </c>
      <c r="JLJ287" s="197"/>
      <c r="JLK287" s="678" t="e">
        <f>JLJ287+#REF!</f>
        <v>#REF!</v>
      </c>
      <c r="JLL287" s="197"/>
      <c r="JLM287" s="678" t="e">
        <f>JLL287+#REF!</f>
        <v>#REF!</v>
      </c>
      <c r="JLN287" s="197"/>
      <c r="JLO287" s="678" t="e">
        <f>JLN287+#REF!</f>
        <v>#REF!</v>
      </c>
      <c r="JLP287" s="197"/>
      <c r="JLQ287" s="678" t="e">
        <f>JLP287+#REF!</f>
        <v>#REF!</v>
      </c>
      <c r="JLR287" s="197"/>
      <c r="JLS287" s="678" t="e">
        <f>JLR287+#REF!</f>
        <v>#REF!</v>
      </c>
      <c r="JLT287" s="197"/>
      <c r="JLU287" s="678" t="e">
        <f>JLT287+#REF!</f>
        <v>#REF!</v>
      </c>
      <c r="JLV287" s="197"/>
      <c r="JLW287" s="678" t="e">
        <f>JLV287+#REF!</f>
        <v>#REF!</v>
      </c>
      <c r="JLX287" s="197"/>
      <c r="JLY287" s="678" t="e">
        <f>JLX287+#REF!</f>
        <v>#REF!</v>
      </c>
      <c r="JLZ287" s="197"/>
      <c r="JMA287" s="678" t="e">
        <f>JLZ287+#REF!</f>
        <v>#REF!</v>
      </c>
      <c r="JMB287" s="197"/>
      <c r="JMC287" s="678" t="e">
        <f>JMB287+#REF!</f>
        <v>#REF!</v>
      </c>
      <c r="JMD287" s="197"/>
      <c r="JME287" s="678" t="e">
        <f>JMD287+#REF!</f>
        <v>#REF!</v>
      </c>
      <c r="JMF287" s="197"/>
      <c r="JMG287" s="678" t="e">
        <f>JMF287+#REF!</f>
        <v>#REF!</v>
      </c>
      <c r="JMH287" s="197"/>
      <c r="JMI287" s="678" t="e">
        <f>JMH287+#REF!</f>
        <v>#REF!</v>
      </c>
      <c r="JMJ287" s="197"/>
      <c r="JMK287" s="678" t="e">
        <f>JMJ287+#REF!</f>
        <v>#REF!</v>
      </c>
      <c r="JML287" s="197"/>
      <c r="JMM287" s="678" t="e">
        <f>JML287+#REF!</f>
        <v>#REF!</v>
      </c>
      <c r="JMN287" s="197"/>
      <c r="JMO287" s="678" t="e">
        <f>JMN287+#REF!</f>
        <v>#REF!</v>
      </c>
      <c r="JMP287" s="197"/>
      <c r="JMQ287" s="678" t="e">
        <f>JMP287+#REF!</f>
        <v>#REF!</v>
      </c>
      <c r="JMR287" s="197"/>
      <c r="JMS287" s="678" t="e">
        <f>JMR287+#REF!</f>
        <v>#REF!</v>
      </c>
      <c r="JMT287" s="197"/>
      <c r="JMU287" s="678" t="e">
        <f>JMT287+#REF!</f>
        <v>#REF!</v>
      </c>
      <c r="JMV287" s="197"/>
      <c r="JMW287" s="678" t="e">
        <f>JMV287+#REF!</f>
        <v>#REF!</v>
      </c>
      <c r="JMX287" s="197"/>
      <c r="JMY287" s="678" t="e">
        <f>JMX287+#REF!</f>
        <v>#REF!</v>
      </c>
      <c r="JMZ287" s="197"/>
      <c r="JNA287" s="678" t="e">
        <f>JMZ287+#REF!</f>
        <v>#REF!</v>
      </c>
      <c r="JNB287" s="197"/>
      <c r="JNC287" s="678" t="e">
        <f>JNB287+#REF!</f>
        <v>#REF!</v>
      </c>
      <c r="JND287" s="197"/>
      <c r="JNE287" s="678" t="e">
        <f>JND287+#REF!</f>
        <v>#REF!</v>
      </c>
      <c r="JNF287" s="197"/>
      <c r="JNG287" s="678" t="e">
        <f>JNF287+#REF!</f>
        <v>#REF!</v>
      </c>
      <c r="JNH287" s="197"/>
      <c r="JNI287" s="678" t="e">
        <f>JNH287+#REF!</f>
        <v>#REF!</v>
      </c>
      <c r="JNJ287" s="197"/>
      <c r="JNK287" s="678" t="e">
        <f>JNJ287+#REF!</f>
        <v>#REF!</v>
      </c>
      <c r="JNL287" s="197"/>
      <c r="JNM287" s="678" t="e">
        <f>JNL287+#REF!</f>
        <v>#REF!</v>
      </c>
      <c r="JNN287" s="197"/>
      <c r="JNO287" s="678" t="e">
        <f>JNN287+#REF!</f>
        <v>#REF!</v>
      </c>
      <c r="JNP287" s="197"/>
      <c r="JNQ287" s="678" t="e">
        <f>JNP287+#REF!</f>
        <v>#REF!</v>
      </c>
      <c r="JNR287" s="197"/>
      <c r="JNS287" s="678" t="e">
        <f>JNR287+#REF!</f>
        <v>#REF!</v>
      </c>
      <c r="JNT287" s="197"/>
      <c r="JNU287" s="678" t="e">
        <f>JNT287+#REF!</f>
        <v>#REF!</v>
      </c>
      <c r="JNV287" s="197"/>
      <c r="JNW287" s="678" t="e">
        <f>JNV287+#REF!</f>
        <v>#REF!</v>
      </c>
      <c r="JNX287" s="197"/>
      <c r="JNY287" s="678" t="e">
        <f>JNX287+#REF!</f>
        <v>#REF!</v>
      </c>
      <c r="JNZ287" s="197"/>
      <c r="JOA287" s="678" t="e">
        <f>JNZ287+#REF!</f>
        <v>#REF!</v>
      </c>
      <c r="JOB287" s="197"/>
      <c r="JOC287" s="678" t="e">
        <f>JOB287+#REF!</f>
        <v>#REF!</v>
      </c>
      <c r="JOD287" s="197"/>
      <c r="JOE287" s="678" t="e">
        <f>JOD287+#REF!</f>
        <v>#REF!</v>
      </c>
      <c r="JOF287" s="197"/>
      <c r="JOG287" s="678" t="e">
        <f>JOF287+#REF!</f>
        <v>#REF!</v>
      </c>
      <c r="JOH287" s="197"/>
      <c r="JOI287" s="678" t="e">
        <f>JOH287+#REF!</f>
        <v>#REF!</v>
      </c>
      <c r="JOJ287" s="197"/>
      <c r="JOK287" s="678" t="e">
        <f>JOJ287+#REF!</f>
        <v>#REF!</v>
      </c>
      <c r="JOL287" s="197"/>
      <c r="JOM287" s="678" t="e">
        <f>JOL287+#REF!</f>
        <v>#REF!</v>
      </c>
      <c r="JON287" s="197"/>
      <c r="JOO287" s="678" t="e">
        <f>JON287+#REF!</f>
        <v>#REF!</v>
      </c>
      <c r="JOP287" s="197"/>
      <c r="JOQ287" s="678" t="e">
        <f>JOP287+#REF!</f>
        <v>#REF!</v>
      </c>
      <c r="JOR287" s="197"/>
      <c r="JOS287" s="678" t="e">
        <f>JOR287+#REF!</f>
        <v>#REF!</v>
      </c>
      <c r="JOT287" s="197"/>
      <c r="JOU287" s="678" t="e">
        <f>JOT287+#REF!</f>
        <v>#REF!</v>
      </c>
      <c r="JOV287" s="197"/>
      <c r="JOW287" s="678" t="e">
        <f>JOV287+#REF!</f>
        <v>#REF!</v>
      </c>
      <c r="JOX287" s="197"/>
      <c r="JOY287" s="678" t="e">
        <f>JOX287+#REF!</f>
        <v>#REF!</v>
      </c>
      <c r="JOZ287" s="197"/>
      <c r="JPA287" s="678" t="e">
        <f>JOZ287+#REF!</f>
        <v>#REF!</v>
      </c>
      <c r="JPB287" s="197"/>
      <c r="JPC287" s="678" t="e">
        <f>JPB287+#REF!</f>
        <v>#REF!</v>
      </c>
      <c r="JPD287" s="197"/>
      <c r="JPE287" s="678" t="e">
        <f>JPD287+#REF!</f>
        <v>#REF!</v>
      </c>
      <c r="JPF287" s="197"/>
      <c r="JPG287" s="678" t="e">
        <f>JPF287+#REF!</f>
        <v>#REF!</v>
      </c>
      <c r="JPH287" s="197"/>
      <c r="JPI287" s="678" t="e">
        <f>JPH287+#REF!</f>
        <v>#REF!</v>
      </c>
      <c r="JPJ287" s="197"/>
      <c r="JPK287" s="678" t="e">
        <f>JPJ287+#REF!</f>
        <v>#REF!</v>
      </c>
      <c r="JPL287" s="197"/>
      <c r="JPM287" s="678" t="e">
        <f>JPL287+#REF!</f>
        <v>#REF!</v>
      </c>
      <c r="JPN287" s="197"/>
      <c r="JPO287" s="678" t="e">
        <f>JPN287+#REF!</f>
        <v>#REF!</v>
      </c>
      <c r="JPP287" s="197"/>
      <c r="JPQ287" s="678" t="e">
        <f>JPP287+#REF!</f>
        <v>#REF!</v>
      </c>
      <c r="JPR287" s="197"/>
      <c r="JPS287" s="678" t="e">
        <f>JPR287+#REF!</f>
        <v>#REF!</v>
      </c>
      <c r="JPT287" s="197"/>
      <c r="JPU287" s="678" t="e">
        <f>JPT287+#REF!</f>
        <v>#REF!</v>
      </c>
      <c r="JPV287" s="197"/>
      <c r="JPW287" s="678" t="e">
        <f>JPV287+#REF!</f>
        <v>#REF!</v>
      </c>
      <c r="JPX287" s="197"/>
      <c r="JPY287" s="678" t="e">
        <f>JPX287+#REF!</f>
        <v>#REF!</v>
      </c>
      <c r="JPZ287" s="197"/>
      <c r="JQA287" s="678" t="e">
        <f>JPZ287+#REF!</f>
        <v>#REF!</v>
      </c>
      <c r="JQB287" s="197"/>
      <c r="JQC287" s="678" t="e">
        <f>JQB287+#REF!</f>
        <v>#REF!</v>
      </c>
      <c r="JQD287" s="197"/>
      <c r="JQE287" s="678" t="e">
        <f>JQD287+#REF!</f>
        <v>#REF!</v>
      </c>
      <c r="JQF287" s="197"/>
      <c r="JQG287" s="678" t="e">
        <f>JQF287+#REF!</f>
        <v>#REF!</v>
      </c>
      <c r="JQH287" s="197"/>
      <c r="JQI287" s="678" t="e">
        <f>JQH287+#REF!</f>
        <v>#REF!</v>
      </c>
      <c r="JQJ287" s="197"/>
      <c r="JQK287" s="678" t="e">
        <f>JQJ287+#REF!</f>
        <v>#REF!</v>
      </c>
      <c r="JQL287" s="197"/>
      <c r="JQM287" s="678" t="e">
        <f>JQL287+#REF!</f>
        <v>#REF!</v>
      </c>
      <c r="JQN287" s="197"/>
      <c r="JQO287" s="678" t="e">
        <f>JQN287+#REF!</f>
        <v>#REF!</v>
      </c>
      <c r="JQP287" s="197"/>
      <c r="JQQ287" s="678" t="e">
        <f>JQP287+#REF!</f>
        <v>#REF!</v>
      </c>
      <c r="JQR287" s="197"/>
      <c r="JQS287" s="678" t="e">
        <f>JQR287+#REF!</f>
        <v>#REF!</v>
      </c>
      <c r="JQT287" s="197"/>
      <c r="JQU287" s="678" t="e">
        <f>JQT287+#REF!</f>
        <v>#REF!</v>
      </c>
      <c r="JQV287" s="197"/>
      <c r="JQW287" s="678" t="e">
        <f>JQV287+#REF!</f>
        <v>#REF!</v>
      </c>
      <c r="JQX287" s="197"/>
      <c r="JQY287" s="678" t="e">
        <f>JQX287+#REF!</f>
        <v>#REF!</v>
      </c>
      <c r="JQZ287" s="197"/>
      <c r="JRA287" s="678" t="e">
        <f>JQZ287+#REF!</f>
        <v>#REF!</v>
      </c>
      <c r="JRB287" s="197"/>
      <c r="JRC287" s="678" t="e">
        <f>JRB287+#REF!</f>
        <v>#REF!</v>
      </c>
      <c r="JRD287" s="197"/>
      <c r="JRE287" s="678" t="e">
        <f>JRD287+#REF!</f>
        <v>#REF!</v>
      </c>
      <c r="JRF287" s="197"/>
      <c r="JRG287" s="678" t="e">
        <f>JRF287+#REF!</f>
        <v>#REF!</v>
      </c>
      <c r="JRH287" s="197"/>
      <c r="JRI287" s="678" t="e">
        <f>JRH287+#REF!</f>
        <v>#REF!</v>
      </c>
      <c r="JRJ287" s="197"/>
      <c r="JRK287" s="678" t="e">
        <f>JRJ287+#REF!</f>
        <v>#REF!</v>
      </c>
      <c r="JRL287" s="197"/>
      <c r="JRM287" s="678" t="e">
        <f>JRL287+#REF!</f>
        <v>#REF!</v>
      </c>
      <c r="JRN287" s="197"/>
      <c r="JRO287" s="678" t="e">
        <f>JRN287+#REF!</f>
        <v>#REF!</v>
      </c>
      <c r="JRP287" s="197"/>
      <c r="JRQ287" s="678" t="e">
        <f>JRP287+#REF!</f>
        <v>#REF!</v>
      </c>
      <c r="JRR287" s="197"/>
      <c r="JRS287" s="678" t="e">
        <f>JRR287+#REF!</f>
        <v>#REF!</v>
      </c>
      <c r="JRT287" s="197"/>
      <c r="JRU287" s="678" t="e">
        <f>JRT287+#REF!</f>
        <v>#REF!</v>
      </c>
      <c r="JRV287" s="197"/>
      <c r="JRW287" s="678" t="e">
        <f>JRV287+#REF!</f>
        <v>#REF!</v>
      </c>
      <c r="JRX287" s="197"/>
      <c r="JRY287" s="678" t="e">
        <f>JRX287+#REF!</f>
        <v>#REF!</v>
      </c>
      <c r="JRZ287" s="197"/>
      <c r="JSA287" s="678" t="e">
        <f>JRZ287+#REF!</f>
        <v>#REF!</v>
      </c>
      <c r="JSB287" s="197"/>
      <c r="JSC287" s="678" t="e">
        <f>JSB287+#REF!</f>
        <v>#REF!</v>
      </c>
      <c r="JSD287" s="197"/>
      <c r="JSE287" s="678" t="e">
        <f>JSD287+#REF!</f>
        <v>#REF!</v>
      </c>
      <c r="JSF287" s="197"/>
      <c r="JSG287" s="678" t="e">
        <f>JSF287+#REF!</f>
        <v>#REF!</v>
      </c>
      <c r="JSH287" s="197"/>
      <c r="JSI287" s="678" t="e">
        <f>JSH287+#REF!</f>
        <v>#REF!</v>
      </c>
      <c r="JSJ287" s="197"/>
      <c r="JSK287" s="678" t="e">
        <f>JSJ287+#REF!</f>
        <v>#REF!</v>
      </c>
      <c r="JSL287" s="197"/>
      <c r="JSM287" s="678" t="e">
        <f>JSL287+#REF!</f>
        <v>#REF!</v>
      </c>
      <c r="JSN287" s="197"/>
      <c r="JSO287" s="678" t="e">
        <f>JSN287+#REF!</f>
        <v>#REF!</v>
      </c>
      <c r="JSP287" s="197"/>
      <c r="JSQ287" s="678" t="e">
        <f>JSP287+#REF!</f>
        <v>#REF!</v>
      </c>
      <c r="JSR287" s="197"/>
      <c r="JSS287" s="678" t="e">
        <f>JSR287+#REF!</f>
        <v>#REF!</v>
      </c>
      <c r="JST287" s="197"/>
      <c r="JSU287" s="678" t="e">
        <f>JST287+#REF!</f>
        <v>#REF!</v>
      </c>
      <c r="JSV287" s="197"/>
      <c r="JSW287" s="678" t="e">
        <f>JSV287+#REF!</f>
        <v>#REF!</v>
      </c>
      <c r="JSX287" s="197"/>
      <c r="JSY287" s="678" t="e">
        <f>JSX287+#REF!</f>
        <v>#REF!</v>
      </c>
      <c r="JSZ287" s="197"/>
      <c r="JTA287" s="678" t="e">
        <f>JSZ287+#REF!</f>
        <v>#REF!</v>
      </c>
      <c r="JTB287" s="197"/>
      <c r="JTC287" s="678" t="e">
        <f>JTB287+#REF!</f>
        <v>#REF!</v>
      </c>
      <c r="JTD287" s="197"/>
      <c r="JTE287" s="678" t="e">
        <f>JTD287+#REF!</f>
        <v>#REF!</v>
      </c>
      <c r="JTF287" s="197"/>
      <c r="JTG287" s="678" t="e">
        <f>JTF287+#REF!</f>
        <v>#REF!</v>
      </c>
      <c r="JTH287" s="197"/>
      <c r="JTI287" s="678" t="e">
        <f>JTH287+#REF!</f>
        <v>#REF!</v>
      </c>
      <c r="JTJ287" s="197"/>
      <c r="JTK287" s="678" t="e">
        <f>JTJ287+#REF!</f>
        <v>#REF!</v>
      </c>
      <c r="JTL287" s="197"/>
      <c r="JTM287" s="678" t="e">
        <f>JTL287+#REF!</f>
        <v>#REF!</v>
      </c>
      <c r="JTN287" s="197"/>
      <c r="JTO287" s="678" t="e">
        <f>JTN287+#REF!</f>
        <v>#REF!</v>
      </c>
      <c r="JTP287" s="197"/>
      <c r="JTQ287" s="678" t="e">
        <f>JTP287+#REF!</f>
        <v>#REF!</v>
      </c>
      <c r="JTR287" s="197"/>
      <c r="JTS287" s="678" t="e">
        <f>JTR287+#REF!</f>
        <v>#REF!</v>
      </c>
      <c r="JTT287" s="197"/>
      <c r="JTU287" s="678" t="e">
        <f>JTT287+#REF!</f>
        <v>#REF!</v>
      </c>
      <c r="JTV287" s="197"/>
      <c r="JTW287" s="678" t="e">
        <f>JTV287+#REF!</f>
        <v>#REF!</v>
      </c>
      <c r="JTX287" s="197"/>
      <c r="JTY287" s="678" t="e">
        <f>JTX287+#REF!</f>
        <v>#REF!</v>
      </c>
      <c r="JTZ287" s="197"/>
      <c r="JUA287" s="678" t="e">
        <f>JTZ287+#REF!</f>
        <v>#REF!</v>
      </c>
      <c r="JUB287" s="197"/>
      <c r="JUC287" s="678" t="e">
        <f>JUB287+#REF!</f>
        <v>#REF!</v>
      </c>
      <c r="JUD287" s="197"/>
      <c r="JUE287" s="678" t="e">
        <f>JUD287+#REF!</f>
        <v>#REF!</v>
      </c>
      <c r="JUF287" s="197"/>
      <c r="JUG287" s="678" t="e">
        <f>JUF287+#REF!</f>
        <v>#REF!</v>
      </c>
      <c r="JUH287" s="197"/>
      <c r="JUI287" s="678" t="e">
        <f>JUH287+#REF!</f>
        <v>#REF!</v>
      </c>
      <c r="JUJ287" s="197"/>
      <c r="JUK287" s="678" t="e">
        <f>JUJ287+#REF!</f>
        <v>#REF!</v>
      </c>
      <c r="JUL287" s="197"/>
      <c r="JUM287" s="678" t="e">
        <f>JUL287+#REF!</f>
        <v>#REF!</v>
      </c>
      <c r="JUN287" s="197"/>
      <c r="JUO287" s="678" t="e">
        <f>JUN287+#REF!</f>
        <v>#REF!</v>
      </c>
      <c r="JUP287" s="197"/>
      <c r="JUQ287" s="678" t="e">
        <f>JUP287+#REF!</f>
        <v>#REF!</v>
      </c>
      <c r="JUR287" s="197"/>
      <c r="JUS287" s="678" t="e">
        <f>JUR287+#REF!</f>
        <v>#REF!</v>
      </c>
      <c r="JUT287" s="197"/>
      <c r="JUU287" s="678" t="e">
        <f>JUT287+#REF!</f>
        <v>#REF!</v>
      </c>
      <c r="JUV287" s="197"/>
      <c r="JUW287" s="678" t="e">
        <f>JUV287+#REF!</f>
        <v>#REF!</v>
      </c>
      <c r="JUX287" s="197"/>
      <c r="JUY287" s="678" t="e">
        <f>JUX287+#REF!</f>
        <v>#REF!</v>
      </c>
      <c r="JUZ287" s="197"/>
      <c r="JVA287" s="678" t="e">
        <f>JUZ287+#REF!</f>
        <v>#REF!</v>
      </c>
      <c r="JVB287" s="197"/>
      <c r="JVC287" s="678" t="e">
        <f>JVB287+#REF!</f>
        <v>#REF!</v>
      </c>
      <c r="JVD287" s="197"/>
      <c r="JVE287" s="678" t="e">
        <f>JVD287+#REF!</f>
        <v>#REF!</v>
      </c>
      <c r="JVF287" s="197"/>
      <c r="JVG287" s="678" t="e">
        <f>JVF287+#REF!</f>
        <v>#REF!</v>
      </c>
      <c r="JVH287" s="197"/>
      <c r="JVI287" s="678" t="e">
        <f>JVH287+#REF!</f>
        <v>#REF!</v>
      </c>
      <c r="JVJ287" s="197"/>
      <c r="JVK287" s="678" t="e">
        <f>JVJ287+#REF!</f>
        <v>#REF!</v>
      </c>
      <c r="JVL287" s="197"/>
      <c r="JVM287" s="678" t="e">
        <f>JVL287+#REF!</f>
        <v>#REF!</v>
      </c>
      <c r="JVN287" s="197"/>
      <c r="JVO287" s="678" t="e">
        <f>JVN287+#REF!</f>
        <v>#REF!</v>
      </c>
      <c r="JVP287" s="197"/>
      <c r="JVQ287" s="678" t="e">
        <f>JVP287+#REF!</f>
        <v>#REF!</v>
      </c>
      <c r="JVR287" s="197"/>
      <c r="JVS287" s="678" t="e">
        <f>JVR287+#REF!</f>
        <v>#REF!</v>
      </c>
      <c r="JVT287" s="197"/>
      <c r="JVU287" s="678" t="e">
        <f>JVT287+#REF!</f>
        <v>#REF!</v>
      </c>
      <c r="JVV287" s="197"/>
      <c r="JVW287" s="678" t="e">
        <f>JVV287+#REF!</f>
        <v>#REF!</v>
      </c>
      <c r="JVX287" s="197"/>
      <c r="JVY287" s="678" t="e">
        <f>JVX287+#REF!</f>
        <v>#REF!</v>
      </c>
      <c r="JVZ287" s="197"/>
      <c r="JWA287" s="678" t="e">
        <f>JVZ287+#REF!</f>
        <v>#REF!</v>
      </c>
      <c r="JWB287" s="197"/>
      <c r="JWC287" s="678" t="e">
        <f>JWB287+#REF!</f>
        <v>#REF!</v>
      </c>
      <c r="JWD287" s="197"/>
      <c r="JWE287" s="678" t="e">
        <f>JWD287+#REF!</f>
        <v>#REF!</v>
      </c>
      <c r="JWF287" s="197"/>
      <c r="JWG287" s="678" t="e">
        <f>JWF287+#REF!</f>
        <v>#REF!</v>
      </c>
      <c r="JWH287" s="197"/>
      <c r="JWI287" s="678" t="e">
        <f>JWH287+#REF!</f>
        <v>#REF!</v>
      </c>
      <c r="JWJ287" s="197"/>
      <c r="JWK287" s="678" t="e">
        <f>JWJ287+#REF!</f>
        <v>#REF!</v>
      </c>
      <c r="JWL287" s="197"/>
      <c r="JWM287" s="678" t="e">
        <f>JWL287+#REF!</f>
        <v>#REF!</v>
      </c>
      <c r="JWN287" s="197"/>
      <c r="JWO287" s="678" t="e">
        <f>JWN287+#REF!</f>
        <v>#REF!</v>
      </c>
      <c r="JWP287" s="197"/>
      <c r="JWQ287" s="678" t="e">
        <f>JWP287+#REF!</f>
        <v>#REF!</v>
      </c>
      <c r="JWR287" s="197"/>
      <c r="JWS287" s="678" t="e">
        <f>JWR287+#REF!</f>
        <v>#REF!</v>
      </c>
      <c r="JWT287" s="197"/>
      <c r="JWU287" s="678" t="e">
        <f>JWT287+#REF!</f>
        <v>#REF!</v>
      </c>
      <c r="JWV287" s="197"/>
      <c r="JWW287" s="678" t="e">
        <f>JWV287+#REF!</f>
        <v>#REF!</v>
      </c>
      <c r="JWX287" s="197"/>
      <c r="JWY287" s="678" t="e">
        <f>JWX287+#REF!</f>
        <v>#REF!</v>
      </c>
      <c r="JWZ287" s="197"/>
      <c r="JXA287" s="678" t="e">
        <f>JWZ287+#REF!</f>
        <v>#REF!</v>
      </c>
      <c r="JXB287" s="197"/>
      <c r="JXC287" s="678" t="e">
        <f>JXB287+#REF!</f>
        <v>#REF!</v>
      </c>
      <c r="JXD287" s="197"/>
      <c r="JXE287" s="678" t="e">
        <f>JXD287+#REF!</f>
        <v>#REF!</v>
      </c>
      <c r="JXF287" s="197"/>
      <c r="JXG287" s="678" t="e">
        <f>JXF287+#REF!</f>
        <v>#REF!</v>
      </c>
      <c r="JXH287" s="197"/>
      <c r="JXI287" s="678" t="e">
        <f>JXH287+#REF!</f>
        <v>#REF!</v>
      </c>
      <c r="JXJ287" s="197"/>
      <c r="JXK287" s="678" t="e">
        <f>JXJ287+#REF!</f>
        <v>#REF!</v>
      </c>
      <c r="JXL287" s="197"/>
      <c r="JXM287" s="678" t="e">
        <f>JXL287+#REF!</f>
        <v>#REF!</v>
      </c>
      <c r="JXN287" s="197"/>
      <c r="JXO287" s="678" t="e">
        <f>JXN287+#REF!</f>
        <v>#REF!</v>
      </c>
      <c r="JXP287" s="197"/>
      <c r="JXQ287" s="678" t="e">
        <f>JXP287+#REF!</f>
        <v>#REF!</v>
      </c>
      <c r="JXR287" s="197"/>
      <c r="JXS287" s="678" t="e">
        <f>JXR287+#REF!</f>
        <v>#REF!</v>
      </c>
      <c r="JXT287" s="197"/>
      <c r="JXU287" s="678" t="e">
        <f>JXT287+#REF!</f>
        <v>#REF!</v>
      </c>
      <c r="JXV287" s="197"/>
      <c r="JXW287" s="678" t="e">
        <f>JXV287+#REF!</f>
        <v>#REF!</v>
      </c>
      <c r="JXX287" s="197"/>
      <c r="JXY287" s="678" t="e">
        <f>JXX287+#REF!</f>
        <v>#REF!</v>
      </c>
      <c r="JXZ287" s="197"/>
      <c r="JYA287" s="678" t="e">
        <f>JXZ287+#REF!</f>
        <v>#REF!</v>
      </c>
      <c r="JYB287" s="197"/>
      <c r="JYC287" s="678" t="e">
        <f>JYB287+#REF!</f>
        <v>#REF!</v>
      </c>
      <c r="JYD287" s="197"/>
      <c r="JYE287" s="678" t="e">
        <f>JYD287+#REF!</f>
        <v>#REF!</v>
      </c>
      <c r="JYF287" s="197"/>
      <c r="JYG287" s="678" t="e">
        <f>JYF287+#REF!</f>
        <v>#REF!</v>
      </c>
      <c r="JYH287" s="197"/>
      <c r="JYI287" s="678" t="e">
        <f>JYH287+#REF!</f>
        <v>#REF!</v>
      </c>
      <c r="JYJ287" s="197"/>
      <c r="JYK287" s="678" t="e">
        <f>JYJ287+#REF!</f>
        <v>#REF!</v>
      </c>
      <c r="JYL287" s="197"/>
      <c r="JYM287" s="678" t="e">
        <f>JYL287+#REF!</f>
        <v>#REF!</v>
      </c>
      <c r="JYN287" s="197"/>
      <c r="JYO287" s="678" t="e">
        <f>JYN287+#REF!</f>
        <v>#REF!</v>
      </c>
      <c r="JYP287" s="197"/>
      <c r="JYQ287" s="678" t="e">
        <f>JYP287+#REF!</f>
        <v>#REF!</v>
      </c>
      <c r="JYR287" s="197"/>
      <c r="JYS287" s="678" t="e">
        <f>JYR287+#REF!</f>
        <v>#REF!</v>
      </c>
      <c r="JYT287" s="197"/>
      <c r="JYU287" s="678" t="e">
        <f>JYT287+#REF!</f>
        <v>#REF!</v>
      </c>
      <c r="JYV287" s="197"/>
      <c r="JYW287" s="678" t="e">
        <f>JYV287+#REF!</f>
        <v>#REF!</v>
      </c>
      <c r="JYX287" s="197"/>
      <c r="JYY287" s="678" t="e">
        <f>JYX287+#REF!</f>
        <v>#REF!</v>
      </c>
      <c r="JYZ287" s="197"/>
      <c r="JZA287" s="678" t="e">
        <f>JYZ287+#REF!</f>
        <v>#REF!</v>
      </c>
      <c r="JZB287" s="197"/>
      <c r="JZC287" s="678" t="e">
        <f>JZB287+#REF!</f>
        <v>#REF!</v>
      </c>
      <c r="JZD287" s="197"/>
      <c r="JZE287" s="678" t="e">
        <f>JZD287+#REF!</f>
        <v>#REF!</v>
      </c>
      <c r="JZF287" s="197"/>
      <c r="JZG287" s="678" t="e">
        <f>JZF287+#REF!</f>
        <v>#REF!</v>
      </c>
      <c r="JZH287" s="197"/>
      <c r="JZI287" s="678" t="e">
        <f>JZH287+#REF!</f>
        <v>#REF!</v>
      </c>
      <c r="JZJ287" s="197"/>
      <c r="JZK287" s="678" t="e">
        <f>JZJ287+#REF!</f>
        <v>#REF!</v>
      </c>
      <c r="JZL287" s="197"/>
      <c r="JZM287" s="678" t="e">
        <f>JZL287+#REF!</f>
        <v>#REF!</v>
      </c>
      <c r="JZN287" s="197"/>
      <c r="JZO287" s="678" t="e">
        <f>JZN287+#REF!</f>
        <v>#REF!</v>
      </c>
      <c r="JZP287" s="197"/>
      <c r="JZQ287" s="678" t="e">
        <f>JZP287+#REF!</f>
        <v>#REF!</v>
      </c>
      <c r="JZR287" s="197"/>
      <c r="JZS287" s="678" t="e">
        <f>JZR287+#REF!</f>
        <v>#REF!</v>
      </c>
      <c r="JZT287" s="197"/>
      <c r="JZU287" s="678" t="e">
        <f>JZT287+#REF!</f>
        <v>#REF!</v>
      </c>
      <c r="JZV287" s="197"/>
      <c r="JZW287" s="678" t="e">
        <f>JZV287+#REF!</f>
        <v>#REF!</v>
      </c>
      <c r="JZX287" s="197"/>
      <c r="JZY287" s="678" t="e">
        <f>JZX287+#REF!</f>
        <v>#REF!</v>
      </c>
      <c r="JZZ287" s="197"/>
      <c r="KAA287" s="678" t="e">
        <f>JZZ287+#REF!</f>
        <v>#REF!</v>
      </c>
      <c r="KAB287" s="197"/>
      <c r="KAC287" s="678" t="e">
        <f>KAB287+#REF!</f>
        <v>#REF!</v>
      </c>
      <c r="KAD287" s="197"/>
      <c r="KAE287" s="678" t="e">
        <f>KAD287+#REF!</f>
        <v>#REF!</v>
      </c>
      <c r="KAF287" s="197"/>
      <c r="KAG287" s="678" t="e">
        <f>KAF287+#REF!</f>
        <v>#REF!</v>
      </c>
      <c r="KAH287" s="197"/>
      <c r="KAI287" s="678" t="e">
        <f>KAH287+#REF!</f>
        <v>#REF!</v>
      </c>
      <c r="KAJ287" s="197"/>
      <c r="KAK287" s="678" t="e">
        <f>KAJ287+#REF!</f>
        <v>#REF!</v>
      </c>
      <c r="KAL287" s="197"/>
      <c r="KAM287" s="678" t="e">
        <f>KAL287+#REF!</f>
        <v>#REF!</v>
      </c>
      <c r="KAN287" s="197"/>
      <c r="KAO287" s="678" t="e">
        <f>KAN287+#REF!</f>
        <v>#REF!</v>
      </c>
      <c r="KAP287" s="197"/>
      <c r="KAQ287" s="678" t="e">
        <f>KAP287+#REF!</f>
        <v>#REF!</v>
      </c>
      <c r="KAR287" s="197"/>
      <c r="KAS287" s="678" t="e">
        <f>KAR287+#REF!</f>
        <v>#REF!</v>
      </c>
      <c r="KAT287" s="197"/>
      <c r="KAU287" s="678" t="e">
        <f>KAT287+#REF!</f>
        <v>#REF!</v>
      </c>
      <c r="KAV287" s="197"/>
      <c r="KAW287" s="678" t="e">
        <f>KAV287+#REF!</f>
        <v>#REF!</v>
      </c>
      <c r="KAX287" s="197"/>
      <c r="KAY287" s="678" t="e">
        <f>KAX287+#REF!</f>
        <v>#REF!</v>
      </c>
      <c r="KAZ287" s="197"/>
      <c r="KBA287" s="678" t="e">
        <f>KAZ287+#REF!</f>
        <v>#REF!</v>
      </c>
      <c r="KBB287" s="197"/>
      <c r="KBC287" s="678" t="e">
        <f>KBB287+#REF!</f>
        <v>#REF!</v>
      </c>
      <c r="KBD287" s="197"/>
      <c r="KBE287" s="678" t="e">
        <f>KBD287+#REF!</f>
        <v>#REF!</v>
      </c>
      <c r="KBF287" s="197"/>
      <c r="KBG287" s="678" t="e">
        <f>KBF287+#REF!</f>
        <v>#REF!</v>
      </c>
      <c r="KBH287" s="197"/>
      <c r="KBI287" s="678" t="e">
        <f>KBH287+#REF!</f>
        <v>#REF!</v>
      </c>
      <c r="KBJ287" s="197"/>
      <c r="KBK287" s="678" t="e">
        <f>KBJ287+#REF!</f>
        <v>#REF!</v>
      </c>
      <c r="KBL287" s="197"/>
      <c r="KBM287" s="678" t="e">
        <f>KBL287+#REF!</f>
        <v>#REF!</v>
      </c>
      <c r="KBN287" s="197"/>
      <c r="KBO287" s="678" t="e">
        <f>KBN287+#REF!</f>
        <v>#REF!</v>
      </c>
      <c r="KBP287" s="197"/>
      <c r="KBQ287" s="678" t="e">
        <f>KBP287+#REF!</f>
        <v>#REF!</v>
      </c>
      <c r="KBR287" s="197"/>
      <c r="KBS287" s="678" t="e">
        <f>KBR287+#REF!</f>
        <v>#REF!</v>
      </c>
      <c r="KBT287" s="197"/>
      <c r="KBU287" s="678" t="e">
        <f>KBT287+#REF!</f>
        <v>#REF!</v>
      </c>
      <c r="KBV287" s="197"/>
      <c r="KBW287" s="678" t="e">
        <f>KBV287+#REF!</f>
        <v>#REF!</v>
      </c>
      <c r="KBX287" s="197"/>
      <c r="KBY287" s="678" t="e">
        <f>KBX287+#REF!</f>
        <v>#REF!</v>
      </c>
      <c r="KBZ287" s="197"/>
      <c r="KCA287" s="678" t="e">
        <f>KBZ287+#REF!</f>
        <v>#REF!</v>
      </c>
      <c r="KCB287" s="197"/>
      <c r="KCC287" s="678" t="e">
        <f>KCB287+#REF!</f>
        <v>#REF!</v>
      </c>
      <c r="KCD287" s="197"/>
      <c r="KCE287" s="678" t="e">
        <f>KCD287+#REF!</f>
        <v>#REF!</v>
      </c>
      <c r="KCF287" s="197"/>
      <c r="KCG287" s="678" t="e">
        <f>KCF287+#REF!</f>
        <v>#REF!</v>
      </c>
      <c r="KCH287" s="197"/>
      <c r="KCI287" s="678" t="e">
        <f>KCH287+#REF!</f>
        <v>#REF!</v>
      </c>
      <c r="KCJ287" s="197"/>
      <c r="KCK287" s="678" t="e">
        <f>KCJ287+#REF!</f>
        <v>#REF!</v>
      </c>
      <c r="KCL287" s="197"/>
      <c r="KCM287" s="678" t="e">
        <f>KCL287+#REF!</f>
        <v>#REF!</v>
      </c>
      <c r="KCN287" s="197"/>
      <c r="KCO287" s="678" t="e">
        <f>KCN287+#REF!</f>
        <v>#REF!</v>
      </c>
      <c r="KCP287" s="197"/>
      <c r="KCQ287" s="678" t="e">
        <f>KCP287+#REF!</f>
        <v>#REF!</v>
      </c>
      <c r="KCR287" s="197"/>
      <c r="KCS287" s="678" t="e">
        <f>KCR287+#REF!</f>
        <v>#REF!</v>
      </c>
      <c r="KCT287" s="197"/>
      <c r="KCU287" s="678" t="e">
        <f>KCT287+#REF!</f>
        <v>#REF!</v>
      </c>
      <c r="KCV287" s="197"/>
      <c r="KCW287" s="678" t="e">
        <f>KCV287+#REF!</f>
        <v>#REF!</v>
      </c>
      <c r="KCX287" s="197"/>
      <c r="KCY287" s="678" t="e">
        <f>KCX287+#REF!</f>
        <v>#REF!</v>
      </c>
      <c r="KCZ287" s="197"/>
      <c r="KDA287" s="678" t="e">
        <f>KCZ287+#REF!</f>
        <v>#REF!</v>
      </c>
      <c r="KDB287" s="197"/>
      <c r="KDC287" s="678" t="e">
        <f>KDB287+#REF!</f>
        <v>#REF!</v>
      </c>
      <c r="KDD287" s="197"/>
      <c r="KDE287" s="678" t="e">
        <f>KDD287+#REF!</f>
        <v>#REF!</v>
      </c>
      <c r="KDF287" s="197"/>
      <c r="KDG287" s="678" t="e">
        <f>KDF287+#REF!</f>
        <v>#REF!</v>
      </c>
      <c r="KDH287" s="197"/>
      <c r="KDI287" s="678" t="e">
        <f>KDH287+#REF!</f>
        <v>#REF!</v>
      </c>
      <c r="KDJ287" s="197"/>
      <c r="KDK287" s="678" t="e">
        <f>KDJ287+#REF!</f>
        <v>#REF!</v>
      </c>
      <c r="KDL287" s="197"/>
      <c r="KDM287" s="678" t="e">
        <f>KDL287+#REF!</f>
        <v>#REF!</v>
      </c>
      <c r="KDN287" s="197"/>
      <c r="KDO287" s="678" t="e">
        <f>KDN287+#REF!</f>
        <v>#REF!</v>
      </c>
      <c r="KDP287" s="197"/>
      <c r="KDQ287" s="678" t="e">
        <f>KDP287+#REF!</f>
        <v>#REF!</v>
      </c>
      <c r="KDR287" s="197"/>
      <c r="KDS287" s="678" t="e">
        <f>KDR287+#REF!</f>
        <v>#REF!</v>
      </c>
      <c r="KDT287" s="197"/>
      <c r="KDU287" s="678" t="e">
        <f>KDT287+#REF!</f>
        <v>#REF!</v>
      </c>
      <c r="KDV287" s="197"/>
      <c r="KDW287" s="678" t="e">
        <f>KDV287+#REF!</f>
        <v>#REF!</v>
      </c>
      <c r="KDX287" s="197"/>
      <c r="KDY287" s="678" t="e">
        <f>KDX287+#REF!</f>
        <v>#REF!</v>
      </c>
      <c r="KDZ287" s="197"/>
      <c r="KEA287" s="678" t="e">
        <f>KDZ287+#REF!</f>
        <v>#REF!</v>
      </c>
      <c r="KEB287" s="197"/>
      <c r="KEC287" s="678" t="e">
        <f>KEB287+#REF!</f>
        <v>#REF!</v>
      </c>
      <c r="KED287" s="197"/>
      <c r="KEE287" s="678" t="e">
        <f>KED287+#REF!</f>
        <v>#REF!</v>
      </c>
      <c r="KEF287" s="197"/>
      <c r="KEG287" s="678" t="e">
        <f>KEF287+#REF!</f>
        <v>#REF!</v>
      </c>
      <c r="KEH287" s="197"/>
      <c r="KEI287" s="678" t="e">
        <f>KEH287+#REF!</f>
        <v>#REF!</v>
      </c>
      <c r="KEJ287" s="197"/>
      <c r="KEK287" s="678" t="e">
        <f>KEJ287+#REF!</f>
        <v>#REF!</v>
      </c>
      <c r="KEL287" s="197"/>
      <c r="KEM287" s="678" t="e">
        <f>KEL287+#REF!</f>
        <v>#REF!</v>
      </c>
      <c r="KEN287" s="197"/>
      <c r="KEO287" s="678" t="e">
        <f>KEN287+#REF!</f>
        <v>#REF!</v>
      </c>
      <c r="KEP287" s="197"/>
      <c r="KEQ287" s="678" t="e">
        <f>KEP287+#REF!</f>
        <v>#REF!</v>
      </c>
      <c r="KER287" s="197"/>
      <c r="KES287" s="678" t="e">
        <f>KER287+#REF!</f>
        <v>#REF!</v>
      </c>
      <c r="KET287" s="197"/>
      <c r="KEU287" s="678" t="e">
        <f>KET287+#REF!</f>
        <v>#REF!</v>
      </c>
      <c r="KEV287" s="197"/>
      <c r="KEW287" s="678" t="e">
        <f>KEV287+#REF!</f>
        <v>#REF!</v>
      </c>
      <c r="KEX287" s="197"/>
      <c r="KEY287" s="678" t="e">
        <f>KEX287+#REF!</f>
        <v>#REF!</v>
      </c>
      <c r="KEZ287" s="197"/>
      <c r="KFA287" s="678" t="e">
        <f>KEZ287+#REF!</f>
        <v>#REF!</v>
      </c>
      <c r="KFB287" s="197"/>
      <c r="KFC287" s="678" t="e">
        <f>KFB287+#REF!</f>
        <v>#REF!</v>
      </c>
      <c r="KFD287" s="197"/>
      <c r="KFE287" s="678" t="e">
        <f>KFD287+#REF!</f>
        <v>#REF!</v>
      </c>
      <c r="KFF287" s="197"/>
      <c r="KFG287" s="678" t="e">
        <f>KFF287+#REF!</f>
        <v>#REF!</v>
      </c>
      <c r="KFH287" s="197"/>
      <c r="KFI287" s="678" t="e">
        <f>KFH287+#REF!</f>
        <v>#REF!</v>
      </c>
      <c r="KFJ287" s="197"/>
      <c r="KFK287" s="678" t="e">
        <f>KFJ287+#REF!</f>
        <v>#REF!</v>
      </c>
      <c r="KFL287" s="197"/>
      <c r="KFM287" s="678" t="e">
        <f>KFL287+#REF!</f>
        <v>#REF!</v>
      </c>
      <c r="KFN287" s="197"/>
      <c r="KFO287" s="678" t="e">
        <f>KFN287+#REF!</f>
        <v>#REF!</v>
      </c>
      <c r="KFP287" s="197"/>
      <c r="KFQ287" s="678" t="e">
        <f>KFP287+#REF!</f>
        <v>#REF!</v>
      </c>
      <c r="KFR287" s="197"/>
      <c r="KFS287" s="678" t="e">
        <f>KFR287+#REF!</f>
        <v>#REF!</v>
      </c>
      <c r="KFT287" s="197"/>
      <c r="KFU287" s="678" t="e">
        <f>KFT287+#REF!</f>
        <v>#REF!</v>
      </c>
      <c r="KFV287" s="197"/>
      <c r="KFW287" s="678" t="e">
        <f>KFV287+#REF!</f>
        <v>#REF!</v>
      </c>
      <c r="KFX287" s="197"/>
      <c r="KFY287" s="678" t="e">
        <f>KFX287+#REF!</f>
        <v>#REF!</v>
      </c>
      <c r="KFZ287" s="197"/>
      <c r="KGA287" s="678" t="e">
        <f>KFZ287+#REF!</f>
        <v>#REF!</v>
      </c>
      <c r="KGB287" s="197"/>
      <c r="KGC287" s="678" t="e">
        <f>KGB287+#REF!</f>
        <v>#REF!</v>
      </c>
      <c r="KGD287" s="197"/>
      <c r="KGE287" s="678" t="e">
        <f>KGD287+#REF!</f>
        <v>#REF!</v>
      </c>
      <c r="KGF287" s="197"/>
      <c r="KGG287" s="678" t="e">
        <f>KGF287+#REF!</f>
        <v>#REF!</v>
      </c>
      <c r="KGH287" s="197"/>
      <c r="KGI287" s="678" t="e">
        <f>KGH287+#REF!</f>
        <v>#REF!</v>
      </c>
      <c r="KGJ287" s="197"/>
      <c r="KGK287" s="678" t="e">
        <f>KGJ287+#REF!</f>
        <v>#REF!</v>
      </c>
      <c r="KGL287" s="197"/>
      <c r="KGM287" s="678" t="e">
        <f>KGL287+#REF!</f>
        <v>#REF!</v>
      </c>
      <c r="KGN287" s="197"/>
      <c r="KGO287" s="678" t="e">
        <f>KGN287+#REF!</f>
        <v>#REF!</v>
      </c>
      <c r="KGP287" s="197"/>
      <c r="KGQ287" s="678" t="e">
        <f>KGP287+#REF!</f>
        <v>#REF!</v>
      </c>
      <c r="KGR287" s="197"/>
      <c r="KGS287" s="678" t="e">
        <f>KGR287+#REF!</f>
        <v>#REF!</v>
      </c>
      <c r="KGT287" s="197"/>
      <c r="KGU287" s="678" t="e">
        <f>KGT287+#REF!</f>
        <v>#REF!</v>
      </c>
      <c r="KGV287" s="197"/>
      <c r="KGW287" s="678" t="e">
        <f>KGV287+#REF!</f>
        <v>#REF!</v>
      </c>
      <c r="KGX287" s="197"/>
      <c r="KGY287" s="678" t="e">
        <f>KGX287+#REF!</f>
        <v>#REF!</v>
      </c>
      <c r="KGZ287" s="197"/>
      <c r="KHA287" s="678" t="e">
        <f>KGZ287+#REF!</f>
        <v>#REF!</v>
      </c>
      <c r="KHB287" s="197"/>
      <c r="KHC287" s="678" t="e">
        <f>KHB287+#REF!</f>
        <v>#REF!</v>
      </c>
      <c r="KHD287" s="197"/>
      <c r="KHE287" s="678" t="e">
        <f>KHD287+#REF!</f>
        <v>#REF!</v>
      </c>
      <c r="KHF287" s="197"/>
      <c r="KHG287" s="678" t="e">
        <f>KHF287+#REF!</f>
        <v>#REF!</v>
      </c>
      <c r="KHH287" s="197"/>
      <c r="KHI287" s="678" t="e">
        <f>KHH287+#REF!</f>
        <v>#REF!</v>
      </c>
      <c r="KHJ287" s="197"/>
      <c r="KHK287" s="678" t="e">
        <f>KHJ287+#REF!</f>
        <v>#REF!</v>
      </c>
      <c r="KHL287" s="197"/>
      <c r="KHM287" s="678" t="e">
        <f>KHL287+#REF!</f>
        <v>#REF!</v>
      </c>
      <c r="KHN287" s="197"/>
      <c r="KHO287" s="678" t="e">
        <f>KHN287+#REF!</f>
        <v>#REF!</v>
      </c>
      <c r="KHP287" s="197"/>
      <c r="KHQ287" s="678" t="e">
        <f>KHP287+#REF!</f>
        <v>#REF!</v>
      </c>
      <c r="KHR287" s="197"/>
      <c r="KHS287" s="678" t="e">
        <f>KHR287+#REF!</f>
        <v>#REF!</v>
      </c>
      <c r="KHT287" s="197"/>
      <c r="KHU287" s="678" t="e">
        <f>KHT287+#REF!</f>
        <v>#REF!</v>
      </c>
      <c r="KHV287" s="197"/>
      <c r="KHW287" s="678" t="e">
        <f>KHV287+#REF!</f>
        <v>#REF!</v>
      </c>
      <c r="KHX287" s="197"/>
      <c r="KHY287" s="678" t="e">
        <f>KHX287+#REF!</f>
        <v>#REF!</v>
      </c>
      <c r="KHZ287" s="197"/>
      <c r="KIA287" s="678" t="e">
        <f>KHZ287+#REF!</f>
        <v>#REF!</v>
      </c>
      <c r="KIB287" s="197"/>
      <c r="KIC287" s="678" t="e">
        <f>KIB287+#REF!</f>
        <v>#REF!</v>
      </c>
      <c r="KID287" s="197"/>
      <c r="KIE287" s="678" t="e">
        <f>KID287+#REF!</f>
        <v>#REF!</v>
      </c>
      <c r="KIF287" s="197"/>
      <c r="KIG287" s="678" t="e">
        <f>KIF287+#REF!</f>
        <v>#REF!</v>
      </c>
      <c r="KIH287" s="197"/>
      <c r="KII287" s="678" t="e">
        <f>KIH287+#REF!</f>
        <v>#REF!</v>
      </c>
      <c r="KIJ287" s="197"/>
      <c r="KIK287" s="678" t="e">
        <f>KIJ287+#REF!</f>
        <v>#REF!</v>
      </c>
      <c r="KIL287" s="197"/>
      <c r="KIM287" s="678" t="e">
        <f>KIL287+#REF!</f>
        <v>#REF!</v>
      </c>
      <c r="KIN287" s="197"/>
      <c r="KIO287" s="678" t="e">
        <f>KIN287+#REF!</f>
        <v>#REF!</v>
      </c>
      <c r="KIP287" s="197"/>
      <c r="KIQ287" s="678" t="e">
        <f>KIP287+#REF!</f>
        <v>#REF!</v>
      </c>
      <c r="KIR287" s="197"/>
      <c r="KIS287" s="678" t="e">
        <f>KIR287+#REF!</f>
        <v>#REF!</v>
      </c>
      <c r="KIT287" s="197"/>
      <c r="KIU287" s="678" t="e">
        <f>KIT287+#REF!</f>
        <v>#REF!</v>
      </c>
      <c r="KIV287" s="197"/>
      <c r="KIW287" s="678" t="e">
        <f>KIV287+#REF!</f>
        <v>#REF!</v>
      </c>
      <c r="KIX287" s="197"/>
      <c r="KIY287" s="678" t="e">
        <f>KIX287+#REF!</f>
        <v>#REF!</v>
      </c>
      <c r="KIZ287" s="197"/>
      <c r="KJA287" s="678" t="e">
        <f>KIZ287+#REF!</f>
        <v>#REF!</v>
      </c>
      <c r="KJB287" s="197"/>
      <c r="KJC287" s="678" t="e">
        <f>KJB287+#REF!</f>
        <v>#REF!</v>
      </c>
      <c r="KJD287" s="197"/>
      <c r="KJE287" s="678" t="e">
        <f>KJD287+#REF!</f>
        <v>#REF!</v>
      </c>
      <c r="KJF287" s="197"/>
      <c r="KJG287" s="678" t="e">
        <f>KJF287+#REF!</f>
        <v>#REF!</v>
      </c>
      <c r="KJH287" s="197"/>
      <c r="KJI287" s="678" t="e">
        <f>KJH287+#REF!</f>
        <v>#REF!</v>
      </c>
      <c r="KJJ287" s="197"/>
      <c r="KJK287" s="678" t="e">
        <f>KJJ287+#REF!</f>
        <v>#REF!</v>
      </c>
      <c r="KJL287" s="197"/>
      <c r="KJM287" s="678" t="e">
        <f>KJL287+#REF!</f>
        <v>#REF!</v>
      </c>
      <c r="KJN287" s="197"/>
      <c r="KJO287" s="678" t="e">
        <f>KJN287+#REF!</f>
        <v>#REF!</v>
      </c>
      <c r="KJP287" s="197"/>
      <c r="KJQ287" s="678" t="e">
        <f>KJP287+#REF!</f>
        <v>#REF!</v>
      </c>
      <c r="KJR287" s="197"/>
      <c r="KJS287" s="678" t="e">
        <f>KJR287+#REF!</f>
        <v>#REF!</v>
      </c>
      <c r="KJT287" s="197"/>
      <c r="KJU287" s="678" t="e">
        <f>KJT287+#REF!</f>
        <v>#REF!</v>
      </c>
      <c r="KJV287" s="197"/>
      <c r="KJW287" s="678" t="e">
        <f>KJV287+#REF!</f>
        <v>#REF!</v>
      </c>
      <c r="KJX287" s="197"/>
      <c r="KJY287" s="678" t="e">
        <f>KJX287+#REF!</f>
        <v>#REF!</v>
      </c>
      <c r="KJZ287" s="197"/>
      <c r="KKA287" s="678" t="e">
        <f>KJZ287+#REF!</f>
        <v>#REF!</v>
      </c>
      <c r="KKB287" s="197"/>
      <c r="KKC287" s="678" t="e">
        <f>KKB287+#REF!</f>
        <v>#REF!</v>
      </c>
      <c r="KKD287" s="197"/>
      <c r="KKE287" s="678" t="e">
        <f>KKD287+#REF!</f>
        <v>#REF!</v>
      </c>
      <c r="KKF287" s="197"/>
      <c r="KKG287" s="678" t="e">
        <f>KKF287+#REF!</f>
        <v>#REF!</v>
      </c>
      <c r="KKH287" s="197"/>
      <c r="KKI287" s="678" t="e">
        <f>KKH287+#REF!</f>
        <v>#REF!</v>
      </c>
      <c r="KKJ287" s="197"/>
      <c r="KKK287" s="678" t="e">
        <f>KKJ287+#REF!</f>
        <v>#REF!</v>
      </c>
      <c r="KKL287" s="197"/>
      <c r="KKM287" s="678" t="e">
        <f>KKL287+#REF!</f>
        <v>#REF!</v>
      </c>
      <c r="KKN287" s="197"/>
      <c r="KKO287" s="678" t="e">
        <f>KKN287+#REF!</f>
        <v>#REF!</v>
      </c>
      <c r="KKP287" s="197"/>
      <c r="KKQ287" s="678" t="e">
        <f>KKP287+#REF!</f>
        <v>#REF!</v>
      </c>
      <c r="KKR287" s="197"/>
      <c r="KKS287" s="678" t="e">
        <f>KKR287+#REF!</f>
        <v>#REF!</v>
      </c>
      <c r="KKT287" s="197"/>
      <c r="KKU287" s="678" t="e">
        <f>KKT287+#REF!</f>
        <v>#REF!</v>
      </c>
      <c r="KKV287" s="197"/>
      <c r="KKW287" s="678" t="e">
        <f>KKV287+#REF!</f>
        <v>#REF!</v>
      </c>
      <c r="KKX287" s="197"/>
      <c r="KKY287" s="678" t="e">
        <f>KKX287+#REF!</f>
        <v>#REF!</v>
      </c>
      <c r="KKZ287" s="197"/>
      <c r="KLA287" s="678" t="e">
        <f>KKZ287+#REF!</f>
        <v>#REF!</v>
      </c>
      <c r="KLB287" s="197"/>
      <c r="KLC287" s="678" t="e">
        <f>KLB287+#REF!</f>
        <v>#REF!</v>
      </c>
      <c r="KLD287" s="197"/>
      <c r="KLE287" s="678" t="e">
        <f>KLD287+#REF!</f>
        <v>#REF!</v>
      </c>
      <c r="KLF287" s="197"/>
      <c r="KLG287" s="678" t="e">
        <f>KLF287+#REF!</f>
        <v>#REF!</v>
      </c>
      <c r="KLH287" s="197"/>
      <c r="KLI287" s="678" t="e">
        <f>KLH287+#REF!</f>
        <v>#REF!</v>
      </c>
      <c r="KLJ287" s="197"/>
      <c r="KLK287" s="678" t="e">
        <f>KLJ287+#REF!</f>
        <v>#REF!</v>
      </c>
      <c r="KLL287" s="197"/>
      <c r="KLM287" s="678" t="e">
        <f>KLL287+#REF!</f>
        <v>#REF!</v>
      </c>
      <c r="KLN287" s="197"/>
      <c r="KLO287" s="678" t="e">
        <f>KLN287+#REF!</f>
        <v>#REF!</v>
      </c>
      <c r="KLP287" s="197"/>
      <c r="KLQ287" s="678" t="e">
        <f>KLP287+#REF!</f>
        <v>#REF!</v>
      </c>
      <c r="KLR287" s="197"/>
      <c r="KLS287" s="678" t="e">
        <f>KLR287+#REF!</f>
        <v>#REF!</v>
      </c>
      <c r="KLT287" s="197"/>
      <c r="KLU287" s="678" t="e">
        <f>KLT287+#REF!</f>
        <v>#REF!</v>
      </c>
      <c r="KLV287" s="197"/>
      <c r="KLW287" s="678" t="e">
        <f>KLV287+#REF!</f>
        <v>#REF!</v>
      </c>
      <c r="KLX287" s="197"/>
      <c r="KLY287" s="678" t="e">
        <f>KLX287+#REF!</f>
        <v>#REF!</v>
      </c>
      <c r="KLZ287" s="197"/>
      <c r="KMA287" s="678" t="e">
        <f>KLZ287+#REF!</f>
        <v>#REF!</v>
      </c>
      <c r="KMB287" s="197"/>
      <c r="KMC287" s="678" t="e">
        <f>KMB287+#REF!</f>
        <v>#REF!</v>
      </c>
      <c r="KMD287" s="197"/>
      <c r="KME287" s="678" t="e">
        <f>KMD287+#REF!</f>
        <v>#REF!</v>
      </c>
      <c r="KMF287" s="197"/>
      <c r="KMG287" s="678" t="e">
        <f>KMF287+#REF!</f>
        <v>#REF!</v>
      </c>
      <c r="KMH287" s="197"/>
      <c r="KMI287" s="678" t="e">
        <f>KMH287+#REF!</f>
        <v>#REF!</v>
      </c>
      <c r="KMJ287" s="197"/>
      <c r="KMK287" s="678" t="e">
        <f>KMJ287+#REF!</f>
        <v>#REF!</v>
      </c>
      <c r="KML287" s="197"/>
      <c r="KMM287" s="678" t="e">
        <f>KML287+#REF!</f>
        <v>#REF!</v>
      </c>
      <c r="KMN287" s="197"/>
      <c r="KMO287" s="678" t="e">
        <f>KMN287+#REF!</f>
        <v>#REF!</v>
      </c>
      <c r="KMP287" s="197"/>
      <c r="KMQ287" s="678" t="e">
        <f>KMP287+#REF!</f>
        <v>#REF!</v>
      </c>
      <c r="KMR287" s="197"/>
      <c r="KMS287" s="678" t="e">
        <f>KMR287+#REF!</f>
        <v>#REF!</v>
      </c>
      <c r="KMT287" s="197"/>
      <c r="KMU287" s="678" t="e">
        <f>KMT287+#REF!</f>
        <v>#REF!</v>
      </c>
      <c r="KMV287" s="197"/>
      <c r="KMW287" s="678" t="e">
        <f>KMV287+#REF!</f>
        <v>#REF!</v>
      </c>
      <c r="KMX287" s="197"/>
      <c r="KMY287" s="678" t="e">
        <f>KMX287+#REF!</f>
        <v>#REF!</v>
      </c>
      <c r="KMZ287" s="197"/>
      <c r="KNA287" s="678" t="e">
        <f>KMZ287+#REF!</f>
        <v>#REF!</v>
      </c>
      <c r="KNB287" s="197"/>
      <c r="KNC287" s="678" t="e">
        <f>KNB287+#REF!</f>
        <v>#REF!</v>
      </c>
      <c r="KND287" s="197"/>
      <c r="KNE287" s="678" t="e">
        <f>KND287+#REF!</f>
        <v>#REF!</v>
      </c>
      <c r="KNF287" s="197"/>
      <c r="KNG287" s="678" t="e">
        <f>KNF287+#REF!</f>
        <v>#REF!</v>
      </c>
      <c r="KNH287" s="197"/>
      <c r="KNI287" s="678" t="e">
        <f>KNH287+#REF!</f>
        <v>#REF!</v>
      </c>
      <c r="KNJ287" s="197"/>
      <c r="KNK287" s="678" t="e">
        <f>KNJ287+#REF!</f>
        <v>#REF!</v>
      </c>
      <c r="KNL287" s="197"/>
      <c r="KNM287" s="678" t="e">
        <f>KNL287+#REF!</f>
        <v>#REF!</v>
      </c>
      <c r="KNN287" s="197"/>
      <c r="KNO287" s="678" t="e">
        <f>KNN287+#REF!</f>
        <v>#REF!</v>
      </c>
      <c r="KNP287" s="197"/>
      <c r="KNQ287" s="678" t="e">
        <f>KNP287+#REF!</f>
        <v>#REF!</v>
      </c>
      <c r="KNR287" s="197"/>
      <c r="KNS287" s="678" t="e">
        <f>KNR287+#REF!</f>
        <v>#REF!</v>
      </c>
      <c r="KNT287" s="197"/>
      <c r="KNU287" s="678" t="e">
        <f>KNT287+#REF!</f>
        <v>#REF!</v>
      </c>
      <c r="KNV287" s="197"/>
      <c r="KNW287" s="678" t="e">
        <f>KNV287+#REF!</f>
        <v>#REF!</v>
      </c>
      <c r="KNX287" s="197"/>
      <c r="KNY287" s="678" t="e">
        <f>KNX287+#REF!</f>
        <v>#REF!</v>
      </c>
      <c r="KNZ287" s="197"/>
      <c r="KOA287" s="678" t="e">
        <f>KNZ287+#REF!</f>
        <v>#REF!</v>
      </c>
      <c r="KOB287" s="197"/>
      <c r="KOC287" s="678" t="e">
        <f>KOB287+#REF!</f>
        <v>#REF!</v>
      </c>
      <c r="KOD287" s="197"/>
      <c r="KOE287" s="678" t="e">
        <f>KOD287+#REF!</f>
        <v>#REF!</v>
      </c>
      <c r="KOF287" s="197"/>
      <c r="KOG287" s="678" t="e">
        <f>KOF287+#REF!</f>
        <v>#REF!</v>
      </c>
      <c r="KOH287" s="197"/>
      <c r="KOI287" s="678" t="e">
        <f>KOH287+#REF!</f>
        <v>#REF!</v>
      </c>
      <c r="KOJ287" s="197"/>
      <c r="KOK287" s="678" t="e">
        <f>KOJ287+#REF!</f>
        <v>#REF!</v>
      </c>
      <c r="KOL287" s="197"/>
      <c r="KOM287" s="678" t="e">
        <f>KOL287+#REF!</f>
        <v>#REF!</v>
      </c>
      <c r="KON287" s="197"/>
      <c r="KOO287" s="678" t="e">
        <f>KON287+#REF!</f>
        <v>#REF!</v>
      </c>
      <c r="KOP287" s="197"/>
      <c r="KOQ287" s="678" t="e">
        <f>KOP287+#REF!</f>
        <v>#REF!</v>
      </c>
      <c r="KOR287" s="197"/>
      <c r="KOS287" s="678" t="e">
        <f>KOR287+#REF!</f>
        <v>#REF!</v>
      </c>
      <c r="KOT287" s="197"/>
      <c r="KOU287" s="678" t="e">
        <f>KOT287+#REF!</f>
        <v>#REF!</v>
      </c>
      <c r="KOV287" s="197"/>
      <c r="KOW287" s="678" t="e">
        <f>KOV287+#REF!</f>
        <v>#REF!</v>
      </c>
      <c r="KOX287" s="197"/>
      <c r="KOY287" s="678" t="e">
        <f>KOX287+#REF!</f>
        <v>#REF!</v>
      </c>
      <c r="KOZ287" s="197"/>
      <c r="KPA287" s="678" t="e">
        <f>KOZ287+#REF!</f>
        <v>#REF!</v>
      </c>
      <c r="KPB287" s="197"/>
      <c r="KPC287" s="678" t="e">
        <f>KPB287+#REF!</f>
        <v>#REF!</v>
      </c>
      <c r="KPD287" s="197"/>
      <c r="KPE287" s="678" t="e">
        <f>KPD287+#REF!</f>
        <v>#REF!</v>
      </c>
      <c r="KPF287" s="197"/>
      <c r="KPG287" s="678" t="e">
        <f>KPF287+#REF!</f>
        <v>#REF!</v>
      </c>
      <c r="KPH287" s="197"/>
      <c r="KPI287" s="678" t="e">
        <f>KPH287+#REF!</f>
        <v>#REF!</v>
      </c>
      <c r="KPJ287" s="197"/>
      <c r="KPK287" s="678" t="e">
        <f>KPJ287+#REF!</f>
        <v>#REF!</v>
      </c>
      <c r="KPL287" s="197"/>
      <c r="KPM287" s="678" t="e">
        <f>KPL287+#REF!</f>
        <v>#REF!</v>
      </c>
      <c r="KPN287" s="197"/>
      <c r="KPO287" s="678" t="e">
        <f>KPN287+#REF!</f>
        <v>#REF!</v>
      </c>
      <c r="KPP287" s="197"/>
      <c r="KPQ287" s="678" t="e">
        <f>KPP287+#REF!</f>
        <v>#REF!</v>
      </c>
      <c r="KPR287" s="197"/>
      <c r="KPS287" s="678" t="e">
        <f>KPR287+#REF!</f>
        <v>#REF!</v>
      </c>
      <c r="KPT287" s="197"/>
      <c r="KPU287" s="678" t="e">
        <f>KPT287+#REF!</f>
        <v>#REF!</v>
      </c>
      <c r="KPV287" s="197"/>
      <c r="KPW287" s="678" t="e">
        <f>KPV287+#REF!</f>
        <v>#REF!</v>
      </c>
      <c r="KPX287" s="197"/>
      <c r="KPY287" s="678" t="e">
        <f>KPX287+#REF!</f>
        <v>#REF!</v>
      </c>
      <c r="KPZ287" s="197"/>
      <c r="KQA287" s="678" t="e">
        <f>KPZ287+#REF!</f>
        <v>#REF!</v>
      </c>
      <c r="KQB287" s="197"/>
      <c r="KQC287" s="678" t="e">
        <f>KQB287+#REF!</f>
        <v>#REF!</v>
      </c>
      <c r="KQD287" s="197"/>
      <c r="KQE287" s="678" t="e">
        <f>KQD287+#REF!</f>
        <v>#REF!</v>
      </c>
      <c r="KQF287" s="197"/>
      <c r="KQG287" s="678" t="e">
        <f>KQF287+#REF!</f>
        <v>#REF!</v>
      </c>
      <c r="KQH287" s="197"/>
      <c r="KQI287" s="678" t="e">
        <f>KQH287+#REF!</f>
        <v>#REF!</v>
      </c>
      <c r="KQJ287" s="197"/>
      <c r="KQK287" s="678" t="e">
        <f>KQJ287+#REF!</f>
        <v>#REF!</v>
      </c>
      <c r="KQL287" s="197"/>
      <c r="KQM287" s="678" t="e">
        <f>KQL287+#REF!</f>
        <v>#REF!</v>
      </c>
      <c r="KQN287" s="197"/>
      <c r="KQO287" s="678" t="e">
        <f>KQN287+#REF!</f>
        <v>#REF!</v>
      </c>
      <c r="KQP287" s="197"/>
      <c r="KQQ287" s="678" t="e">
        <f>KQP287+#REF!</f>
        <v>#REF!</v>
      </c>
      <c r="KQR287" s="197"/>
      <c r="KQS287" s="678" t="e">
        <f>KQR287+#REF!</f>
        <v>#REF!</v>
      </c>
      <c r="KQT287" s="197"/>
      <c r="KQU287" s="678" t="e">
        <f>KQT287+#REF!</f>
        <v>#REF!</v>
      </c>
      <c r="KQV287" s="197"/>
      <c r="KQW287" s="678" t="e">
        <f>KQV287+#REF!</f>
        <v>#REF!</v>
      </c>
      <c r="KQX287" s="197"/>
      <c r="KQY287" s="678" t="e">
        <f>KQX287+#REF!</f>
        <v>#REF!</v>
      </c>
      <c r="KQZ287" s="197"/>
      <c r="KRA287" s="678" t="e">
        <f>KQZ287+#REF!</f>
        <v>#REF!</v>
      </c>
      <c r="KRB287" s="197"/>
      <c r="KRC287" s="678" t="e">
        <f>KRB287+#REF!</f>
        <v>#REF!</v>
      </c>
      <c r="KRD287" s="197"/>
      <c r="KRE287" s="678" t="e">
        <f>KRD287+#REF!</f>
        <v>#REF!</v>
      </c>
      <c r="KRF287" s="197"/>
      <c r="KRG287" s="678" t="e">
        <f>KRF287+#REF!</f>
        <v>#REF!</v>
      </c>
      <c r="KRH287" s="197"/>
      <c r="KRI287" s="678" t="e">
        <f>KRH287+#REF!</f>
        <v>#REF!</v>
      </c>
      <c r="KRJ287" s="197"/>
      <c r="KRK287" s="678" t="e">
        <f>KRJ287+#REF!</f>
        <v>#REF!</v>
      </c>
      <c r="KRL287" s="197"/>
      <c r="KRM287" s="678" t="e">
        <f>KRL287+#REF!</f>
        <v>#REF!</v>
      </c>
      <c r="KRN287" s="197"/>
      <c r="KRO287" s="678" t="e">
        <f>KRN287+#REF!</f>
        <v>#REF!</v>
      </c>
      <c r="KRP287" s="197"/>
      <c r="KRQ287" s="678" t="e">
        <f>KRP287+#REF!</f>
        <v>#REF!</v>
      </c>
      <c r="KRR287" s="197"/>
      <c r="KRS287" s="678" t="e">
        <f>KRR287+#REF!</f>
        <v>#REF!</v>
      </c>
      <c r="KRT287" s="197"/>
      <c r="KRU287" s="678" t="e">
        <f>KRT287+#REF!</f>
        <v>#REF!</v>
      </c>
      <c r="KRV287" s="197"/>
      <c r="KRW287" s="678" t="e">
        <f>KRV287+#REF!</f>
        <v>#REF!</v>
      </c>
      <c r="KRX287" s="197"/>
      <c r="KRY287" s="678" t="e">
        <f>KRX287+#REF!</f>
        <v>#REF!</v>
      </c>
      <c r="KRZ287" s="197"/>
      <c r="KSA287" s="678" t="e">
        <f>KRZ287+#REF!</f>
        <v>#REF!</v>
      </c>
      <c r="KSB287" s="197"/>
      <c r="KSC287" s="678" t="e">
        <f>KSB287+#REF!</f>
        <v>#REF!</v>
      </c>
      <c r="KSD287" s="197"/>
      <c r="KSE287" s="678" t="e">
        <f>KSD287+#REF!</f>
        <v>#REF!</v>
      </c>
      <c r="KSF287" s="197"/>
      <c r="KSG287" s="678" t="e">
        <f>KSF287+#REF!</f>
        <v>#REF!</v>
      </c>
      <c r="KSH287" s="197"/>
      <c r="KSI287" s="678" t="e">
        <f>KSH287+#REF!</f>
        <v>#REF!</v>
      </c>
      <c r="KSJ287" s="197"/>
      <c r="KSK287" s="678" t="e">
        <f>KSJ287+#REF!</f>
        <v>#REF!</v>
      </c>
      <c r="KSL287" s="197"/>
      <c r="KSM287" s="678" t="e">
        <f>KSL287+#REF!</f>
        <v>#REF!</v>
      </c>
      <c r="KSN287" s="197"/>
      <c r="KSO287" s="678" t="e">
        <f>KSN287+#REF!</f>
        <v>#REF!</v>
      </c>
      <c r="KSP287" s="197"/>
      <c r="KSQ287" s="678" t="e">
        <f>KSP287+#REF!</f>
        <v>#REF!</v>
      </c>
      <c r="KSR287" s="197"/>
      <c r="KSS287" s="678" t="e">
        <f>KSR287+#REF!</f>
        <v>#REF!</v>
      </c>
      <c r="KST287" s="197"/>
      <c r="KSU287" s="678" t="e">
        <f>KST287+#REF!</f>
        <v>#REF!</v>
      </c>
      <c r="KSV287" s="197"/>
      <c r="KSW287" s="678" t="e">
        <f>KSV287+#REF!</f>
        <v>#REF!</v>
      </c>
      <c r="KSX287" s="197"/>
      <c r="KSY287" s="678" t="e">
        <f>KSX287+#REF!</f>
        <v>#REF!</v>
      </c>
      <c r="KSZ287" s="197"/>
      <c r="KTA287" s="678" t="e">
        <f>KSZ287+#REF!</f>
        <v>#REF!</v>
      </c>
      <c r="KTB287" s="197"/>
      <c r="KTC287" s="678" t="e">
        <f>KTB287+#REF!</f>
        <v>#REF!</v>
      </c>
      <c r="KTD287" s="197"/>
      <c r="KTE287" s="678" t="e">
        <f>KTD287+#REF!</f>
        <v>#REF!</v>
      </c>
      <c r="KTF287" s="197"/>
      <c r="KTG287" s="678" t="e">
        <f>KTF287+#REF!</f>
        <v>#REF!</v>
      </c>
      <c r="KTH287" s="197"/>
      <c r="KTI287" s="678" t="e">
        <f>KTH287+#REF!</f>
        <v>#REF!</v>
      </c>
      <c r="KTJ287" s="197"/>
      <c r="KTK287" s="678" t="e">
        <f>KTJ287+#REF!</f>
        <v>#REF!</v>
      </c>
      <c r="KTL287" s="197"/>
      <c r="KTM287" s="678" t="e">
        <f>KTL287+#REF!</f>
        <v>#REF!</v>
      </c>
      <c r="KTN287" s="197"/>
      <c r="KTO287" s="678" t="e">
        <f>KTN287+#REF!</f>
        <v>#REF!</v>
      </c>
      <c r="KTP287" s="197"/>
      <c r="KTQ287" s="678" t="e">
        <f>KTP287+#REF!</f>
        <v>#REF!</v>
      </c>
      <c r="KTR287" s="197"/>
      <c r="KTS287" s="678" t="e">
        <f>KTR287+#REF!</f>
        <v>#REF!</v>
      </c>
      <c r="KTT287" s="197"/>
      <c r="KTU287" s="678" t="e">
        <f>KTT287+#REF!</f>
        <v>#REF!</v>
      </c>
      <c r="KTV287" s="197"/>
      <c r="KTW287" s="678" t="e">
        <f>KTV287+#REF!</f>
        <v>#REF!</v>
      </c>
      <c r="KTX287" s="197"/>
      <c r="KTY287" s="678" t="e">
        <f>KTX287+#REF!</f>
        <v>#REF!</v>
      </c>
      <c r="KTZ287" s="197"/>
      <c r="KUA287" s="678" t="e">
        <f>KTZ287+#REF!</f>
        <v>#REF!</v>
      </c>
      <c r="KUB287" s="197"/>
      <c r="KUC287" s="678" t="e">
        <f>KUB287+#REF!</f>
        <v>#REF!</v>
      </c>
      <c r="KUD287" s="197"/>
      <c r="KUE287" s="678" t="e">
        <f>KUD287+#REF!</f>
        <v>#REF!</v>
      </c>
      <c r="KUF287" s="197"/>
      <c r="KUG287" s="678" t="e">
        <f>KUF287+#REF!</f>
        <v>#REF!</v>
      </c>
      <c r="KUH287" s="197"/>
      <c r="KUI287" s="678" t="e">
        <f>KUH287+#REF!</f>
        <v>#REF!</v>
      </c>
      <c r="KUJ287" s="197"/>
      <c r="KUK287" s="678" t="e">
        <f>KUJ287+#REF!</f>
        <v>#REF!</v>
      </c>
      <c r="KUL287" s="197"/>
      <c r="KUM287" s="678" t="e">
        <f>KUL287+#REF!</f>
        <v>#REF!</v>
      </c>
      <c r="KUN287" s="197"/>
      <c r="KUO287" s="678" t="e">
        <f>KUN287+#REF!</f>
        <v>#REF!</v>
      </c>
      <c r="KUP287" s="197"/>
      <c r="KUQ287" s="678" t="e">
        <f>KUP287+#REF!</f>
        <v>#REF!</v>
      </c>
      <c r="KUR287" s="197"/>
      <c r="KUS287" s="678" t="e">
        <f>KUR287+#REF!</f>
        <v>#REF!</v>
      </c>
      <c r="KUT287" s="197"/>
      <c r="KUU287" s="678" t="e">
        <f>KUT287+#REF!</f>
        <v>#REF!</v>
      </c>
      <c r="KUV287" s="197"/>
      <c r="KUW287" s="678" t="e">
        <f>KUV287+#REF!</f>
        <v>#REF!</v>
      </c>
      <c r="KUX287" s="197"/>
      <c r="KUY287" s="678" t="e">
        <f>KUX287+#REF!</f>
        <v>#REF!</v>
      </c>
      <c r="KUZ287" s="197"/>
      <c r="KVA287" s="678" t="e">
        <f>KUZ287+#REF!</f>
        <v>#REF!</v>
      </c>
      <c r="KVB287" s="197"/>
      <c r="KVC287" s="678" t="e">
        <f>KVB287+#REF!</f>
        <v>#REF!</v>
      </c>
      <c r="KVD287" s="197"/>
      <c r="KVE287" s="678" t="e">
        <f>KVD287+#REF!</f>
        <v>#REF!</v>
      </c>
      <c r="KVF287" s="197"/>
      <c r="KVG287" s="678" t="e">
        <f>KVF287+#REF!</f>
        <v>#REF!</v>
      </c>
      <c r="KVH287" s="197"/>
      <c r="KVI287" s="678" t="e">
        <f>KVH287+#REF!</f>
        <v>#REF!</v>
      </c>
      <c r="KVJ287" s="197"/>
      <c r="KVK287" s="678" t="e">
        <f>KVJ287+#REF!</f>
        <v>#REF!</v>
      </c>
      <c r="KVL287" s="197"/>
      <c r="KVM287" s="678" t="e">
        <f>KVL287+#REF!</f>
        <v>#REF!</v>
      </c>
      <c r="KVN287" s="197"/>
      <c r="KVO287" s="678" t="e">
        <f>KVN287+#REF!</f>
        <v>#REF!</v>
      </c>
      <c r="KVP287" s="197"/>
      <c r="KVQ287" s="678" t="e">
        <f>KVP287+#REF!</f>
        <v>#REF!</v>
      </c>
      <c r="KVR287" s="197"/>
      <c r="KVS287" s="678" t="e">
        <f>KVR287+#REF!</f>
        <v>#REF!</v>
      </c>
      <c r="KVT287" s="197"/>
      <c r="KVU287" s="678" t="e">
        <f>KVT287+#REF!</f>
        <v>#REF!</v>
      </c>
      <c r="KVV287" s="197"/>
      <c r="KVW287" s="678" t="e">
        <f>KVV287+#REF!</f>
        <v>#REF!</v>
      </c>
      <c r="KVX287" s="197"/>
      <c r="KVY287" s="678" t="e">
        <f>KVX287+#REF!</f>
        <v>#REF!</v>
      </c>
      <c r="KVZ287" s="197"/>
      <c r="KWA287" s="678" t="e">
        <f>KVZ287+#REF!</f>
        <v>#REF!</v>
      </c>
      <c r="KWB287" s="197"/>
      <c r="KWC287" s="678" t="e">
        <f>KWB287+#REF!</f>
        <v>#REF!</v>
      </c>
      <c r="KWD287" s="197"/>
      <c r="KWE287" s="678" t="e">
        <f>KWD287+#REF!</f>
        <v>#REF!</v>
      </c>
      <c r="KWF287" s="197"/>
      <c r="KWG287" s="678" t="e">
        <f>KWF287+#REF!</f>
        <v>#REF!</v>
      </c>
      <c r="KWH287" s="197"/>
      <c r="KWI287" s="678" t="e">
        <f>KWH287+#REF!</f>
        <v>#REF!</v>
      </c>
      <c r="KWJ287" s="197"/>
      <c r="KWK287" s="678" t="e">
        <f>KWJ287+#REF!</f>
        <v>#REF!</v>
      </c>
      <c r="KWL287" s="197"/>
      <c r="KWM287" s="678" t="e">
        <f>KWL287+#REF!</f>
        <v>#REF!</v>
      </c>
      <c r="KWN287" s="197"/>
      <c r="KWO287" s="678" t="e">
        <f>KWN287+#REF!</f>
        <v>#REF!</v>
      </c>
      <c r="KWP287" s="197"/>
      <c r="KWQ287" s="678" t="e">
        <f>KWP287+#REF!</f>
        <v>#REF!</v>
      </c>
      <c r="KWR287" s="197"/>
      <c r="KWS287" s="678" t="e">
        <f>KWR287+#REF!</f>
        <v>#REF!</v>
      </c>
      <c r="KWT287" s="197"/>
      <c r="KWU287" s="678" t="e">
        <f>KWT287+#REF!</f>
        <v>#REF!</v>
      </c>
      <c r="KWV287" s="197"/>
      <c r="KWW287" s="678" t="e">
        <f>KWV287+#REF!</f>
        <v>#REF!</v>
      </c>
      <c r="KWX287" s="197"/>
      <c r="KWY287" s="678" t="e">
        <f>KWX287+#REF!</f>
        <v>#REF!</v>
      </c>
      <c r="KWZ287" s="197"/>
      <c r="KXA287" s="678" t="e">
        <f>KWZ287+#REF!</f>
        <v>#REF!</v>
      </c>
      <c r="KXB287" s="197"/>
      <c r="KXC287" s="678" t="e">
        <f>KXB287+#REF!</f>
        <v>#REF!</v>
      </c>
      <c r="KXD287" s="197"/>
      <c r="KXE287" s="678" t="e">
        <f>KXD287+#REF!</f>
        <v>#REF!</v>
      </c>
      <c r="KXF287" s="197"/>
      <c r="KXG287" s="678" t="e">
        <f>KXF287+#REF!</f>
        <v>#REF!</v>
      </c>
      <c r="KXH287" s="197"/>
      <c r="KXI287" s="678" t="e">
        <f>KXH287+#REF!</f>
        <v>#REF!</v>
      </c>
      <c r="KXJ287" s="197"/>
      <c r="KXK287" s="678" t="e">
        <f>KXJ287+#REF!</f>
        <v>#REF!</v>
      </c>
      <c r="KXL287" s="197"/>
      <c r="KXM287" s="678" t="e">
        <f>KXL287+#REF!</f>
        <v>#REF!</v>
      </c>
      <c r="KXN287" s="197"/>
      <c r="KXO287" s="678" t="e">
        <f>KXN287+#REF!</f>
        <v>#REF!</v>
      </c>
      <c r="KXP287" s="197"/>
      <c r="KXQ287" s="678" t="e">
        <f>KXP287+#REF!</f>
        <v>#REF!</v>
      </c>
      <c r="KXR287" s="197"/>
      <c r="KXS287" s="678" t="e">
        <f>KXR287+#REF!</f>
        <v>#REF!</v>
      </c>
      <c r="KXT287" s="197"/>
      <c r="KXU287" s="678" t="e">
        <f>KXT287+#REF!</f>
        <v>#REF!</v>
      </c>
      <c r="KXV287" s="197"/>
      <c r="KXW287" s="678" t="e">
        <f>KXV287+#REF!</f>
        <v>#REF!</v>
      </c>
      <c r="KXX287" s="197"/>
      <c r="KXY287" s="678" t="e">
        <f>KXX287+#REF!</f>
        <v>#REF!</v>
      </c>
      <c r="KXZ287" s="197"/>
      <c r="KYA287" s="678" t="e">
        <f>KXZ287+#REF!</f>
        <v>#REF!</v>
      </c>
      <c r="KYB287" s="197"/>
      <c r="KYC287" s="678" t="e">
        <f>KYB287+#REF!</f>
        <v>#REF!</v>
      </c>
      <c r="KYD287" s="197"/>
      <c r="KYE287" s="678" t="e">
        <f>KYD287+#REF!</f>
        <v>#REF!</v>
      </c>
      <c r="KYF287" s="197"/>
      <c r="KYG287" s="678" t="e">
        <f>KYF287+#REF!</f>
        <v>#REF!</v>
      </c>
      <c r="KYH287" s="197"/>
      <c r="KYI287" s="678" t="e">
        <f>KYH287+#REF!</f>
        <v>#REF!</v>
      </c>
      <c r="KYJ287" s="197"/>
      <c r="KYK287" s="678" t="e">
        <f>KYJ287+#REF!</f>
        <v>#REF!</v>
      </c>
      <c r="KYL287" s="197"/>
      <c r="KYM287" s="678" t="e">
        <f>KYL287+#REF!</f>
        <v>#REF!</v>
      </c>
      <c r="KYN287" s="197"/>
      <c r="KYO287" s="678" t="e">
        <f>KYN287+#REF!</f>
        <v>#REF!</v>
      </c>
      <c r="KYP287" s="197"/>
      <c r="KYQ287" s="678" t="e">
        <f>KYP287+#REF!</f>
        <v>#REF!</v>
      </c>
      <c r="KYR287" s="197"/>
      <c r="KYS287" s="678" t="e">
        <f>KYR287+#REF!</f>
        <v>#REF!</v>
      </c>
      <c r="KYT287" s="197"/>
      <c r="KYU287" s="678" t="e">
        <f>KYT287+#REF!</f>
        <v>#REF!</v>
      </c>
      <c r="KYV287" s="197"/>
      <c r="KYW287" s="678" t="e">
        <f>KYV287+#REF!</f>
        <v>#REF!</v>
      </c>
      <c r="KYX287" s="197"/>
      <c r="KYY287" s="678" t="e">
        <f>KYX287+#REF!</f>
        <v>#REF!</v>
      </c>
      <c r="KYZ287" s="197"/>
      <c r="KZA287" s="678" t="e">
        <f>KYZ287+#REF!</f>
        <v>#REF!</v>
      </c>
      <c r="KZB287" s="197"/>
      <c r="KZC287" s="678" t="e">
        <f>KZB287+#REF!</f>
        <v>#REF!</v>
      </c>
      <c r="KZD287" s="197"/>
      <c r="KZE287" s="678" t="e">
        <f>KZD287+#REF!</f>
        <v>#REF!</v>
      </c>
      <c r="KZF287" s="197"/>
      <c r="KZG287" s="678" t="e">
        <f>KZF287+#REF!</f>
        <v>#REF!</v>
      </c>
      <c r="KZH287" s="197"/>
      <c r="KZI287" s="678" t="e">
        <f>KZH287+#REF!</f>
        <v>#REF!</v>
      </c>
      <c r="KZJ287" s="197"/>
      <c r="KZK287" s="678" t="e">
        <f>KZJ287+#REF!</f>
        <v>#REF!</v>
      </c>
      <c r="KZL287" s="197"/>
      <c r="KZM287" s="678" t="e">
        <f>KZL287+#REF!</f>
        <v>#REF!</v>
      </c>
      <c r="KZN287" s="197"/>
      <c r="KZO287" s="678" t="e">
        <f>KZN287+#REF!</f>
        <v>#REF!</v>
      </c>
      <c r="KZP287" s="197"/>
      <c r="KZQ287" s="678" t="e">
        <f>KZP287+#REF!</f>
        <v>#REF!</v>
      </c>
      <c r="KZR287" s="197"/>
      <c r="KZS287" s="678" t="e">
        <f>KZR287+#REF!</f>
        <v>#REF!</v>
      </c>
      <c r="KZT287" s="197"/>
      <c r="KZU287" s="678" t="e">
        <f>KZT287+#REF!</f>
        <v>#REF!</v>
      </c>
      <c r="KZV287" s="197"/>
      <c r="KZW287" s="678" t="e">
        <f>KZV287+#REF!</f>
        <v>#REF!</v>
      </c>
      <c r="KZX287" s="197"/>
      <c r="KZY287" s="678" t="e">
        <f>KZX287+#REF!</f>
        <v>#REF!</v>
      </c>
      <c r="KZZ287" s="197"/>
      <c r="LAA287" s="678" t="e">
        <f>KZZ287+#REF!</f>
        <v>#REF!</v>
      </c>
      <c r="LAB287" s="197"/>
      <c r="LAC287" s="678" t="e">
        <f>LAB287+#REF!</f>
        <v>#REF!</v>
      </c>
      <c r="LAD287" s="197"/>
      <c r="LAE287" s="678" t="e">
        <f>LAD287+#REF!</f>
        <v>#REF!</v>
      </c>
      <c r="LAF287" s="197"/>
      <c r="LAG287" s="678" t="e">
        <f>LAF287+#REF!</f>
        <v>#REF!</v>
      </c>
      <c r="LAH287" s="197"/>
      <c r="LAI287" s="678" t="e">
        <f>LAH287+#REF!</f>
        <v>#REF!</v>
      </c>
      <c r="LAJ287" s="197"/>
      <c r="LAK287" s="678" t="e">
        <f>LAJ287+#REF!</f>
        <v>#REF!</v>
      </c>
      <c r="LAL287" s="197"/>
      <c r="LAM287" s="678" t="e">
        <f>LAL287+#REF!</f>
        <v>#REF!</v>
      </c>
      <c r="LAN287" s="197"/>
      <c r="LAO287" s="678" t="e">
        <f>LAN287+#REF!</f>
        <v>#REF!</v>
      </c>
      <c r="LAP287" s="197"/>
      <c r="LAQ287" s="678" t="e">
        <f>LAP287+#REF!</f>
        <v>#REF!</v>
      </c>
      <c r="LAR287" s="197"/>
      <c r="LAS287" s="678" t="e">
        <f>LAR287+#REF!</f>
        <v>#REF!</v>
      </c>
      <c r="LAT287" s="197"/>
      <c r="LAU287" s="678" t="e">
        <f>LAT287+#REF!</f>
        <v>#REF!</v>
      </c>
      <c r="LAV287" s="197"/>
      <c r="LAW287" s="678" t="e">
        <f>LAV287+#REF!</f>
        <v>#REF!</v>
      </c>
      <c r="LAX287" s="197"/>
      <c r="LAY287" s="678" t="e">
        <f>LAX287+#REF!</f>
        <v>#REF!</v>
      </c>
      <c r="LAZ287" s="197"/>
      <c r="LBA287" s="678" t="e">
        <f>LAZ287+#REF!</f>
        <v>#REF!</v>
      </c>
      <c r="LBB287" s="197"/>
      <c r="LBC287" s="678" t="e">
        <f>LBB287+#REF!</f>
        <v>#REF!</v>
      </c>
      <c r="LBD287" s="197"/>
      <c r="LBE287" s="678" t="e">
        <f>LBD287+#REF!</f>
        <v>#REF!</v>
      </c>
      <c r="LBF287" s="197"/>
      <c r="LBG287" s="678" t="e">
        <f>LBF287+#REF!</f>
        <v>#REF!</v>
      </c>
      <c r="LBH287" s="197"/>
      <c r="LBI287" s="678" t="e">
        <f>LBH287+#REF!</f>
        <v>#REF!</v>
      </c>
      <c r="LBJ287" s="197"/>
      <c r="LBK287" s="678" t="e">
        <f>LBJ287+#REF!</f>
        <v>#REF!</v>
      </c>
      <c r="LBL287" s="197"/>
      <c r="LBM287" s="678" t="e">
        <f>LBL287+#REF!</f>
        <v>#REF!</v>
      </c>
      <c r="LBN287" s="197"/>
      <c r="LBO287" s="678" t="e">
        <f>LBN287+#REF!</f>
        <v>#REF!</v>
      </c>
      <c r="LBP287" s="197"/>
      <c r="LBQ287" s="678" t="e">
        <f>LBP287+#REF!</f>
        <v>#REF!</v>
      </c>
      <c r="LBR287" s="197"/>
      <c r="LBS287" s="678" t="e">
        <f>LBR287+#REF!</f>
        <v>#REF!</v>
      </c>
      <c r="LBT287" s="197"/>
      <c r="LBU287" s="678" t="e">
        <f>LBT287+#REF!</f>
        <v>#REF!</v>
      </c>
      <c r="LBV287" s="197"/>
      <c r="LBW287" s="678" t="e">
        <f>LBV287+#REF!</f>
        <v>#REF!</v>
      </c>
      <c r="LBX287" s="197"/>
      <c r="LBY287" s="678" t="e">
        <f>LBX287+#REF!</f>
        <v>#REF!</v>
      </c>
      <c r="LBZ287" s="197"/>
      <c r="LCA287" s="678" t="e">
        <f>LBZ287+#REF!</f>
        <v>#REF!</v>
      </c>
    </row>
    <row r="288" spans="1:16384" ht="14.25" hidden="1" customHeight="1" x14ac:dyDescent="0.3">
      <c r="A288" s="819"/>
      <c r="B288" s="858"/>
      <c r="C288" s="859"/>
      <c r="D288" s="859"/>
      <c r="E288" s="819"/>
      <c r="F288" s="819"/>
      <c r="G288" s="819"/>
      <c r="H288" s="819"/>
      <c r="I288" s="819"/>
      <c r="J288" s="819"/>
      <c r="K288" s="819"/>
      <c r="L288" s="819"/>
      <c r="M288" s="78"/>
      <c r="N288" s="79" t="s">
        <v>288</v>
      </c>
      <c r="O288" s="720">
        <f>O291+O294</f>
        <v>0</v>
      </c>
      <c r="P288" s="775"/>
      <c r="Q288" s="720">
        <f>Q291+Q294</f>
        <v>0</v>
      </c>
      <c r="R288" s="776"/>
      <c r="S288" s="720">
        <f>S291+S294</f>
        <v>0</v>
      </c>
      <c r="T288" s="775"/>
      <c r="U288" s="720">
        <f>U291+U294</f>
        <v>0</v>
      </c>
      <c r="V288" s="776"/>
      <c r="W288" s="720">
        <f>W291+W294</f>
        <v>0</v>
      </c>
      <c r="X288" s="777"/>
      <c r="Y288" s="720">
        <f>Y291+Y294</f>
        <v>0</v>
      </c>
      <c r="Z288" s="777"/>
      <c r="AA288" s="720">
        <f>AA291+AA294</f>
        <v>0</v>
      </c>
      <c r="AB288" s="777"/>
      <c r="AC288" s="720">
        <f>AC291+AC294</f>
        <v>0</v>
      </c>
      <c r="AD288" s="778"/>
      <c r="AE288" s="774" t="e">
        <f t="shared" si="197"/>
        <v>#DIV/0!</v>
      </c>
      <c r="AF288" s="737" t="e">
        <f t="shared" si="198"/>
        <v>#DIV/0!</v>
      </c>
      <c r="AG288" s="720">
        <f>AG291+AG294</f>
        <v>0</v>
      </c>
      <c r="AH288" s="777"/>
      <c r="AI288" s="720">
        <f>AI291+AI294</f>
        <v>0</v>
      </c>
      <c r="AJ288" s="777"/>
      <c r="AK288" s="720">
        <f>AK291+AK294</f>
        <v>0</v>
      </c>
      <c r="AL288" s="777"/>
      <c r="AM288" s="720">
        <f>AM291+AM294</f>
        <v>0</v>
      </c>
      <c r="AN288" s="777"/>
      <c r="AO288" s="720">
        <f>AO291+AO294</f>
        <v>0</v>
      </c>
      <c r="AP288" s="777"/>
      <c r="AQ288" s="720">
        <f>AQ291+AQ294</f>
        <v>0</v>
      </c>
      <c r="AR288" s="777"/>
      <c r="AS288" s="720">
        <f>AS291+AS294</f>
        <v>0</v>
      </c>
      <c r="AT288" s="777"/>
      <c r="AU288" s="720">
        <f>AU291+AU294</f>
        <v>0</v>
      </c>
      <c r="AV288" s="777"/>
      <c r="AW288" s="720">
        <f>AW291+AW294</f>
        <v>0</v>
      </c>
      <c r="AX288" s="777"/>
      <c r="AY288" s="720">
        <f>AY291+AY294</f>
        <v>0</v>
      </c>
      <c r="AZ288" s="777"/>
      <c r="BA288" s="849"/>
      <c r="BB288" s="841"/>
      <c r="BC288" s="832"/>
      <c r="BD288" s="841"/>
      <c r="BE288" s="819"/>
    </row>
    <row r="289" spans="1:57" ht="14.25" hidden="1" customHeight="1" x14ac:dyDescent="0.3">
      <c r="A289" s="819"/>
      <c r="B289" s="858"/>
      <c r="C289" s="859"/>
      <c r="D289" s="859"/>
      <c r="E289" s="819"/>
      <c r="F289" s="819"/>
      <c r="G289" s="819"/>
      <c r="H289" s="819"/>
      <c r="I289" s="819"/>
      <c r="J289" s="819"/>
      <c r="K289" s="819"/>
      <c r="L289" s="819"/>
      <c r="M289" s="805"/>
      <c r="N289" s="806"/>
      <c r="O289" s="763">
        <f>O290+O291</f>
        <v>0</v>
      </c>
      <c r="P289" s="775"/>
      <c r="Q289" s="763">
        <f>Q290+Q291</f>
        <v>0</v>
      </c>
      <c r="R289" s="776"/>
      <c r="S289" s="763">
        <f>S290+S291</f>
        <v>0</v>
      </c>
      <c r="T289" s="775"/>
      <c r="U289" s="763">
        <f>U290+U291</f>
        <v>0</v>
      </c>
      <c r="V289" s="776"/>
      <c r="W289" s="763">
        <f>W290+W291</f>
        <v>0</v>
      </c>
      <c r="X289" s="777"/>
      <c r="Y289" s="763">
        <f>Y290+Y291</f>
        <v>0</v>
      </c>
      <c r="Z289" s="777"/>
      <c r="AA289" s="763">
        <f>AA290+AA291</f>
        <v>0</v>
      </c>
      <c r="AB289" s="777"/>
      <c r="AC289" s="763">
        <f>AC290+AC291</f>
        <v>0</v>
      </c>
      <c r="AD289" s="778"/>
      <c r="AE289" s="774" t="e">
        <f t="shared" si="197"/>
        <v>#DIV/0!</v>
      </c>
      <c r="AF289" s="737" t="e">
        <f t="shared" si="198"/>
        <v>#DIV/0!</v>
      </c>
      <c r="AG289" s="763">
        <f>AG290+AG291</f>
        <v>0</v>
      </c>
      <c r="AH289" s="777"/>
      <c r="AI289" s="763">
        <f>AI290+AI291</f>
        <v>0</v>
      </c>
      <c r="AJ289" s="777"/>
      <c r="AK289" s="763">
        <f>AK290+AK291</f>
        <v>0</v>
      </c>
      <c r="AL289" s="777"/>
      <c r="AM289" s="763">
        <f>AM290+AM291</f>
        <v>0</v>
      </c>
      <c r="AN289" s="777"/>
      <c r="AO289" s="763">
        <f>AO290+AO291</f>
        <v>0</v>
      </c>
      <c r="AP289" s="777"/>
      <c r="AQ289" s="763">
        <f>AQ290+AQ291</f>
        <v>0</v>
      </c>
      <c r="AR289" s="777"/>
      <c r="AS289" s="763">
        <f>AS290+AS291</f>
        <v>0</v>
      </c>
      <c r="AT289" s="777"/>
      <c r="AU289" s="763">
        <f>AU290+AU291</f>
        <v>0</v>
      </c>
      <c r="AV289" s="777"/>
      <c r="AW289" s="763">
        <f>AW290+AW291</f>
        <v>0</v>
      </c>
      <c r="AX289" s="777"/>
      <c r="AY289" s="763">
        <f>AY290+AY291</f>
        <v>0</v>
      </c>
      <c r="AZ289" s="777"/>
      <c r="BA289" s="848"/>
      <c r="BB289" s="841"/>
      <c r="BC289" s="835"/>
      <c r="BD289" s="841"/>
      <c r="BE289" s="819"/>
    </row>
    <row r="290" spans="1:57" ht="14.25" hidden="1" customHeight="1" x14ac:dyDescent="0.3">
      <c r="A290" s="819"/>
      <c r="B290" s="858"/>
      <c r="C290" s="859"/>
      <c r="D290" s="859"/>
      <c r="E290" s="819"/>
      <c r="F290" s="819"/>
      <c r="G290" s="819"/>
      <c r="H290" s="819"/>
      <c r="I290" s="819"/>
      <c r="J290" s="819"/>
      <c r="K290" s="819"/>
      <c r="L290" s="819"/>
      <c r="M290" s="78"/>
      <c r="N290" s="79" t="s">
        <v>289</v>
      </c>
      <c r="O290" s="720"/>
      <c r="P290" s="775"/>
      <c r="Q290" s="720"/>
      <c r="R290" s="776"/>
      <c r="S290" s="720"/>
      <c r="T290" s="775"/>
      <c r="U290" s="720"/>
      <c r="V290" s="776"/>
      <c r="W290" s="720"/>
      <c r="X290" s="777"/>
      <c r="Y290" s="720"/>
      <c r="Z290" s="777"/>
      <c r="AA290" s="720"/>
      <c r="AB290" s="777"/>
      <c r="AC290" s="720"/>
      <c r="AD290" s="778"/>
      <c r="AE290" s="774" t="e">
        <f t="shared" si="197"/>
        <v>#DIV/0!</v>
      </c>
      <c r="AF290" s="737" t="e">
        <f t="shared" si="198"/>
        <v>#DIV/0!</v>
      </c>
      <c r="AG290" s="720"/>
      <c r="AH290" s="777"/>
      <c r="AI290" s="720"/>
      <c r="AJ290" s="777"/>
      <c r="AK290" s="720"/>
      <c r="AL290" s="777"/>
      <c r="AM290" s="720"/>
      <c r="AN290" s="777"/>
      <c r="AO290" s="720"/>
      <c r="AP290" s="777"/>
      <c r="AQ290" s="720"/>
      <c r="AR290" s="777"/>
      <c r="AS290" s="720"/>
      <c r="AT290" s="777"/>
      <c r="AU290" s="720"/>
      <c r="AV290" s="777"/>
      <c r="AW290" s="720"/>
      <c r="AX290" s="777"/>
      <c r="AY290" s="720"/>
      <c r="AZ290" s="777"/>
      <c r="BA290" s="849"/>
      <c r="BB290" s="841"/>
      <c r="BC290" s="832"/>
      <c r="BD290" s="841"/>
      <c r="BE290" s="819"/>
    </row>
    <row r="291" spans="1:57" ht="14.25" hidden="1" customHeight="1" x14ac:dyDescent="0.3">
      <c r="A291" s="819"/>
      <c r="B291" s="858"/>
      <c r="C291" s="859"/>
      <c r="D291" s="859"/>
      <c r="E291" s="819"/>
      <c r="F291" s="819"/>
      <c r="G291" s="819"/>
      <c r="H291" s="819"/>
      <c r="I291" s="819"/>
      <c r="J291" s="819"/>
      <c r="K291" s="819"/>
      <c r="L291" s="819"/>
      <c r="M291" s="78"/>
      <c r="N291" s="79" t="s">
        <v>288</v>
      </c>
      <c r="O291" s="720"/>
      <c r="P291" s="775"/>
      <c r="Q291" s="720"/>
      <c r="R291" s="776"/>
      <c r="S291" s="720"/>
      <c r="T291" s="775"/>
      <c r="U291" s="720"/>
      <c r="V291" s="776"/>
      <c r="W291" s="720"/>
      <c r="X291" s="777"/>
      <c r="Y291" s="720"/>
      <c r="Z291" s="777"/>
      <c r="AA291" s="720"/>
      <c r="AB291" s="777"/>
      <c r="AC291" s="720"/>
      <c r="AD291" s="778"/>
      <c r="AE291" s="774" t="e">
        <f t="shared" si="197"/>
        <v>#DIV/0!</v>
      </c>
      <c r="AF291" s="737" t="e">
        <f t="shared" si="198"/>
        <v>#DIV/0!</v>
      </c>
      <c r="AG291" s="720"/>
      <c r="AH291" s="777"/>
      <c r="AI291" s="720"/>
      <c r="AJ291" s="777"/>
      <c r="AK291" s="720"/>
      <c r="AL291" s="777"/>
      <c r="AM291" s="720"/>
      <c r="AN291" s="777"/>
      <c r="AO291" s="720"/>
      <c r="AP291" s="777"/>
      <c r="AQ291" s="720"/>
      <c r="AR291" s="777"/>
      <c r="AS291" s="720"/>
      <c r="AT291" s="777"/>
      <c r="AU291" s="720"/>
      <c r="AV291" s="777"/>
      <c r="AW291" s="720"/>
      <c r="AX291" s="777"/>
      <c r="AY291" s="720"/>
      <c r="AZ291" s="777"/>
      <c r="BA291" s="849"/>
      <c r="BB291" s="841"/>
      <c r="BC291" s="832"/>
      <c r="BD291" s="841"/>
      <c r="BE291" s="819"/>
    </row>
    <row r="292" spans="1:57" ht="14.25" hidden="1" customHeight="1" x14ac:dyDescent="0.3">
      <c r="A292" s="819"/>
      <c r="B292" s="858"/>
      <c r="C292" s="859"/>
      <c r="D292" s="859"/>
      <c r="E292" s="819"/>
      <c r="F292" s="819"/>
      <c r="G292" s="819"/>
      <c r="H292" s="819"/>
      <c r="I292" s="819"/>
      <c r="J292" s="819"/>
      <c r="K292" s="819"/>
      <c r="L292" s="819"/>
      <c r="M292" s="805"/>
      <c r="N292" s="806"/>
      <c r="O292" s="763">
        <f>O293+O294</f>
        <v>0</v>
      </c>
      <c r="P292" s="775"/>
      <c r="Q292" s="763">
        <f>Q293+Q294</f>
        <v>0</v>
      </c>
      <c r="R292" s="776"/>
      <c r="S292" s="763">
        <f>S293+S294</f>
        <v>0</v>
      </c>
      <c r="T292" s="775"/>
      <c r="U292" s="763">
        <f>U293+U294</f>
        <v>0</v>
      </c>
      <c r="V292" s="776"/>
      <c r="W292" s="763">
        <f>W293+W294</f>
        <v>0</v>
      </c>
      <c r="X292" s="777"/>
      <c r="Y292" s="763">
        <f>Y293+Y294</f>
        <v>0</v>
      </c>
      <c r="Z292" s="777"/>
      <c r="AA292" s="763">
        <f>AA293+AA294</f>
        <v>0</v>
      </c>
      <c r="AB292" s="777"/>
      <c r="AC292" s="763">
        <f>AC293+AC294</f>
        <v>0</v>
      </c>
      <c r="AD292" s="778"/>
      <c r="AE292" s="774" t="e">
        <f t="shared" si="197"/>
        <v>#DIV/0!</v>
      </c>
      <c r="AF292" s="737" t="e">
        <f t="shared" si="198"/>
        <v>#DIV/0!</v>
      </c>
      <c r="AG292" s="763">
        <f>AG293+AG294</f>
        <v>0</v>
      </c>
      <c r="AH292" s="777"/>
      <c r="AI292" s="763">
        <f>AI293+AI294</f>
        <v>0</v>
      </c>
      <c r="AJ292" s="777"/>
      <c r="AK292" s="763">
        <f>AK293+AK294</f>
        <v>0</v>
      </c>
      <c r="AL292" s="777"/>
      <c r="AM292" s="763">
        <f>AM293+AM294</f>
        <v>0</v>
      </c>
      <c r="AN292" s="777"/>
      <c r="AO292" s="763">
        <f>AO293+AO294</f>
        <v>0</v>
      </c>
      <c r="AP292" s="777"/>
      <c r="AQ292" s="763">
        <f>AQ293+AQ294</f>
        <v>0</v>
      </c>
      <c r="AR292" s="777"/>
      <c r="AS292" s="763">
        <f>AS293+AS294</f>
        <v>0</v>
      </c>
      <c r="AT292" s="777"/>
      <c r="AU292" s="763">
        <f>AU293+AU294</f>
        <v>0</v>
      </c>
      <c r="AV292" s="777"/>
      <c r="AW292" s="763">
        <f>AW293+AW294</f>
        <v>0</v>
      </c>
      <c r="AX292" s="777"/>
      <c r="AY292" s="763">
        <f>AY293+AY294</f>
        <v>0</v>
      </c>
      <c r="AZ292" s="777"/>
      <c r="BA292" s="848"/>
      <c r="BB292" s="841"/>
      <c r="BC292" s="835"/>
      <c r="BD292" s="841"/>
      <c r="BE292" s="819"/>
    </row>
    <row r="293" spans="1:57" ht="14.25" hidden="1" customHeight="1" x14ac:dyDescent="0.3">
      <c r="A293" s="819"/>
      <c r="B293" s="858"/>
      <c r="C293" s="859"/>
      <c r="D293" s="859"/>
      <c r="E293" s="819"/>
      <c r="F293" s="819"/>
      <c r="G293" s="819"/>
      <c r="H293" s="819"/>
      <c r="I293" s="819"/>
      <c r="J293" s="819"/>
      <c r="K293" s="819"/>
      <c r="L293" s="819"/>
      <c r="M293" s="126"/>
      <c r="N293" s="79" t="s">
        <v>289</v>
      </c>
      <c r="O293" s="720"/>
      <c r="P293" s="775"/>
      <c r="Q293" s="720"/>
      <c r="R293" s="776"/>
      <c r="S293" s="720"/>
      <c r="T293" s="775"/>
      <c r="U293" s="720"/>
      <c r="V293" s="776"/>
      <c r="W293" s="720"/>
      <c r="X293" s="777"/>
      <c r="Y293" s="720"/>
      <c r="Z293" s="777"/>
      <c r="AA293" s="720"/>
      <c r="AB293" s="777"/>
      <c r="AC293" s="720"/>
      <c r="AD293" s="778"/>
      <c r="AE293" s="774" t="e">
        <f t="shared" si="197"/>
        <v>#DIV/0!</v>
      </c>
      <c r="AF293" s="737" t="e">
        <f t="shared" si="198"/>
        <v>#DIV/0!</v>
      </c>
      <c r="AG293" s="720"/>
      <c r="AH293" s="777"/>
      <c r="AI293" s="720"/>
      <c r="AJ293" s="777"/>
      <c r="AK293" s="720"/>
      <c r="AL293" s="777"/>
      <c r="AM293" s="720"/>
      <c r="AN293" s="777"/>
      <c r="AO293" s="720"/>
      <c r="AP293" s="777"/>
      <c r="AQ293" s="720"/>
      <c r="AR293" s="777"/>
      <c r="AS293" s="720"/>
      <c r="AT293" s="777"/>
      <c r="AU293" s="720"/>
      <c r="AV293" s="777"/>
      <c r="AW293" s="720"/>
      <c r="AX293" s="777"/>
      <c r="AY293" s="720"/>
      <c r="AZ293" s="777"/>
      <c r="BA293" s="849"/>
      <c r="BB293" s="841"/>
      <c r="BC293" s="832"/>
      <c r="BD293" s="841"/>
      <c r="BE293" s="819"/>
    </row>
    <row r="294" spans="1:57" ht="14.25" hidden="1" customHeight="1" x14ac:dyDescent="0.3">
      <c r="A294" s="819"/>
      <c r="B294" s="858"/>
      <c r="C294" s="859"/>
      <c r="D294" s="859"/>
      <c r="E294" s="819"/>
      <c r="F294" s="819"/>
      <c r="G294" s="819"/>
      <c r="H294" s="819"/>
      <c r="I294" s="819"/>
      <c r="J294" s="819"/>
      <c r="K294" s="819"/>
      <c r="L294" s="819"/>
      <c r="M294" s="126"/>
      <c r="N294" s="79" t="s">
        <v>288</v>
      </c>
      <c r="O294" s="720"/>
      <c r="P294" s="775"/>
      <c r="Q294" s="720"/>
      <c r="R294" s="776"/>
      <c r="S294" s="720"/>
      <c r="T294" s="775"/>
      <c r="U294" s="720"/>
      <c r="V294" s="776"/>
      <c r="W294" s="720"/>
      <c r="X294" s="777"/>
      <c r="Y294" s="720"/>
      <c r="Z294" s="777"/>
      <c r="AA294" s="720"/>
      <c r="AB294" s="777"/>
      <c r="AC294" s="720"/>
      <c r="AD294" s="778"/>
      <c r="AE294" s="774" t="e">
        <f t="shared" si="197"/>
        <v>#DIV/0!</v>
      </c>
      <c r="AF294" s="737" t="e">
        <f t="shared" si="198"/>
        <v>#DIV/0!</v>
      </c>
      <c r="AG294" s="720"/>
      <c r="AH294" s="777"/>
      <c r="AI294" s="720"/>
      <c r="AJ294" s="777"/>
      <c r="AK294" s="720"/>
      <c r="AL294" s="777"/>
      <c r="AM294" s="720"/>
      <c r="AN294" s="777"/>
      <c r="AO294" s="720"/>
      <c r="AP294" s="777"/>
      <c r="AQ294" s="720"/>
      <c r="AR294" s="777"/>
      <c r="AS294" s="720"/>
      <c r="AT294" s="777"/>
      <c r="AU294" s="720"/>
      <c r="AV294" s="777"/>
      <c r="AW294" s="720"/>
      <c r="AX294" s="777"/>
      <c r="AY294" s="720"/>
      <c r="AZ294" s="777"/>
      <c r="BA294" s="849"/>
      <c r="BB294" s="841"/>
      <c r="BC294" s="832"/>
      <c r="BD294" s="841"/>
      <c r="BE294" s="819"/>
    </row>
    <row r="295" spans="1:57" ht="14.25" hidden="1" customHeight="1" x14ac:dyDescent="0.3">
      <c r="A295" s="819"/>
      <c r="B295" s="858"/>
      <c r="C295" s="859"/>
      <c r="D295" s="859"/>
      <c r="E295" s="819"/>
      <c r="F295" s="819"/>
      <c r="G295" s="819"/>
      <c r="H295" s="819"/>
      <c r="I295" s="819"/>
      <c r="J295" s="819"/>
      <c r="K295" s="819"/>
      <c r="L295" s="819"/>
      <c r="M295" s="126"/>
      <c r="N295" s="208"/>
      <c r="O295" s="763"/>
      <c r="P295" s="775"/>
      <c r="Q295" s="776"/>
      <c r="R295" s="776"/>
      <c r="S295" s="763"/>
      <c r="T295" s="775"/>
      <c r="U295" s="776"/>
      <c r="V295" s="776"/>
      <c r="W295" s="779"/>
      <c r="X295" s="777"/>
      <c r="Y295" s="777"/>
      <c r="Z295" s="777"/>
      <c r="AA295" s="777"/>
      <c r="AB295" s="777"/>
      <c r="AC295" s="777"/>
      <c r="AD295" s="778"/>
      <c r="AE295" s="774" t="e">
        <f t="shared" si="197"/>
        <v>#DIV/0!</v>
      </c>
      <c r="AF295" s="737" t="e">
        <f t="shared" si="198"/>
        <v>#DIV/0!</v>
      </c>
      <c r="AG295" s="779"/>
      <c r="AH295" s="777"/>
      <c r="AI295" s="777"/>
      <c r="AJ295" s="777"/>
      <c r="AK295" s="779"/>
      <c r="AL295" s="777"/>
      <c r="AM295" s="777"/>
      <c r="AN295" s="777"/>
      <c r="AO295" s="779"/>
      <c r="AP295" s="777"/>
      <c r="AQ295" s="777"/>
      <c r="AR295" s="777"/>
      <c r="AS295" s="779"/>
      <c r="AT295" s="777"/>
      <c r="AU295" s="777"/>
      <c r="AV295" s="777"/>
      <c r="AW295" s="779"/>
      <c r="AX295" s="777"/>
      <c r="AY295" s="777"/>
      <c r="AZ295" s="777"/>
      <c r="BA295" s="851"/>
      <c r="BB295" s="841"/>
      <c r="BC295" s="841"/>
      <c r="BD295" s="841"/>
      <c r="BE295" s="819"/>
    </row>
    <row r="296" spans="1:57" ht="15.75" hidden="1" customHeight="1" x14ac:dyDescent="0.25">
      <c r="A296" s="819"/>
      <c r="B296" s="858"/>
      <c r="C296" s="859"/>
      <c r="D296" s="859"/>
      <c r="E296" s="819"/>
      <c r="F296" s="819"/>
      <c r="G296" s="819"/>
      <c r="H296" s="819"/>
      <c r="I296" s="819"/>
      <c r="J296" s="819"/>
      <c r="K296" s="819"/>
      <c r="L296" s="819"/>
      <c r="M296" s="807"/>
      <c r="N296" s="808"/>
      <c r="O296" s="711" t="e">
        <f>#REF!+O286</f>
        <v>#REF!</v>
      </c>
      <c r="P296" s="711" t="e">
        <f>#REF!+P286</f>
        <v>#REF!</v>
      </c>
      <c r="Q296" s="711" t="e">
        <f>#REF!+Q286</f>
        <v>#REF!</v>
      </c>
      <c r="R296" s="711" t="e">
        <f>#REF!+R286</f>
        <v>#REF!</v>
      </c>
      <c r="S296" s="711" t="e">
        <f>#REF!+S286</f>
        <v>#REF!</v>
      </c>
      <c r="T296" s="711" t="e">
        <f>#REF!+T286</f>
        <v>#REF!</v>
      </c>
      <c r="U296" s="711" t="e">
        <f>#REF!+U286</f>
        <v>#REF!</v>
      </c>
      <c r="V296" s="711" t="e">
        <f>#REF!+V286</f>
        <v>#REF!</v>
      </c>
      <c r="W296" s="711" t="e">
        <f>#REF!+W286</f>
        <v>#REF!</v>
      </c>
      <c r="X296" s="763" t="e">
        <f>#REF!+X286</f>
        <v>#REF!</v>
      </c>
      <c r="Y296" s="763" t="e">
        <f>#REF!+Y286</f>
        <v>#REF!</v>
      </c>
      <c r="Z296" s="763" t="e">
        <f>#REF!+Z286</f>
        <v>#REF!</v>
      </c>
      <c r="AA296" s="763" t="e">
        <f>#REF!+AA286</f>
        <v>#REF!</v>
      </c>
      <c r="AB296" s="763" t="e">
        <f>#REF!+AB286</f>
        <v>#REF!</v>
      </c>
      <c r="AC296" s="763" t="e">
        <f>#REF!+AC286</f>
        <v>#REF!</v>
      </c>
      <c r="AD296" s="780" t="e">
        <f>#REF!+AD286</f>
        <v>#REF!</v>
      </c>
      <c r="AE296" s="774" t="e">
        <f t="shared" si="197"/>
        <v>#REF!</v>
      </c>
      <c r="AF296" s="737" t="e">
        <f t="shared" si="198"/>
        <v>#REF!</v>
      </c>
      <c r="AG296" s="711" t="e">
        <f>#REF!+AG286</f>
        <v>#REF!</v>
      </c>
      <c r="AH296" s="763" t="e">
        <f>#REF!+AH286</f>
        <v>#REF!</v>
      </c>
      <c r="AI296" s="763" t="e">
        <f>#REF!+AI286</f>
        <v>#REF!</v>
      </c>
      <c r="AJ296" s="763" t="e">
        <f>#REF!+AJ286</f>
        <v>#REF!</v>
      </c>
      <c r="AK296" s="711" t="e">
        <f>#REF!+AK286</f>
        <v>#REF!</v>
      </c>
      <c r="AL296" s="763" t="e">
        <f>#REF!+AL286</f>
        <v>#REF!</v>
      </c>
      <c r="AM296" s="763" t="e">
        <f>#REF!+AM286</f>
        <v>#REF!</v>
      </c>
      <c r="AN296" s="763" t="e">
        <f>#REF!+AN286</f>
        <v>#REF!</v>
      </c>
      <c r="AO296" s="711" t="e">
        <f>#REF!+AO286</f>
        <v>#REF!</v>
      </c>
      <c r="AP296" s="763" t="e">
        <f>#REF!+AP286</f>
        <v>#REF!</v>
      </c>
      <c r="AQ296" s="763" t="e">
        <f>#REF!+AQ286</f>
        <v>#REF!</v>
      </c>
      <c r="AR296" s="763" t="e">
        <f>#REF!+AR286</f>
        <v>#REF!</v>
      </c>
      <c r="AS296" s="711" t="e">
        <f>#REF!+AS286</f>
        <v>#REF!</v>
      </c>
      <c r="AT296" s="763" t="e">
        <f>#REF!+AT286</f>
        <v>#REF!</v>
      </c>
      <c r="AU296" s="763" t="e">
        <f>#REF!+AU286</f>
        <v>#REF!</v>
      </c>
      <c r="AV296" s="763" t="e">
        <f>#REF!+AV286</f>
        <v>#REF!</v>
      </c>
      <c r="AW296" s="711" t="e">
        <f>#REF!+AW286</f>
        <v>#REF!</v>
      </c>
      <c r="AX296" s="763" t="e">
        <f>#REF!+AX286</f>
        <v>#REF!</v>
      </c>
      <c r="AY296" s="763" t="e">
        <f>#REF!+AY286</f>
        <v>#REF!</v>
      </c>
      <c r="AZ296" s="763" t="e">
        <f>#REF!+AZ286</f>
        <v>#REF!</v>
      </c>
      <c r="BA296" s="848"/>
      <c r="BB296" s="835"/>
      <c r="BC296" s="835"/>
      <c r="BD296" s="835"/>
      <c r="BE296" s="819"/>
    </row>
    <row r="297" spans="1:57" s="48" customFormat="1" ht="19.5" hidden="1" customHeight="1" x14ac:dyDescent="0.25">
      <c r="A297" s="120"/>
      <c r="B297" s="43"/>
      <c r="C297" s="44"/>
      <c r="D297" s="43"/>
      <c r="E297" s="51"/>
      <c r="F297" s="43"/>
      <c r="G297" s="44"/>
      <c r="H297" s="43"/>
      <c r="I297" s="43"/>
      <c r="J297" s="43"/>
      <c r="K297" s="43"/>
      <c r="L297" s="43"/>
      <c r="M297" s="78"/>
      <c r="N297" s="79" t="s">
        <v>288</v>
      </c>
      <c r="O297" s="717" t="e">
        <f>P297+Q297+R297+S297</f>
        <v>#REF!</v>
      </c>
      <c r="P297" s="720" t="e">
        <f>#REF!+P287</f>
        <v>#REF!</v>
      </c>
      <c r="Q297" s="720" t="e">
        <f>#REF!+Q287</f>
        <v>#REF!</v>
      </c>
      <c r="R297" s="720" t="e">
        <f>#REF!+R287</f>
        <v>#REF!</v>
      </c>
      <c r="S297" s="717" t="e">
        <f>T297+U297+V297+#REF!</f>
        <v>#REF!</v>
      </c>
      <c r="T297" s="720" t="e">
        <f>#REF!+T287</f>
        <v>#REF!</v>
      </c>
      <c r="U297" s="720" t="e">
        <f>#REF!+U287</f>
        <v>#REF!</v>
      </c>
      <c r="V297" s="720" t="e">
        <f>#REF!+V287</f>
        <v>#REF!</v>
      </c>
      <c r="W297" s="717" t="e">
        <f>X297+Y297+Z297+#REF!</f>
        <v>#REF!</v>
      </c>
      <c r="X297" s="720" t="e">
        <f>#REF!+X287</f>
        <v>#REF!</v>
      </c>
      <c r="Y297" s="720" t="e">
        <f>#REF!+Y287</f>
        <v>#REF!</v>
      </c>
      <c r="Z297" s="720" t="e">
        <f>#REF!+Z287</f>
        <v>#REF!</v>
      </c>
      <c r="AA297" s="717" t="e">
        <f>AB297+AC297+AD297+#REF!</f>
        <v>#REF!</v>
      </c>
      <c r="AB297" s="720" t="e">
        <f>#REF!+AB287</f>
        <v>#REF!</v>
      </c>
      <c r="AC297" s="720" t="e">
        <f>#REF!+AC287</f>
        <v>#REF!</v>
      </c>
      <c r="AD297" s="762" t="e">
        <f>#REF!+AD287</f>
        <v>#REF!</v>
      </c>
      <c r="AE297" s="774" t="e">
        <f t="shared" si="197"/>
        <v>#REF!</v>
      </c>
      <c r="AF297" s="737" t="e">
        <f t="shared" si="198"/>
        <v>#REF!</v>
      </c>
      <c r="AG297" s="717" t="e">
        <f>AH297+AI297+AJ297+#REF!</f>
        <v>#REF!</v>
      </c>
      <c r="AH297" s="720" t="e">
        <f>#REF!+AH287</f>
        <v>#REF!</v>
      </c>
      <c r="AI297" s="720" t="e">
        <f>#REF!+AI287</f>
        <v>#REF!</v>
      </c>
      <c r="AJ297" s="720" t="e">
        <f>#REF!+AJ287</f>
        <v>#REF!</v>
      </c>
      <c r="AK297" s="717" t="e">
        <f>AL297+AM297+AN297+#REF!</f>
        <v>#REF!</v>
      </c>
      <c r="AL297" s="720" t="e">
        <f>#REF!+AL287</f>
        <v>#REF!</v>
      </c>
      <c r="AM297" s="720" t="e">
        <f>#REF!+AM287</f>
        <v>#REF!</v>
      </c>
      <c r="AN297" s="720" t="e">
        <f>#REF!+AN287</f>
        <v>#REF!</v>
      </c>
      <c r="AO297" s="717" t="e">
        <f>AP297+AQ297+AR297+#REF!</f>
        <v>#REF!</v>
      </c>
      <c r="AP297" s="720" t="e">
        <f>#REF!+AP287</f>
        <v>#REF!</v>
      </c>
      <c r="AQ297" s="720" t="e">
        <f>#REF!+AQ287</f>
        <v>#REF!</v>
      </c>
      <c r="AR297" s="720" t="e">
        <f>#REF!+AR287</f>
        <v>#REF!</v>
      </c>
      <c r="AS297" s="717" t="e">
        <f>AT297+AU297+AV297+#REF!</f>
        <v>#REF!</v>
      </c>
      <c r="AT297" s="720" t="e">
        <f>#REF!+AT287</f>
        <v>#REF!</v>
      </c>
      <c r="AU297" s="720" t="e">
        <f>#REF!+AU287</f>
        <v>#REF!</v>
      </c>
      <c r="AV297" s="720" t="e">
        <f>#REF!+AV287</f>
        <v>#REF!</v>
      </c>
      <c r="AW297" s="717" t="e">
        <f>AX297+AY297+AZ297+#REF!</f>
        <v>#REF!</v>
      </c>
      <c r="AX297" s="720" t="e">
        <f>#REF!+AX287</f>
        <v>#REF!</v>
      </c>
      <c r="AY297" s="720" t="e">
        <f>#REF!+AY287</f>
        <v>#REF!</v>
      </c>
      <c r="AZ297" s="720" t="e">
        <f>#REF!+AZ287</f>
        <v>#REF!</v>
      </c>
      <c r="BA297" s="849"/>
      <c r="BB297" s="832"/>
      <c r="BC297" s="832"/>
      <c r="BD297" s="832"/>
      <c r="BE297" s="120"/>
    </row>
    <row r="298" spans="1:57" s="48" customFormat="1" ht="19.5" hidden="1" customHeight="1" x14ac:dyDescent="0.25">
      <c r="A298" s="120"/>
      <c r="B298" s="229"/>
      <c r="C298" s="230"/>
      <c r="D298" s="229"/>
      <c r="E298" s="231"/>
      <c r="F298" s="229"/>
      <c r="G298" s="230"/>
      <c r="H298" s="229"/>
      <c r="I298" s="229"/>
      <c r="J298" s="229"/>
      <c r="K298" s="229"/>
      <c r="L298" s="229"/>
      <c r="M298" s="232"/>
      <c r="N298" s="233" t="s">
        <v>289</v>
      </c>
      <c r="O298" s="781" t="e">
        <f>P298+Q298+R298+S298</f>
        <v>#REF!</v>
      </c>
      <c r="P298" s="782" t="e">
        <f>#REF!+P288</f>
        <v>#REF!</v>
      </c>
      <c r="Q298" s="782" t="e">
        <f>#REF!+Q288</f>
        <v>#REF!</v>
      </c>
      <c r="R298" s="782" t="e">
        <f>#REF!</f>
        <v>#REF!</v>
      </c>
      <c r="S298" s="781" t="e">
        <f>T298+U298+V298+#REF!</f>
        <v>#REF!</v>
      </c>
      <c r="T298" s="782" t="e">
        <f>#REF!+T288</f>
        <v>#REF!</v>
      </c>
      <c r="U298" s="782" t="e">
        <f>#REF!+U288</f>
        <v>#REF!</v>
      </c>
      <c r="V298" s="782" t="e">
        <f>#REF!</f>
        <v>#REF!</v>
      </c>
      <c r="W298" s="781" t="e">
        <f>X298+Y298+Z298+#REF!</f>
        <v>#REF!</v>
      </c>
      <c r="X298" s="782" t="e">
        <f>#REF!+X288</f>
        <v>#REF!</v>
      </c>
      <c r="Y298" s="782" t="e">
        <f>#REF!+Y288</f>
        <v>#REF!</v>
      </c>
      <c r="Z298" s="782" t="e">
        <f>#REF!</f>
        <v>#REF!</v>
      </c>
      <c r="AA298" s="781" t="e">
        <f>AB298+AC298+AD298+#REF!</f>
        <v>#REF!</v>
      </c>
      <c r="AB298" s="782" t="e">
        <f>#REF!+AB288</f>
        <v>#REF!</v>
      </c>
      <c r="AC298" s="782" t="e">
        <f>#REF!+AC288</f>
        <v>#REF!</v>
      </c>
      <c r="AD298" s="783" t="e">
        <f>#REF!</f>
        <v>#REF!</v>
      </c>
      <c r="AE298" s="774" t="e">
        <f t="shared" si="197"/>
        <v>#REF!</v>
      </c>
      <c r="AF298" s="737" t="e">
        <f t="shared" si="198"/>
        <v>#REF!</v>
      </c>
      <c r="AG298" s="781" t="e">
        <f>AH298+AI298+AJ298+#REF!</f>
        <v>#REF!</v>
      </c>
      <c r="AH298" s="782" t="e">
        <f>#REF!+AH288</f>
        <v>#REF!</v>
      </c>
      <c r="AI298" s="782" t="e">
        <f>#REF!+AI288</f>
        <v>#REF!</v>
      </c>
      <c r="AJ298" s="782" t="e">
        <f>#REF!</f>
        <v>#REF!</v>
      </c>
      <c r="AK298" s="781" t="e">
        <f>AL298+AM298+AN298+#REF!</f>
        <v>#REF!</v>
      </c>
      <c r="AL298" s="782" t="e">
        <f>#REF!+AL288</f>
        <v>#REF!</v>
      </c>
      <c r="AM298" s="782" t="e">
        <f>#REF!+AM288</f>
        <v>#REF!</v>
      </c>
      <c r="AN298" s="782" t="e">
        <f>#REF!</f>
        <v>#REF!</v>
      </c>
      <c r="AO298" s="781" t="e">
        <f>AP298+AQ298+AR298+#REF!</f>
        <v>#REF!</v>
      </c>
      <c r="AP298" s="782" t="e">
        <f>#REF!+AP288</f>
        <v>#REF!</v>
      </c>
      <c r="AQ298" s="782" t="e">
        <f>#REF!+AQ288</f>
        <v>#REF!</v>
      </c>
      <c r="AR298" s="782" t="e">
        <f>#REF!</f>
        <v>#REF!</v>
      </c>
      <c r="AS298" s="781" t="e">
        <f>AT298+AU298+AV298+#REF!</f>
        <v>#REF!</v>
      </c>
      <c r="AT298" s="782" t="e">
        <f>#REF!+AT288</f>
        <v>#REF!</v>
      </c>
      <c r="AU298" s="782" t="e">
        <f>#REF!+AU288</f>
        <v>#REF!</v>
      </c>
      <c r="AV298" s="782" t="e">
        <f>#REF!</f>
        <v>#REF!</v>
      </c>
      <c r="AW298" s="781" t="e">
        <f>AX298+AY298+AZ298+#REF!</f>
        <v>#REF!</v>
      </c>
      <c r="AX298" s="782" t="e">
        <f>#REF!+AX288</f>
        <v>#REF!</v>
      </c>
      <c r="AY298" s="782" t="e">
        <f>#REF!+AY288</f>
        <v>#REF!</v>
      </c>
      <c r="AZ298" s="782" t="e">
        <f>#REF!</f>
        <v>#REF!</v>
      </c>
      <c r="BA298" s="849"/>
      <c r="BB298" s="832"/>
      <c r="BC298" s="832"/>
      <c r="BD298" s="832"/>
      <c r="BE298" s="120"/>
    </row>
    <row r="299" spans="1:57" ht="25.5" hidden="1" customHeight="1" x14ac:dyDescent="0.3">
      <c r="A299" s="819"/>
      <c r="B299" s="858"/>
      <c r="C299" s="859"/>
      <c r="D299" s="859"/>
      <c r="E299" s="819"/>
      <c r="F299" s="819"/>
      <c r="G299" s="819"/>
      <c r="H299" s="819"/>
      <c r="I299" s="819"/>
      <c r="J299" s="819"/>
      <c r="K299" s="819"/>
      <c r="L299" s="819"/>
      <c r="M299" s="819"/>
      <c r="N299" s="820"/>
      <c r="O299" s="821"/>
      <c r="P299" s="821"/>
      <c r="Q299" s="822"/>
      <c r="R299" s="822"/>
      <c r="S299" s="821"/>
      <c r="T299" s="821"/>
      <c r="U299" s="822"/>
      <c r="V299" s="822"/>
      <c r="W299" s="821"/>
      <c r="X299" s="823"/>
      <c r="Y299" s="823"/>
      <c r="Z299" s="823"/>
      <c r="AA299" s="823" t="e">
        <f>AA296-#REF!</f>
        <v>#REF!</v>
      </c>
      <c r="AB299" s="823" t="e">
        <f>AB296-#REF!</f>
        <v>#REF!</v>
      </c>
      <c r="AC299" s="823" t="e">
        <f>AC296-#REF!</f>
        <v>#REF!</v>
      </c>
      <c r="AD299" s="823" t="e">
        <f>AD296-#REF!</f>
        <v>#REF!</v>
      </c>
      <c r="AE299" s="774" t="e">
        <f t="shared" si="197"/>
        <v>#DIV/0!</v>
      </c>
      <c r="AF299" s="737" t="e">
        <f t="shared" si="198"/>
        <v>#DIV/0!</v>
      </c>
      <c r="AG299" s="821"/>
      <c r="AH299" s="823"/>
      <c r="AI299" s="823"/>
      <c r="AJ299" s="823"/>
      <c r="AK299" s="821"/>
      <c r="AL299" s="823"/>
      <c r="AM299" s="823"/>
      <c r="AN299" s="823"/>
      <c r="AO299" s="821"/>
      <c r="AP299" s="823"/>
      <c r="AQ299" s="823"/>
      <c r="AR299" s="823"/>
      <c r="AS299" s="821"/>
      <c r="AT299" s="823"/>
      <c r="AU299" s="823"/>
      <c r="AV299" s="823"/>
      <c r="AW299" s="821"/>
      <c r="AX299" s="823"/>
      <c r="AY299" s="823"/>
      <c r="AZ299" s="860"/>
      <c r="BA299" s="852"/>
      <c r="BB299" s="842"/>
      <c r="BC299" s="842"/>
      <c r="BD299" s="842"/>
      <c r="BE299" s="819"/>
    </row>
    <row r="300" spans="1:57" ht="15.75" hidden="1" customHeight="1" x14ac:dyDescent="0.25">
      <c r="A300" s="819"/>
      <c r="B300" s="858"/>
      <c r="C300" s="859"/>
      <c r="D300" s="859"/>
      <c r="E300" s="819"/>
      <c r="F300" s="819"/>
      <c r="G300" s="819"/>
      <c r="H300" s="819"/>
      <c r="I300" s="819"/>
      <c r="J300" s="819"/>
      <c r="K300" s="819"/>
      <c r="L300" s="819"/>
      <c r="M300" s="73" t="s">
        <v>295</v>
      </c>
      <c r="N300" s="74"/>
      <c r="O300" s="784"/>
      <c r="P300" s="784"/>
      <c r="Q300" s="784"/>
      <c r="R300" s="784"/>
      <c r="S300" s="784"/>
      <c r="T300" s="784"/>
      <c r="U300" s="784"/>
      <c r="V300" s="784"/>
      <c r="W300" s="785" t="e">
        <f>SUM(#REF!/#REF!)</f>
        <v>#REF!</v>
      </c>
      <c r="X300" s="786" t="e">
        <f>SUM(#REF!/#REF!)</f>
        <v>#REF!</v>
      </c>
      <c r="Y300" s="786" t="e">
        <f>SUM(#REF!/#REF!)</f>
        <v>#REF!</v>
      </c>
      <c r="Z300" s="786" t="e">
        <f>SUM(#REF!/#REF!)</f>
        <v>#REF!</v>
      </c>
      <c r="AA300" s="786"/>
      <c r="AB300" s="786"/>
      <c r="AC300" s="786"/>
      <c r="AD300" s="787"/>
      <c r="AE300" s="774" t="e">
        <f t="shared" si="197"/>
        <v>#REF!</v>
      </c>
      <c r="AF300" s="737" t="e">
        <f t="shared" si="198"/>
        <v>#DIV/0!</v>
      </c>
      <c r="AG300" s="785" t="e">
        <f>SUM(#REF!/#REF!)</f>
        <v>#REF!</v>
      </c>
      <c r="AH300" s="786" t="e">
        <f>SUM(#REF!/#REF!)</f>
        <v>#REF!</v>
      </c>
      <c r="AI300" s="786" t="e">
        <f>SUM(#REF!/#REF!)</f>
        <v>#REF!</v>
      </c>
      <c r="AJ300" s="786" t="e">
        <f>SUM(#REF!/#REF!)</f>
        <v>#REF!</v>
      </c>
      <c r="AK300" s="785" t="e">
        <f>SUM(#REF!/#REF!)</f>
        <v>#REF!</v>
      </c>
      <c r="AL300" s="786" t="e">
        <f>SUM(#REF!/#REF!)</f>
        <v>#REF!</v>
      </c>
      <c r="AM300" s="786" t="e">
        <f>SUM(#REF!/#REF!)</f>
        <v>#REF!</v>
      </c>
      <c r="AN300" s="786" t="e">
        <f>SUM(#REF!/#REF!)</f>
        <v>#REF!</v>
      </c>
      <c r="AO300" s="785" t="e">
        <f>SUM(#REF!/#REF!)</f>
        <v>#REF!</v>
      </c>
      <c r="AP300" s="786" t="e">
        <f>SUM(#REF!/#REF!)</f>
        <v>#REF!</v>
      </c>
      <c r="AQ300" s="786" t="e">
        <f>SUM(#REF!/#REF!)</f>
        <v>#REF!</v>
      </c>
      <c r="AR300" s="786" t="e">
        <f>SUM(#REF!/#REF!)</f>
        <v>#REF!</v>
      </c>
      <c r="AS300" s="785" t="e">
        <f>SUM(#REF!/#REF!)</f>
        <v>#REF!</v>
      </c>
      <c r="AT300" s="786" t="e">
        <f>SUM(#REF!/#REF!)</f>
        <v>#REF!</v>
      </c>
      <c r="AU300" s="786" t="e">
        <f>SUM(#REF!/#REF!)</f>
        <v>#REF!</v>
      </c>
      <c r="AV300" s="786" t="e">
        <f>SUM(#REF!/#REF!)</f>
        <v>#REF!</v>
      </c>
      <c r="AW300" s="785" t="e">
        <f>SUM(#REF!/#REF!)</f>
        <v>#REF!</v>
      </c>
      <c r="AX300" s="786" t="e">
        <f>SUM(#REF!/#REF!)</f>
        <v>#REF!</v>
      </c>
      <c r="AY300" s="786" t="e">
        <f>SUM(#REF!/#REF!)</f>
        <v>#REF!</v>
      </c>
      <c r="AZ300" s="786" t="e">
        <f>SUM(#REF!/#REF!)</f>
        <v>#REF!</v>
      </c>
      <c r="BA300" s="853"/>
      <c r="BB300" s="843"/>
      <c r="BC300" s="843"/>
      <c r="BD300" s="843"/>
      <c r="BE300" s="819"/>
    </row>
    <row r="301" spans="1:57" ht="18.75" hidden="1" customHeight="1" x14ac:dyDescent="0.3">
      <c r="A301" s="819"/>
      <c r="B301" s="858"/>
      <c r="C301" s="859"/>
      <c r="D301" s="859"/>
      <c r="E301" s="819"/>
      <c r="F301" s="819"/>
      <c r="G301" s="819"/>
      <c r="H301" s="819"/>
      <c r="I301" s="819"/>
      <c r="J301" s="819"/>
      <c r="K301" s="819"/>
      <c r="L301" s="819"/>
      <c r="M301" s="824" t="s">
        <v>296</v>
      </c>
      <c r="N301" s="820"/>
      <c r="O301" s="821"/>
      <c r="P301" s="821"/>
      <c r="Q301" s="822"/>
      <c r="R301" s="822"/>
      <c r="S301" s="821"/>
      <c r="T301" s="821"/>
      <c r="U301" s="822"/>
      <c r="V301" s="822"/>
      <c r="W301" s="825" t="e">
        <f>SUM(#REF!/#REF!)</f>
        <v>#REF!</v>
      </c>
      <c r="X301" s="826" t="e">
        <f>SUM(#REF!/#REF!)</f>
        <v>#REF!</v>
      </c>
      <c r="Y301" s="826" t="e">
        <f>SUM(#REF!/#REF!)</f>
        <v>#REF!</v>
      </c>
      <c r="Z301" s="826" t="e">
        <f>SUM(#REF!/#REF!)</f>
        <v>#REF!</v>
      </c>
      <c r="AA301" s="823"/>
      <c r="AB301" s="823"/>
      <c r="AC301" s="823"/>
      <c r="AD301" s="823"/>
      <c r="AE301" s="774" t="e">
        <f t="shared" si="197"/>
        <v>#REF!</v>
      </c>
      <c r="AF301" s="737" t="e">
        <f t="shared" si="198"/>
        <v>#DIV/0!</v>
      </c>
      <c r="AG301" s="825" t="e">
        <f>SUM(#REF!/#REF!)</f>
        <v>#REF!</v>
      </c>
      <c r="AH301" s="826" t="e">
        <f>SUM(#REF!/#REF!)</f>
        <v>#REF!</v>
      </c>
      <c r="AI301" s="826" t="e">
        <f>SUM(#REF!/#REF!)</f>
        <v>#REF!</v>
      </c>
      <c r="AJ301" s="826" t="e">
        <f>SUM(#REF!/#REF!)</f>
        <v>#REF!</v>
      </c>
      <c r="AK301" s="825" t="e">
        <f>SUM(#REF!/#REF!)</f>
        <v>#REF!</v>
      </c>
      <c r="AL301" s="826" t="e">
        <f>SUM(#REF!/#REF!)</f>
        <v>#REF!</v>
      </c>
      <c r="AM301" s="826" t="e">
        <f>SUM(#REF!/#REF!)</f>
        <v>#REF!</v>
      </c>
      <c r="AN301" s="826" t="e">
        <f>SUM(#REF!/#REF!)</f>
        <v>#REF!</v>
      </c>
      <c r="AO301" s="825" t="e">
        <f>SUM(#REF!/#REF!)</f>
        <v>#REF!</v>
      </c>
      <c r="AP301" s="826" t="e">
        <f>SUM(#REF!/#REF!)</f>
        <v>#REF!</v>
      </c>
      <c r="AQ301" s="826" t="e">
        <f>SUM(#REF!/#REF!)</f>
        <v>#REF!</v>
      </c>
      <c r="AR301" s="826" t="e">
        <f>SUM(#REF!/#REF!)</f>
        <v>#REF!</v>
      </c>
      <c r="AS301" s="825" t="e">
        <f>SUM(#REF!/#REF!)</f>
        <v>#REF!</v>
      </c>
      <c r="AT301" s="826" t="e">
        <f>SUM(#REF!/#REF!)</f>
        <v>#REF!</v>
      </c>
      <c r="AU301" s="826" t="e">
        <f>SUM(#REF!/#REF!)</f>
        <v>#REF!</v>
      </c>
      <c r="AV301" s="826" t="e">
        <f>SUM(#REF!/#REF!)</f>
        <v>#REF!</v>
      </c>
      <c r="AW301" s="825" t="e">
        <f>SUM(#REF!/#REF!)</f>
        <v>#REF!</v>
      </c>
      <c r="AX301" s="826" t="e">
        <f>SUM(#REF!/#REF!)</f>
        <v>#REF!</v>
      </c>
      <c r="AY301" s="826" t="e">
        <f>SUM(#REF!/#REF!)</f>
        <v>#REF!</v>
      </c>
      <c r="AZ301" s="861" t="e">
        <f>SUM(#REF!/#REF!)</f>
        <v>#REF!</v>
      </c>
      <c r="BA301" s="854"/>
      <c r="BB301" s="844"/>
      <c r="BC301" s="844"/>
      <c r="BD301" s="844"/>
      <c r="BE301" s="819"/>
    </row>
    <row r="302" spans="1:57" ht="15.75" hidden="1" customHeight="1" x14ac:dyDescent="0.25">
      <c r="A302" s="819"/>
      <c r="B302" s="858"/>
      <c r="C302" s="859"/>
      <c r="D302" s="859"/>
      <c r="E302" s="819"/>
      <c r="F302" s="819"/>
      <c r="G302" s="819"/>
      <c r="H302" s="819"/>
      <c r="I302" s="819"/>
      <c r="J302" s="819"/>
      <c r="K302" s="819"/>
      <c r="L302" s="819"/>
      <c r="M302" s="73" t="s">
        <v>287</v>
      </c>
      <c r="N302" s="74"/>
      <c r="O302" s="784"/>
      <c r="P302" s="784"/>
      <c r="Q302" s="784"/>
      <c r="R302" s="784"/>
      <c r="S302" s="784"/>
      <c r="T302" s="784"/>
      <c r="U302" s="784"/>
      <c r="V302" s="784"/>
      <c r="W302" s="785" t="e">
        <f>SUM(W265/#REF!)</f>
        <v>#REF!</v>
      </c>
      <c r="X302" s="786" t="e">
        <f>SUM(X265/#REF!)</f>
        <v>#REF!</v>
      </c>
      <c r="Y302" s="786" t="e">
        <f>SUM(Y265/#REF!)</f>
        <v>#REF!</v>
      </c>
      <c r="Z302" s="786" t="e">
        <f>SUM(Z265/#REF!)</f>
        <v>#REF!</v>
      </c>
      <c r="AA302" s="786"/>
      <c r="AB302" s="786"/>
      <c r="AC302" s="786"/>
      <c r="AD302" s="787"/>
      <c r="AE302" s="774" t="e">
        <f t="shared" si="197"/>
        <v>#REF!</v>
      </c>
      <c r="AF302" s="737" t="e">
        <f t="shared" si="198"/>
        <v>#DIV/0!</v>
      </c>
      <c r="AG302" s="785" t="e">
        <f>SUM(AG265/#REF!)</f>
        <v>#REF!</v>
      </c>
      <c r="AH302" s="786" t="e">
        <f>SUM(AH265/#REF!)</f>
        <v>#REF!</v>
      </c>
      <c r="AI302" s="786" t="e">
        <f>SUM(AI265/#REF!)</f>
        <v>#REF!</v>
      </c>
      <c r="AJ302" s="786" t="e">
        <f>SUM(AJ265/#REF!)</f>
        <v>#REF!</v>
      </c>
      <c r="AK302" s="785" t="e">
        <f>SUM(AK265/#REF!)</f>
        <v>#REF!</v>
      </c>
      <c r="AL302" s="786" t="e">
        <f>SUM(AL265/#REF!)</f>
        <v>#REF!</v>
      </c>
      <c r="AM302" s="786" t="e">
        <f>SUM(AM265/#REF!)</f>
        <v>#REF!</v>
      </c>
      <c r="AN302" s="786" t="e">
        <f>SUM(AN265/#REF!)</f>
        <v>#REF!</v>
      </c>
      <c r="AO302" s="785" t="e">
        <f>SUM(AO265/#REF!)</f>
        <v>#REF!</v>
      </c>
      <c r="AP302" s="786" t="e">
        <f>SUM(AP265/#REF!)</f>
        <v>#REF!</v>
      </c>
      <c r="AQ302" s="786" t="e">
        <f>SUM(AQ265/#REF!)</f>
        <v>#REF!</v>
      </c>
      <c r="AR302" s="786" t="e">
        <f>SUM(AR265/#REF!)</f>
        <v>#REF!</v>
      </c>
      <c r="AS302" s="785" t="e">
        <f>SUM(AS265/#REF!)</f>
        <v>#REF!</v>
      </c>
      <c r="AT302" s="786" t="e">
        <f>SUM(AT265/#REF!)</f>
        <v>#REF!</v>
      </c>
      <c r="AU302" s="786" t="e">
        <f>SUM(AU265/#REF!)</f>
        <v>#REF!</v>
      </c>
      <c r="AV302" s="786" t="e">
        <f>SUM(AV265/#REF!)</f>
        <v>#REF!</v>
      </c>
      <c r="AW302" s="785" t="e">
        <f>SUM(AW265/#REF!)</f>
        <v>#REF!</v>
      </c>
      <c r="AX302" s="786" t="e">
        <f>SUM(AX265/#REF!)</f>
        <v>#REF!</v>
      </c>
      <c r="AY302" s="786" t="e">
        <f>SUM(AY265/#REF!)</f>
        <v>#REF!</v>
      </c>
      <c r="AZ302" s="786" t="e">
        <f>SUM(AZ265/#REF!)</f>
        <v>#REF!</v>
      </c>
      <c r="BA302" s="853"/>
      <c r="BB302" s="843"/>
      <c r="BC302" s="843"/>
      <c r="BD302" s="843"/>
      <c r="BE302" s="819"/>
    </row>
    <row r="303" spans="1:57" ht="18.75" hidden="1" customHeight="1" x14ac:dyDescent="0.3">
      <c r="A303" s="819"/>
      <c r="B303" s="858"/>
      <c r="C303" s="859"/>
      <c r="D303" s="859"/>
      <c r="E303" s="819"/>
      <c r="F303" s="819"/>
      <c r="G303" s="819"/>
      <c r="H303" s="819"/>
      <c r="I303" s="819"/>
      <c r="J303" s="819"/>
      <c r="K303" s="819"/>
      <c r="L303" s="819"/>
      <c r="M303" s="819"/>
      <c r="N303" s="820"/>
      <c r="O303" s="821"/>
      <c r="P303" s="821"/>
      <c r="Q303" s="822"/>
      <c r="R303" s="822"/>
      <c r="S303" s="821"/>
      <c r="T303" s="821"/>
      <c r="U303" s="822"/>
      <c r="V303" s="822"/>
      <c r="W303" s="821"/>
      <c r="X303" s="823"/>
      <c r="Y303" s="823"/>
      <c r="Z303" s="823"/>
      <c r="AA303" s="823"/>
      <c r="AB303" s="823"/>
      <c r="AC303" s="823"/>
      <c r="AD303" s="823"/>
      <c r="AE303" s="774" t="e">
        <f t="shared" si="197"/>
        <v>#DIV/0!</v>
      </c>
      <c r="AF303" s="737" t="e">
        <f t="shared" si="198"/>
        <v>#DIV/0!</v>
      </c>
      <c r="AG303" s="821"/>
      <c r="AH303" s="823"/>
      <c r="AI303" s="823"/>
      <c r="AJ303" s="823"/>
      <c r="AK303" s="821"/>
      <c r="AL303" s="823"/>
      <c r="AM303" s="823"/>
      <c r="AN303" s="823"/>
      <c r="AO303" s="821"/>
      <c r="AP303" s="823"/>
      <c r="AQ303" s="823"/>
      <c r="AR303" s="823"/>
      <c r="AS303" s="821"/>
      <c r="AT303" s="823"/>
      <c r="AU303" s="823"/>
      <c r="AV303" s="823"/>
      <c r="AW303" s="821"/>
      <c r="AX303" s="823"/>
      <c r="AY303" s="823"/>
      <c r="AZ303" s="860"/>
      <c r="BA303" s="852"/>
      <c r="BB303" s="842"/>
      <c r="BC303" s="842"/>
      <c r="BD303" s="842"/>
      <c r="BE303" s="819"/>
    </row>
    <row r="304" spans="1:57" ht="17.45" hidden="1" customHeight="1" x14ac:dyDescent="0.3">
      <c r="A304" s="819"/>
      <c r="B304" s="858"/>
      <c r="C304" s="859"/>
      <c r="D304" s="859"/>
      <c r="E304" s="819"/>
      <c r="F304" s="819"/>
      <c r="G304" s="819"/>
      <c r="H304" s="819"/>
      <c r="I304" s="819"/>
      <c r="J304" s="819"/>
      <c r="K304" s="819"/>
      <c r="L304" s="819"/>
      <c r="M304" s="819"/>
      <c r="N304" s="820" t="s">
        <v>305</v>
      </c>
      <c r="O304" s="821"/>
      <c r="P304" s="821"/>
      <c r="Q304" s="822"/>
      <c r="R304" s="822"/>
      <c r="S304" s="821"/>
      <c r="T304" s="821"/>
      <c r="U304" s="822"/>
      <c r="V304" s="822"/>
      <c r="W304" s="788" t="e">
        <f>#REF!</f>
        <v>#REF!</v>
      </c>
      <c r="X304" s="789" t="e">
        <f>#REF!</f>
        <v>#REF!</v>
      </c>
      <c r="Y304" s="789" t="e">
        <f>#REF!</f>
        <v>#REF!</v>
      </c>
      <c r="Z304" s="789" t="e">
        <f>#REF!</f>
        <v>#REF!</v>
      </c>
      <c r="AA304" s="823"/>
      <c r="AB304" s="823"/>
      <c r="AC304" s="823"/>
      <c r="AD304" s="823"/>
      <c r="AE304" s="774" t="e">
        <f t="shared" si="197"/>
        <v>#REF!</v>
      </c>
      <c r="AF304" s="737" t="e">
        <f t="shared" si="198"/>
        <v>#DIV/0!</v>
      </c>
      <c r="AG304" s="788" t="e">
        <f>#REF!</f>
        <v>#REF!</v>
      </c>
      <c r="AH304" s="789" t="e">
        <f>#REF!</f>
        <v>#REF!</v>
      </c>
      <c r="AI304" s="789" t="e">
        <f>#REF!</f>
        <v>#REF!</v>
      </c>
      <c r="AJ304" s="789" t="e">
        <f>#REF!</f>
        <v>#REF!</v>
      </c>
      <c r="AK304" s="788" t="e">
        <f>#REF!</f>
        <v>#REF!</v>
      </c>
      <c r="AL304" s="789" t="e">
        <f>#REF!</f>
        <v>#REF!</v>
      </c>
      <c r="AM304" s="789" t="e">
        <f>#REF!</f>
        <v>#REF!</v>
      </c>
      <c r="AN304" s="789" t="e">
        <f>#REF!</f>
        <v>#REF!</v>
      </c>
      <c r="AO304" s="788" t="e">
        <f>#REF!</f>
        <v>#REF!</v>
      </c>
      <c r="AP304" s="789" t="e">
        <f>#REF!</f>
        <v>#REF!</v>
      </c>
      <c r="AQ304" s="789" t="e">
        <f>#REF!</f>
        <v>#REF!</v>
      </c>
      <c r="AR304" s="789" t="e">
        <f>#REF!</f>
        <v>#REF!</v>
      </c>
      <c r="AS304" s="788" t="e">
        <f>#REF!</f>
        <v>#REF!</v>
      </c>
      <c r="AT304" s="789" t="e">
        <f>#REF!</f>
        <v>#REF!</v>
      </c>
      <c r="AU304" s="789" t="e">
        <f>#REF!</f>
        <v>#REF!</v>
      </c>
      <c r="AV304" s="789" t="e">
        <f>#REF!</f>
        <v>#REF!</v>
      </c>
      <c r="AW304" s="788" t="e">
        <f>#REF!</f>
        <v>#REF!</v>
      </c>
      <c r="AX304" s="789" t="e">
        <f>#REF!</f>
        <v>#REF!</v>
      </c>
      <c r="AY304" s="789" t="e">
        <f>#REF!</f>
        <v>#REF!</v>
      </c>
      <c r="AZ304" s="862" t="e">
        <f>#REF!</f>
        <v>#REF!</v>
      </c>
      <c r="BA304" s="851"/>
      <c r="BB304" s="841"/>
      <c r="BC304" s="841"/>
      <c r="BD304" s="841"/>
      <c r="BE304" s="819"/>
    </row>
    <row r="305" spans="1:57" s="242" customFormat="1" ht="19.5" hidden="1" customHeight="1" x14ac:dyDescent="0.25">
      <c r="B305" s="147"/>
      <c r="C305" s="147"/>
      <c r="D305" s="147"/>
      <c r="E305" s="148"/>
      <c r="F305" s="147"/>
      <c r="G305" s="147"/>
      <c r="H305" s="147"/>
      <c r="I305" s="147"/>
      <c r="J305" s="147"/>
      <c r="K305" s="147"/>
      <c r="L305" s="147"/>
      <c r="M305" s="942" t="s">
        <v>313</v>
      </c>
      <c r="N305" s="942"/>
      <c r="O305" s="790"/>
      <c r="P305" s="790"/>
      <c r="Q305" s="790"/>
      <c r="R305" s="790"/>
      <c r="S305" s="790"/>
      <c r="T305" s="790"/>
      <c r="U305" s="790"/>
      <c r="V305" s="790"/>
      <c r="W305" s="790"/>
      <c r="X305" s="790"/>
      <c r="Y305" s="790"/>
      <c r="Z305" s="790"/>
      <c r="AA305" s="790"/>
      <c r="AB305" s="790"/>
      <c r="AC305" s="790"/>
      <c r="AD305" s="791"/>
      <c r="AE305" s="774" t="e">
        <f t="shared" si="197"/>
        <v>#DIV/0!</v>
      </c>
      <c r="AF305" s="737" t="e">
        <f t="shared" si="198"/>
        <v>#DIV/0!</v>
      </c>
      <c r="AG305" s="790"/>
      <c r="AH305" s="790"/>
      <c r="AI305" s="790"/>
      <c r="AJ305" s="790"/>
      <c r="AK305" s="790"/>
      <c r="AL305" s="790"/>
      <c r="AM305" s="790"/>
      <c r="AN305" s="790"/>
      <c r="AO305" s="790"/>
      <c r="AP305" s="790"/>
      <c r="AQ305" s="790"/>
      <c r="AR305" s="790"/>
      <c r="AS305" s="790"/>
      <c r="AT305" s="790"/>
      <c r="AU305" s="790"/>
      <c r="AV305" s="790"/>
      <c r="AW305" s="790"/>
      <c r="AX305" s="790"/>
      <c r="AY305" s="790"/>
      <c r="AZ305" s="790"/>
      <c r="BA305" s="849"/>
      <c r="BB305" s="832"/>
      <c r="BC305" s="832"/>
      <c r="BD305" s="832"/>
      <c r="BE305" s="817"/>
    </row>
    <row r="306" spans="1:57" s="48" customFormat="1" ht="19.5" hidden="1" customHeight="1" x14ac:dyDescent="0.25">
      <c r="A306" s="120"/>
      <c r="B306" s="43"/>
      <c r="C306" s="44"/>
      <c r="D306" s="43"/>
      <c r="E306" s="52"/>
      <c r="F306" s="43"/>
      <c r="G306" s="44"/>
      <c r="H306" s="43"/>
      <c r="I306" s="43"/>
      <c r="J306" s="43"/>
      <c r="K306" s="43"/>
      <c r="L306" s="43"/>
      <c r="M306" s="238"/>
      <c r="N306" s="239"/>
      <c r="O306" s="792" t="e">
        <f>P306+Q306+R306+S306</f>
        <v>#REF!</v>
      </c>
      <c r="P306" s="793"/>
      <c r="Q306" s="793"/>
      <c r="R306" s="793"/>
      <c r="S306" s="792" t="e">
        <f>T306+U306+V306+#REF!</f>
        <v>#REF!</v>
      </c>
      <c r="T306" s="793"/>
      <c r="U306" s="793"/>
      <c r="V306" s="793"/>
      <c r="W306" s="792" t="e">
        <f>X306+Y306+Z306+#REF!</f>
        <v>#REF!</v>
      </c>
      <c r="X306" s="793"/>
      <c r="Y306" s="793"/>
      <c r="Z306" s="793"/>
      <c r="AA306" s="792" t="e">
        <f>AB306+AC306+AD306+#REF!</f>
        <v>#REF!</v>
      </c>
      <c r="AB306" s="793"/>
      <c r="AC306" s="793"/>
      <c r="AD306" s="794"/>
      <c r="AE306" s="774" t="e">
        <f t="shared" si="197"/>
        <v>#REF!</v>
      </c>
      <c r="AF306" s="737" t="e">
        <f t="shared" si="198"/>
        <v>#REF!</v>
      </c>
      <c r="AG306" s="792" t="e">
        <f>AH306+AI306+AJ306+#REF!</f>
        <v>#REF!</v>
      </c>
      <c r="AH306" s="793"/>
      <c r="AI306" s="793"/>
      <c r="AJ306" s="793"/>
      <c r="AK306" s="792" t="e">
        <f>AL306+AM306+AN306+#REF!</f>
        <v>#REF!</v>
      </c>
      <c r="AL306" s="793"/>
      <c r="AM306" s="793"/>
      <c r="AN306" s="793"/>
      <c r="AO306" s="792" t="e">
        <f>AP306+AQ306+AR306+#REF!</f>
        <v>#REF!</v>
      </c>
      <c r="AP306" s="793"/>
      <c r="AQ306" s="793"/>
      <c r="AR306" s="793"/>
      <c r="AS306" s="792" t="e">
        <f>AT306+AU306+AV306+#REF!</f>
        <v>#REF!</v>
      </c>
      <c r="AT306" s="793"/>
      <c r="AU306" s="793"/>
      <c r="AV306" s="793"/>
      <c r="AW306" s="792" t="e">
        <f>AX306+AY306+AZ306+#REF!</f>
        <v>#REF!</v>
      </c>
      <c r="AX306" s="793"/>
      <c r="AY306" s="793"/>
      <c r="AZ306" s="793"/>
      <c r="BA306" s="849"/>
      <c r="BB306" s="832"/>
      <c r="BC306" s="832"/>
      <c r="BD306" s="832"/>
      <c r="BE306" s="120"/>
    </row>
    <row r="307" spans="1:57" s="142" customFormat="1" ht="15.75" hidden="1" x14ac:dyDescent="0.25">
      <c r="A307" s="830"/>
      <c r="B307" s="863"/>
      <c r="C307" s="864"/>
      <c r="D307" s="864"/>
      <c r="E307" s="830"/>
      <c r="F307" s="830"/>
      <c r="G307" s="830"/>
      <c r="H307" s="830"/>
      <c r="I307" s="830"/>
      <c r="J307" s="830"/>
      <c r="K307" s="830"/>
      <c r="L307" s="830"/>
      <c r="M307" s="943" t="s">
        <v>314</v>
      </c>
      <c r="N307" s="944"/>
      <c r="O307" s="711" t="e">
        <f t="shared" ref="O307:AD307" si="201">O306</f>
        <v>#REF!</v>
      </c>
      <c r="P307" s="711">
        <f t="shared" si="201"/>
        <v>0</v>
      </c>
      <c r="Q307" s="711">
        <f t="shared" si="201"/>
        <v>0</v>
      </c>
      <c r="R307" s="711">
        <f t="shared" si="201"/>
        <v>0</v>
      </c>
      <c r="S307" s="711" t="e">
        <f t="shared" si="201"/>
        <v>#REF!</v>
      </c>
      <c r="T307" s="711">
        <f t="shared" si="201"/>
        <v>0</v>
      </c>
      <c r="U307" s="711">
        <f t="shared" si="201"/>
        <v>0</v>
      </c>
      <c r="V307" s="711">
        <f t="shared" si="201"/>
        <v>0</v>
      </c>
      <c r="W307" s="711" t="e">
        <f t="shared" si="201"/>
        <v>#REF!</v>
      </c>
      <c r="X307" s="711">
        <f t="shared" si="201"/>
        <v>0</v>
      </c>
      <c r="Y307" s="711">
        <f t="shared" si="201"/>
        <v>0</v>
      </c>
      <c r="Z307" s="711">
        <f t="shared" si="201"/>
        <v>0</v>
      </c>
      <c r="AA307" s="711" t="e">
        <f t="shared" si="201"/>
        <v>#REF!</v>
      </c>
      <c r="AB307" s="711">
        <f t="shared" si="201"/>
        <v>0</v>
      </c>
      <c r="AC307" s="711">
        <f t="shared" si="201"/>
        <v>0</v>
      </c>
      <c r="AD307" s="728">
        <f t="shared" si="201"/>
        <v>0</v>
      </c>
      <c r="AE307" s="774" t="e">
        <f t="shared" si="197"/>
        <v>#REF!</v>
      </c>
      <c r="AF307" s="737" t="e">
        <f t="shared" si="198"/>
        <v>#REF!</v>
      </c>
      <c r="AG307" s="711" t="e">
        <f t="shared" ref="AG307:AN307" si="202">AG306</f>
        <v>#REF!</v>
      </c>
      <c r="AH307" s="711">
        <f t="shared" si="202"/>
        <v>0</v>
      </c>
      <c r="AI307" s="711">
        <f t="shared" si="202"/>
        <v>0</v>
      </c>
      <c r="AJ307" s="711">
        <f t="shared" si="202"/>
        <v>0</v>
      </c>
      <c r="AK307" s="711" t="e">
        <f t="shared" si="202"/>
        <v>#REF!</v>
      </c>
      <c r="AL307" s="711">
        <f t="shared" si="202"/>
        <v>0</v>
      </c>
      <c r="AM307" s="711">
        <f t="shared" si="202"/>
        <v>0</v>
      </c>
      <c r="AN307" s="711">
        <f t="shared" si="202"/>
        <v>0</v>
      </c>
      <c r="AO307" s="711" t="e">
        <f t="shared" ref="AO307:AR307" si="203">AO306</f>
        <v>#REF!</v>
      </c>
      <c r="AP307" s="711">
        <f t="shared" si="203"/>
        <v>0</v>
      </c>
      <c r="AQ307" s="711">
        <f t="shared" si="203"/>
        <v>0</v>
      </c>
      <c r="AR307" s="711">
        <f t="shared" si="203"/>
        <v>0</v>
      </c>
      <c r="AS307" s="711" t="e">
        <f t="shared" ref="AS307:AV307" si="204">AS306</f>
        <v>#REF!</v>
      </c>
      <c r="AT307" s="711">
        <f t="shared" si="204"/>
        <v>0</v>
      </c>
      <c r="AU307" s="711">
        <f t="shared" si="204"/>
        <v>0</v>
      </c>
      <c r="AV307" s="711">
        <f t="shared" si="204"/>
        <v>0</v>
      </c>
      <c r="AW307" s="711" t="e">
        <f t="shared" ref="AW307:AZ307" si="205">AW306</f>
        <v>#REF!</v>
      </c>
      <c r="AX307" s="711">
        <f t="shared" si="205"/>
        <v>0</v>
      </c>
      <c r="AY307" s="711">
        <f t="shared" si="205"/>
        <v>0</v>
      </c>
      <c r="AZ307" s="711">
        <f t="shared" si="205"/>
        <v>0</v>
      </c>
      <c r="BA307" s="848"/>
      <c r="BB307" s="835"/>
      <c r="BC307" s="835"/>
      <c r="BD307" s="835"/>
      <c r="BE307" s="830"/>
    </row>
    <row r="308" spans="1:57" s="48" customFormat="1" ht="12.75" hidden="1" customHeight="1" thickBot="1" x14ac:dyDescent="0.3">
      <c r="A308" s="120"/>
      <c r="B308" s="64"/>
      <c r="C308" s="64"/>
      <c r="D308" s="64"/>
      <c r="E308" s="80"/>
      <c r="F308" s="64"/>
      <c r="G308" s="64"/>
      <c r="H308" s="64"/>
      <c r="I308" s="64"/>
      <c r="J308" s="64"/>
      <c r="K308" s="64"/>
      <c r="L308" s="64"/>
      <c r="M308" s="98"/>
      <c r="N308" s="98"/>
      <c r="O308" s="795"/>
      <c r="P308" s="795"/>
      <c r="Q308" s="795"/>
      <c r="R308" s="795"/>
      <c r="S308" s="795"/>
      <c r="T308" s="795"/>
      <c r="U308" s="795"/>
      <c r="V308" s="795"/>
      <c r="W308" s="795"/>
      <c r="X308" s="795"/>
      <c r="Y308" s="795"/>
      <c r="Z308" s="795"/>
      <c r="AA308" s="795"/>
      <c r="AB308" s="795"/>
      <c r="AC308" s="795"/>
      <c r="AD308" s="795"/>
      <c r="AE308" s="796" t="e">
        <f t="shared" si="197"/>
        <v>#DIV/0!</v>
      </c>
      <c r="AF308" s="797" t="e">
        <f t="shared" si="198"/>
        <v>#DIV/0!</v>
      </c>
      <c r="AG308" s="795"/>
      <c r="AH308" s="795"/>
      <c r="AI308" s="795"/>
      <c r="AJ308" s="795"/>
      <c r="AK308" s="795"/>
      <c r="AL308" s="795"/>
      <c r="AM308" s="795"/>
      <c r="AN308" s="795"/>
      <c r="AO308" s="795"/>
      <c r="AP308" s="795"/>
      <c r="AQ308" s="795"/>
      <c r="AR308" s="795"/>
      <c r="AS308" s="795"/>
      <c r="AT308" s="795"/>
      <c r="AU308" s="795"/>
      <c r="AV308" s="795"/>
      <c r="AW308" s="795"/>
      <c r="AX308" s="795"/>
      <c r="AY308" s="795"/>
      <c r="AZ308" s="865"/>
      <c r="BA308" s="849"/>
      <c r="BB308" s="832"/>
      <c r="BC308" s="832"/>
      <c r="BD308" s="832"/>
      <c r="BE308" s="120"/>
    </row>
    <row r="309" spans="1:57" s="48" customFormat="1" ht="18.75" customHeight="1" x14ac:dyDescent="0.25">
      <c r="A309" s="120"/>
      <c r="B309" s="64"/>
      <c r="C309" s="64"/>
      <c r="D309" s="64"/>
      <c r="E309" s="80"/>
      <c r="F309" s="64"/>
      <c r="G309" s="64"/>
      <c r="H309" s="64"/>
      <c r="I309" s="64"/>
      <c r="J309" s="64"/>
      <c r="K309" s="64"/>
      <c r="L309" s="64"/>
      <c r="M309" s="707"/>
      <c r="N309" s="79" t="s">
        <v>502</v>
      </c>
      <c r="O309" s="720">
        <f>SUM(P309:R309)</f>
        <v>0</v>
      </c>
      <c r="P309" s="720">
        <v>0</v>
      </c>
      <c r="Q309" s="720">
        <v>0</v>
      </c>
      <c r="R309" s="720">
        <v>0</v>
      </c>
      <c r="S309" s="720"/>
      <c r="T309" s="720"/>
      <c r="U309" s="720"/>
      <c r="V309" s="720"/>
      <c r="W309" s="720">
        <f>SUM(X309:Z309)</f>
        <v>0</v>
      </c>
      <c r="X309" s="720">
        <v>0</v>
      </c>
      <c r="Y309" s="720">
        <v>0</v>
      </c>
      <c r="Z309" s="720">
        <v>0</v>
      </c>
      <c r="AA309" s="720"/>
      <c r="AB309" s="720"/>
      <c r="AC309" s="720"/>
      <c r="AD309" s="720"/>
      <c r="AE309" s="725"/>
      <c r="AF309" s="716"/>
      <c r="AG309" s="720">
        <f>SUM(AH309:AJ309)</f>
        <v>0</v>
      </c>
      <c r="AH309" s="720">
        <f>P309-X309</f>
        <v>0</v>
      </c>
      <c r="AI309" s="720">
        <f t="shared" ref="AI309:AJ309" si="206">Q309-Y309</f>
        <v>0</v>
      </c>
      <c r="AJ309" s="720">
        <f t="shared" si="206"/>
        <v>0</v>
      </c>
      <c r="AK309" s="720">
        <f>SUM(AL309:AN309)</f>
        <v>0</v>
      </c>
      <c r="AL309" s="720">
        <v>0</v>
      </c>
      <c r="AM309" s="720">
        <v>0</v>
      </c>
      <c r="AN309" s="720">
        <v>0</v>
      </c>
      <c r="AO309" s="720">
        <f>SUM(AP309:AR309)</f>
        <v>0</v>
      </c>
      <c r="AP309" s="720">
        <v>0</v>
      </c>
      <c r="AQ309" s="720">
        <v>0</v>
      </c>
      <c r="AR309" s="720">
        <v>0</v>
      </c>
      <c r="AS309" s="720">
        <f>SUM(AT309:AV309)</f>
        <v>1394.6918899999998</v>
      </c>
      <c r="AT309" s="720">
        <f>SUM(100.27352,21.60602,60.72063,85.68826,151.72042,205.57739,341.77837,321.52844,105.79884)</f>
        <v>1394.6918899999998</v>
      </c>
      <c r="AU309" s="720">
        <v>0</v>
      </c>
      <c r="AV309" s="720">
        <v>0</v>
      </c>
      <c r="AW309" s="720">
        <f>SUM(AX309:AZ309)</f>
        <v>1394.6918899999998</v>
      </c>
      <c r="AX309" s="720">
        <f>AP309+AT309</f>
        <v>1394.6918899999998</v>
      </c>
      <c r="AY309" s="720">
        <f t="shared" ref="AY309:AZ309" si="207">AQ309+AU309</f>
        <v>0</v>
      </c>
      <c r="AZ309" s="720">
        <f t="shared" si="207"/>
        <v>0</v>
      </c>
      <c r="BA309" s="849"/>
      <c r="BB309" s="832"/>
      <c r="BC309" s="832"/>
      <c r="BD309" s="832"/>
      <c r="BE309" s="120"/>
    </row>
    <row r="310" spans="1:57" s="669" customFormat="1" ht="63" customHeight="1" x14ac:dyDescent="0.2">
      <c r="A310" s="827"/>
      <c r="B310" s="856"/>
      <c r="C310" s="857"/>
      <c r="D310" s="857"/>
      <c r="E310" s="827"/>
      <c r="F310" s="827"/>
      <c r="G310" s="827"/>
      <c r="H310" s="827"/>
      <c r="I310" s="827"/>
      <c r="J310" s="827"/>
      <c r="K310" s="827"/>
      <c r="L310" s="827"/>
      <c r="M310" s="1019" t="s">
        <v>507</v>
      </c>
      <c r="N310" s="1020"/>
      <c r="O310" s="723">
        <f>P310+Q310+R310</f>
        <v>68317.612040000007</v>
      </c>
      <c r="P310" s="723">
        <f t="shared" ref="P310:Q310" si="208">SUM(P311:P319)</f>
        <v>68317.612040000007</v>
      </c>
      <c r="Q310" s="723">
        <f t="shared" si="208"/>
        <v>0</v>
      </c>
      <c r="R310" s="723">
        <f>SUM(R311:R319)</f>
        <v>0</v>
      </c>
      <c r="S310" s="723">
        <f>SUM(S311:S312)</f>
        <v>72970.134060000011</v>
      </c>
      <c r="T310" s="723">
        <f>T311+T312</f>
        <v>72970.134060000011</v>
      </c>
      <c r="U310" s="723">
        <f>U311+U312</f>
        <v>0</v>
      </c>
      <c r="V310" s="723">
        <f>V311+V312</f>
        <v>0</v>
      </c>
      <c r="W310" s="723">
        <f>SUM(W311:W312)</f>
        <v>68317.612040000007</v>
      </c>
      <c r="X310" s="723">
        <f t="shared" ref="X310:Y310" si="209">SUM(X311:X319)</f>
        <v>68317.612040000007</v>
      </c>
      <c r="Y310" s="723">
        <f t="shared" si="209"/>
        <v>0</v>
      </c>
      <c r="Z310" s="723">
        <f>SUM(Z311:Z319)</f>
        <v>0</v>
      </c>
      <c r="AA310" s="723">
        <f>SUM(AA311:AA312)</f>
        <v>68317.612039999993</v>
      </c>
      <c r="AB310" s="723">
        <f>SUM(AB311:AB312)</f>
        <v>68317.612039999993</v>
      </c>
      <c r="AC310" s="723">
        <f>SUM(AC311:AC312)</f>
        <v>0</v>
      </c>
      <c r="AD310" s="798">
        <f>SUM(AD311:AD312)</f>
        <v>0</v>
      </c>
      <c r="AE310" s="799">
        <f>W310/S310</f>
        <v>0.93624073629665461</v>
      </c>
      <c r="AF310" s="767">
        <f>W310/O310</f>
        <v>1</v>
      </c>
      <c r="AG310" s="723">
        <f>SUM(AG311:AG312)</f>
        <v>0</v>
      </c>
      <c r="AH310" s="723">
        <f t="shared" ref="AH310:AI310" si="210">SUM(AH311:AH319)</f>
        <v>0</v>
      </c>
      <c r="AI310" s="723">
        <f t="shared" si="210"/>
        <v>0</v>
      </c>
      <c r="AJ310" s="723">
        <f>SUM(AJ311:AJ319)</f>
        <v>0</v>
      </c>
      <c r="AK310" s="723">
        <f>SUM(AK311:AK312)</f>
        <v>68317.612039999993</v>
      </c>
      <c r="AL310" s="723">
        <f t="shared" ref="AL310:AM310" si="211">SUM(AL311:AL319)</f>
        <v>68317.612039999993</v>
      </c>
      <c r="AM310" s="723">
        <f t="shared" si="211"/>
        <v>0</v>
      </c>
      <c r="AN310" s="723">
        <f>SUM(AN311:AN319)</f>
        <v>0</v>
      </c>
      <c r="AO310" s="723">
        <f>SUM(AO311:AO312)</f>
        <v>68317.612039999993</v>
      </c>
      <c r="AP310" s="723">
        <f t="shared" ref="AP310:AQ310" si="212">SUM(AP311:AP319)</f>
        <v>68317.612039999993</v>
      </c>
      <c r="AQ310" s="723">
        <f t="shared" si="212"/>
        <v>0</v>
      </c>
      <c r="AR310" s="723">
        <f>SUM(AR311:AR319)</f>
        <v>0</v>
      </c>
      <c r="AS310" s="723">
        <f>SUM(AT310:AV310)</f>
        <v>1394.6918899999998</v>
      </c>
      <c r="AT310" s="723">
        <f t="shared" ref="AT310:AU310" si="213">SUM(AT311:AT319)</f>
        <v>1394.6918899999998</v>
      </c>
      <c r="AU310" s="723">
        <f t="shared" si="213"/>
        <v>0</v>
      </c>
      <c r="AV310" s="723">
        <f>SUM(AV311:AV319)</f>
        <v>0</v>
      </c>
      <c r="AW310" s="723">
        <f>SUM(AX310:AZ310)</f>
        <v>69712.303929999995</v>
      </c>
      <c r="AX310" s="723">
        <f t="shared" ref="AX310:AY310" si="214">SUM(AX311:AX319)</f>
        <v>69712.303929999995</v>
      </c>
      <c r="AY310" s="723">
        <f t="shared" si="214"/>
        <v>0</v>
      </c>
      <c r="AZ310" s="723">
        <f>SUM(AZ311:AZ319)</f>
        <v>0</v>
      </c>
      <c r="BA310" s="848"/>
      <c r="BB310" s="835"/>
      <c r="BC310" s="835"/>
      <c r="BD310" s="835"/>
      <c r="BE310" s="827"/>
    </row>
    <row r="311" spans="1:57" s="48" customFormat="1" ht="19.5" customHeight="1" x14ac:dyDescent="0.25">
      <c r="A311" s="120"/>
      <c r="B311" s="43"/>
      <c r="C311" s="44"/>
      <c r="D311" s="43"/>
      <c r="E311" s="51"/>
      <c r="F311" s="43"/>
      <c r="G311" s="44"/>
      <c r="H311" s="43"/>
      <c r="I311" s="43"/>
      <c r="J311" s="43"/>
      <c r="K311" s="43"/>
      <c r="L311" s="43"/>
      <c r="M311" s="78"/>
      <c r="N311" s="79" t="s">
        <v>289</v>
      </c>
      <c r="O311" s="717">
        <f>P311</f>
        <v>22544.812040000001</v>
      </c>
      <c r="P311" s="720">
        <f>P268+P275</f>
        <v>22544.812040000001</v>
      </c>
      <c r="Q311" s="720">
        <f>Q275+Q268</f>
        <v>0</v>
      </c>
      <c r="R311" s="720">
        <f>R268+R275</f>
        <v>0</v>
      </c>
      <c r="S311" s="733">
        <f>SUM(T311:V311)</f>
        <v>27197.334060000001</v>
      </c>
      <c r="T311" s="754">
        <f>T268+T275</f>
        <v>27197.334060000001</v>
      </c>
      <c r="U311" s="754">
        <f>U268+U275</f>
        <v>0</v>
      </c>
      <c r="V311" s="754">
        <f>V275+V268</f>
        <v>0</v>
      </c>
      <c r="W311" s="717">
        <f>SUM(X311:Z311)</f>
        <v>22544.812040000001</v>
      </c>
      <c r="X311" s="720">
        <f t="shared" ref="X311:Z312" si="215">X268+X275</f>
        <v>22544.812040000001</v>
      </c>
      <c r="Y311" s="720">
        <f t="shared" si="215"/>
        <v>0</v>
      </c>
      <c r="Z311" s="720">
        <f t="shared" si="215"/>
        <v>0</v>
      </c>
      <c r="AA311" s="717">
        <f>SUM(AB311:AD311)</f>
        <v>22544.812040000001</v>
      </c>
      <c r="AB311" s="720">
        <f t="shared" ref="AB311:AD312" si="216">AB268+AB275</f>
        <v>22544.812040000001</v>
      </c>
      <c r="AC311" s="720">
        <f t="shared" si="216"/>
        <v>0</v>
      </c>
      <c r="AD311" s="762">
        <f t="shared" si="216"/>
        <v>0</v>
      </c>
      <c r="AE311" s="736">
        <f>W311/S311</f>
        <v>0.82893462977893062</v>
      </c>
      <c r="AF311" s="737">
        <f>S311/O311</f>
        <v>1.2063677449049162</v>
      </c>
      <c r="AG311" s="717">
        <f>SUM(AH311:AJ311)</f>
        <v>0</v>
      </c>
      <c r="AH311" s="720">
        <f t="shared" ref="AH311:AI312" si="217">P311-X311</f>
        <v>0</v>
      </c>
      <c r="AI311" s="720">
        <f t="shared" si="217"/>
        <v>0</v>
      </c>
      <c r="AJ311" s="720">
        <f>R311-Z311</f>
        <v>0</v>
      </c>
      <c r="AK311" s="713">
        <f>SUM(AL311:AN311)</f>
        <v>22544.812040000001</v>
      </c>
      <c r="AL311" s="721">
        <f t="shared" ref="AL311:AN312" si="218">AL275+AL268</f>
        <v>22544.812040000001</v>
      </c>
      <c r="AM311" s="721">
        <f t="shared" si="218"/>
        <v>0</v>
      </c>
      <c r="AN311" s="721">
        <f t="shared" si="218"/>
        <v>0</v>
      </c>
      <c r="AO311" s="713">
        <f>SUM(AP311:AR311)</f>
        <v>22544.812040000001</v>
      </c>
      <c r="AP311" s="721">
        <f>AP268+AP275</f>
        <v>22544.812040000001</v>
      </c>
      <c r="AQ311" s="721">
        <f t="shared" ref="AQ311:AQ312" si="219">Y311-AC311</f>
        <v>0</v>
      </c>
      <c r="AR311" s="721">
        <f>Z311-AD311</f>
        <v>0</v>
      </c>
      <c r="AS311" s="713">
        <f>SUM(AT311:AV311)</f>
        <v>0</v>
      </c>
      <c r="AT311" s="721">
        <f>AT268+AT275</f>
        <v>0</v>
      </c>
      <c r="AU311" s="721">
        <f t="shared" ref="AU311:AU312" si="220">AC311-AG311</f>
        <v>0</v>
      </c>
      <c r="AV311" s="721">
        <f>AD311-AH311</f>
        <v>0</v>
      </c>
      <c r="AW311" s="713">
        <f>SUM(AX311:AZ311)</f>
        <v>22544.812040000001</v>
      </c>
      <c r="AX311" s="721">
        <f>AP311+AT311</f>
        <v>22544.812040000001</v>
      </c>
      <c r="AY311" s="721">
        <f t="shared" ref="AY311:AZ312" si="221">AQ311+AU311</f>
        <v>0</v>
      </c>
      <c r="AZ311" s="721">
        <f t="shared" si="221"/>
        <v>0</v>
      </c>
      <c r="BA311" s="849"/>
      <c r="BB311" s="832"/>
      <c r="BC311" s="832"/>
      <c r="BD311" s="832"/>
      <c r="BE311" s="120"/>
    </row>
    <row r="312" spans="1:57" s="48" customFormat="1" ht="19.5" customHeight="1" x14ac:dyDescent="0.25">
      <c r="A312" s="120"/>
      <c r="B312" s="43"/>
      <c r="C312" s="44"/>
      <c r="D312" s="43"/>
      <c r="E312" s="51"/>
      <c r="F312" s="43"/>
      <c r="G312" s="44"/>
      <c r="H312" s="43"/>
      <c r="I312" s="43"/>
      <c r="J312" s="43"/>
      <c r="K312" s="43"/>
      <c r="L312" s="43"/>
      <c r="M312" s="78"/>
      <c r="N312" s="79" t="s">
        <v>288</v>
      </c>
      <c r="O312" s="717">
        <f>P312+Q312+R312</f>
        <v>45772.800000000003</v>
      </c>
      <c r="P312" s="720">
        <f>P276+P269</f>
        <v>45772.800000000003</v>
      </c>
      <c r="Q312" s="720">
        <f>Q276+Q269</f>
        <v>0</v>
      </c>
      <c r="R312" s="720">
        <f>R269+R276</f>
        <v>0</v>
      </c>
      <c r="S312" s="733">
        <f>SUM(T312:V312)</f>
        <v>45772.800000000003</v>
      </c>
      <c r="T312" s="754">
        <f>T269+T276</f>
        <v>45772.800000000003</v>
      </c>
      <c r="U312" s="754">
        <f>U269+U276</f>
        <v>0</v>
      </c>
      <c r="V312" s="754">
        <f>V276+V269</f>
        <v>0</v>
      </c>
      <c r="W312" s="717">
        <f>SUM(X312:Z312)</f>
        <v>45772.800000000003</v>
      </c>
      <c r="X312" s="720">
        <f t="shared" si="215"/>
        <v>45772.800000000003</v>
      </c>
      <c r="Y312" s="720">
        <f t="shared" si="215"/>
        <v>0</v>
      </c>
      <c r="Z312" s="720">
        <f t="shared" si="215"/>
        <v>0</v>
      </c>
      <c r="AA312" s="717">
        <f>SUM(AB312:AD312)</f>
        <v>45772.799999999996</v>
      </c>
      <c r="AB312" s="720">
        <f t="shared" si="216"/>
        <v>45772.799999999996</v>
      </c>
      <c r="AC312" s="720">
        <f t="shared" si="216"/>
        <v>0</v>
      </c>
      <c r="AD312" s="762">
        <f t="shared" si="216"/>
        <v>0</v>
      </c>
      <c r="AE312" s="736">
        <f>W312/S312</f>
        <v>1</v>
      </c>
      <c r="AF312" s="737">
        <f>S312/O312</f>
        <v>1</v>
      </c>
      <c r="AG312" s="717">
        <f>SUM(AH312:AJ312)</f>
        <v>0</v>
      </c>
      <c r="AH312" s="720">
        <f t="shared" si="217"/>
        <v>0</v>
      </c>
      <c r="AI312" s="720">
        <f t="shared" si="217"/>
        <v>0</v>
      </c>
      <c r="AJ312" s="720">
        <f>R312-Z312</f>
        <v>0</v>
      </c>
      <c r="AK312" s="713">
        <f>SUM(AL312:AN312)</f>
        <v>45772.799999999996</v>
      </c>
      <c r="AL312" s="721">
        <f t="shared" si="218"/>
        <v>45772.799999999996</v>
      </c>
      <c r="AM312" s="721">
        <f t="shared" si="218"/>
        <v>0</v>
      </c>
      <c r="AN312" s="721">
        <f t="shared" si="218"/>
        <v>0</v>
      </c>
      <c r="AO312" s="713">
        <f>SUM(AP312:AR312)</f>
        <v>45772.799999999996</v>
      </c>
      <c r="AP312" s="721">
        <f>AP269+AP276</f>
        <v>45772.799999999996</v>
      </c>
      <c r="AQ312" s="721">
        <f t="shared" si="219"/>
        <v>0</v>
      </c>
      <c r="AR312" s="721">
        <f>Z312-AD312</f>
        <v>0</v>
      </c>
      <c r="AS312" s="713">
        <f>SUM(AT312:AV312)</f>
        <v>0</v>
      </c>
      <c r="AT312" s="721">
        <f>AT269+AU276</f>
        <v>0</v>
      </c>
      <c r="AU312" s="721">
        <f t="shared" si="220"/>
        <v>0</v>
      </c>
      <c r="AV312" s="721">
        <f>AD312-AH312</f>
        <v>0</v>
      </c>
      <c r="AW312" s="713">
        <f>SUM(AX312:AZ312)</f>
        <v>45772.799999999996</v>
      </c>
      <c r="AX312" s="721">
        <f>AP312+AT312</f>
        <v>45772.799999999996</v>
      </c>
      <c r="AY312" s="721">
        <f t="shared" si="221"/>
        <v>0</v>
      </c>
      <c r="AZ312" s="721">
        <f t="shared" si="221"/>
        <v>0</v>
      </c>
      <c r="BA312" s="849"/>
      <c r="BB312" s="832"/>
      <c r="BC312" s="832"/>
      <c r="BD312" s="832"/>
      <c r="BE312" s="120"/>
    </row>
    <row r="313" spans="1:57" s="48" customFormat="1" ht="52.9" hidden="1" customHeight="1" x14ac:dyDescent="0.25">
      <c r="A313" s="120"/>
      <c r="B313" s="43"/>
      <c r="C313" s="44"/>
      <c r="D313" s="43"/>
      <c r="E313" s="51"/>
      <c r="F313" s="43"/>
      <c r="G313" s="44"/>
      <c r="H313" s="43"/>
      <c r="I313" s="43"/>
      <c r="J313" s="43"/>
      <c r="K313" s="43"/>
      <c r="L313" s="43"/>
      <c r="M313" s="802">
        <v>1</v>
      </c>
      <c r="N313" s="277" t="s">
        <v>324</v>
      </c>
      <c r="O313" s="763"/>
      <c r="P313" s="763"/>
      <c r="Q313" s="763"/>
      <c r="R313" s="763"/>
      <c r="S313" s="763"/>
      <c r="T313" s="763"/>
      <c r="U313" s="763"/>
      <c r="V313" s="763"/>
      <c r="W313" s="763"/>
      <c r="X313" s="763"/>
      <c r="Y313" s="771"/>
      <c r="Z313" s="771"/>
      <c r="AA313" s="763"/>
      <c r="AB313" s="763"/>
      <c r="AC313" s="771"/>
      <c r="AD313" s="772"/>
      <c r="AE313" s="774"/>
      <c r="AF313" s="750"/>
      <c r="AG313" s="763"/>
      <c r="AH313" s="763"/>
      <c r="AI313" s="771"/>
      <c r="AJ313" s="771"/>
      <c r="AK313" s="763"/>
      <c r="AL313" s="763"/>
      <c r="AM313" s="771"/>
      <c r="AN313" s="771"/>
      <c r="AO313" s="763"/>
      <c r="AP313" s="763"/>
      <c r="AQ313" s="771"/>
      <c r="AR313" s="771"/>
      <c r="AS313" s="763"/>
      <c r="AT313" s="763"/>
      <c r="AU313" s="771"/>
      <c r="AV313" s="771"/>
      <c r="AW313" s="763"/>
      <c r="AX313" s="763"/>
      <c r="AY313" s="771"/>
      <c r="AZ313" s="771"/>
      <c r="BA313" s="848"/>
      <c r="BB313" s="835"/>
      <c r="BC313" s="838"/>
      <c r="BD313" s="838"/>
      <c r="BE313" s="120"/>
    </row>
    <row r="314" spans="1:57" s="48" customFormat="1" ht="15" hidden="1" customHeight="1" x14ac:dyDescent="0.25">
      <c r="A314" s="120"/>
      <c r="B314" s="43"/>
      <c r="C314" s="44"/>
      <c r="D314" s="43"/>
      <c r="E314" s="51"/>
      <c r="F314" s="43"/>
      <c r="G314" s="44"/>
      <c r="H314" s="43"/>
      <c r="I314" s="43"/>
      <c r="J314" s="43"/>
      <c r="K314" s="43"/>
      <c r="L314" s="43"/>
      <c r="M314" s="613"/>
      <c r="N314" s="79" t="s">
        <v>289</v>
      </c>
      <c r="O314" s="717"/>
      <c r="P314" s="720"/>
      <c r="Q314" s="720"/>
      <c r="R314" s="763"/>
      <c r="S314" s="717"/>
      <c r="T314" s="720"/>
      <c r="U314" s="720"/>
      <c r="V314" s="763"/>
      <c r="W314" s="717"/>
      <c r="X314" s="720"/>
      <c r="Y314" s="771"/>
      <c r="Z314" s="771"/>
      <c r="AA314" s="717"/>
      <c r="AB314" s="720"/>
      <c r="AC314" s="771"/>
      <c r="AD314" s="772"/>
      <c r="AE314" s="774"/>
      <c r="AF314" s="750"/>
      <c r="AG314" s="717"/>
      <c r="AH314" s="720"/>
      <c r="AI314" s="771"/>
      <c r="AJ314" s="771"/>
      <c r="AK314" s="717"/>
      <c r="AL314" s="720"/>
      <c r="AM314" s="771"/>
      <c r="AN314" s="771"/>
      <c r="AO314" s="717"/>
      <c r="AP314" s="720"/>
      <c r="AQ314" s="771"/>
      <c r="AR314" s="771"/>
      <c r="AS314" s="717"/>
      <c r="AT314" s="720"/>
      <c r="AU314" s="771"/>
      <c r="AV314" s="771"/>
      <c r="AW314" s="717"/>
      <c r="AX314" s="720"/>
      <c r="AY314" s="771"/>
      <c r="AZ314" s="771"/>
      <c r="BA314" s="849"/>
      <c r="BB314" s="832"/>
      <c r="BC314" s="838"/>
      <c r="BD314" s="838"/>
      <c r="BE314" s="120"/>
    </row>
    <row r="315" spans="1:57" s="48" customFormat="1" ht="15" hidden="1" customHeight="1" x14ac:dyDescent="0.25">
      <c r="A315" s="120"/>
      <c r="B315" s="43"/>
      <c r="C315" s="44"/>
      <c r="D315" s="43"/>
      <c r="E315" s="51"/>
      <c r="F315" s="43"/>
      <c r="G315" s="44"/>
      <c r="H315" s="43"/>
      <c r="I315" s="43"/>
      <c r="J315" s="43"/>
      <c r="K315" s="43"/>
      <c r="L315" s="43"/>
      <c r="M315" s="613"/>
      <c r="N315" s="79" t="s">
        <v>288</v>
      </c>
      <c r="O315" s="717"/>
      <c r="P315" s="720"/>
      <c r="Q315" s="720"/>
      <c r="R315" s="763"/>
      <c r="S315" s="717"/>
      <c r="T315" s="720"/>
      <c r="U315" s="720"/>
      <c r="V315" s="763"/>
      <c r="W315" s="717"/>
      <c r="X315" s="720"/>
      <c r="Y315" s="771"/>
      <c r="Z315" s="771"/>
      <c r="AA315" s="717"/>
      <c r="AB315" s="720"/>
      <c r="AC315" s="771"/>
      <c r="AD315" s="772"/>
      <c r="AE315" s="774"/>
      <c r="AF315" s="750"/>
      <c r="AG315" s="717"/>
      <c r="AH315" s="720"/>
      <c r="AI315" s="771"/>
      <c r="AJ315" s="771"/>
      <c r="AK315" s="717"/>
      <c r="AL315" s="720"/>
      <c r="AM315" s="771"/>
      <c r="AN315" s="771"/>
      <c r="AO315" s="717"/>
      <c r="AP315" s="720"/>
      <c r="AQ315" s="771"/>
      <c r="AR315" s="771"/>
      <c r="AS315" s="717"/>
      <c r="AT315" s="720"/>
      <c r="AU315" s="771"/>
      <c r="AV315" s="771"/>
      <c r="AW315" s="717"/>
      <c r="AX315" s="720"/>
      <c r="AY315" s="771"/>
      <c r="AZ315" s="771"/>
      <c r="BA315" s="849"/>
      <c r="BB315" s="832"/>
      <c r="BC315" s="838"/>
      <c r="BD315" s="838"/>
      <c r="BE315" s="120"/>
    </row>
    <row r="316" spans="1:57" s="48" customFormat="1" ht="59.45" hidden="1" customHeight="1" x14ac:dyDescent="0.25">
      <c r="A316" s="120"/>
      <c r="B316" s="43"/>
      <c r="C316" s="44"/>
      <c r="D316" s="43"/>
      <c r="E316" s="51"/>
      <c r="F316" s="43"/>
      <c r="G316" s="44"/>
      <c r="H316" s="43"/>
      <c r="I316" s="43"/>
      <c r="J316" s="43"/>
      <c r="K316" s="43"/>
      <c r="L316" s="43"/>
      <c r="M316" s="802">
        <v>2</v>
      </c>
      <c r="N316" s="277" t="s">
        <v>328</v>
      </c>
      <c r="O316" s="763"/>
      <c r="P316" s="763"/>
      <c r="Q316" s="763"/>
      <c r="R316" s="763"/>
      <c r="S316" s="763"/>
      <c r="T316" s="763"/>
      <c r="U316" s="763"/>
      <c r="V316" s="763"/>
      <c r="W316" s="763"/>
      <c r="X316" s="763"/>
      <c r="Y316" s="771"/>
      <c r="Z316" s="771"/>
      <c r="AA316" s="763"/>
      <c r="AB316" s="763"/>
      <c r="AC316" s="771"/>
      <c r="AD316" s="772"/>
      <c r="AE316" s="774"/>
      <c r="AF316" s="750"/>
      <c r="AG316" s="763"/>
      <c r="AH316" s="763"/>
      <c r="AI316" s="771"/>
      <c r="AJ316" s="771"/>
      <c r="AK316" s="763"/>
      <c r="AL316" s="763"/>
      <c r="AM316" s="771"/>
      <c r="AN316" s="771"/>
      <c r="AO316" s="763"/>
      <c r="AP316" s="763"/>
      <c r="AQ316" s="771"/>
      <c r="AR316" s="771"/>
      <c r="AS316" s="763"/>
      <c r="AT316" s="763"/>
      <c r="AU316" s="771"/>
      <c r="AV316" s="771"/>
      <c r="AW316" s="763"/>
      <c r="AX316" s="763"/>
      <c r="AY316" s="771"/>
      <c r="AZ316" s="771"/>
      <c r="BA316" s="848"/>
      <c r="BB316" s="835"/>
      <c r="BC316" s="838"/>
      <c r="BD316" s="838"/>
      <c r="BE316" s="120"/>
    </row>
    <row r="317" spans="1:57" s="48" customFormat="1" ht="19.5" hidden="1" customHeight="1" x14ac:dyDescent="0.25">
      <c r="A317" s="120"/>
      <c r="B317" s="43"/>
      <c r="C317" s="44"/>
      <c r="D317" s="43"/>
      <c r="E317" s="51"/>
      <c r="F317" s="43"/>
      <c r="G317" s="44"/>
      <c r="H317" s="43"/>
      <c r="I317" s="43"/>
      <c r="J317" s="43"/>
      <c r="K317" s="43"/>
      <c r="L317" s="43"/>
      <c r="M317" s="613"/>
      <c r="N317" s="79" t="s">
        <v>289</v>
      </c>
      <c r="O317" s="717"/>
      <c r="P317" s="720"/>
      <c r="Q317" s="720"/>
      <c r="R317" s="763"/>
      <c r="S317" s="717"/>
      <c r="T317" s="720"/>
      <c r="U317" s="720"/>
      <c r="V317" s="763"/>
      <c r="W317" s="717"/>
      <c r="X317" s="720"/>
      <c r="Y317" s="771"/>
      <c r="Z317" s="771"/>
      <c r="AA317" s="717"/>
      <c r="AB317" s="720"/>
      <c r="AC317" s="771"/>
      <c r="AD317" s="772"/>
      <c r="AE317" s="774"/>
      <c r="AF317" s="750"/>
      <c r="AG317" s="717"/>
      <c r="AH317" s="720"/>
      <c r="AI317" s="771"/>
      <c r="AJ317" s="771"/>
      <c r="AK317" s="717"/>
      <c r="AL317" s="720"/>
      <c r="AM317" s="771"/>
      <c r="AN317" s="771"/>
      <c r="AO317" s="717"/>
      <c r="AP317" s="720"/>
      <c r="AQ317" s="771"/>
      <c r="AR317" s="771"/>
      <c r="AS317" s="717"/>
      <c r="AT317" s="720"/>
      <c r="AU317" s="771"/>
      <c r="AV317" s="771"/>
      <c r="AW317" s="717"/>
      <c r="AX317" s="720"/>
      <c r="AY317" s="771"/>
      <c r="AZ317" s="771"/>
      <c r="BA317" s="849"/>
      <c r="BB317" s="832"/>
      <c r="BC317" s="838"/>
      <c r="BD317" s="838"/>
      <c r="BE317" s="120"/>
    </row>
    <row r="318" spans="1:57" s="48" customFormat="1" ht="19.5" hidden="1" customHeight="1" x14ac:dyDescent="0.25">
      <c r="A318" s="120"/>
      <c r="B318" s="43"/>
      <c r="C318" s="44"/>
      <c r="D318" s="43"/>
      <c r="E318" s="51"/>
      <c r="F318" s="43"/>
      <c r="G318" s="44"/>
      <c r="H318" s="43"/>
      <c r="I318" s="43"/>
      <c r="J318" s="43"/>
      <c r="K318" s="43"/>
      <c r="L318" s="43"/>
      <c r="M318" s="613"/>
      <c r="N318" s="79" t="s">
        <v>288</v>
      </c>
      <c r="O318" s="717"/>
      <c r="P318" s="720"/>
      <c r="Q318" s="720"/>
      <c r="R318" s="763"/>
      <c r="S318" s="717"/>
      <c r="T318" s="720"/>
      <c r="U318" s="720"/>
      <c r="V318" s="763"/>
      <c r="W318" s="717"/>
      <c r="X318" s="720"/>
      <c r="Y318" s="771"/>
      <c r="Z318" s="771"/>
      <c r="AA318" s="717"/>
      <c r="AB318" s="720"/>
      <c r="AC318" s="771"/>
      <c r="AD318" s="772"/>
      <c r="AE318" s="774"/>
      <c r="AF318" s="750"/>
      <c r="AG318" s="717"/>
      <c r="AH318" s="720"/>
      <c r="AI318" s="771"/>
      <c r="AJ318" s="771"/>
      <c r="AK318" s="717"/>
      <c r="AL318" s="720"/>
      <c r="AM318" s="771"/>
      <c r="AN318" s="771"/>
      <c r="AO318" s="717"/>
      <c r="AP318" s="720"/>
      <c r="AQ318" s="771"/>
      <c r="AR318" s="771"/>
      <c r="AS318" s="717"/>
      <c r="AT318" s="720"/>
      <c r="AU318" s="771"/>
      <c r="AV318" s="771"/>
      <c r="AW318" s="717"/>
      <c r="AX318" s="720"/>
      <c r="AY318" s="771"/>
      <c r="AZ318" s="771"/>
      <c r="BA318" s="849"/>
      <c r="BB318" s="832"/>
      <c r="BC318" s="838"/>
      <c r="BD318" s="838"/>
      <c r="BE318" s="120"/>
    </row>
    <row r="319" spans="1:57" s="48" customFormat="1" ht="19.5" customHeight="1" x14ac:dyDescent="0.25">
      <c r="A319" s="120"/>
      <c r="B319" s="43"/>
      <c r="C319" s="44"/>
      <c r="D319" s="43"/>
      <c r="E319" s="51"/>
      <c r="F319" s="43"/>
      <c r="G319" s="44"/>
      <c r="H319" s="43"/>
      <c r="I319" s="43"/>
      <c r="J319" s="43"/>
      <c r="K319" s="43"/>
      <c r="L319" s="43"/>
      <c r="M319" s="613"/>
      <c r="N319" s="79" t="s">
        <v>502</v>
      </c>
      <c r="O319" s="717">
        <f>SUM(P319:R319)</f>
        <v>0</v>
      </c>
      <c r="P319" s="720">
        <f t="shared" ref="P319:Q319" si="222">P309+P273</f>
        <v>0</v>
      </c>
      <c r="Q319" s="720">
        <f t="shared" si="222"/>
        <v>0</v>
      </c>
      <c r="R319" s="720">
        <f>R309+R273</f>
        <v>0</v>
      </c>
      <c r="S319" s="717"/>
      <c r="T319" s="720"/>
      <c r="U319" s="720"/>
      <c r="V319" s="763"/>
      <c r="W319" s="717">
        <f>SUM(X319:Z319)</f>
        <v>0</v>
      </c>
      <c r="X319" s="725">
        <f t="shared" ref="X319:Y319" si="223">X273+X309</f>
        <v>0</v>
      </c>
      <c r="Y319" s="725">
        <f t="shared" si="223"/>
        <v>0</v>
      </c>
      <c r="Z319" s="725">
        <f>Z273+Z309</f>
        <v>0</v>
      </c>
      <c r="AA319" s="717"/>
      <c r="AB319" s="720"/>
      <c r="AC319" s="771"/>
      <c r="AD319" s="772"/>
      <c r="AE319" s="774"/>
      <c r="AF319" s="750"/>
      <c r="AG319" s="717">
        <f>SUM(AH319:AJ319)</f>
        <v>0</v>
      </c>
      <c r="AH319" s="725">
        <f t="shared" ref="AH319:AI319" si="224">AH273+AH309</f>
        <v>0</v>
      </c>
      <c r="AI319" s="725">
        <f t="shared" si="224"/>
        <v>0</v>
      </c>
      <c r="AJ319" s="725">
        <f>AJ273+AJ309</f>
        <v>0</v>
      </c>
      <c r="AK319" s="717">
        <f>SUM(AL319:AN319)</f>
        <v>0</v>
      </c>
      <c r="AL319" s="725">
        <f t="shared" ref="AL319:AM319" si="225">AL273+AL309</f>
        <v>0</v>
      </c>
      <c r="AM319" s="725">
        <f t="shared" si="225"/>
        <v>0</v>
      </c>
      <c r="AN319" s="725">
        <f>AN273+AN309</f>
        <v>0</v>
      </c>
      <c r="AO319" s="717">
        <f>SUM(AP319:AR319)</f>
        <v>0</v>
      </c>
      <c r="AP319" s="725">
        <f t="shared" ref="AP319:AQ319" si="226">AP309+AP273</f>
        <v>0</v>
      </c>
      <c r="AQ319" s="725">
        <f t="shared" si="226"/>
        <v>0</v>
      </c>
      <c r="AR319" s="725">
        <f>AR309+AR273</f>
        <v>0</v>
      </c>
      <c r="AS319" s="717">
        <f>SUM(AT319:AV319)</f>
        <v>1394.6918899999998</v>
      </c>
      <c r="AT319" s="716">
        <f t="shared" ref="AT319:AU319" si="227">AT273+AT309</f>
        <v>1394.6918899999998</v>
      </c>
      <c r="AU319" s="716">
        <f t="shared" si="227"/>
        <v>0</v>
      </c>
      <c r="AV319" s="716">
        <f>AV273+AV309</f>
        <v>0</v>
      </c>
      <c r="AW319" s="717">
        <f>SUM(AX319:AZ319)</f>
        <v>1394.6918899999998</v>
      </c>
      <c r="AX319" s="716">
        <f t="shared" ref="AX319:AY319" si="228">AX273+AX309</f>
        <v>1394.6918899999998</v>
      </c>
      <c r="AY319" s="716">
        <f t="shared" si="228"/>
        <v>0</v>
      </c>
      <c r="AZ319" s="716">
        <f>AZ273+AZ309</f>
        <v>0</v>
      </c>
      <c r="BA319" s="849"/>
      <c r="BB319" s="833"/>
      <c r="BC319" s="833"/>
      <c r="BD319" s="833"/>
      <c r="BE319" s="120"/>
    </row>
    <row r="320" spans="1:57" s="669" customFormat="1" ht="49.5" customHeight="1" x14ac:dyDescent="0.25">
      <c r="A320" s="827"/>
      <c r="B320" s="856"/>
      <c r="C320" s="857"/>
      <c r="D320" s="857"/>
      <c r="E320" s="827"/>
      <c r="F320" s="827"/>
      <c r="G320" s="827"/>
      <c r="H320" s="827"/>
      <c r="I320" s="827"/>
      <c r="J320" s="827"/>
      <c r="K320" s="827"/>
      <c r="L320" s="827"/>
      <c r="M320" s="1027" t="s">
        <v>598</v>
      </c>
      <c r="N320" s="1028"/>
      <c r="O320" s="711">
        <f>SUM(P320:R320)</f>
        <v>1469529.1288700001</v>
      </c>
      <c r="P320" s="711">
        <f t="shared" ref="P320:Q320" si="229">SUM(P321:P323)</f>
        <v>230798.96483999997</v>
      </c>
      <c r="Q320" s="711">
        <f t="shared" si="229"/>
        <v>440938.50534000009</v>
      </c>
      <c r="R320" s="711">
        <f>SUM(R321:R323)</f>
        <v>797791.65868999995</v>
      </c>
      <c r="S320" s="711">
        <f>SUM(S321:S322)</f>
        <v>1184760.1220600002</v>
      </c>
      <c r="T320" s="711">
        <f>SUM(T321:T322)</f>
        <v>332025.52205999999</v>
      </c>
      <c r="U320" s="711">
        <f>SUM(U321:U322)</f>
        <v>400000</v>
      </c>
      <c r="V320" s="711">
        <f>SUM(V321:V322)</f>
        <v>452734.6</v>
      </c>
      <c r="W320" s="711">
        <f>SUM(X320:Z320)</f>
        <v>1469450.90704</v>
      </c>
      <c r="X320" s="711">
        <f t="shared" ref="X320:Y320" si="230">SUM(X321:X323)</f>
        <v>230798.96483999997</v>
      </c>
      <c r="Y320" s="711">
        <f t="shared" si="230"/>
        <v>440867.9063400001</v>
      </c>
      <c r="Z320" s="711">
        <f>SUM(Z321:Z323)</f>
        <v>797784.03586000006</v>
      </c>
      <c r="AA320" s="711">
        <f>SUM(AA321:AA322)</f>
        <v>1267685.7391900001</v>
      </c>
      <c r="AB320" s="711">
        <f>SUM(AB321:AB322)</f>
        <v>164711.14168</v>
      </c>
      <c r="AC320" s="711">
        <f>SUM(AC321:AC322)</f>
        <v>373645.78801999998</v>
      </c>
      <c r="AD320" s="728">
        <f>SUM(AD321:AD322)</f>
        <v>729328.80949000013</v>
      </c>
      <c r="AE320" s="800">
        <f t="shared" si="197"/>
        <v>1.2402940305629075</v>
      </c>
      <c r="AF320" s="801">
        <f>W320/O320</f>
        <v>0.99994677082035088</v>
      </c>
      <c r="AG320" s="711">
        <f>SUM(AH320:AJ320)</f>
        <v>78.221830000001773</v>
      </c>
      <c r="AH320" s="711">
        <f t="shared" ref="AH320:AI320" si="231">SUM(AH321:AH323)</f>
        <v>0</v>
      </c>
      <c r="AI320" s="711">
        <f t="shared" si="231"/>
        <v>70.598999999999933</v>
      </c>
      <c r="AJ320" s="711">
        <f>SUM(AJ321:AJ323)</f>
        <v>7.6228300000018407</v>
      </c>
      <c r="AK320" s="711">
        <f>SUM(AL320:AN320)</f>
        <v>1313965.8400600001</v>
      </c>
      <c r="AL320" s="711">
        <f t="shared" ref="AL320:AM320" si="232">SUM(AL321:AL323)</f>
        <v>164711.14168</v>
      </c>
      <c r="AM320" s="711">
        <f t="shared" si="232"/>
        <v>419925.88889</v>
      </c>
      <c r="AN320" s="711">
        <f>SUM(AN321:AN323)</f>
        <v>729328.80949000013</v>
      </c>
      <c r="AO320" s="711">
        <f>SUM(AP320:AR320)</f>
        <v>1313965.8400640001</v>
      </c>
      <c r="AP320" s="711">
        <f t="shared" ref="AP320:AQ320" si="233">SUM(AP321:AP323)</f>
        <v>164711.14168</v>
      </c>
      <c r="AQ320" s="711">
        <f t="shared" si="233"/>
        <v>419925.88889400003</v>
      </c>
      <c r="AR320" s="711">
        <f>SUM(AR321:AR323)</f>
        <v>729328.80949000013</v>
      </c>
      <c r="AS320" s="711">
        <f>SUM(AT320:AV320)</f>
        <v>217730.17096999998</v>
      </c>
      <c r="AT320" s="711">
        <f t="shared" ref="AT320:AU320" si="234">SUM(AT321:AT323)</f>
        <v>8203.8174400000007</v>
      </c>
      <c r="AU320" s="711">
        <f t="shared" si="234"/>
        <v>108439.87493999999</v>
      </c>
      <c r="AV320" s="711">
        <f>SUM(AV321:AV323)</f>
        <v>101086.47859</v>
      </c>
      <c r="AW320" s="711">
        <f>SUM(AW321:AW323)</f>
        <v>1531696.0110340002</v>
      </c>
      <c r="AX320" s="711">
        <f t="shared" ref="AX320:AZ320" si="235">SUM(AX321:AX323)</f>
        <v>172914.95912000001</v>
      </c>
      <c r="AY320" s="711">
        <f t="shared" si="235"/>
        <v>528365.76383399998</v>
      </c>
      <c r="AZ320" s="711">
        <f t="shared" si="235"/>
        <v>830415.28808000009</v>
      </c>
      <c r="BA320" s="848"/>
      <c r="BB320" s="835"/>
      <c r="BC320" s="835"/>
      <c r="BD320" s="835"/>
      <c r="BE320" s="827"/>
    </row>
    <row r="321" spans="1:57" s="48" customFormat="1" ht="19.5" customHeight="1" x14ac:dyDescent="0.25">
      <c r="A321" s="120"/>
      <c r="B321" s="43"/>
      <c r="C321" s="44"/>
      <c r="D321" s="43"/>
      <c r="E321" s="51"/>
      <c r="F321" s="43"/>
      <c r="G321" s="44"/>
      <c r="H321" s="43"/>
      <c r="I321" s="43"/>
      <c r="J321" s="43"/>
      <c r="K321" s="43"/>
      <c r="L321" s="43"/>
      <c r="M321" s="78"/>
      <c r="N321" s="79" t="s">
        <v>289</v>
      </c>
      <c r="O321" s="717">
        <f>SUM(P321:R321)</f>
        <v>1377476.2280000001</v>
      </c>
      <c r="P321" s="720">
        <f t="shared" ref="P321:Q321" si="236">P258+P311</f>
        <v>185026.16483999998</v>
      </c>
      <c r="Q321" s="720">
        <f t="shared" si="236"/>
        <v>394658.40447000007</v>
      </c>
      <c r="R321" s="720">
        <f>R258+R311</f>
        <v>797791.65868999995</v>
      </c>
      <c r="S321" s="733">
        <f>SUM(T321:V321)</f>
        <v>1138987.3220600002</v>
      </c>
      <c r="T321" s="754">
        <f>T311+T265</f>
        <v>286252.72206</v>
      </c>
      <c r="U321" s="754">
        <f>U311+U265</f>
        <v>400000</v>
      </c>
      <c r="V321" s="754">
        <f>V311+V265</f>
        <v>452734.6</v>
      </c>
      <c r="W321" s="717">
        <f>SUM(X321:Z321)</f>
        <v>1377398.0061699999</v>
      </c>
      <c r="X321" s="720">
        <f t="shared" ref="X321:Y321" si="237">X258+X311</f>
        <v>185026.16483999998</v>
      </c>
      <c r="Y321" s="720">
        <f t="shared" si="237"/>
        <v>394587.80547000008</v>
      </c>
      <c r="Z321" s="720">
        <f>Z258+Z311</f>
        <v>797784.03586000006</v>
      </c>
      <c r="AA321" s="717">
        <f>SUM(AB321:AD321)</f>
        <v>1221912.9391900001</v>
      </c>
      <c r="AB321" s="720">
        <f>AB311+AB265</f>
        <v>118938.34168</v>
      </c>
      <c r="AC321" s="720">
        <f>AC311+AC265</f>
        <v>373645.78801999998</v>
      </c>
      <c r="AD321" s="762">
        <f>AD311+AD265</f>
        <v>729328.80949000013</v>
      </c>
      <c r="AE321" s="736">
        <f t="shared" si="197"/>
        <v>1.2093181192559759</v>
      </c>
      <c r="AF321" s="737">
        <f>W321/O321</f>
        <v>0.9999432136624864</v>
      </c>
      <c r="AG321" s="717">
        <f>SUM(AH321:AJ321)</f>
        <v>78.221830000001773</v>
      </c>
      <c r="AH321" s="720">
        <f t="shared" ref="AH321:AI321" si="238">AH258+AH311</f>
        <v>0</v>
      </c>
      <c r="AI321" s="720">
        <f t="shared" si="238"/>
        <v>70.598999999999933</v>
      </c>
      <c r="AJ321" s="720">
        <f>AJ258+AJ311</f>
        <v>7.6228300000018407</v>
      </c>
      <c r="AK321" s="713">
        <f>SUM(AL321:AN321)</f>
        <v>1221912.9391900001</v>
      </c>
      <c r="AL321" s="721">
        <f t="shared" ref="AL321:AM321" si="239">AL258+AL311</f>
        <v>118938.34168</v>
      </c>
      <c r="AM321" s="721">
        <f t="shared" si="239"/>
        <v>373645.78801999998</v>
      </c>
      <c r="AN321" s="721">
        <f>AN258+AN311</f>
        <v>729328.80949000013</v>
      </c>
      <c r="AO321" s="713">
        <f>SUM(AP321:AR321)</f>
        <v>1221912.9391940001</v>
      </c>
      <c r="AP321" s="721">
        <f t="shared" ref="AP321:AQ321" si="240">AP258+AP311</f>
        <v>118938.34168</v>
      </c>
      <c r="AQ321" s="721">
        <f t="shared" si="240"/>
        <v>373645.78802400001</v>
      </c>
      <c r="AR321" s="721">
        <f>AR258+AR311</f>
        <v>729328.80949000013</v>
      </c>
      <c r="AS321" s="713">
        <f>SUM(AT321:AV321)</f>
        <v>0</v>
      </c>
      <c r="AT321" s="721">
        <v>0</v>
      </c>
      <c r="AU321" s="721">
        <v>0</v>
      </c>
      <c r="AV321" s="721">
        <v>0</v>
      </c>
      <c r="AW321" s="713">
        <f>SUM(AX321:AZ321)</f>
        <v>1221912.9391940001</v>
      </c>
      <c r="AX321" s="721">
        <v>118938.34168</v>
      </c>
      <c r="AY321" s="721">
        <v>373645.78802400001</v>
      </c>
      <c r="AZ321" s="721">
        <v>729328.80949000013</v>
      </c>
      <c r="BA321" s="849"/>
      <c r="BB321" s="832"/>
      <c r="BC321" s="832"/>
      <c r="BD321" s="832"/>
      <c r="BE321" s="120"/>
    </row>
    <row r="322" spans="1:57" s="48" customFormat="1" ht="19.5" customHeight="1" x14ac:dyDescent="0.25">
      <c r="A322" s="120"/>
      <c r="B322" s="43"/>
      <c r="C322" s="44"/>
      <c r="D322" s="43"/>
      <c r="E322" s="51"/>
      <c r="F322" s="43"/>
      <c r="G322" s="44"/>
      <c r="H322" s="43"/>
      <c r="I322" s="43"/>
      <c r="J322" s="43"/>
      <c r="K322" s="43"/>
      <c r="L322" s="43"/>
      <c r="M322" s="78"/>
      <c r="N322" s="79" t="s">
        <v>288</v>
      </c>
      <c r="O322" s="717">
        <f t="shared" ref="O322:O323" si="241">SUM(P322:R322)</f>
        <v>92052.900870000012</v>
      </c>
      <c r="P322" s="720">
        <f t="shared" ref="P322:Q322" si="242">P260+P312</f>
        <v>45772.800000000003</v>
      </c>
      <c r="Q322" s="720">
        <f t="shared" si="242"/>
        <v>46280.100870000002</v>
      </c>
      <c r="R322" s="720">
        <f>R260+R312</f>
        <v>0</v>
      </c>
      <c r="S322" s="733">
        <f>SUM(T322:V322)</f>
        <v>45772.800000000003</v>
      </c>
      <c r="T322" s="754">
        <f>T312</f>
        <v>45772.800000000003</v>
      </c>
      <c r="U322" s="754">
        <f>U312</f>
        <v>0</v>
      </c>
      <c r="V322" s="754">
        <f>V312</f>
        <v>0</v>
      </c>
      <c r="W322" s="717">
        <f t="shared" ref="W322:W323" si="243">SUM(X322:Z322)</f>
        <v>92052.900870000012</v>
      </c>
      <c r="X322" s="720">
        <f t="shared" ref="X322:Y322" si="244">X260+X312</f>
        <v>45772.800000000003</v>
      </c>
      <c r="Y322" s="720">
        <f t="shared" si="244"/>
        <v>46280.100870000002</v>
      </c>
      <c r="Z322" s="720">
        <f>Z260+Z312</f>
        <v>0</v>
      </c>
      <c r="AA322" s="717">
        <f>SUM(AB322:AD322)</f>
        <v>45772.799999999996</v>
      </c>
      <c r="AB322" s="720">
        <f>AB312</f>
        <v>45772.799999999996</v>
      </c>
      <c r="AC322" s="720">
        <f>AC312</f>
        <v>0</v>
      </c>
      <c r="AD322" s="762">
        <f>AD312</f>
        <v>0</v>
      </c>
      <c r="AE322" s="736">
        <f t="shared" si="197"/>
        <v>2.0110830202653105</v>
      </c>
      <c r="AF322" s="737">
        <f>W322/O322</f>
        <v>1</v>
      </c>
      <c r="AG322" s="717">
        <f t="shared" ref="AG322:AG323" si="245">SUM(AH322:AJ322)</f>
        <v>0</v>
      </c>
      <c r="AH322" s="720">
        <f t="shared" ref="AH322:AI322" si="246">AH260+AH312</f>
        <v>0</v>
      </c>
      <c r="AI322" s="720">
        <f t="shared" si="246"/>
        <v>0</v>
      </c>
      <c r="AJ322" s="720">
        <f>AJ260+AJ312</f>
        <v>0</v>
      </c>
      <c r="AK322" s="713">
        <f t="shared" ref="AK322:AK323" si="247">SUM(AL322:AN322)</f>
        <v>92052.900869999998</v>
      </c>
      <c r="AL322" s="721">
        <f t="shared" ref="AL322:AM322" si="248">AL260+AL312</f>
        <v>45772.799999999996</v>
      </c>
      <c r="AM322" s="721">
        <f t="shared" si="248"/>
        <v>46280.100870000002</v>
      </c>
      <c r="AN322" s="721">
        <f>AN260+AN312</f>
        <v>0</v>
      </c>
      <c r="AO322" s="713">
        <f t="shared" ref="AO322:AO323" si="249">SUM(AP322:AR322)</f>
        <v>92052.900869999998</v>
      </c>
      <c r="AP322" s="721">
        <f t="shared" ref="AP322:AQ322" si="250">AP260+AP312</f>
        <v>45772.799999999996</v>
      </c>
      <c r="AQ322" s="721">
        <f t="shared" si="250"/>
        <v>46280.100870000002</v>
      </c>
      <c r="AR322" s="721">
        <f>AR260+AR312</f>
        <v>0</v>
      </c>
      <c r="AS322" s="713">
        <f t="shared" ref="AS322:AS323" si="251">SUM(AT322:AV322)</f>
        <v>0</v>
      </c>
      <c r="AT322" s="721">
        <f t="shared" ref="AT322:AU322" si="252">AT260</f>
        <v>0</v>
      </c>
      <c r="AU322" s="721">
        <f t="shared" si="252"/>
        <v>0</v>
      </c>
      <c r="AV322" s="721">
        <f>AV260</f>
        <v>0</v>
      </c>
      <c r="AW322" s="713">
        <f t="shared" ref="AW322:AW323" si="253">SUM(AX322:AZ322)</f>
        <v>92052.900869999998</v>
      </c>
      <c r="AX322" s="721">
        <f t="shared" ref="AX322:AY322" si="254">AX260+AX312</f>
        <v>45772.799999999996</v>
      </c>
      <c r="AY322" s="721">
        <f t="shared" si="254"/>
        <v>46280.100870000002</v>
      </c>
      <c r="AZ322" s="721">
        <f>AZ260+AZ312</f>
        <v>0</v>
      </c>
      <c r="BA322" s="849"/>
      <c r="BB322" s="832"/>
      <c r="BC322" s="832"/>
      <c r="BD322" s="832"/>
      <c r="BE322" s="120"/>
    </row>
    <row r="323" spans="1:57" s="48" customFormat="1" ht="19.5" customHeight="1" x14ac:dyDescent="0.25">
      <c r="A323" s="120"/>
      <c r="B323" s="64"/>
      <c r="C323" s="64"/>
      <c r="D323" s="64"/>
      <c r="E323" s="80"/>
      <c r="F323" s="64"/>
      <c r="G323" s="64"/>
      <c r="H323" s="64"/>
      <c r="I323" s="64"/>
      <c r="J323" s="64"/>
      <c r="K323" s="64"/>
      <c r="L323" s="64"/>
      <c r="M323" s="126"/>
      <c r="N323" s="79" t="s">
        <v>508</v>
      </c>
      <c r="O323" s="717">
        <f t="shared" si="241"/>
        <v>0</v>
      </c>
      <c r="P323" s="720">
        <f t="shared" ref="P323:Q323" si="255">P319</f>
        <v>0</v>
      </c>
      <c r="Q323" s="720">
        <f t="shared" si="255"/>
        <v>0</v>
      </c>
      <c r="R323" s="720">
        <f>R319</f>
        <v>0</v>
      </c>
      <c r="S323" s="754"/>
      <c r="T323" s="754"/>
      <c r="U323" s="754"/>
      <c r="V323" s="754"/>
      <c r="W323" s="717">
        <f t="shared" si="243"/>
        <v>0</v>
      </c>
      <c r="X323" s="720">
        <f t="shared" ref="X323:Y323" si="256">X319</f>
        <v>0</v>
      </c>
      <c r="Y323" s="720">
        <f t="shared" si="256"/>
        <v>0</v>
      </c>
      <c r="Z323" s="720">
        <f>Z319</f>
        <v>0</v>
      </c>
      <c r="AA323" s="720"/>
      <c r="AB323" s="720"/>
      <c r="AC323" s="720"/>
      <c r="AD323" s="720"/>
      <c r="AE323" s="734"/>
      <c r="AF323" s="716"/>
      <c r="AG323" s="717">
        <f t="shared" si="245"/>
        <v>0</v>
      </c>
      <c r="AH323" s="720">
        <f t="shared" ref="AH323:AI323" si="257">AH319</f>
        <v>0</v>
      </c>
      <c r="AI323" s="720">
        <f t="shared" si="257"/>
        <v>0</v>
      </c>
      <c r="AJ323" s="720">
        <f>AJ319</f>
        <v>0</v>
      </c>
      <c r="AK323" s="713">
        <f t="shared" si="247"/>
        <v>0</v>
      </c>
      <c r="AL323" s="721">
        <f t="shared" ref="AL323:AM323" si="258">AL319</f>
        <v>0</v>
      </c>
      <c r="AM323" s="721">
        <f t="shared" si="258"/>
        <v>0</v>
      </c>
      <c r="AN323" s="721">
        <f>AN319</f>
        <v>0</v>
      </c>
      <c r="AO323" s="713">
        <f t="shared" si="249"/>
        <v>0</v>
      </c>
      <c r="AP323" s="721">
        <f t="shared" ref="AP323:AQ323" si="259">AP319</f>
        <v>0</v>
      </c>
      <c r="AQ323" s="721">
        <f t="shared" si="259"/>
        <v>0</v>
      </c>
      <c r="AR323" s="721">
        <f>AR319</f>
        <v>0</v>
      </c>
      <c r="AS323" s="713">
        <f t="shared" si="251"/>
        <v>217730.17096999998</v>
      </c>
      <c r="AT323" s="721">
        <f>AT319+AT265</f>
        <v>8203.8174400000007</v>
      </c>
      <c r="AU323" s="721">
        <f t="shared" ref="AU323:AV323" si="260">AU319+AU265</f>
        <v>108439.87493999999</v>
      </c>
      <c r="AV323" s="721">
        <f t="shared" si="260"/>
        <v>101086.47859</v>
      </c>
      <c r="AW323" s="713">
        <f t="shared" si="253"/>
        <v>217730.17096999998</v>
      </c>
      <c r="AX323" s="721">
        <f>AT323</f>
        <v>8203.8174400000007</v>
      </c>
      <c r="AY323" s="721">
        <f t="shared" ref="AY323:AZ323" si="261">AU323</f>
        <v>108439.87493999999</v>
      </c>
      <c r="AZ323" s="721">
        <f t="shared" si="261"/>
        <v>101086.47859</v>
      </c>
      <c r="BA323" s="849"/>
      <c r="BB323" s="832"/>
      <c r="BC323" s="832"/>
      <c r="BD323" s="832"/>
      <c r="BE323" s="120"/>
    </row>
    <row r="324" spans="1:57" x14ac:dyDescent="0.3">
      <c r="AA324" s="58"/>
      <c r="AB324" s="58"/>
      <c r="AC324" s="58"/>
      <c r="AD324" s="58"/>
    </row>
    <row r="325" spans="1:57" x14ac:dyDescent="0.3">
      <c r="AA325" s="58"/>
      <c r="AB325" s="58"/>
      <c r="AC325" s="58"/>
      <c r="AD325" s="58"/>
    </row>
    <row r="326" spans="1:57" x14ac:dyDescent="0.3">
      <c r="AA326" s="58"/>
      <c r="AB326" s="58"/>
      <c r="AC326" s="58"/>
      <c r="AD326" s="58"/>
    </row>
    <row r="327" spans="1:57" ht="22.5" customHeight="1" x14ac:dyDescent="0.3">
      <c r="AA327" s="58"/>
      <c r="AB327" s="58"/>
      <c r="AC327" s="58"/>
      <c r="AD327" s="58"/>
    </row>
    <row r="328" spans="1:57" ht="22.5" customHeight="1" x14ac:dyDescent="0.3">
      <c r="AA328" s="634"/>
      <c r="AB328" s="634"/>
      <c r="AC328" s="634"/>
      <c r="AD328" s="634"/>
    </row>
    <row r="329" spans="1:57" ht="15.75" x14ac:dyDescent="0.25">
      <c r="O329" s="625"/>
      <c r="P329" s="625"/>
      <c r="Q329" s="625"/>
      <c r="R329" s="625"/>
      <c r="S329" s="625"/>
      <c r="T329" s="625"/>
      <c r="U329" s="625"/>
      <c r="V329" s="625"/>
      <c r="AA329" s="58"/>
      <c r="AB329" s="58"/>
      <c r="AC329" s="279"/>
      <c r="AD329" s="58"/>
    </row>
    <row r="330" spans="1:57" x14ac:dyDescent="0.3">
      <c r="AA330" s="58"/>
      <c r="AB330" s="58"/>
      <c r="AC330" s="58"/>
      <c r="AD330" s="58"/>
    </row>
    <row r="331" spans="1:57" x14ac:dyDescent="0.3">
      <c r="AA331" s="58"/>
      <c r="AB331" s="58"/>
      <c r="AC331" s="279"/>
      <c r="AD331" s="58"/>
    </row>
    <row r="332" spans="1:57" x14ac:dyDescent="0.3">
      <c r="X332" s="990"/>
      <c r="Y332" s="990"/>
      <c r="Z332" s="990"/>
      <c r="AA332" s="990"/>
      <c r="AB332" s="990"/>
      <c r="AC332" s="990"/>
      <c r="AD332" s="990"/>
      <c r="AE332" s="990"/>
      <c r="AF332" s="990"/>
      <c r="AG332" s="990"/>
      <c r="AH332" s="990"/>
      <c r="AI332" s="990"/>
      <c r="AJ332" s="990"/>
      <c r="AK332" s="990"/>
      <c r="AL332" s="990"/>
      <c r="AM332" s="990"/>
      <c r="AN332" s="990"/>
      <c r="AO332" s="990"/>
      <c r="AP332" s="990"/>
      <c r="AQ332" s="990"/>
      <c r="AR332" s="990"/>
    </row>
    <row r="333" spans="1:57" x14ac:dyDescent="0.3">
      <c r="AA333" s="58"/>
      <c r="AB333" s="58"/>
      <c r="AC333" s="279"/>
      <c r="AD333" s="58"/>
    </row>
    <row r="334" spans="1:57" x14ac:dyDescent="0.3">
      <c r="AA334" s="58"/>
      <c r="AB334" s="58"/>
      <c r="AC334" s="58"/>
      <c r="AD334" s="58"/>
    </row>
    <row r="335" spans="1:57" x14ac:dyDescent="0.3">
      <c r="AA335" s="58"/>
      <c r="AB335" s="58"/>
      <c r="AC335" s="279"/>
      <c r="AD335" s="58"/>
    </row>
    <row r="336" spans="1:57" x14ac:dyDescent="0.3">
      <c r="AA336" s="58"/>
      <c r="AB336" s="58"/>
      <c r="AC336" s="58"/>
      <c r="AD336" s="58"/>
    </row>
    <row r="337" spans="27:30" x14ac:dyDescent="0.3">
      <c r="AA337" s="58"/>
      <c r="AB337" s="58"/>
      <c r="AC337" s="58"/>
      <c r="AD337" s="58"/>
    </row>
    <row r="338" spans="27:30" x14ac:dyDescent="0.3">
      <c r="AA338" s="58"/>
      <c r="AB338" s="58"/>
      <c r="AC338" s="58"/>
      <c r="AD338" s="58"/>
    </row>
    <row r="339" spans="27:30" x14ac:dyDescent="0.3">
      <c r="AA339" s="58"/>
      <c r="AB339" s="58"/>
      <c r="AC339" s="58"/>
      <c r="AD339" s="58"/>
    </row>
    <row r="340" spans="27:30" x14ac:dyDescent="0.3">
      <c r="AA340" s="58"/>
      <c r="AB340" s="58"/>
      <c r="AC340" s="279"/>
      <c r="AD340" s="58"/>
    </row>
    <row r="341" spans="27:30" x14ac:dyDescent="0.3">
      <c r="AA341" s="58"/>
      <c r="AB341" s="58"/>
      <c r="AC341" s="58"/>
      <c r="AD341" s="58"/>
    </row>
    <row r="342" spans="27:30" x14ac:dyDescent="0.3">
      <c r="AA342" s="58"/>
      <c r="AB342" s="58"/>
      <c r="AC342" s="58"/>
      <c r="AD342" s="58"/>
    </row>
    <row r="343" spans="27:30" x14ac:dyDescent="0.3">
      <c r="AA343" s="58"/>
      <c r="AB343" s="58"/>
      <c r="AC343" s="58"/>
      <c r="AD343" s="58"/>
    </row>
    <row r="344" spans="27:30" x14ac:dyDescent="0.3">
      <c r="AA344" s="58"/>
      <c r="AB344" s="58"/>
      <c r="AC344" s="58"/>
      <c r="AD344" s="58"/>
    </row>
    <row r="345" spans="27:30" x14ac:dyDescent="0.3">
      <c r="AA345" s="58"/>
      <c r="AB345" s="58"/>
      <c r="AC345" s="58"/>
      <c r="AD345" s="58"/>
    </row>
    <row r="346" spans="27:30" x14ac:dyDescent="0.3">
      <c r="AA346" s="58"/>
      <c r="AB346" s="58"/>
      <c r="AC346" s="58"/>
      <c r="AD346" s="58"/>
    </row>
    <row r="347" spans="27:30" x14ac:dyDescent="0.3">
      <c r="AA347" s="58"/>
      <c r="AB347" s="58"/>
      <c r="AC347" s="58"/>
      <c r="AD347" s="58"/>
    </row>
    <row r="348" spans="27:30" x14ac:dyDescent="0.3">
      <c r="AA348" s="58"/>
      <c r="AB348" s="58"/>
      <c r="AC348" s="58"/>
      <c r="AD348" s="58"/>
    </row>
    <row r="349" spans="27:30" x14ac:dyDescent="0.3">
      <c r="AA349" s="58"/>
      <c r="AB349" s="58"/>
      <c r="AC349" s="58"/>
      <c r="AD349" s="58"/>
    </row>
    <row r="350" spans="27:30" x14ac:dyDescent="0.3">
      <c r="AA350" s="58"/>
      <c r="AB350" s="58"/>
      <c r="AC350" s="58"/>
      <c r="AD350" s="58"/>
    </row>
    <row r="351" spans="27:30" x14ac:dyDescent="0.3">
      <c r="AA351" s="58"/>
      <c r="AB351" s="58"/>
      <c r="AC351" s="58"/>
      <c r="AD351" s="58"/>
    </row>
    <row r="352" spans="27:30" x14ac:dyDescent="0.3">
      <c r="AA352" s="58"/>
      <c r="AB352" s="58"/>
      <c r="AC352" s="58"/>
      <c r="AD352" s="58"/>
    </row>
    <row r="353" spans="27:30" x14ac:dyDescent="0.3">
      <c r="AA353" s="58"/>
      <c r="AB353" s="58"/>
      <c r="AC353" s="58"/>
      <c r="AD353" s="58"/>
    </row>
    <row r="354" spans="27:30" x14ac:dyDescent="0.3">
      <c r="AA354" s="58"/>
      <c r="AB354" s="58"/>
      <c r="AC354" s="58"/>
      <c r="AD354" s="58"/>
    </row>
    <row r="355" spans="27:30" x14ac:dyDescent="0.3">
      <c r="AA355" s="58"/>
      <c r="AB355" s="58"/>
      <c r="AC355" s="58"/>
      <c r="AD355" s="58"/>
    </row>
    <row r="356" spans="27:30" x14ac:dyDescent="0.3">
      <c r="AA356" s="58"/>
      <c r="AB356" s="58"/>
      <c r="AC356" s="58"/>
      <c r="AD356" s="58"/>
    </row>
    <row r="357" spans="27:30" x14ac:dyDescent="0.3">
      <c r="AA357" s="58"/>
      <c r="AB357" s="58"/>
      <c r="AC357" s="58"/>
      <c r="AD357" s="58"/>
    </row>
    <row r="358" spans="27:30" x14ac:dyDescent="0.3">
      <c r="AA358" s="58"/>
      <c r="AB358" s="58"/>
      <c r="AC358" s="58"/>
      <c r="AD358" s="58"/>
    </row>
    <row r="359" spans="27:30" x14ac:dyDescent="0.3">
      <c r="AA359" s="58"/>
      <c r="AB359" s="58"/>
      <c r="AC359" s="58"/>
      <c r="AD359" s="58"/>
    </row>
    <row r="360" spans="27:30" x14ac:dyDescent="0.3">
      <c r="AA360" s="58"/>
      <c r="AB360" s="58"/>
      <c r="AC360" s="58"/>
      <c r="AD360" s="58"/>
    </row>
    <row r="361" spans="27:30" x14ac:dyDescent="0.3">
      <c r="AA361" s="58"/>
      <c r="AB361" s="58"/>
      <c r="AC361" s="58"/>
      <c r="AD361" s="58"/>
    </row>
    <row r="362" spans="27:30" x14ac:dyDescent="0.3">
      <c r="AA362" s="58"/>
      <c r="AB362" s="58"/>
      <c r="AC362" s="58"/>
      <c r="AD362" s="58"/>
    </row>
    <row r="363" spans="27:30" x14ac:dyDescent="0.3">
      <c r="AA363" s="58"/>
      <c r="AB363" s="58"/>
      <c r="AC363" s="58"/>
      <c r="AD363" s="58"/>
    </row>
    <row r="364" spans="27:30" x14ac:dyDescent="0.3">
      <c r="AA364" s="58"/>
      <c r="AB364" s="58"/>
      <c r="AC364" s="58"/>
      <c r="AD364" s="58"/>
    </row>
    <row r="365" spans="27:30" x14ac:dyDescent="0.3">
      <c r="AA365" s="58"/>
      <c r="AB365" s="58"/>
      <c r="AC365" s="58"/>
      <c r="AD365" s="58"/>
    </row>
    <row r="366" spans="27:30" x14ac:dyDescent="0.3">
      <c r="AA366" s="58"/>
      <c r="AB366" s="58"/>
      <c r="AC366" s="58"/>
      <c r="AD366" s="58"/>
    </row>
    <row r="367" spans="27:30" x14ac:dyDescent="0.3">
      <c r="AA367" s="58"/>
      <c r="AB367" s="58"/>
      <c r="AC367" s="58"/>
      <c r="AD367" s="58"/>
    </row>
    <row r="368" spans="27:30" x14ac:dyDescent="0.3">
      <c r="AA368" s="58"/>
      <c r="AB368" s="58"/>
      <c r="AC368" s="58"/>
      <c r="AD368" s="58"/>
    </row>
    <row r="369" spans="27:30" x14ac:dyDescent="0.3">
      <c r="AA369" s="58"/>
      <c r="AB369" s="58"/>
      <c r="AC369" s="58"/>
      <c r="AD369" s="58"/>
    </row>
    <row r="370" spans="27:30" x14ac:dyDescent="0.3">
      <c r="AA370" s="58"/>
      <c r="AB370" s="58"/>
      <c r="AC370" s="58"/>
      <c r="AD370" s="58"/>
    </row>
    <row r="371" spans="27:30" x14ac:dyDescent="0.3">
      <c r="AA371" s="58"/>
      <c r="AB371" s="58"/>
      <c r="AC371" s="58"/>
      <c r="AD371" s="58"/>
    </row>
    <row r="372" spans="27:30" x14ac:dyDescent="0.3">
      <c r="AA372" s="58"/>
      <c r="AB372" s="58"/>
      <c r="AC372" s="58"/>
      <c r="AD372" s="58"/>
    </row>
    <row r="373" spans="27:30" x14ac:dyDescent="0.3">
      <c r="AA373" s="58"/>
      <c r="AB373" s="58"/>
      <c r="AC373" s="58"/>
      <c r="AD373" s="58"/>
    </row>
    <row r="374" spans="27:30" x14ac:dyDescent="0.3">
      <c r="AA374" s="58"/>
      <c r="AB374" s="58"/>
      <c r="AC374" s="58"/>
      <c r="AD374" s="58"/>
    </row>
    <row r="375" spans="27:30" x14ac:dyDescent="0.3">
      <c r="AA375" s="58"/>
      <c r="AB375" s="58"/>
      <c r="AC375" s="58"/>
      <c r="AD375" s="58"/>
    </row>
    <row r="376" spans="27:30" x14ac:dyDescent="0.3">
      <c r="AA376" s="58"/>
      <c r="AB376" s="58"/>
      <c r="AC376" s="58"/>
      <c r="AD376" s="58"/>
    </row>
    <row r="377" spans="27:30" x14ac:dyDescent="0.3">
      <c r="AA377" s="58"/>
      <c r="AB377" s="58"/>
      <c r="AC377" s="58"/>
      <c r="AD377" s="58"/>
    </row>
    <row r="378" spans="27:30" x14ac:dyDescent="0.3">
      <c r="AA378" s="58"/>
      <c r="AB378" s="58"/>
      <c r="AC378" s="58"/>
      <c r="AD378" s="58"/>
    </row>
    <row r="379" spans="27:30" x14ac:dyDescent="0.3">
      <c r="AA379" s="58"/>
      <c r="AB379" s="58"/>
      <c r="AC379" s="58"/>
      <c r="AD379" s="58"/>
    </row>
    <row r="380" spans="27:30" x14ac:dyDescent="0.3">
      <c r="AA380" s="58"/>
      <c r="AB380" s="58"/>
      <c r="AC380" s="58"/>
      <c r="AD380" s="58"/>
    </row>
    <row r="381" spans="27:30" x14ac:dyDescent="0.3">
      <c r="AA381" s="58"/>
      <c r="AB381" s="58"/>
      <c r="AC381" s="58"/>
      <c r="AD381" s="58"/>
    </row>
    <row r="382" spans="27:30" x14ac:dyDescent="0.3">
      <c r="AA382" s="58"/>
      <c r="AB382" s="58"/>
      <c r="AC382" s="58"/>
      <c r="AD382" s="58"/>
    </row>
    <row r="383" spans="27:30" x14ac:dyDescent="0.3">
      <c r="AA383" s="58"/>
      <c r="AB383" s="58"/>
      <c r="AC383" s="58"/>
      <c r="AD383" s="58"/>
    </row>
    <row r="384" spans="27:30" x14ac:dyDescent="0.3">
      <c r="AA384" s="58"/>
      <c r="AB384" s="58"/>
      <c r="AC384" s="58"/>
      <c r="AD384" s="58"/>
    </row>
    <row r="385" spans="27:30" x14ac:dyDescent="0.3">
      <c r="AA385" s="58"/>
      <c r="AB385" s="58"/>
      <c r="AC385" s="58"/>
      <c r="AD385" s="58"/>
    </row>
    <row r="386" spans="27:30" x14ac:dyDescent="0.3">
      <c r="AA386" s="58"/>
      <c r="AB386" s="58"/>
      <c r="AC386" s="58"/>
      <c r="AD386" s="58"/>
    </row>
    <row r="387" spans="27:30" x14ac:dyDescent="0.3">
      <c r="AA387" s="58"/>
      <c r="AB387" s="58"/>
      <c r="AC387" s="58"/>
      <c r="AD387" s="58"/>
    </row>
    <row r="388" spans="27:30" x14ac:dyDescent="0.3">
      <c r="AA388" s="58"/>
      <c r="AB388" s="58"/>
      <c r="AC388" s="58"/>
      <c r="AD388" s="58"/>
    </row>
    <row r="389" spans="27:30" x14ac:dyDescent="0.3">
      <c r="AA389" s="58"/>
      <c r="AB389" s="58"/>
      <c r="AC389" s="58"/>
      <c r="AD389" s="58"/>
    </row>
    <row r="390" spans="27:30" x14ac:dyDescent="0.3">
      <c r="AA390" s="58"/>
      <c r="AB390" s="58"/>
      <c r="AC390" s="58"/>
      <c r="AD390" s="58"/>
    </row>
    <row r="391" spans="27:30" x14ac:dyDescent="0.3">
      <c r="AA391" s="58"/>
      <c r="AB391" s="58"/>
      <c r="AC391" s="58"/>
      <c r="AD391" s="58"/>
    </row>
    <row r="392" spans="27:30" x14ac:dyDescent="0.3">
      <c r="AA392" s="58"/>
      <c r="AB392" s="58"/>
      <c r="AC392" s="58"/>
      <c r="AD392" s="58"/>
    </row>
    <row r="393" spans="27:30" x14ac:dyDescent="0.3">
      <c r="AA393" s="58"/>
      <c r="AB393" s="58"/>
      <c r="AC393" s="58"/>
      <c r="AD393" s="58"/>
    </row>
    <row r="394" spans="27:30" x14ac:dyDescent="0.3">
      <c r="AA394" s="58"/>
      <c r="AB394" s="58"/>
      <c r="AC394" s="58"/>
      <c r="AD394" s="58"/>
    </row>
    <row r="395" spans="27:30" x14ac:dyDescent="0.3">
      <c r="AA395" s="58"/>
      <c r="AB395" s="58"/>
      <c r="AC395" s="58"/>
      <c r="AD395" s="58"/>
    </row>
    <row r="396" spans="27:30" x14ac:dyDescent="0.3">
      <c r="AA396" s="58"/>
      <c r="AB396" s="58"/>
      <c r="AC396" s="58"/>
      <c r="AD396" s="58"/>
    </row>
    <row r="397" spans="27:30" x14ac:dyDescent="0.3">
      <c r="AA397" s="58"/>
      <c r="AB397" s="58"/>
      <c r="AC397" s="58"/>
      <c r="AD397" s="58"/>
    </row>
    <row r="398" spans="27:30" x14ac:dyDescent="0.3">
      <c r="AA398" s="58"/>
      <c r="AB398" s="58"/>
      <c r="AC398" s="58"/>
      <c r="AD398" s="58"/>
    </row>
    <row r="399" spans="27:30" x14ac:dyDescent="0.3">
      <c r="AA399" s="58"/>
      <c r="AB399" s="58"/>
      <c r="AC399" s="58"/>
      <c r="AD399" s="58"/>
    </row>
    <row r="400" spans="27:30" x14ac:dyDescent="0.3">
      <c r="AA400" s="58"/>
      <c r="AB400" s="58"/>
      <c r="AC400" s="58"/>
      <c r="AD400" s="58"/>
    </row>
    <row r="401" spans="27:30" x14ac:dyDescent="0.3">
      <c r="AA401" s="58"/>
      <c r="AB401" s="58"/>
      <c r="AC401" s="58"/>
      <c r="AD401" s="58"/>
    </row>
    <row r="402" spans="27:30" x14ac:dyDescent="0.3">
      <c r="AA402" s="58"/>
      <c r="AB402" s="58"/>
      <c r="AC402" s="58"/>
      <c r="AD402" s="58"/>
    </row>
    <row r="403" spans="27:30" x14ac:dyDescent="0.3">
      <c r="AA403" s="58"/>
      <c r="AB403" s="58"/>
      <c r="AC403" s="58"/>
      <c r="AD403" s="58"/>
    </row>
    <row r="404" spans="27:30" x14ac:dyDescent="0.3">
      <c r="AA404" s="58"/>
      <c r="AB404" s="58"/>
      <c r="AC404" s="58"/>
      <c r="AD404" s="58"/>
    </row>
    <row r="405" spans="27:30" x14ac:dyDescent="0.3">
      <c r="AA405" s="58"/>
      <c r="AB405" s="58"/>
      <c r="AC405" s="58"/>
      <c r="AD405" s="58"/>
    </row>
    <row r="406" spans="27:30" x14ac:dyDescent="0.3">
      <c r="AA406" s="58"/>
      <c r="AB406" s="58"/>
      <c r="AC406" s="58"/>
      <c r="AD406" s="58"/>
    </row>
    <row r="407" spans="27:30" x14ac:dyDescent="0.3">
      <c r="AA407" s="58"/>
      <c r="AB407" s="58"/>
      <c r="AC407" s="58"/>
      <c r="AD407" s="58"/>
    </row>
    <row r="408" spans="27:30" x14ac:dyDescent="0.3">
      <c r="AA408" s="58"/>
      <c r="AB408" s="58"/>
      <c r="AC408" s="58"/>
      <c r="AD408" s="58"/>
    </row>
    <row r="409" spans="27:30" x14ac:dyDescent="0.3">
      <c r="AA409" s="58"/>
      <c r="AB409" s="58"/>
      <c r="AC409" s="58"/>
      <c r="AD409" s="58"/>
    </row>
    <row r="410" spans="27:30" x14ac:dyDescent="0.3">
      <c r="AA410" s="58"/>
      <c r="AB410" s="58"/>
      <c r="AC410" s="58"/>
      <c r="AD410" s="58"/>
    </row>
    <row r="411" spans="27:30" x14ac:dyDescent="0.3">
      <c r="AA411" s="58"/>
      <c r="AB411" s="58"/>
      <c r="AC411" s="58"/>
      <c r="AD411" s="58"/>
    </row>
    <row r="412" spans="27:30" x14ac:dyDescent="0.3">
      <c r="AA412" s="58"/>
      <c r="AB412" s="58"/>
      <c r="AC412" s="58"/>
      <c r="AD412" s="58"/>
    </row>
    <row r="413" spans="27:30" x14ac:dyDescent="0.3">
      <c r="AA413" s="58"/>
      <c r="AB413" s="58"/>
      <c r="AC413" s="58"/>
      <c r="AD413" s="58"/>
    </row>
    <row r="414" spans="27:30" x14ac:dyDescent="0.3">
      <c r="AA414" s="58"/>
      <c r="AB414" s="58"/>
      <c r="AC414" s="58"/>
      <c r="AD414" s="58"/>
    </row>
    <row r="415" spans="27:30" x14ac:dyDescent="0.3">
      <c r="AA415" s="58"/>
      <c r="AB415" s="58"/>
      <c r="AC415" s="58"/>
      <c r="AD415" s="58"/>
    </row>
    <row r="416" spans="27:30" x14ac:dyDescent="0.3">
      <c r="AA416" s="58"/>
      <c r="AB416" s="58"/>
      <c r="AC416" s="58"/>
      <c r="AD416" s="58"/>
    </row>
    <row r="417" spans="27:30" x14ac:dyDescent="0.3">
      <c r="AA417" s="58"/>
      <c r="AB417" s="58"/>
      <c r="AC417" s="58"/>
      <c r="AD417" s="58"/>
    </row>
    <row r="418" spans="27:30" x14ac:dyDescent="0.3">
      <c r="AA418" s="58"/>
      <c r="AB418" s="58"/>
      <c r="AC418" s="58"/>
      <c r="AD418" s="58"/>
    </row>
    <row r="419" spans="27:30" x14ac:dyDescent="0.3">
      <c r="AA419" s="58"/>
      <c r="AB419" s="58"/>
      <c r="AC419" s="58"/>
      <c r="AD419" s="58"/>
    </row>
    <row r="420" spans="27:30" x14ac:dyDescent="0.3">
      <c r="AA420" s="58"/>
      <c r="AB420" s="58"/>
      <c r="AC420" s="58"/>
      <c r="AD420" s="58"/>
    </row>
    <row r="421" spans="27:30" x14ac:dyDescent="0.3">
      <c r="AA421" s="58"/>
      <c r="AB421" s="58"/>
      <c r="AC421" s="58"/>
      <c r="AD421" s="58"/>
    </row>
    <row r="422" spans="27:30" x14ac:dyDescent="0.3">
      <c r="AA422" s="58"/>
      <c r="AB422" s="58"/>
      <c r="AC422" s="58"/>
      <c r="AD422" s="58"/>
    </row>
    <row r="423" spans="27:30" x14ac:dyDescent="0.3">
      <c r="AA423" s="58"/>
      <c r="AB423" s="58"/>
      <c r="AC423" s="58"/>
      <c r="AD423" s="58"/>
    </row>
    <row r="424" spans="27:30" x14ac:dyDescent="0.3">
      <c r="AA424" s="58"/>
      <c r="AB424" s="58"/>
      <c r="AC424" s="58"/>
      <c r="AD424" s="58"/>
    </row>
    <row r="425" spans="27:30" x14ac:dyDescent="0.3">
      <c r="AA425" s="58"/>
      <c r="AB425" s="58"/>
      <c r="AC425" s="58"/>
      <c r="AD425" s="58"/>
    </row>
    <row r="426" spans="27:30" x14ac:dyDescent="0.3">
      <c r="AA426" s="58"/>
      <c r="AB426" s="58"/>
      <c r="AC426" s="58"/>
      <c r="AD426" s="58"/>
    </row>
    <row r="427" spans="27:30" x14ac:dyDescent="0.3">
      <c r="AA427" s="58"/>
      <c r="AB427" s="58"/>
      <c r="AC427" s="58"/>
      <c r="AD427" s="58"/>
    </row>
    <row r="428" spans="27:30" x14ac:dyDescent="0.3">
      <c r="AA428" s="58"/>
      <c r="AB428" s="58"/>
      <c r="AC428" s="58"/>
      <c r="AD428" s="58"/>
    </row>
    <row r="429" spans="27:30" x14ac:dyDescent="0.3">
      <c r="AA429" s="58"/>
      <c r="AB429" s="58"/>
      <c r="AC429" s="58"/>
      <c r="AD429" s="58"/>
    </row>
    <row r="430" spans="27:30" x14ac:dyDescent="0.3">
      <c r="AA430" s="58"/>
      <c r="AB430" s="58"/>
      <c r="AC430" s="58"/>
      <c r="AD430" s="58"/>
    </row>
    <row r="431" spans="27:30" x14ac:dyDescent="0.3">
      <c r="AA431" s="58"/>
      <c r="AB431" s="58"/>
      <c r="AC431" s="58"/>
      <c r="AD431" s="58"/>
    </row>
    <row r="432" spans="27:30" x14ac:dyDescent="0.3">
      <c r="AA432" s="58"/>
      <c r="AB432" s="58"/>
      <c r="AC432" s="58"/>
      <c r="AD432" s="58"/>
    </row>
    <row r="433" spans="27:30" x14ac:dyDescent="0.3">
      <c r="AA433" s="58"/>
      <c r="AB433" s="58"/>
      <c r="AC433" s="58"/>
      <c r="AD433" s="58"/>
    </row>
    <row r="434" spans="27:30" x14ac:dyDescent="0.3">
      <c r="AA434" s="58"/>
      <c r="AB434" s="58"/>
      <c r="AC434" s="58"/>
      <c r="AD434" s="58"/>
    </row>
    <row r="435" spans="27:30" x14ac:dyDescent="0.3">
      <c r="AA435" s="58"/>
      <c r="AB435" s="58"/>
      <c r="AC435" s="58"/>
      <c r="AD435" s="58"/>
    </row>
    <row r="436" spans="27:30" x14ac:dyDescent="0.3">
      <c r="AA436" s="58"/>
      <c r="AB436" s="58"/>
      <c r="AC436" s="58"/>
      <c r="AD436" s="58"/>
    </row>
    <row r="437" spans="27:30" x14ac:dyDescent="0.3">
      <c r="AA437" s="58"/>
      <c r="AB437" s="58"/>
      <c r="AC437" s="58"/>
      <c r="AD437" s="58"/>
    </row>
    <row r="438" spans="27:30" x14ac:dyDescent="0.3">
      <c r="AA438" s="58"/>
      <c r="AB438" s="58"/>
      <c r="AC438" s="58"/>
      <c r="AD438" s="58"/>
    </row>
    <row r="439" spans="27:30" x14ac:dyDescent="0.3">
      <c r="AA439" s="58"/>
      <c r="AB439" s="58"/>
      <c r="AC439" s="58"/>
      <c r="AD439" s="58"/>
    </row>
    <row r="440" spans="27:30" x14ac:dyDescent="0.3">
      <c r="AA440" s="58"/>
      <c r="AB440" s="58"/>
      <c r="AC440" s="58"/>
      <c r="AD440" s="58"/>
    </row>
    <row r="441" spans="27:30" x14ac:dyDescent="0.3">
      <c r="AA441" s="58"/>
      <c r="AB441" s="58"/>
      <c r="AC441" s="58"/>
      <c r="AD441" s="58"/>
    </row>
    <row r="442" spans="27:30" x14ac:dyDescent="0.3">
      <c r="AA442" s="58"/>
      <c r="AB442" s="58"/>
      <c r="AC442" s="58"/>
      <c r="AD442" s="58"/>
    </row>
    <row r="443" spans="27:30" x14ac:dyDescent="0.3">
      <c r="AA443" s="58"/>
      <c r="AB443" s="58"/>
      <c r="AC443" s="58"/>
      <c r="AD443" s="58"/>
    </row>
    <row r="444" spans="27:30" x14ac:dyDescent="0.3">
      <c r="AA444" s="58"/>
      <c r="AB444" s="58"/>
      <c r="AC444" s="58"/>
      <c r="AD444" s="58"/>
    </row>
    <row r="445" spans="27:30" x14ac:dyDescent="0.3">
      <c r="AA445" s="58"/>
      <c r="AB445" s="58"/>
      <c r="AC445" s="58"/>
      <c r="AD445" s="58"/>
    </row>
    <row r="446" spans="27:30" x14ac:dyDescent="0.3">
      <c r="AA446" s="58"/>
      <c r="AB446" s="58"/>
      <c r="AC446" s="58"/>
      <c r="AD446" s="58"/>
    </row>
    <row r="447" spans="27:30" x14ac:dyDescent="0.3">
      <c r="AA447" s="58"/>
      <c r="AB447" s="58"/>
      <c r="AC447" s="58"/>
      <c r="AD447" s="58"/>
    </row>
    <row r="448" spans="27:30" x14ac:dyDescent="0.3">
      <c r="AA448" s="58"/>
      <c r="AB448" s="58"/>
      <c r="AC448" s="58"/>
      <c r="AD448" s="58"/>
    </row>
    <row r="449" spans="27:30" x14ac:dyDescent="0.3">
      <c r="AA449" s="58"/>
      <c r="AB449" s="58"/>
      <c r="AC449" s="58"/>
      <c r="AD449" s="58"/>
    </row>
    <row r="450" spans="27:30" x14ac:dyDescent="0.3">
      <c r="AA450" s="58"/>
      <c r="AB450" s="58"/>
      <c r="AC450" s="58"/>
      <c r="AD450" s="58"/>
    </row>
    <row r="451" spans="27:30" x14ac:dyDescent="0.3">
      <c r="AA451" s="58"/>
      <c r="AB451" s="58"/>
      <c r="AC451" s="58"/>
      <c r="AD451" s="58"/>
    </row>
    <row r="452" spans="27:30" x14ac:dyDescent="0.3">
      <c r="AA452" s="58"/>
      <c r="AB452" s="58"/>
      <c r="AC452" s="58"/>
      <c r="AD452" s="58"/>
    </row>
    <row r="453" spans="27:30" x14ac:dyDescent="0.3">
      <c r="AA453" s="58"/>
      <c r="AB453" s="58"/>
      <c r="AC453" s="58"/>
      <c r="AD453" s="58"/>
    </row>
    <row r="454" spans="27:30" x14ac:dyDescent="0.3">
      <c r="AA454" s="58"/>
      <c r="AB454" s="58"/>
      <c r="AC454" s="58"/>
      <c r="AD454" s="58"/>
    </row>
    <row r="455" spans="27:30" x14ac:dyDescent="0.3">
      <c r="AA455" s="58"/>
      <c r="AB455" s="58"/>
      <c r="AC455" s="58"/>
      <c r="AD455" s="58"/>
    </row>
    <row r="456" spans="27:30" x14ac:dyDescent="0.3">
      <c r="AA456" s="58"/>
      <c r="AB456" s="58"/>
      <c r="AC456" s="58"/>
      <c r="AD456" s="58"/>
    </row>
    <row r="457" spans="27:30" x14ac:dyDescent="0.3">
      <c r="AA457" s="58"/>
      <c r="AB457" s="58"/>
      <c r="AC457" s="58"/>
      <c r="AD457" s="58"/>
    </row>
    <row r="458" spans="27:30" x14ac:dyDescent="0.3">
      <c r="AA458" s="58"/>
      <c r="AB458" s="58"/>
      <c r="AC458" s="58"/>
      <c r="AD458" s="58"/>
    </row>
    <row r="459" spans="27:30" x14ac:dyDescent="0.3">
      <c r="AA459" s="58"/>
      <c r="AB459" s="58"/>
      <c r="AC459" s="58"/>
      <c r="AD459" s="58"/>
    </row>
    <row r="460" spans="27:30" x14ac:dyDescent="0.3">
      <c r="AA460" s="58"/>
      <c r="AB460" s="58"/>
      <c r="AC460" s="58"/>
      <c r="AD460" s="58"/>
    </row>
    <row r="461" spans="27:30" x14ac:dyDescent="0.3">
      <c r="AA461" s="58"/>
      <c r="AB461" s="58"/>
      <c r="AC461" s="58"/>
      <c r="AD461" s="58"/>
    </row>
    <row r="462" spans="27:30" x14ac:dyDescent="0.3">
      <c r="AA462" s="58"/>
      <c r="AB462" s="58"/>
      <c r="AC462" s="58"/>
      <c r="AD462" s="58"/>
    </row>
    <row r="463" spans="27:30" x14ac:dyDescent="0.3">
      <c r="AA463" s="58"/>
      <c r="AB463" s="58"/>
      <c r="AC463" s="58"/>
      <c r="AD463" s="58"/>
    </row>
    <row r="464" spans="27:30" x14ac:dyDescent="0.3">
      <c r="AA464" s="58"/>
      <c r="AB464" s="58"/>
      <c r="AC464" s="58"/>
      <c r="AD464" s="58"/>
    </row>
    <row r="465" spans="27:30" x14ac:dyDescent="0.3">
      <c r="AA465" s="58"/>
      <c r="AB465" s="58"/>
      <c r="AC465" s="58"/>
      <c r="AD465" s="58"/>
    </row>
    <row r="466" spans="27:30" x14ac:dyDescent="0.3">
      <c r="AA466" s="58"/>
      <c r="AB466" s="58"/>
      <c r="AC466" s="58"/>
      <c r="AD466" s="58"/>
    </row>
    <row r="467" spans="27:30" x14ac:dyDescent="0.3">
      <c r="AA467" s="58"/>
      <c r="AB467" s="58"/>
      <c r="AC467" s="58"/>
      <c r="AD467" s="58"/>
    </row>
    <row r="468" spans="27:30" x14ac:dyDescent="0.3">
      <c r="AA468" s="58"/>
      <c r="AB468" s="58"/>
      <c r="AC468" s="58"/>
      <c r="AD468" s="58"/>
    </row>
    <row r="469" spans="27:30" x14ac:dyDescent="0.3">
      <c r="AA469" s="58"/>
      <c r="AB469" s="58"/>
      <c r="AC469" s="58"/>
      <c r="AD469" s="58"/>
    </row>
    <row r="470" spans="27:30" x14ac:dyDescent="0.3">
      <c r="AA470" s="58"/>
      <c r="AB470" s="58"/>
      <c r="AC470" s="58"/>
      <c r="AD470" s="58"/>
    </row>
    <row r="471" spans="27:30" x14ac:dyDescent="0.3">
      <c r="AA471" s="58"/>
      <c r="AB471" s="58"/>
      <c r="AC471" s="58"/>
      <c r="AD471" s="58"/>
    </row>
    <row r="472" spans="27:30" x14ac:dyDescent="0.3">
      <c r="AA472" s="58"/>
      <c r="AB472" s="58"/>
      <c r="AC472" s="58"/>
      <c r="AD472" s="58"/>
    </row>
    <row r="473" spans="27:30" x14ac:dyDescent="0.3">
      <c r="AA473" s="58"/>
      <c r="AB473" s="58"/>
      <c r="AC473" s="58"/>
      <c r="AD473" s="58"/>
    </row>
    <row r="474" spans="27:30" x14ac:dyDescent="0.3">
      <c r="AA474" s="58"/>
      <c r="AB474" s="58"/>
      <c r="AC474" s="58"/>
      <c r="AD474" s="58"/>
    </row>
    <row r="475" spans="27:30" x14ac:dyDescent="0.3">
      <c r="AA475" s="58"/>
      <c r="AB475" s="58"/>
      <c r="AC475" s="58"/>
      <c r="AD475" s="58"/>
    </row>
    <row r="476" spans="27:30" x14ac:dyDescent="0.3">
      <c r="AA476" s="58"/>
      <c r="AB476" s="58"/>
      <c r="AC476" s="58"/>
      <c r="AD476" s="58"/>
    </row>
    <row r="477" spans="27:30" x14ac:dyDescent="0.3">
      <c r="AA477" s="58"/>
      <c r="AB477" s="58"/>
      <c r="AC477" s="58"/>
      <c r="AD477" s="58"/>
    </row>
    <row r="478" spans="27:30" x14ac:dyDescent="0.3">
      <c r="AA478" s="58"/>
      <c r="AB478" s="58"/>
      <c r="AC478" s="58"/>
      <c r="AD478" s="58"/>
    </row>
    <row r="479" spans="27:30" x14ac:dyDescent="0.3">
      <c r="AA479" s="58"/>
      <c r="AB479" s="58"/>
      <c r="AC479" s="58"/>
      <c r="AD479" s="58"/>
    </row>
    <row r="480" spans="27:30" x14ac:dyDescent="0.3">
      <c r="AA480" s="58"/>
      <c r="AB480" s="58"/>
      <c r="AC480" s="58"/>
      <c r="AD480" s="58"/>
    </row>
    <row r="481" spans="27:30" x14ac:dyDescent="0.3">
      <c r="AA481" s="58"/>
      <c r="AB481" s="58"/>
      <c r="AC481" s="58"/>
      <c r="AD481" s="58"/>
    </row>
    <row r="482" spans="27:30" x14ac:dyDescent="0.3">
      <c r="AA482" s="58"/>
      <c r="AB482" s="58"/>
      <c r="AC482" s="58"/>
      <c r="AD482" s="58"/>
    </row>
    <row r="483" spans="27:30" x14ac:dyDescent="0.3">
      <c r="AA483" s="58"/>
      <c r="AB483" s="58"/>
      <c r="AC483" s="58"/>
      <c r="AD483" s="58"/>
    </row>
    <row r="484" spans="27:30" x14ac:dyDescent="0.3">
      <c r="AA484" s="58"/>
      <c r="AB484" s="58"/>
      <c r="AC484" s="58"/>
      <c r="AD484" s="58"/>
    </row>
    <row r="485" spans="27:30" x14ac:dyDescent="0.3">
      <c r="AA485" s="58"/>
      <c r="AB485" s="58"/>
      <c r="AC485" s="58"/>
      <c r="AD485" s="58"/>
    </row>
    <row r="486" spans="27:30" x14ac:dyDescent="0.3">
      <c r="AA486" s="58"/>
      <c r="AB486" s="58"/>
      <c r="AC486" s="58"/>
      <c r="AD486" s="58"/>
    </row>
    <row r="487" spans="27:30" x14ac:dyDescent="0.3">
      <c r="AA487" s="58"/>
      <c r="AB487" s="58"/>
      <c r="AC487" s="58"/>
      <c r="AD487" s="58"/>
    </row>
    <row r="488" spans="27:30" x14ac:dyDescent="0.3">
      <c r="AA488" s="58"/>
      <c r="AB488" s="58"/>
      <c r="AC488" s="58"/>
      <c r="AD488" s="58"/>
    </row>
    <row r="489" spans="27:30" x14ac:dyDescent="0.3">
      <c r="AA489" s="58"/>
      <c r="AB489" s="58"/>
      <c r="AC489" s="58"/>
      <c r="AD489" s="58"/>
    </row>
    <row r="490" spans="27:30" x14ac:dyDescent="0.3">
      <c r="AA490" s="58"/>
      <c r="AB490" s="58"/>
      <c r="AC490" s="58"/>
      <c r="AD490" s="58"/>
    </row>
    <row r="491" spans="27:30" x14ac:dyDescent="0.3">
      <c r="AA491" s="58"/>
      <c r="AB491" s="58"/>
      <c r="AC491" s="58"/>
      <c r="AD491" s="58"/>
    </row>
    <row r="492" spans="27:30" x14ac:dyDescent="0.3">
      <c r="AA492" s="58"/>
      <c r="AB492" s="58"/>
      <c r="AC492" s="58"/>
      <c r="AD492" s="58"/>
    </row>
    <row r="493" spans="27:30" x14ac:dyDescent="0.3">
      <c r="AA493" s="58"/>
      <c r="AB493" s="58"/>
      <c r="AC493" s="58"/>
      <c r="AD493" s="58"/>
    </row>
    <row r="494" spans="27:30" x14ac:dyDescent="0.3">
      <c r="AA494" s="58"/>
      <c r="AB494" s="58"/>
      <c r="AC494" s="58"/>
      <c r="AD494" s="58"/>
    </row>
    <row r="495" spans="27:30" x14ac:dyDescent="0.3">
      <c r="AA495" s="58"/>
      <c r="AB495" s="58"/>
      <c r="AC495" s="58"/>
      <c r="AD495" s="58"/>
    </row>
    <row r="496" spans="27:30" x14ac:dyDescent="0.3">
      <c r="AA496" s="58"/>
      <c r="AB496" s="58"/>
      <c r="AC496" s="58"/>
      <c r="AD496" s="58"/>
    </row>
    <row r="497" spans="27:30" x14ac:dyDescent="0.3">
      <c r="AA497" s="58"/>
      <c r="AB497" s="58"/>
      <c r="AC497" s="58"/>
      <c r="AD497" s="58"/>
    </row>
    <row r="498" spans="27:30" x14ac:dyDescent="0.3">
      <c r="AA498" s="58"/>
      <c r="AB498" s="58"/>
      <c r="AC498" s="58"/>
      <c r="AD498" s="58"/>
    </row>
    <row r="499" spans="27:30" x14ac:dyDescent="0.3">
      <c r="AA499" s="58"/>
      <c r="AB499" s="58"/>
      <c r="AC499" s="58"/>
      <c r="AD499" s="58"/>
    </row>
    <row r="500" spans="27:30" x14ac:dyDescent="0.3">
      <c r="AA500" s="58"/>
      <c r="AB500" s="58"/>
      <c r="AC500" s="58"/>
      <c r="AD500" s="58"/>
    </row>
    <row r="501" spans="27:30" x14ac:dyDescent="0.3">
      <c r="AA501" s="58"/>
      <c r="AB501" s="58"/>
      <c r="AC501" s="58"/>
      <c r="AD501" s="58"/>
    </row>
    <row r="502" spans="27:30" x14ac:dyDescent="0.3">
      <c r="AA502" s="58"/>
      <c r="AB502" s="58"/>
      <c r="AC502" s="58"/>
      <c r="AD502" s="58"/>
    </row>
    <row r="503" spans="27:30" x14ac:dyDescent="0.3">
      <c r="AA503" s="58"/>
      <c r="AB503" s="58"/>
      <c r="AC503" s="58"/>
      <c r="AD503" s="58"/>
    </row>
    <row r="504" spans="27:30" x14ac:dyDescent="0.3">
      <c r="AA504" s="58"/>
      <c r="AB504" s="58"/>
      <c r="AC504" s="58"/>
      <c r="AD504" s="58"/>
    </row>
    <row r="505" spans="27:30" x14ac:dyDescent="0.3">
      <c r="AA505" s="58"/>
      <c r="AB505" s="58"/>
      <c r="AC505" s="58"/>
      <c r="AD505" s="58"/>
    </row>
    <row r="506" spans="27:30" x14ac:dyDescent="0.3">
      <c r="AA506" s="58"/>
      <c r="AB506" s="58"/>
      <c r="AC506" s="58"/>
      <c r="AD506" s="58"/>
    </row>
    <row r="507" spans="27:30" x14ac:dyDescent="0.3">
      <c r="AA507" s="58"/>
      <c r="AB507" s="58"/>
      <c r="AC507" s="58"/>
      <c r="AD507" s="58"/>
    </row>
    <row r="508" spans="27:30" x14ac:dyDescent="0.3">
      <c r="AA508" s="58"/>
      <c r="AB508" s="58"/>
      <c r="AC508" s="58"/>
      <c r="AD508" s="58"/>
    </row>
    <row r="509" spans="27:30" x14ac:dyDescent="0.3">
      <c r="AA509" s="58"/>
      <c r="AB509" s="58"/>
      <c r="AC509" s="58"/>
      <c r="AD509" s="58"/>
    </row>
    <row r="510" spans="27:30" x14ac:dyDescent="0.3">
      <c r="AA510" s="58"/>
      <c r="AB510" s="58"/>
      <c r="AC510" s="58"/>
      <c r="AD510" s="58"/>
    </row>
    <row r="511" spans="27:30" x14ac:dyDescent="0.3">
      <c r="AA511" s="58"/>
      <c r="AB511" s="58"/>
      <c r="AC511" s="58"/>
      <c r="AD511" s="58"/>
    </row>
    <row r="512" spans="27:30" x14ac:dyDescent="0.3">
      <c r="AA512" s="58"/>
      <c r="AB512" s="58"/>
      <c r="AC512" s="58"/>
      <c r="AD512" s="58"/>
    </row>
    <row r="513" spans="27:30" x14ac:dyDescent="0.3">
      <c r="AA513" s="58"/>
      <c r="AB513" s="58"/>
      <c r="AC513" s="58"/>
      <c r="AD513" s="58"/>
    </row>
    <row r="514" spans="27:30" x14ac:dyDescent="0.3">
      <c r="AA514" s="58"/>
      <c r="AB514" s="58"/>
      <c r="AC514" s="58"/>
      <c r="AD514" s="58"/>
    </row>
    <row r="515" spans="27:30" x14ac:dyDescent="0.3">
      <c r="AA515" s="58"/>
      <c r="AB515" s="58"/>
      <c r="AC515" s="58"/>
      <c r="AD515" s="58"/>
    </row>
    <row r="516" spans="27:30" x14ac:dyDescent="0.3">
      <c r="AA516" s="58"/>
      <c r="AB516" s="58"/>
      <c r="AC516" s="58"/>
      <c r="AD516" s="58"/>
    </row>
    <row r="517" spans="27:30" x14ac:dyDescent="0.3">
      <c r="AA517" s="58"/>
      <c r="AB517" s="58"/>
      <c r="AC517" s="58"/>
      <c r="AD517" s="58"/>
    </row>
    <row r="518" spans="27:30" x14ac:dyDescent="0.3">
      <c r="AA518" s="58"/>
      <c r="AB518" s="58"/>
      <c r="AC518" s="58"/>
      <c r="AD518" s="58"/>
    </row>
    <row r="519" spans="27:30" x14ac:dyDescent="0.3">
      <c r="AA519" s="58"/>
      <c r="AB519" s="58"/>
      <c r="AC519" s="58"/>
      <c r="AD519" s="58"/>
    </row>
    <row r="520" spans="27:30" x14ac:dyDescent="0.3">
      <c r="AA520" s="58"/>
      <c r="AB520" s="58"/>
      <c r="AC520" s="58"/>
      <c r="AD520" s="58"/>
    </row>
    <row r="521" spans="27:30" x14ac:dyDescent="0.3">
      <c r="AA521" s="58"/>
      <c r="AB521" s="58"/>
      <c r="AC521" s="58"/>
      <c r="AD521" s="58"/>
    </row>
    <row r="522" spans="27:30" x14ac:dyDescent="0.3">
      <c r="AA522" s="58"/>
      <c r="AB522" s="58"/>
      <c r="AC522" s="58"/>
      <c r="AD522" s="58"/>
    </row>
    <row r="523" spans="27:30" x14ac:dyDescent="0.3">
      <c r="AA523" s="58"/>
      <c r="AB523" s="58"/>
      <c r="AC523" s="58"/>
      <c r="AD523" s="58"/>
    </row>
    <row r="524" spans="27:30" x14ac:dyDescent="0.3">
      <c r="AA524" s="58"/>
      <c r="AB524" s="58"/>
      <c r="AC524" s="58"/>
      <c r="AD524" s="58"/>
    </row>
    <row r="525" spans="27:30" x14ac:dyDescent="0.3">
      <c r="AA525" s="58"/>
      <c r="AB525" s="58"/>
      <c r="AC525" s="58"/>
      <c r="AD525" s="58"/>
    </row>
    <row r="526" spans="27:30" x14ac:dyDescent="0.3">
      <c r="AA526" s="58"/>
      <c r="AB526" s="58"/>
      <c r="AC526" s="58"/>
      <c r="AD526" s="58"/>
    </row>
    <row r="527" spans="27:30" x14ac:dyDescent="0.3">
      <c r="AA527" s="58"/>
      <c r="AB527" s="58"/>
      <c r="AC527" s="58"/>
      <c r="AD527" s="58"/>
    </row>
    <row r="528" spans="27:30" x14ac:dyDescent="0.3">
      <c r="AA528" s="58"/>
      <c r="AB528" s="58"/>
      <c r="AC528" s="58"/>
      <c r="AD528" s="58"/>
    </row>
    <row r="529" spans="27:30" x14ac:dyDescent="0.3">
      <c r="AA529" s="58"/>
      <c r="AB529" s="58"/>
      <c r="AC529" s="58"/>
      <c r="AD529" s="58"/>
    </row>
    <row r="530" spans="27:30" x14ac:dyDescent="0.3">
      <c r="AA530" s="58"/>
      <c r="AB530" s="58"/>
      <c r="AC530" s="58"/>
      <c r="AD530" s="58"/>
    </row>
    <row r="531" spans="27:30" x14ac:dyDescent="0.3">
      <c r="AA531" s="58"/>
      <c r="AB531" s="58"/>
      <c r="AC531" s="58"/>
      <c r="AD531" s="58"/>
    </row>
    <row r="532" spans="27:30" x14ac:dyDescent="0.3">
      <c r="AA532" s="58"/>
      <c r="AB532" s="58"/>
      <c r="AC532" s="58"/>
      <c r="AD532" s="58"/>
    </row>
    <row r="533" spans="27:30" x14ac:dyDescent="0.3">
      <c r="AA533" s="58"/>
      <c r="AB533" s="58"/>
      <c r="AC533" s="58"/>
      <c r="AD533" s="58"/>
    </row>
    <row r="534" spans="27:30" x14ac:dyDescent="0.3">
      <c r="AA534" s="58"/>
      <c r="AB534" s="58"/>
      <c r="AC534" s="58"/>
      <c r="AD534" s="58"/>
    </row>
    <row r="535" spans="27:30" x14ac:dyDescent="0.3">
      <c r="AA535" s="58"/>
      <c r="AB535" s="58"/>
      <c r="AC535" s="58"/>
      <c r="AD535" s="58"/>
    </row>
    <row r="536" spans="27:30" x14ac:dyDescent="0.3">
      <c r="AA536" s="58"/>
      <c r="AB536" s="58"/>
      <c r="AC536" s="58"/>
      <c r="AD536" s="58"/>
    </row>
    <row r="537" spans="27:30" x14ac:dyDescent="0.3">
      <c r="AA537" s="58"/>
      <c r="AB537" s="58"/>
      <c r="AC537" s="58"/>
      <c r="AD537" s="58"/>
    </row>
    <row r="538" spans="27:30" x14ac:dyDescent="0.3">
      <c r="AA538" s="58"/>
      <c r="AB538" s="58"/>
      <c r="AC538" s="58"/>
      <c r="AD538" s="58"/>
    </row>
    <row r="539" spans="27:30" x14ac:dyDescent="0.3">
      <c r="AA539" s="58"/>
      <c r="AB539" s="58"/>
      <c r="AC539" s="58"/>
      <c r="AD539" s="58"/>
    </row>
    <row r="540" spans="27:30" x14ac:dyDescent="0.3">
      <c r="AA540" s="58"/>
      <c r="AB540" s="58"/>
      <c r="AC540" s="58"/>
      <c r="AD540" s="58"/>
    </row>
    <row r="541" spans="27:30" x14ac:dyDescent="0.3">
      <c r="AA541" s="58"/>
      <c r="AB541" s="58"/>
      <c r="AC541" s="58"/>
      <c r="AD541" s="58"/>
    </row>
    <row r="542" spans="27:30" x14ac:dyDescent="0.3">
      <c r="AA542" s="58"/>
      <c r="AB542" s="58"/>
      <c r="AC542" s="58"/>
      <c r="AD542" s="58"/>
    </row>
    <row r="543" spans="27:30" x14ac:dyDescent="0.3">
      <c r="AA543" s="58"/>
      <c r="AB543" s="58"/>
      <c r="AC543" s="58"/>
      <c r="AD543" s="58"/>
    </row>
    <row r="544" spans="27:30" x14ac:dyDescent="0.3">
      <c r="AA544" s="58"/>
      <c r="AB544" s="58"/>
      <c r="AC544" s="58"/>
      <c r="AD544" s="58"/>
    </row>
    <row r="545" spans="27:30" x14ac:dyDescent="0.3">
      <c r="AA545" s="58"/>
      <c r="AB545" s="58"/>
      <c r="AC545" s="58"/>
      <c r="AD545" s="58"/>
    </row>
    <row r="546" spans="27:30" x14ac:dyDescent="0.3">
      <c r="AA546" s="58"/>
      <c r="AB546" s="58"/>
      <c r="AC546" s="58"/>
      <c r="AD546" s="58"/>
    </row>
    <row r="547" spans="27:30" x14ac:dyDescent="0.3">
      <c r="AA547" s="58"/>
      <c r="AB547" s="58"/>
      <c r="AC547" s="58"/>
      <c r="AD547" s="58"/>
    </row>
    <row r="548" spans="27:30" x14ac:dyDescent="0.3">
      <c r="AA548" s="58"/>
      <c r="AB548" s="58"/>
      <c r="AC548" s="58"/>
      <c r="AD548" s="58"/>
    </row>
    <row r="549" spans="27:30" x14ac:dyDescent="0.3">
      <c r="AA549" s="58"/>
      <c r="AB549" s="58"/>
      <c r="AC549" s="58"/>
      <c r="AD549" s="58"/>
    </row>
    <row r="550" spans="27:30" x14ac:dyDescent="0.3">
      <c r="AA550" s="58"/>
      <c r="AB550" s="58"/>
      <c r="AC550" s="58"/>
      <c r="AD550" s="58"/>
    </row>
    <row r="551" spans="27:30" x14ac:dyDescent="0.3">
      <c r="AA551" s="58"/>
      <c r="AB551" s="58"/>
      <c r="AC551" s="58"/>
      <c r="AD551" s="58"/>
    </row>
    <row r="552" spans="27:30" x14ac:dyDescent="0.3">
      <c r="AA552" s="58"/>
      <c r="AB552" s="58"/>
      <c r="AC552" s="58"/>
      <c r="AD552" s="58"/>
    </row>
    <row r="553" spans="27:30" x14ac:dyDescent="0.3">
      <c r="AA553" s="58"/>
      <c r="AB553" s="58"/>
      <c r="AC553" s="58"/>
      <c r="AD553" s="58"/>
    </row>
    <row r="554" spans="27:30" x14ac:dyDescent="0.3">
      <c r="AA554" s="58"/>
      <c r="AB554" s="58"/>
      <c r="AC554" s="58"/>
      <c r="AD554" s="58"/>
    </row>
    <row r="555" spans="27:30" x14ac:dyDescent="0.3">
      <c r="AA555" s="58"/>
      <c r="AB555" s="58"/>
      <c r="AC555" s="58"/>
      <c r="AD555" s="58"/>
    </row>
    <row r="556" spans="27:30" x14ac:dyDescent="0.3">
      <c r="AA556" s="58"/>
      <c r="AB556" s="58"/>
      <c r="AC556" s="58"/>
      <c r="AD556" s="58"/>
    </row>
    <row r="557" spans="27:30" x14ac:dyDescent="0.3">
      <c r="AA557" s="58"/>
      <c r="AB557" s="58"/>
      <c r="AC557" s="58"/>
      <c r="AD557" s="58"/>
    </row>
    <row r="558" spans="27:30" x14ac:dyDescent="0.3">
      <c r="AA558" s="58"/>
      <c r="AB558" s="58"/>
      <c r="AC558" s="58"/>
      <c r="AD558" s="58"/>
    </row>
    <row r="559" spans="27:30" x14ac:dyDescent="0.3">
      <c r="AA559" s="58"/>
      <c r="AB559" s="58"/>
      <c r="AC559" s="58"/>
      <c r="AD559" s="58"/>
    </row>
    <row r="560" spans="27:30" x14ac:dyDescent="0.3">
      <c r="AA560" s="58"/>
      <c r="AB560" s="58"/>
      <c r="AC560" s="58"/>
      <c r="AD560" s="58"/>
    </row>
    <row r="561" spans="27:30" x14ac:dyDescent="0.3">
      <c r="AA561" s="58"/>
      <c r="AB561" s="58"/>
      <c r="AC561" s="58"/>
      <c r="AD561" s="58"/>
    </row>
    <row r="562" spans="27:30" x14ac:dyDescent="0.3">
      <c r="AA562" s="58"/>
      <c r="AB562" s="58"/>
      <c r="AC562" s="58"/>
      <c r="AD562" s="58"/>
    </row>
    <row r="563" spans="27:30" x14ac:dyDescent="0.3">
      <c r="AA563" s="58"/>
      <c r="AB563" s="58"/>
      <c r="AC563" s="58"/>
      <c r="AD563" s="58"/>
    </row>
    <row r="564" spans="27:30" x14ac:dyDescent="0.3">
      <c r="AA564" s="58"/>
      <c r="AB564" s="58"/>
      <c r="AC564" s="58"/>
      <c r="AD564" s="58"/>
    </row>
    <row r="565" spans="27:30" x14ac:dyDescent="0.3">
      <c r="AA565" s="58"/>
      <c r="AB565" s="58"/>
      <c r="AC565" s="58"/>
      <c r="AD565" s="58"/>
    </row>
    <row r="566" spans="27:30" x14ac:dyDescent="0.3">
      <c r="AA566" s="58"/>
      <c r="AB566" s="58"/>
      <c r="AC566" s="58"/>
      <c r="AD566" s="58"/>
    </row>
    <row r="567" spans="27:30" x14ac:dyDescent="0.3">
      <c r="AA567" s="58"/>
      <c r="AB567" s="58"/>
      <c r="AC567" s="58"/>
      <c r="AD567" s="58"/>
    </row>
    <row r="568" spans="27:30" x14ac:dyDescent="0.3">
      <c r="AA568" s="58"/>
      <c r="AB568" s="58"/>
      <c r="AC568" s="58"/>
      <c r="AD568" s="58"/>
    </row>
    <row r="569" spans="27:30" x14ac:dyDescent="0.3">
      <c r="AA569" s="58"/>
      <c r="AB569" s="58"/>
      <c r="AC569" s="58"/>
      <c r="AD569" s="58"/>
    </row>
    <row r="570" spans="27:30" x14ac:dyDescent="0.3">
      <c r="AA570" s="58"/>
      <c r="AB570" s="58"/>
      <c r="AC570" s="58"/>
      <c r="AD570" s="58"/>
    </row>
    <row r="571" spans="27:30" x14ac:dyDescent="0.3">
      <c r="AA571" s="58"/>
      <c r="AB571" s="58"/>
      <c r="AC571" s="58"/>
      <c r="AD571" s="58"/>
    </row>
    <row r="572" spans="27:30" x14ac:dyDescent="0.3">
      <c r="AA572" s="58"/>
      <c r="AB572" s="58"/>
      <c r="AC572" s="58"/>
      <c r="AD572" s="58"/>
    </row>
    <row r="573" spans="27:30" x14ac:dyDescent="0.3">
      <c r="AA573" s="58"/>
      <c r="AB573" s="58"/>
      <c r="AC573" s="58"/>
      <c r="AD573" s="58"/>
    </row>
    <row r="574" spans="27:30" x14ac:dyDescent="0.3">
      <c r="AA574" s="58"/>
      <c r="AB574" s="58"/>
      <c r="AC574" s="58"/>
      <c r="AD574" s="58"/>
    </row>
    <row r="575" spans="27:30" x14ac:dyDescent="0.3">
      <c r="AA575" s="58"/>
      <c r="AB575" s="58"/>
      <c r="AC575" s="58"/>
      <c r="AD575" s="58"/>
    </row>
    <row r="576" spans="27:30" x14ac:dyDescent="0.3">
      <c r="AA576" s="58"/>
      <c r="AB576" s="58"/>
      <c r="AC576" s="58"/>
      <c r="AD576" s="58"/>
    </row>
    <row r="577" spans="27:30" x14ac:dyDescent="0.3">
      <c r="AA577" s="58"/>
      <c r="AB577" s="58"/>
      <c r="AC577" s="58"/>
      <c r="AD577" s="58"/>
    </row>
    <row r="578" spans="27:30" x14ac:dyDescent="0.3">
      <c r="AA578" s="58"/>
      <c r="AB578" s="58"/>
      <c r="AC578" s="58"/>
      <c r="AD578" s="58"/>
    </row>
    <row r="579" spans="27:30" x14ac:dyDescent="0.3">
      <c r="AA579" s="58"/>
      <c r="AB579" s="58"/>
      <c r="AC579" s="58"/>
      <c r="AD579" s="58"/>
    </row>
    <row r="580" spans="27:30" x14ac:dyDescent="0.3">
      <c r="AA580" s="58"/>
      <c r="AB580" s="58"/>
      <c r="AC580" s="58"/>
      <c r="AD580" s="58"/>
    </row>
    <row r="581" spans="27:30" x14ac:dyDescent="0.3">
      <c r="AA581" s="58"/>
      <c r="AB581" s="58"/>
      <c r="AC581" s="58"/>
      <c r="AD581" s="58"/>
    </row>
    <row r="582" spans="27:30" x14ac:dyDescent="0.3">
      <c r="AA582" s="58"/>
      <c r="AB582" s="58"/>
      <c r="AC582" s="58"/>
      <c r="AD582" s="58"/>
    </row>
    <row r="583" spans="27:30" x14ac:dyDescent="0.3">
      <c r="AA583" s="58"/>
      <c r="AB583" s="58"/>
      <c r="AC583" s="58"/>
      <c r="AD583" s="58"/>
    </row>
    <row r="584" spans="27:30" x14ac:dyDescent="0.3">
      <c r="AA584" s="58"/>
      <c r="AB584" s="58"/>
      <c r="AC584" s="58"/>
      <c r="AD584" s="58"/>
    </row>
    <row r="585" spans="27:30" x14ac:dyDescent="0.3">
      <c r="AA585" s="58"/>
      <c r="AB585" s="58"/>
      <c r="AC585" s="58"/>
      <c r="AD585" s="58"/>
    </row>
    <row r="586" spans="27:30" x14ac:dyDescent="0.3">
      <c r="AA586" s="58"/>
      <c r="AB586" s="58"/>
      <c r="AC586" s="58"/>
      <c r="AD586" s="58"/>
    </row>
    <row r="587" spans="27:30" x14ac:dyDescent="0.3">
      <c r="AA587" s="58"/>
      <c r="AB587" s="58"/>
      <c r="AC587" s="58"/>
      <c r="AD587" s="58"/>
    </row>
    <row r="588" spans="27:30" x14ac:dyDescent="0.3">
      <c r="AA588" s="58"/>
      <c r="AB588" s="58"/>
      <c r="AC588" s="58"/>
      <c r="AD588" s="58"/>
    </row>
    <row r="589" spans="27:30" x14ac:dyDescent="0.3">
      <c r="AA589" s="58"/>
      <c r="AB589" s="58"/>
      <c r="AC589" s="58"/>
      <c r="AD589" s="58"/>
    </row>
    <row r="590" spans="27:30" x14ac:dyDescent="0.3">
      <c r="AA590" s="58"/>
      <c r="AB590" s="58"/>
      <c r="AC590" s="58"/>
      <c r="AD590" s="58"/>
    </row>
    <row r="591" spans="27:30" x14ac:dyDescent="0.3">
      <c r="AA591" s="58"/>
      <c r="AB591" s="58"/>
      <c r="AC591" s="58"/>
      <c r="AD591" s="58"/>
    </row>
    <row r="592" spans="27:30" x14ac:dyDescent="0.3">
      <c r="AA592" s="58"/>
      <c r="AB592" s="58"/>
      <c r="AC592" s="58"/>
      <c r="AD592" s="58"/>
    </row>
    <row r="593" spans="27:30" x14ac:dyDescent="0.3">
      <c r="AA593" s="58"/>
      <c r="AB593" s="58"/>
      <c r="AC593" s="58"/>
      <c r="AD593" s="58"/>
    </row>
    <row r="594" spans="27:30" x14ac:dyDescent="0.3">
      <c r="AA594" s="58"/>
      <c r="AB594" s="58"/>
      <c r="AC594" s="58"/>
      <c r="AD594" s="58"/>
    </row>
    <row r="595" spans="27:30" x14ac:dyDescent="0.3">
      <c r="AA595" s="58"/>
      <c r="AB595" s="58"/>
      <c r="AC595" s="58"/>
      <c r="AD595" s="58"/>
    </row>
    <row r="596" spans="27:30" x14ac:dyDescent="0.3">
      <c r="AA596" s="58"/>
      <c r="AB596" s="58"/>
      <c r="AC596" s="58"/>
      <c r="AD596" s="58"/>
    </row>
    <row r="597" spans="27:30" x14ac:dyDescent="0.3">
      <c r="AA597" s="58"/>
      <c r="AB597" s="58"/>
      <c r="AC597" s="58"/>
      <c r="AD597" s="58"/>
    </row>
    <row r="598" spans="27:30" x14ac:dyDescent="0.3">
      <c r="AA598" s="58"/>
      <c r="AB598" s="58"/>
      <c r="AC598" s="58"/>
      <c r="AD598" s="58"/>
    </row>
    <row r="599" spans="27:30" x14ac:dyDescent="0.3">
      <c r="AA599" s="58"/>
      <c r="AB599" s="58"/>
      <c r="AC599" s="58"/>
      <c r="AD599" s="58"/>
    </row>
    <row r="600" spans="27:30" x14ac:dyDescent="0.3">
      <c r="AA600" s="58"/>
      <c r="AB600" s="58"/>
      <c r="AC600" s="58"/>
      <c r="AD600" s="58"/>
    </row>
    <row r="601" spans="27:30" x14ac:dyDescent="0.3">
      <c r="AA601" s="58"/>
      <c r="AB601" s="58"/>
      <c r="AC601" s="58"/>
      <c r="AD601" s="58"/>
    </row>
    <row r="602" spans="27:30" x14ac:dyDescent="0.3">
      <c r="AA602" s="58"/>
      <c r="AB602" s="58"/>
      <c r="AC602" s="58"/>
      <c r="AD602" s="58"/>
    </row>
    <row r="603" spans="27:30" x14ac:dyDescent="0.3">
      <c r="AA603" s="58"/>
      <c r="AB603" s="58"/>
      <c r="AC603" s="58"/>
      <c r="AD603" s="58"/>
    </row>
    <row r="604" spans="27:30" x14ac:dyDescent="0.3">
      <c r="AA604" s="58"/>
      <c r="AB604" s="58"/>
      <c r="AC604" s="58"/>
      <c r="AD604" s="58"/>
    </row>
    <row r="605" spans="27:30" x14ac:dyDescent="0.3">
      <c r="AA605" s="58"/>
      <c r="AB605" s="58"/>
      <c r="AC605" s="58"/>
      <c r="AD605" s="58"/>
    </row>
    <row r="606" spans="27:30" x14ac:dyDescent="0.3">
      <c r="AA606" s="58"/>
      <c r="AB606" s="58"/>
      <c r="AC606" s="58"/>
      <c r="AD606" s="58"/>
    </row>
    <row r="607" spans="27:30" x14ac:dyDescent="0.3">
      <c r="AA607" s="58"/>
      <c r="AB607" s="58"/>
      <c r="AC607" s="58"/>
      <c r="AD607" s="58"/>
    </row>
    <row r="608" spans="27:30" x14ac:dyDescent="0.3">
      <c r="AA608" s="58"/>
      <c r="AB608" s="58"/>
      <c r="AC608" s="58"/>
      <c r="AD608" s="58"/>
    </row>
    <row r="609" spans="27:30" x14ac:dyDescent="0.3">
      <c r="AA609" s="58"/>
      <c r="AB609" s="58"/>
      <c r="AC609" s="58"/>
      <c r="AD609" s="58"/>
    </row>
    <row r="610" spans="27:30" x14ac:dyDescent="0.3">
      <c r="AA610" s="58"/>
      <c r="AB610" s="58"/>
      <c r="AC610" s="58"/>
      <c r="AD610" s="58"/>
    </row>
    <row r="611" spans="27:30" x14ac:dyDescent="0.3">
      <c r="AA611" s="58"/>
      <c r="AB611" s="58"/>
      <c r="AC611" s="58"/>
      <c r="AD611" s="58"/>
    </row>
    <row r="612" spans="27:30" x14ac:dyDescent="0.3">
      <c r="AA612" s="58"/>
      <c r="AB612" s="58"/>
      <c r="AC612" s="58"/>
      <c r="AD612" s="58"/>
    </row>
    <row r="613" spans="27:30" x14ac:dyDescent="0.3">
      <c r="AA613" s="58"/>
      <c r="AB613" s="58"/>
      <c r="AC613" s="58"/>
      <c r="AD613" s="58"/>
    </row>
    <row r="614" spans="27:30" x14ac:dyDescent="0.3">
      <c r="AA614" s="58"/>
      <c r="AB614" s="58"/>
      <c r="AC614" s="58"/>
      <c r="AD614" s="58"/>
    </row>
    <row r="615" spans="27:30" x14ac:dyDescent="0.3">
      <c r="AA615" s="58"/>
      <c r="AB615" s="58"/>
      <c r="AC615" s="58"/>
      <c r="AD615" s="58"/>
    </row>
    <row r="616" spans="27:30" x14ac:dyDescent="0.3">
      <c r="AA616" s="58"/>
      <c r="AB616" s="58"/>
      <c r="AC616" s="58"/>
      <c r="AD616" s="58"/>
    </row>
    <row r="617" spans="27:30" x14ac:dyDescent="0.3">
      <c r="AA617" s="58"/>
      <c r="AB617" s="58"/>
      <c r="AC617" s="58"/>
      <c r="AD617" s="58"/>
    </row>
    <row r="618" spans="27:30" x14ac:dyDescent="0.3">
      <c r="AA618" s="58"/>
      <c r="AB618" s="58"/>
      <c r="AC618" s="58"/>
      <c r="AD618" s="58"/>
    </row>
    <row r="619" spans="27:30" x14ac:dyDescent="0.3">
      <c r="AA619" s="58"/>
      <c r="AB619" s="58"/>
      <c r="AC619" s="58"/>
      <c r="AD619" s="58"/>
    </row>
    <row r="620" spans="27:30" x14ac:dyDescent="0.3">
      <c r="AA620" s="58"/>
      <c r="AB620" s="58"/>
      <c r="AC620" s="58"/>
      <c r="AD620" s="58"/>
    </row>
  </sheetData>
  <mergeCells count="73">
    <mergeCell ref="O1:AN1"/>
    <mergeCell ref="M305:N305"/>
    <mergeCell ref="M307:N307"/>
    <mergeCell ref="M320:N320"/>
    <mergeCell ref="AO3:AR3"/>
    <mergeCell ref="AS3:AV3"/>
    <mergeCell ref="M310:N310"/>
    <mergeCell ref="M259:N259"/>
    <mergeCell ref="A266:AZ266"/>
    <mergeCell ref="I181:K181"/>
    <mergeCell ref="I182:L182"/>
    <mergeCell ref="I184:K184"/>
    <mergeCell ref="M265:N265"/>
    <mergeCell ref="I86:K86"/>
    <mergeCell ref="I114:L114"/>
    <mergeCell ref="I115:I116"/>
    <mergeCell ref="J115:J116"/>
    <mergeCell ref="I117:K117"/>
    <mergeCell ref="I118:I119"/>
    <mergeCell ref="J118:J119"/>
    <mergeCell ref="I120:K120"/>
    <mergeCell ref="BA3:BD3"/>
    <mergeCell ref="AW3:AZ3"/>
    <mergeCell ref="I179:L179"/>
    <mergeCell ref="I125:I126"/>
    <mergeCell ref="J125:J126"/>
    <mergeCell ref="I127:K127"/>
    <mergeCell ref="I128:L128"/>
    <mergeCell ref="I130:K130"/>
    <mergeCell ref="I131:K131"/>
    <mergeCell ref="I132:L132"/>
    <mergeCell ref="I133:K133"/>
    <mergeCell ref="I134:K134"/>
    <mergeCell ref="I176:L176"/>
    <mergeCell ref="I178:K178"/>
    <mergeCell ref="I124:L124"/>
    <mergeCell ref="I84:L84"/>
    <mergeCell ref="I123:K123"/>
    <mergeCell ref="I25:L25"/>
    <mergeCell ref="I27:K27"/>
    <mergeCell ref="I83:K83"/>
    <mergeCell ref="I41:K41"/>
    <mergeCell ref="I42:L42"/>
    <mergeCell ref="I44:K44"/>
    <mergeCell ref="I45:L45"/>
    <mergeCell ref="I47:K47"/>
    <mergeCell ref="I75:L75"/>
    <mergeCell ref="I76:I77"/>
    <mergeCell ref="J76:J77"/>
    <mergeCell ref="I78:K78"/>
    <mergeCell ref="I80:K80"/>
    <mergeCell ref="I81:L81"/>
    <mergeCell ref="I21:L21"/>
    <mergeCell ref="I22:I23"/>
    <mergeCell ref="J22:J23"/>
    <mergeCell ref="I24:K24"/>
    <mergeCell ref="I121:L121"/>
    <mergeCell ref="X332:AR332"/>
    <mergeCell ref="B3:E3"/>
    <mergeCell ref="F3:H3"/>
    <mergeCell ref="M3:M4"/>
    <mergeCell ref="N3:N4"/>
    <mergeCell ref="O3:R3"/>
    <mergeCell ref="S3:V3"/>
    <mergeCell ref="W3:Z3"/>
    <mergeCell ref="AA3:AD3"/>
    <mergeCell ref="AE3:AE4"/>
    <mergeCell ref="I39:L39"/>
    <mergeCell ref="AF3:AF4"/>
    <mergeCell ref="AG3:AJ3"/>
    <mergeCell ref="AK3:AN3"/>
    <mergeCell ref="M5:AN5"/>
    <mergeCell ref="I20:K20"/>
  </mergeCells>
  <pageMargins left="0" right="0" top="0" bottom="0" header="0" footer="0"/>
  <pageSetup paperSize="8" scale="80" fitToHeight="5" orientation="landscape" r:id="rId1"/>
  <headerFooter alignWithMargins="0"/>
  <colBreaks count="1" manualBreakCount="1">
    <brk id="40" max="32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дор.фонд на 01.01.22 (декабрь)</vt:lpstr>
      <vt:lpstr>Дорожный фонд</vt:lpstr>
      <vt:lpstr>Лист1</vt:lpstr>
      <vt:lpstr>'дор.фонд на 01.01.22 (декабрь)'!Заголовки_для_печати</vt:lpstr>
      <vt:lpstr>'Дорожный фонд'!Заголовки_для_печати</vt:lpstr>
      <vt:lpstr>'Дорожный фонд'!Область_печати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Васютина Ольга Валерьевна</cp:lastModifiedBy>
  <cp:lastPrinted>2022-03-04T06:17:35Z</cp:lastPrinted>
  <dcterms:created xsi:type="dcterms:W3CDTF">2012-06-05T13:34:09Z</dcterms:created>
  <dcterms:modified xsi:type="dcterms:W3CDTF">2022-03-22T15:25:11Z</dcterms:modified>
</cp:coreProperties>
</file>