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2810" activeTab="0"/>
  </bookViews>
  <sheets>
    <sheet name="1" sheetId="1" r:id="rId1"/>
  </sheets>
  <definedNames>
    <definedName name="_xlnm.Print_Titles" localSheetId="0">'1'!$2:$4</definedName>
    <definedName name="_xlnm.Print_Area" localSheetId="0">'1'!$A$1:$P$175</definedName>
  </definedNames>
  <calcPr fullCalcOnLoad="1"/>
</workbook>
</file>

<file path=xl/sharedStrings.xml><?xml version="1.0" encoding="utf-8"?>
<sst xmlns="http://schemas.openxmlformats.org/spreadsheetml/2006/main" count="581" uniqueCount="321">
  <si>
    <t>км</t>
  </si>
  <si>
    <t>п/м</t>
  </si>
  <si>
    <t>1.1</t>
  </si>
  <si>
    <t>Предусмотрено бюджетных ассигнований на текущий год (тыс.руб.)</t>
  </si>
  <si>
    <t>Всего, в т.ч.</t>
  </si>
  <si>
    <t>федеральный бюджет</t>
  </si>
  <si>
    <t>областной бюджет</t>
  </si>
  <si>
    <t>Наименование района ЛО</t>
  </si>
  <si>
    <t>№ п/п</t>
  </si>
  <si>
    <t>Израсходовано средств (кассовое исполнение на отчетную дату (тыс.руб.)</t>
  </si>
  <si>
    <t>Фактическое выполнение работ (услуг) на отчетную дату  (тыс.руб.)</t>
  </si>
  <si>
    <t>1.2.1</t>
  </si>
  <si>
    <t>1.2.2</t>
  </si>
  <si>
    <t>Гатчинский р-он</t>
  </si>
  <si>
    <t>Всеволожский р-он</t>
  </si>
  <si>
    <t>1</t>
  </si>
  <si>
    <t>Строительство мостового перехода через реку Волхов на подъезде к г.Кириши в Киришском районе Ленинградской области</t>
  </si>
  <si>
    <t>1.2</t>
  </si>
  <si>
    <t>Киришский р-он</t>
  </si>
  <si>
    <t>3</t>
  </si>
  <si>
    <t>3.1</t>
  </si>
  <si>
    <t>3.2</t>
  </si>
  <si>
    <t>Капитальный ремонт и ремонт  дворовых территорий многоквартирных домов, проездов к дворовым территориям многоквартирных домов населенных пунктов</t>
  </si>
  <si>
    <t>Строительство автомобильных дорог общего пользования регионального и межмуниципального значения</t>
  </si>
  <si>
    <t>Строительство подъезда к г. Всеволожск</t>
  </si>
  <si>
    <t>1.1.1</t>
  </si>
  <si>
    <t>1.1.2</t>
  </si>
  <si>
    <t>1.1.3</t>
  </si>
  <si>
    <t>1.1.4</t>
  </si>
  <si>
    <t>1.1.5</t>
  </si>
  <si>
    <t>1.1.6</t>
  </si>
  <si>
    <t>1.2.3</t>
  </si>
  <si>
    <t>Капитальный ремонт автомобильных дорог общего пользования регионального и межмуниципального значения</t>
  </si>
  <si>
    <t>Кадастровые работы</t>
  </si>
  <si>
    <t>км/ п.м по ГП</t>
  </si>
  <si>
    <t>7,5/553,5</t>
  </si>
  <si>
    <t>3,3</t>
  </si>
  <si>
    <t>2</t>
  </si>
  <si>
    <t>1.3</t>
  </si>
  <si>
    <t>-</t>
  </si>
  <si>
    <t>план160,6км/12пог.м/факт118,64км/12пог.м</t>
  </si>
  <si>
    <t>план85,6км/факт198,514км</t>
  </si>
  <si>
    <t>план65,2км/факт133,465км</t>
  </si>
  <si>
    <t>план20,4км/факт65,049км</t>
  </si>
  <si>
    <t>план2ед./факт2ед.</t>
  </si>
  <si>
    <t>план5,963км/факт1,337км</t>
  </si>
  <si>
    <t>план3шт./факт1шт.</t>
  </si>
  <si>
    <t>план1шт./факт-</t>
  </si>
  <si>
    <t>план1,04км/402,6пог. м/факт1,189км/402,635 пог.м</t>
  </si>
  <si>
    <t>план1,3км/137,2пог.м/факт1,107км/97,2пог.м</t>
  </si>
  <si>
    <t>план21,4км/факт14,557км</t>
  </si>
  <si>
    <t>план267,6км/12 пог.м/факт342,233км/34,45пог.м</t>
  </si>
  <si>
    <t>план-/факт10,522км/22,45пог.м</t>
  </si>
  <si>
    <t>план182км/12пог.м/факт143,719км/34,45пог.м</t>
  </si>
  <si>
    <t>план1,9км/446,6 пог.м/факт1,385км/446,635пог.м</t>
  </si>
  <si>
    <t>план1,5км/факт1,5км</t>
  </si>
  <si>
    <t>план3,4км/446,6пог.м/факт2,885км/446,635пог.м</t>
  </si>
  <si>
    <t>Подпорожский р-он</t>
  </si>
  <si>
    <t>Рек.мост.перех. ч/р Мойка на км 47+300 а/д СПб-Кировск</t>
  </si>
  <si>
    <t>Разработка проектно-сметной документации на строительство моста через Староладожский канал в створе Северного переулка в г. Шлиссельбурге</t>
  </si>
  <si>
    <t>план40.0пог.м/факт-</t>
  </si>
  <si>
    <t>план122.2км/факт130.735км</t>
  </si>
  <si>
    <t>план0.3км/факт-</t>
  </si>
  <si>
    <t>Наименование расходов (наименование государственной программы Ленинградской области, подпрограммы, основного мероприятия и мероприятия в рамках государственных программ, наименование объектов строительства и реконструкции)</t>
  </si>
  <si>
    <t>2.1.</t>
  </si>
  <si>
    <t>2.1.1</t>
  </si>
  <si>
    <t>2.1.2</t>
  </si>
  <si>
    <t>2.1.3</t>
  </si>
  <si>
    <t>2.1.4</t>
  </si>
  <si>
    <t>2.1.5</t>
  </si>
  <si>
    <t>2.1.6</t>
  </si>
  <si>
    <t>2.1.7</t>
  </si>
  <si>
    <t>Сосновоборский г.о.</t>
  </si>
  <si>
    <t xml:space="preserve">Приведение в нормативное состояние отдельных участков региональных автомобильных дорог </t>
  </si>
  <si>
    <t>Субсидии на капитальный ремонт и ремонт автомобильных дорог общего пользования местного значения , имеющих приоритетный социально-значимый характер</t>
  </si>
  <si>
    <t>Кировский р-он</t>
  </si>
  <si>
    <t>0/факт-1.094км</t>
  </si>
  <si>
    <t>план 2,147км/154,95пог.м/факт 0</t>
  </si>
  <si>
    <t>план 1,43км/102,3пог.м/факт 0</t>
  </si>
  <si>
    <t>план1ед./факт 0</t>
  </si>
  <si>
    <t>план18км/факт 0</t>
  </si>
  <si>
    <t>план54,7км/факт 0</t>
  </si>
  <si>
    <t>план31,9км/факт 0</t>
  </si>
  <si>
    <t>план22,8км/факт 0</t>
  </si>
  <si>
    <t>план24ед./факт 0</t>
  </si>
  <si>
    <t>Ломоносовский р-он</t>
  </si>
  <si>
    <t>план 1,129км/104,5пог.м/факт 0</t>
  </si>
  <si>
    <t>план4,706км/361,75пог.м/факт 0</t>
  </si>
  <si>
    <t>план184,206км/534,75пог.м/факт 2,833км/0 пог.м</t>
  </si>
  <si>
    <t>план106,8км/173,0пог.м/факт2,833км/0 пог.м</t>
  </si>
  <si>
    <t>план124,8км/173,0пог.м/факт 2,833км/0 пог.м</t>
  </si>
  <si>
    <t>план179,5км/173,0пог.м/факт 2,833км/0 пог.м</t>
  </si>
  <si>
    <t>план0 км/0пог.м/факт1,094км</t>
  </si>
  <si>
    <t>план184,206км/534,75пог.м/факт3,927км/0 пог.м</t>
  </si>
  <si>
    <t>Субсидии на ремонт автомобильных дорог общего пользования местного значения</t>
  </si>
  <si>
    <t>Комитет по дорожному хозяйству Ленинградской области</t>
  </si>
  <si>
    <t>Стр-во путепровода на ж/д ст.Любань на а/д "Павлово-Мга-Шапки-Любань-Оредеж-Луга"</t>
  </si>
  <si>
    <t>Тосненский р-он</t>
  </si>
  <si>
    <t>Строительство продолжения  ул. Слепнева (от ул. Авиатриссы Зверевой до примыкания   к ул. Киевской) по адресу: Ленинградская область, г. Гатчина (0,853 км)</t>
  </si>
  <si>
    <t>нераспределенные средства бюджета</t>
  </si>
  <si>
    <t>4</t>
  </si>
  <si>
    <t>4.1</t>
  </si>
  <si>
    <t>2.1</t>
  </si>
  <si>
    <t>2.2</t>
  </si>
  <si>
    <t>3.3</t>
  </si>
  <si>
    <t>Финансовое обеспечение дорожной деятельности в рамках реализации национального  проекта "Безопасные и качественные автомобильные дороги"</t>
  </si>
  <si>
    <t>Ремонт , содержание</t>
  </si>
  <si>
    <t>0</t>
  </si>
  <si>
    <t>план  5,667 км/факт  0 км</t>
  </si>
  <si>
    <t xml:space="preserve"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 </t>
  </si>
  <si>
    <t xml:space="preserve">Обеспечение деятельности (услуги, работы) государственных учреждений </t>
  </si>
  <si>
    <t xml:space="preserve">Проектно-изыскательские работы и отвод земель будущих лет </t>
  </si>
  <si>
    <t xml:space="preserve">Стр-во автодор. путепровода на  ст.Возрождение участка Выборг-Каменногорск взамен закрываемого переезда на ПК 229+44.20 (23км) </t>
  </si>
  <si>
    <t>1.1.8</t>
  </si>
  <si>
    <t>Строительство дороги к детскому саду п. Новоселье Ломоносовского района Ленинградской области  II, III этапы по адресу: 188507, Ленинградская область, Ломоносовский район, п. Новоселье, кад. № 47:14:000000:37881 (0,51351 км)</t>
  </si>
  <si>
    <t>Выборгский р-он</t>
  </si>
  <si>
    <t>2.1.9</t>
  </si>
  <si>
    <t>2.1.10</t>
  </si>
  <si>
    <t>2.1.11</t>
  </si>
  <si>
    <t>В т.ч расходы на финансирование  регионального проекта Ленинградской области "Дорожная сеть"</t>
  </si>
  <si>
    <t xml:space="preserve">  I.  Государственная программа Ленинградской области «Развитие транспортной системы  Ленинградской области», в т.ч.:</t>
  </si>
  <si>
    <t>расходы на финансирование  регионального проекта Ленинградской области "Общесистемные меры развития дорожного хозяйства"</t>
  </si>
  <si>
    <t>Подпрограмма  «Развитие сети автомобильных дорог общего пользования», в т.ч.:</t>
  </si>
  <si>
    <t>Основное мероприятие: "Строительство и реконструкция автомобильных дорог общего пользования регионального и межмуниципального значения", в т.ч.:</t>
  </si>
  <si>
    <t>Реконструкция автомобильных дорог общего пользования регионального и межмуниципального значения, в т.ч.:</t>
  </si>
  <si>
    <t>Основное мероприятие: "Строительство (реконструкция), включая проектирование автомобильных дорог общего пользования местного значения", в т.ч.:</t>
  </si>
  <si>
    <t>Субсидии на строительство (реконструкцию), включая проектирование автомобильных дорог общего пользования местного значения, в т.ч.:</t>
  </si>
  <si>
    <t>Подпрограмма  «Поддержание существующей сети автомобильных дорог общего пользования», в т.ч.:</t>
  </si>
  <si>
    <t>Основное мероприятие: "Содержание, капитальный ремонт и ремонт  автомобильных дорог общего пользования регионального и межмуниципального значения", в т.ч.:</t>
  </si>
  <si>
    <t>Содержание автомобильных дорог общего пользования регионального и межмуниципального значения, в т.ч.:</t>
  </si>
  <si>
    <t>Основное мероприятие: "Капитальный ремонт и ремонт автомобильных дорог общего пользования местного значения", в т.ч.:</t>
  </si>
  <si>
    <t>Основное мероприятие: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деятельности", в т.ч.:</t>
  </si>
  <si>
    <t>Подпрограмма  «Повышение безопасности дорожного движения и снижение негативного влияния транспорта на окружающую среду", в т.ч.:</t>
  </si>
  <si>
    <t>Основное мероприятие:  «Сокращение аварийности на участках концентрации дорожно-транспортных происшествий инженерными методами", в т.ч.:</t>
  </si>
  <si>
    <t>ВСЕГО расходов за счет средств  дорожного фонда  Ленинградской области, из них:</t>
  </si>
  <si>
    <t>Ремонт автомобильных дорог общего пользования регионального и межмуниципального значения</t>
  </si>
  <si>
    <t>расходы на финансирование  федерального проекта "Дорожная сеть"</t>
  </si>
  <si>
    <t>расходы на финансирование  федерального проекта "Общесистемные меры развития дорожного хозяйства"</t>
  </si>
  <si>
    <t>Строительство транспортной развязки на пересечении автомобильной дороги "Санкт-Петербург- завод им.Свердлова- Всеволожск ( км39) с железной дорогой на  перегоне Всеволожск-Мельничный Ручей во Всеволожском районе Ленинградской области.</t>
  </si>
  <si>
    <t>1.4</t>
  </si>
  <si>
    <t xml:space="preserve">финансовое обеспечение дорожной деятельности </t>
  </si>
  <si>
    <t>4.1.</t>
  </si>
  <si>
    <t>5.</t>
  </si>
  <si>
    <r>
      <t>Принято бюджетных обязательств</t>
    </r>
    <r>
      <rPr>
        <b/>
        <sz val="11"/>
        <color indexed="8"/>
        <rFont val="Arial Cyr"/>
        <family val="0"/>
      </rPr>
      <t xml:space="preserve">  </t>
    </r>
    <r>
      <rPr>
        <sz val="11"/>
        <color indexed="8"/>
        <rFont val="Arial Cyr"/>
        <family val="0"/>
      </rPr>
      <t>(тыс.руб.)</t>
    </r>
  </si>
  <si>
    <t>1.2.4</t>
  </si>
  <si>
    <t xml:space="preserve">Рек-ция а/д  "СПб-Колтуши на участке КАД-Колтуши" </t>
  </si>
  <si>
    <r>
      <t xml:space="preserve">Результаты использования бюджетных ассигнований (значения плановых  и фактически достигнутых показателей (индикаторов), установленных госпрограммой) </t>
    </r>
    <r>
      <rPr>
        <b/>
        <sz val="12"/>
        <color indexed="8"/>
        <rFont val="Arial Cyr"/>
        <family val="0"/>
      </rPr>
      <t>*</t>
    </r>
  </si>
  <si>
    <t>Основное мероприятие "Федеральный проект "Общесистемные меры развития дорожного хозяйства""</t>
  </si>
  <si>
    <t>5.1.</t>
  </si>
  <si>
    <t>Содержание автомобильных дорог общего пользования регионального и межмуниципального значения</t>
  </si>
  <si>
    <t>2.</t>
  </si>
  <si>
    <t>3.</t>
  </si>
  <si>
    <t>1 концепция и 2 пира</t>
  </si>
  <si>
    <t xml:space="preserve">Строительство транспортной развязки на пересечении автомобильной дороги "Санкт-Петербург- завод им.Свердлова- Всеволожск ( км39) с железной дорогой на  перегоне Всеволожск-Мельничный Ручей во Всеволожском районе Ленинградской области. </t>
  </si>
  <si>
    <t>план 1ед./факт 1ед</t>
  </si>
  <si>
    <t>план 1ед/факт1ед</t>
  </si>
  <si>
    <t>План - внедрение 1 интеллектуальной транспортной системы, ориентированной на применение энергосберегающих технологий освещения а/д Лен. области/факт 1ед</t>
  </si>
  <si>
    <t xml:space="preserve">        Основное мероприятие "Развитие сети автомобильных дорог, ведущих к общественно значимым объектам и  объектам хозяйствующих субъектов, расположенных  на сельских территориях" , в т.ч.:</t>
  </si>
  <si>
    <t>Реконструкция автомобильной дороги "Путилово-Поляны" в Кировском районе Ленинградской области, в т.ч. проектные работы (5,4 км)</t>
  </si>
  <si>
    <t>Реконструкция автомобильной дороги "13 км автодороги "Магистральная" - ст. Апраксин" в Кировском районе Ленинградской области, в т.ч. проектные работы (4 км)</t>
  </si>
  <si>
    <t>Реконструкция автомобильной дороги "Петрово - станция Малукса" в Кировском районе Ленинградской области, в т.ч. проектные работы (16 км)</t>
  </si>
  <si>
    <t>Реконструкция автомобильной дороги "Подъезд к п. Неппово" в Кингисеппском районе Ленинградской области, в т.ч. проектные работы (2,5 км)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</si>
  <si>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</si>
  <si>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Оценка уязвимости объектов транспортной инфраструктуры Ленинградской области</t>
  </si>
  <si>
    <t>Реконструкция ул. Дорожная (в границах от Дороги Жизни до дома N 7), Садового переулка и улицы Майской в г. Всеволожске по адресу: Ленинградская область, г. Всеволожск, ул. Дорожная (в границах от Дороги Жизни до дома N 7); Ленинградская область, г. Всеволожск, Садовый переулок; Ленинградская область, г. Всеволожск, ул. Майская (0,948 км)</t>
  </si>
  <si>
    <t>Реконструкция автомобильной дороги "Подъезд к многофункциональному музейному центру в с. Рождествено от а/д М-20 Санкт-Петербург - Псков" по адресу: Ленинградская область, Гатчинский район, с. Рождествено (0,41 км)</t>
  </si>
  <si>
    <t xml:space="preserve"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в гор. Сосновый Бор Ленинградской области по адресу: автомобильная дорога Копорское шоссе с перекрестками улиц Ленинградская - Копорское шоссе и перекрестками улиц Копорское шоссе - проспект Александра Невского в гор. Сосновый Бор Ленинградской области.
Этап 1. Участок Копорского шоссе от перекрестка с ул. Ленинградская до проезда на базу ВНИПИЭТ (0,873 км)
</t>
  </si>
  <si>
    <t>1.1.7</t>
  </si>
  <si>
    <t>2.1.8</t>
  </si>
  <si>
    <t xml:space="preserve">Устройство пешеходного перехода на разных уровнях на а/д общего пользования регионального значения "Парголово-Огоньки" на км 26 </t>
  </si>
  <si>
    <t>кингисеппский р-он</t>
  </si>
  <si>
    <t>Строительство ул. Шадрина на участке от улицы Крикковское шоссе до ул. Проектная 3 в мкр №7 г. Кингисепп (0,47618 км)</t>
  </si>
  <si>
    <t>Разработка проектно-сметной документации на строительство трех пешеходных мостов через Малоневский канал в районе жилых домов № 7, 9, 15 в г. Шлиссельбург (3 моста по 42 п.м.)</t>
  </si>
  <si>
    <t>план 4 шт./факт  0</t>
  </si>
  <si>
    <t>план 1,438 км/ факт 1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</si>
  <si>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</t>
  </si>
  <si>
    <t>4.1.1</t>
  </si>
  <si>
    <t>Основное мероприятие "Повышение эффективности осуществления дорожной деятельности"</t>
  </si>
  <si>
    <t>Разработка программы комплексного развития транспортной инфраструктуры Ленинградской области до 2030 года</t>
  </si>
  <si>
    <t>Приобретение дорожной техники и другого имущества, необходимого для функционирования и содержания а/д и обеспечения контроля качества выполненных дорожных работ</t>
  </si>
  <si>
    <t>5.2.</t>
  </si>
  <si>
    <t>Разработка и утверждение планов обеспечения транспортной безопасности объектов транспортной инфраструктуры ЛО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</si>
  <si>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</si>
  <si>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4.</t>
  </si>
  <si>
    <t xml:space="preserve"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Ленавтодор) </t>
  </si>
  <si>
    <t xml:space="preserve">       II . Государственная  программа Ленинградской области «Комплексное развитие сельских территорий Ленинградской области»
</t>
  </si>
  <si>
    <t>Подпрограмма "Развитие транспортной инфраструктуры и благоустройство сельских территорий Ленинградской области", в т.ч.:</t>
  </si>
  <si>
    <t>ломоносовский р-он</t>
  </si>
  <si>
    <t>план 1,43 км/8 шт./факт 1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</si>
  <si>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(заказчик - ГКУ "Ленавтодор")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</si>
  <si>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(заказчик - ГКУ  ЛО "ЦБДД")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</si>
  <si>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 (заказчик - ГКУ "Ленавтодор")</t>
  </si>
  <si>
    <t>Субсидии юридическим лицам на финансовое обеспечение затрат при приобретении дорожной техники и другого имущества, необходимого для функционирования и содержания а/д, по договорам фин.аренды (лизинга)</t>
  </si>
  <si>
    <t xml:space="preserve">Строительство автодороги "Подъезд к дер. Козарево" по адресу: Ленинградская область, Волховский район </t>
  </si>
  <si>
    <t xml:space="preserve">Строительство двух подъездных путей к строящемуся объекту: "Строительство общеобразовательной школы на 220 мест в д.Большая Пустомержа Кингисеппского района Ленинградской области" по адресу: Ленинградская область, Кингисеппский район, д. Большая Пустомержа в Кингисеппском районе Ленинградской области </t>
  </si>
  <si>
    <t>Реконструкция автодороги "Подъезд к п. Михалево"</t>
  </si>
  <si>
    <t xml:space="preserve"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</t>
  </si>
  <si>
    <t>1.1.9</t>
  </si>
  <si>
    <t>1.1.10</t>
  </si>
  <si>
    <t xml:space="preserve"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 </t>
  </si>
  <si>
    <t>3.4</t>
  </si>
  <si>
    <t>план 2,338 км/ факт 1,438 км</t>
  </si>
  <si>
    <t>план 1шт./факт  1шт</t>
  </si>
  <si>
    <t>план147,45756км/факт 147,45756 км</t>
  </si>
  <si>
    <t>Строительство автомобильной дороги, расположенной по адресу: Ленинградская область, Тосненский район, г. Тосно, дорога к стадиону от региональной автодороги "Кемполово-Губаницы-Калитино-Выра-Тосно-Шапки", в т.ч. проектно-изыскательские работы</t>
  </si>
  <si>
    <t>Стр-во мост.перех. ч/р Свирь у г.Подпорожье Ленинградской области</t>
  </si>
  <si>
    <t>Рек-ция а/д "Войпала-Сирокасска-Васильково-Горная Шальдиха" на участке км 13-км 14 с устройством нового водопропускного сооружения на р.Рябиновка</t>
  </si>
  <si>
    <t>Строительство участка автомобильной дороги от автомобильной дороги "Мины-Новинка" до дер. Клетно, проходящей вне зоны жилой застройки дер. Борисово,  в т.ч. проектно-изыскательские работы</t>
  </si>
  <si>
    <t>Реконструкция "Подъезд к музею "Дом станционного смотрителя" в д. Выра от а/д "Кемполово - Выра- Тосно-Шапки"*по адресу Ленинградская область, Гатчинский р. МО Рождественнсое сп дер.Выра</t>
  </si>
  <si>
    <t>Строительство Проектируемой улицы №1 в створе продолжения улицы Центральной и улицы Дмитрия Кожемякина в г. Сертолово Ленинградской области</t>
  </si>
  <si>
    <t>Волховский р-он</t>
  </si>
  <si>
    <t>Кингисеппский р-он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</si>
  <si>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(ГКУ Ленавтодор)</t>
  </si>
  <si>
    <t>(Количество мест концентрации дорожно-транспортных происшествий (аварийно-опасных участков) на дорожной сети в %)план 85/факт 87</t>
  </si>
  <si>
    <t>(Количество мест концентрации дорожно-транспортных происшествий (аварийно-опасных участков) на дорожной сети в %)план 85/факт 88</t>
  </si>
  <si>
    <t>расходы на финансирование  федерального проекта "Общесистемные меры развития дорожного хозяйства"региональный проект  "Общесистемные меры развития дорожного хозяйства"(Ленинградская область)</t>
  </si>
  <si>
    <t>расходы на финансирование  федерального проекта "Региональная и местная дорожная сеть"(региональный проект  "Региональная и местная дорожная сеть" (Ленинградская область)</t>
  </si>
  <si>
    <t>расходы на финансирование  федерального проекта  "Региональная и местная дорожная сеть"(региональный проект  "Региональная и местная дорожная сеть (Ленинградская область)"</t>
  </si>
  <si>
    <t xml:space="preserve"> расходы на финансирование  федерального проекта "Региональная и местная дорожная сеть"(региональный проект  "Региональная и местная дорожная сеть (Ленинградская область)"</t>
  </si>
  <si>
    <t>расходы на финансирование  федерального проекта "Общесистемные меры развития дорожного хозяйства" (региональный проект "Общесистемные меры развития дорожного хозяйства" (Ленинградская область)"</t>
  </si>
  <si>
    <t>расходы на финансирование  федерального проекта  "Общесистемные меры развития дорожного хозяйства" (региональный проект "Общесистемные меры развития дорожного хозяйства" (Ленинградская область)"</t>
  </si>
  <si>
    <t>расходы на финансирование  федерального проекта ""Безопасность дорожного движения"(региональный проект "Безопасность дорожного движения")(Ленинградская область)</t>
  </si>
  <si>
    <t>расходы на финансирование  федерального проекта "Безопасность дорожного движения"(региональный проект "Безопасность дорожного движения")(Ленинградская область)</t>
  </si>
  <si>
    <t xml:space="preserve"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"Кеполово-Губаницы-Калитино-выра-Тосно-Шапки",в том числе пректно-изыскательские </t>
  </si>
  <si>
    <t>Реконструкция проезда мкрн Черная речка- мкрн Сертолово-2 по адресу:Ленинградская область, Всеволожский район, г. Сертолово, мкрн Сертолово-2. ул. Мира, земельный участок с кадастровым номером 47:08:0103002:2500(в границах квартала Сертолово-2 до примыкания к Восточно-Выборгскому шоссе)</t>
  </si>
  <si>
    <t>Подключение международного автомобильного вокзала в составе ТПУ "Девяткино" к КАД 2 этап.Транспортная развязка с КАД на км 30+717 прямого хода КАД</t>
  </si>
  <si>
    <t xml:space="preserve">Этап 2. Реконструкция транспортной развязки на км 12+575 км  а/д  Р-21 "Кола" </t>
  </si>
  <si>
    <t>Рек-ция мостового перехода через р.Мойка на км 47+300 а/д Санкт-Петербург- Кировск в Кировском районе Ленинградской области</t>
  </si>
  <si>
    <t xml:space="preserve">Этап 1. Стр-во подъезда к ТПУ "Кудрово" </t>
  </si>
  <si>
    <t>Разработка проектно-сметной документации на реконструкцию а/д "Лемовжа- Гостятино"</t>
  </si>
  <si>
    <t>Волосовский р-он</t>
  </si>
  <si>
    <t>Строительство пешеходного мостового перехода через р.Оредеж в дер.Даймище на территории Рождественского сельского поселения Гатчинского МО Ленинградской области 80 п.м.</t>
  </si>
  <si>
    <t>Федеральный проект "Региональная и местная дорожная сеть"(региональный проект  "Региональная и местная дорожная сеть" (Ленинградская область)</t>
  </si>
  <si>
    <t>Основное мероприятие Федеральный проект "Региональная и местная дорожная сеть"(региональный проект  "Региональная и местная дорожная сеть" (Ленинградская область)</t>
  </si>
  <si>
    <t>Основное мероприятие Федеральный проект "Общесистемные меры развития дорожного хозяйства" (региональный проект "Общесистемные меры развития дорожного хозяйства" (Ленинградская область)"</t>
  </si>
  <si>
    <t>Основное мероприятие  Федеральный проект   "Региональная и местная дорожная сеть"(региональный проект  "Региональная и местная дорожная сеть (Ленинградская область)"</t>
  </si>
  <si>
    <t xml:space="preserve">план 23,5 км/факт </t>
  </si>
  <si>
    <t>1 шт./ факт 1 шт.</t>
  </si>
  <si>
    <t>Федеральный проект "Региональная и местная дорожная сеть"(региональный проект  "Региональная и местная дорожная сеть (Ленинградская область)", в т.ч.: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</si>
  <si>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</si>
  <si>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1.1.1.</t>
  </si>
  <si>
    <t>1,2.</t>
  </si>
  <si>
    <t>1.2.1.</t>
  </si>
  <si>
    <t>1.3.</t>
  </si>
  <si>
    <t>1.3.2.</t>
  </si>
  <si>
    <t>1.3.3.</t>
  </si>
  <si>
    <t>1.3.4.</t>
  </si>
  <si>
    <t>2.1.12</t>
  </si>
  <si>
    <t>2.1.13</t>
  </si>
  <si>
    <t>3.1.</t>
  </si>
  <si>
    <t>3.1.1.</t>
  </si>
  <si>
    <t>4.2.</t>
  </si>
  <si>
    <t>Основное мероприятие  Федеральный проект "Безопасность дорожного движения"(региональный проект "Безопасность дорожного движения")(Ленинградская область)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</si>
  <si>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</si>
  <si>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Реконструкция мостового перехода через р. Саба в дер. Малый Сабск  по адресу: деревня Малый Сабск Волосовского муниципального района Ленинградской области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</si>
  <si>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</si>
  <si>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 (2 этап). Протяженность 0,2185 км. (СМР)</t>
  </si>
  <si>
    <t xml:space="preserve"> Капитальный ремонт а/д общего пользования регионального и межмуниципального значения</t>
  </si>
  <si>
    <t>а/д "Копорье-Ручьи" на участке км  0+00 - км 11+500 в Ломоносовском и Кингисеппском районах (11,703 км)</t>
  </si>
  <si>
    <t>4.2.1.</t>
  </si>
  <si>
    <t>4.3.</t>
  </si>
  <si>
    <t>Ремонт а/д общего пользования местного значения</t>
  </si>
  <si>
    <t>2.1.14</t>
  </si>
  <si>
    <t xml:space="preserve"> "Строительство /д "Войбокало-Новый Быт-Пурово-Пупышево-Козарево" в Кировском районе и Волховском районе", в т.ч. Проектные работы</t>
  </si>
  <si>
    <t>1.3.5.</t>
  </si>
  <si>
    <t>план 0,853 км/факт 0,853 км</t>
  </si>
  <si>
    <t>план 0,931 км/факт 0</t>
  </si>
  <si>
    <t>4.3.1</t>
  </si>
  <si>
    <t>4.3.2</t>
  </si>
  <si>
    <t>4.3.3</t>
  </si>
  <si>
    <t>факт 1 шт.</t>
  </si>
  <si>
    <t>Строительство 1 этапа  улично-дорожной сети по адресу: Ленинградская область, г.Всеволожск, Южный жилой район, кварталы 2,3,4,5,6,7,8. Улица Московская.</t>
  </si>
  <si>
    <t>план 0,148 км/факт 0</t>
  </si>
  <si>
    <t>Финансовое обеспечение дорожной деятельности за счет средств резервного фонда Правительства Российской Федерации.</t>
  </si>
  <si>
    <t>Строительство автомобильных дорог, Финансовое обеспечение дорожной деятельности, Финансовое обеспечение дорожной деятельности за счет средств резервного фонда Правительства Российской Федерации, в т.ч.:</t>
  </si>
  <si>
    <t>2.1.15</t>
  </si>
  <si>
    <r>
      <rPr>
        <i/>
        <sz val="11"/>
        <rFont val="Arial Cyr"/>
        <family val="0"/>
      </rPr>
      <t>Финансовое обеспечение дорожной деятельности в рамках реализации</t>
    </r>
    <r>
      <rPr>
        <b/>
        <i/>
        <sz val="11"/>
        <rFont val="Arial Cyr"/>
        <family val="0"/>
      </rPr>
      <t xml:space="preserve"> национального проекта "Безопасные и качественные автомобильные дороги"</t>
    </r>
  </si>
  <si>
    <t>план 35,3 км/факт 35,767 км</t>
  </si>
  <si>
    <t>план22,247 км/факт22,247 км</t>
  </si>
  <si>
    <t>план120,756 км/факт120,756 км</t>
  </si>
  <si>
    <t>план 139,085 км/факт 140,902 км</t>
  </si>
  <si>
    <t>план 29 ед./факт 29 ед.</t>
  </si>
  <si>
    <t>план 0,243 км/факт  0,243 км</t>
  </si>
  <si>
    <t>план 0,12634 км/36,75 пог м/факт 0,12634 км/36,75 пог м</t>
  </si>
  <si>
    <t>факт 0,36357км</t>
  </si>
  <si>
    <t>план 1 шт./ факт 1шт.</t>
  </si>
  <si>
    <t>план 2 шт/факт 0</t>
  </si>
  <si>
    <t>план 0,243 км/ 2 шт./факт  0,243 км</t>
  </si>
  <si>
    <t>план2,058 км/36,75 пог м/2 шт/факт 0,979 км/36,75 пог м/2 шт</t>
  </si>
  <si>
    <t>(Количество мест концентрации дорожно-транспортных происшествий (аварийно-опасных участков) на дорожной сети в %)план 80/факт 55</t>
  </si>
  <si>
    <t>план 20шт./факт 21шт</t>
  </si>
  <si>
    <t>план 20 шт/факт 21 шт</t>
  </si>
  <si>
    <t>количество стационарных камер фотовидеофиксации нарушений ПДД на а/д регион. и межмуниц. значения -20шт./факт 21 шт.</t>
  </si>
  <si>
    <t xml:space="preserve">Разработка проектно-сметной документации                                      на реконструкцию автомобильной дороги общего пользования местного значения                                         "Большой Сабск - Изори" в Волосовском районе Ленинградской области </t>
  </si>
  <si>
    <t>1.1.3.</t>
  </si>
  <si>
    <t xml:space="preserve">Финансирование реконструкции, включая проектирование, автомобильной дороги "13 км автодороги "Магистральная" - ст. Апраксин" в Кировском районе Ленинградской области </t>
  </si>
  <si>
    <t>факт 0,36357км/1 шт</t>
  </si>
  <si>
    <t>план 148,302 км/факт 148,302 км</t>
  </si>
  <si>
    <t xml:space="preserve"> план 199,8 км/факт 200,714  км</t>
  </si>
  <si>
    <t>план 60,69 км/факт 59,812  км</t>
  </si>
  <si>
    <t>план 30 ед/факт 32 ед.</t>
  </si>
  <si>
    <t>план 1 ед/факт3  ед.</t>
  </si>
  <si>
    <t>1.3.1</t>
  </si>
  <si>
    <t>1.3.2</t>
  </si>
  <si>
    <t>1.3.3</t>
  </si>
  <si>
    <t>Волховский р-он,Кировский р-он</t>
  </si>
  <si>
    <t>план 3,986 км/факт 4,0475 км</t>
  </si>
  <si>
    <t>факт 3 шт.</t>
  </si>
  <si>
    <t>план 2 шт./факт 5 шт.</t>
  </si>
  <si>
    <t>план 0,243 км/ 4шт./факт 0,243 км/5 шт.</t>
  </si>
  <si>
    <t>план 2,301 км/ 36,75 пог м/6шт./факт1,222 км/36,75 пог м/ 7 шт.</t>
  </si>
  <si>
    <t>план 391,445 км/231,97 пог.м /30 ед./факт 408,4345 км/231,97 пог.м /32 ед.</t>
  </si>
  <si>
    <t>план393,746 км/268,72 пог.м/30 ед./ 6 шт /20шт/факт 409,6565 км/ 268,72 пог.м /32ед./ 7 шт./21 шт</t>
  </si>
  <si>
    <t>план 393,746 км/ 268,72 пог.м/30 ед. /6 шт /20шт/факт 410,0205 км/268,72 пог.м /32 ед./ 8 шт./21 шт</t>
  </si>
  <si>
    <t>/факт 5,299 км</t>
  </si>
  <si>
    <t>план 22,247км/факт 27,546 км</t>
  </si>
  <si>
    <t>план 143,003км/факт  148,302 км</t>
  </si>
  <si>
    <t>план 9,356 км/231,97 пог м /факт 19,604 км/231,97 пог м</t>
  </si>
  <si>
    <t>план 48,642 км/231,97 пог.м /факт 59,4185 км/231,97 пог.м</t>
  </si>
  <si>
    <t>план 143,003 км/факт  148,302 км</t>
  </si>
  <si>
    <t xml:space="preserve">ОТЧЕТ об использовании бюджетных ассигнований дорожного фонда  Ленинградской области за  2021 год.                                                                                                                                            Приложение 1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</si>
</sst>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%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000"/>
    <numFmt numFmtId="189" formatCode="[$-FC19]d\ mmmm\ yyyy\ &quot;г.&quot;"/>
    <numFmt numFmtId="190" formatCode="#,##0.0000"/>
    <numFmt numFmtId="191" formatCode="0.00000"/>
    <numFmt numFmtId="192" formatCode="0.0"/>
  </numFmts>
  <fonts count="117">
    <font>
      <sz val="10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2"/>
      <name val="Arial Cyr"/>
      <family val="0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 Cyr"/>
      <family val="0"/>
    </font>
    <font>
      <i/>
      <sz val="12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2"/>
      <color indexed="8"/>
      <name val="Arial Cyr"/>
      <family val="0"/>
    </font>
    <font>
      <sz val="11"/>
      <color indexed="10"/>
      <name val="Arial Cyr"/>
      <family val="0"/>
    </font>
    <font>
      <i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b/>
      <i/>
      <sz val="11"/>
      <color indexed="8"/>
      <name val="Arial"/>
      <family val="2"/>
    </font>
    <font>
      <b/>
      <sz val="11"/>
      <color indexed="10"/>
      <name val="Arial Cyr"/>
      <family val="0"/>
    </font>
    <font>
      <b/>
      <i/>
      <sz val="11"/>
      <color indexed="56"/>
      <name val="Arial CYR"/>
      <family val="0"/>
    </font>
    <font>
      <b/>
      <sz val="11"/>
      <color indexed="56"/>
      <name val="Arial CYR"/>
      <family val="0"/>
    </font>
    <font>
      <i/>
      <sz val="11"/>
      <color indexed="56"/>
      <name val="Arial Cyr"/>
      <family val="0"/>
    </font>
    <font>
      <sz val="11"/>
      <color indexed="56"/>
      <name val="Arial Cyr"/>
      <family val="0"/>
    </font>
    <font>
      <b/>
      <i/>
      <sz val="12"/>
      <color indexed="56"/>
      <name val="Arial Cyr"/>
      <family val="0"/>
    </font>
    <font>
      <i/>
      <sz val="12"/>
      <color indexed="56"/>
      <name val="Arial Cyr"/>
      <family val="0"/>
    </font>
    <font>
      <b/>
      <i/>
      <sz val="12"/>
      <color indexed="10"/>
      <name val="Arial Cyr"/>
      <family val="0"/>
    </font>
    <font>
      <i/>
      <sz val="8"/>
      <color indexed="8"/>
      <name val="Arial Cyr"/>
      <family val="0"/>
    </font>
    <font>
      <b/>
      <i/>
      <sz val="12"/>
      <color indexed="18"/>
      <name val="Arial Cyr"/>
      <family val="0"/>
    </font>
    <font>
      <i/>
      <sz val="11"/>
      <color indexed="18"/>
      <name val="Arial CYR"/>
      <family val="0"/>
    </font>
    <font>
      <b/>
      <i/>
      <sz val="11"/>
      <color indexed="18"/>
      <name val="Arial CYR"/>
      <family val="0"/>
    </font>
    <font>
      <b/>
      <i/>
      <sz val="12"/>
      <color indexed="56"/>
      <name val="Arial CYR"/>
      <family val="0"/>
    </font>
    <font>
      <b/>
      <sz val="14"/>
      <color indexed="8"/>
      <name val="Arial Cyr"/>
      <family val="0"/>
    </font>
    <font>
      <b/>
      <i/>
      <sz val="12"/>
      <color indexed="62"/>
      <name val="Arial Cyr"/>
      <family val="0"/>
    </font>
    <font>
      <sz val="12"/>
      <color indexed="8"/>
      <name val="Arial Cyr"/>
      <family val="0"/>
    </font>
    <font>
      <i/>
      <sz val="12"/>
      <color indexed="56"/>
      <name val="Arial CYR"/>
      <family val="0"/>
    </font>
    <font>
      <b/>
      <i/>
      <sz val="10"/>
      <color indexed="10"/>
      <name val="Arial CYR"/>
      <family val="0"/>
    </font>
    <font>
      <i/>
      <sz val="14"/>
      <color indexed="8"/>
      <name val="Arial Cyr"/>
      <family val="0"/>
    </font>
    <font>
      <b/>
      <i/>
      <sz val="14"/>
      <color indexed="8"/>
      <name val="Arial Cyr"/>
      <family val="0"/>
    </font>
    <font>
      <i/>
      <sz val="10"/>
      <color indexed="8"/>
      <name val="Arial CYR"/>
      <family val="0"/>
    </font>
    <font>
      <i/>
      <sz val="10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 Cyr"/>
      <family val="0"/>
    </font>
    <font>
      <i/>
      <sz val="12"/>
      <color theme="1"/>
      <name val="Arial Cyr"/>
      <family val="0"/>
    </font>
    <font>
      <b/>
      <i/>
      <sz val="11"/>
      <color theme="1"/>
      <name val="Arial CYR"/>
      <family val="0"/>
    </font>
    <font>
      <sz val="11"/>
      <color theme="1"/>
      <name val="Arial Cyr"/>
      <family val="0"/>
    </font>
    <font>
      <b/>
      <sz val="11"/>
      <color theme="1"/>
      <name val="Arial Cyr"/>
      <family val="0"/>
    </font>
    <font>
      <b/>
      <i/>
      <sz val="12"/>
      <color theme="1"/>
      <name val="Arial Cyr"/>
      <family val="0"/>
    </font>
    <font>
      <sz val="11"/>
      <color rgb="FFFF0000"/>
      <name val="Arial Cyr"/>
      <family val="0"/>
    </font>
    <font>
      <i/>
      <sz val="11"/>
      <color rgb="FFFF0000"/>
      <name val="Arial Cyr"/>
      <family val="0"/>
    </font>
    <font>
      <b/>
      <i/>
      <sz val="11"/>
      <color rgb="FFFF0000"/>
      <name val="Arial CYR"/>
      <family val="0"/>
    </font>
    <font>
      <b/>
      <i/>
      <sz val="11"/>
      <color theme="1"/>
      <name val="Arial"/>
      <family val="2"/>
    </font>
    <font>
      <b/>
      <sz val="11"/>
      <color rgb="FFFF0000"/>
      <name val="Arial Cyr"/>
      <family val="0"/>
    </font>
    <font>
      <b/>
      <i/>
      <sz val="11"/>
      <color rgb="FF002060"/>
      <name val="Arial CYR"/>
      <family val="0"/>
    </font>
    <font>
      <b/>
      <sz val="11"/>
      <color rgb="FF002060"/>
      <name val="Arial CYR"/>
      <family val="0"/>
    </font>
    <font>
      <i/>
      <sz val="11"/>
      <color rgb="FF002060"/>
      <name val="Arial Cyr"/>
      <family val="0"/>
    </font>
    <font>
      <sz val="11"/>
      <color rgb="FF002060"/>
      <name val="Arial Cyr"/>
      <family val="0"/>
    </font>
    <font>
      <b/>
      <i/>
      <sz val="12"/>
      <color rgb="FF002060"/>
      <name val="Arial Cyr"/>
      <family val="0"/>
    </font>
    <font>
      <i/>
      <sz val="12"/>
      <color rgb="FF002060"/>
      <name val="Arial Cyr"/>
      <family val="0"/>
    </font>
    <font>
      <b/>
      <i/>
      <sz val="12"/>
      <color rgb="FFFF0000"/>
      <name val="Arial Cyr"/>
      <family val="0"/>
    </font>
    <font>
      <i/>
      <sz val="8"/>
      <color theme="1"/>
      <name val="Arial Cyr"/>
      <family val="0"/>
    </font>
    <font>
      <i/>
      <sz val="11"/>
      <color theme="1"/>
      <name val="Arial"/>
      <family val="2"/>
    </font>
    <font>
      <b/>
      <i/>
      <sz val="12"/>
      <color theme="3" tint="-0.24997000396251678"/>
      <name val="Arial Cyr"/>
      <family val="0"/>
    </font>
    <font>
      <i/>
      <sz val="11"/>
      <color theme="3" tint="-0.24997000396251678"/>
      <name val="Arial CYR"/>
      <family val="0"/>
    </font>
    <font>
      <b/>
      <i/>
      <sz val="11"/>
      <color theme="3" tint="-0.24997000396251678"/>
      <name val="Arial CYR"/>
      <family val="0"/>
    </font>
    <font>
      <b/>
      <i/>
      <sz val="12"/>
      <color theme="3"/>
      <name val="Arial CYR"/>
      <family val="0"/>
    </font>
    <font>
      <i/>
      <sz val="11"/>
      <color rgb="FF000000"/>
      <name val="Arial"/>
      <family val="2"/>
    </font>
    <font>
      <b/>
      <sz val="14"/>
      <color theme="1"/>
      <name val="Arial Cyr"/>
      <family val="0"/>
    </font>
    <font>
      <b/>
      <sz val="12"/>
      <color theme="1"/>
      <name val="Arial Cyr"/>
      <family val="0"/>
    </font>
    <font>
      <b/>
      <i/>
      <sz val="12"/>
      <color theme="4" tint="-0.24997000396251678"/>
      <name val="Arial Cyr"/>
      <family val="0"/>
    </font>
    <font>
      <sz val="12"/>
      <color theme="1"/>
      <name val="Arial Cyr"/>
      <family val="0"/>
    </font>
    <font>
      <b/>
      <i/>
      <sz val="12"/>
      <color theme="4" tint="-0.4999699890613556"/>
      <name val="Arial Cyr"/>
      <family val="0"/>
    </font>
    <font>
      <i/>
      <sz val="12"/>
      <color theme="3"/>
      <name val="Arial CYR"/>
      <family val="0"/>
    </font>
    <font>
      <b/>
      <i/>
      <sz val="10"/>
      <color rgb="FFFF0000"/>
      <name val="Arial CYR"/>
      <family val="0"/>
    </font>
    <font>
      <i/>
      <sz val="14"/>
      <color theme="1"/>
      <name val="Arial Cyr"/>
      <family val="0"/>
    </font>
    <font>
      <b/>
      <i/>
      <sz val="11"/>
      <color rgb="FFFF0000"/>
      <name val="Arial"/>
      <family val="2"/>
    </font>
    <font>
      <i/>
      <sz val="10"/>
      <color theme="1"/>
      <name val="Arial CYR"/>
      <family val="0"/>
    </font>
    <font>
      <i/>
      <sz val="10"/>
      <color theme="1"/>
      <name val="Arial"/>
      <family val="2"/>
    </font>
    <font>
      <b/>
      <i/>
      <sz val="11"/>
      <color theme="3"/>
      <name val="Arial CYR"/>
      <family val="0"/>
    </font>
    <font>
      <b/>
      <i/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79" fillId="0" borderId="10" xfId="0" applyFont="1" applyFill="1" applyBorder="1" applyAlignment="1">
      <alignment vertical="center" wrapText="1"/>
    </xf>
    <xf numFmtId="180" fontId="80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191" fontId="80" fillId="0" borderId="0" xfId="0" applyNumberFormat="1" applyFont="1" applyFill="1" applyAlignment="1">
      <alignment horizontal="center" vertical="center" wrapText="1"/>
    </xf>
    <xf numFmtId="49" fontId="79" fillId="0" borderId="10" xfId="0" applyNumberFormat="1" applyFont="1" applyFill="1" applyBorder="1" applyAlignment="1">
      <alignment/>
    </xf>
    <xf numFmtId="49" fontId="79" fillId="0" borderId="11" xfId="0" applyNumberFormat="1" applyFont="1" applyFill="1" applyBorder="1" applyAlignment="1">
      <alignment horizontal="center" vertical="center" wrapText="1"/>
    </xf>
    <xf numFmtId="49" fontId="79" fillId="0" borderId="11" xfId="0" applyNumberFormat="1" applyFont="1" applyFill="1" applyBorder="1" applyAlignment="1">
      <alignment horizontal="center"/>
    </xf>
    <xf numFmtId="49" fontId="79" fillId="0" borderId="11" xfId="0" applyNumberFormat="1" applyFont="1" applyFill="1" applyBorder="1" applyAlignment="1">
      <alignment horizontal="center" vertical="center"/>
    </xf>
    <xf numFmtId="49" fontId="79" fillId="0" borderId="12" xfId="0" applyNumberFormat="1" applyFont="1" applyFill="1" applyBorder="1" applyAlignment="1">
      <alignment horizontal="center" vertical="center"/>
    </xf>
    <xf numFmtId="49" fontId="79" fillId="0" borderId="13" xfId="0" applyNumberFormat="1" applyFont="1" applyFill="1" applyBorder="1" applyAlignment="1">
      <alignment horizontal="center" vertical="center" wrapText="1"/>
    </xf>
    <xf numFmtId="1" fontId="82" fillId="0" borderId="14" xfId="0" applyNumberFormat="1" applyFont="1" applyFill="1" applyBorder="1" applyAlignment="1">
      <alignment horizontal="center" vertical="center" wrapText="1"/>
    </xf>
    <xf numFmtId="1" fontId="82" fillId="0" borderId="15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180" fontId="80" fillId="0" borderId="15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182" fontId="82" fillId="0" borderId="16" xfId="0" applyNumberFormat="1" applyFont="1" applyFill="1" applyBorder="1" applyAlignment="1">
      <alignment vertical="center" wrapText="1"/>
    </xf>
    <xf numFmtId="0" fontId="82" fillId="0" borderId="16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182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vertical="center" wrapText="1"/>
    </xf>
    <xf numFmtId="0" fontId="82" fillId="0" borderId="17" xfId="0" applyFont="1" applyFill="1" applyBorder="1" applyAlignment="1">
      <alignment vertical="center" wrapText="1"/>
    </xf>
    <xf numFmtId="0" fontId="82" fillId="0" borderId="0" xfId="0" applyFont="1" applyFill="1" applyAlignment="1">
      <alignment vertical="center" wrapText="1"/>
    </xf>
    <xf numFmtId="1" fontId="82" fillId="0" borderId="10" xfId="0" applyNumberFormat="1" applyFont="1" applyFill="1" applyBorder="1" applyAlignment="1">
      <alignment horizontal="center" vertical="center" wrapText="1"/>
    </xf>
    <xf numFmtId="1" fontId="82" fillId="0" borderId="17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vertical="center" wrapText="1"/>
    </xf>
    <xf numFmtId="180" fontId="83" fillId="0" borderId="0" xfId="0" applyNumberFormat="1" applyFont="1" applyFill="1" applyBorder="1" applyAlignment="1">
      <alignment horizontal="center" vertical="center" wrapText="1"/>
    </xf>
    <xf numFmtId="180" fontId="83" fillId="0" borderId="18" xfId="0" applyNumberFormat="1" applyFont="1" applyFill="1" applyBorder="1" applyAlignment="1">
      <alignment horizontal="center" vertical="center" wrapText="1"/>
    </xf>
    <xf numFmtId="182" fontId="83" fillId="0" borderId="10" xfId="0" applyNumberFormat="1" applyFont="1" applyFill="1" applyBorder="1" applyAlignment="1">
      <alignment horizontal="center" vertical="center" wrapText="1"/>
    </xf>
    <xf numFmtId="182" fontId="81" fillId="0" borderId="10" xfId="0" applyNumberFormat="1" applyFont="1" applyFill="1" applyBorder="1" applyAlignment="1">
      <alignment horizontal="center" vertical="center" wrapText="1"/>
    </xf>
    <xf numFmtId="49" fontId="81" fillId="0" borderId="17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vertical="center" wrapText="1"/>
    </xf>
    <xf numFmtId="180" fontId="81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 wrapText="1"/>
    </xf>
    <xf numFmtId="180" fontId="82" fillId="0" borderId="18" xfId="0" applyNumberFormat="1" applyFont="1" applyFill="1" applyBorder="1" applyAlignment="1">
      <alignment horizontal="center" vertical="center" wrapText="1"/>
    </xf>
    <xf numFmtId="180" fontId="82" fillId="0" borderId="10" xfId="0" applyNumberFormat="1" applyFont="1" applyFill="1" applyBorder="1" applyAlignment="1">
      <alignment horizontal="center" vertical="center" wrapText="1"/>
    </xf>
    <xf numFmtId="182" fontId="82" fillId="0" borderId="17" xfId="0" applyNumberFormat="1" applyFont="1" applyFill="1" applyBorder="1" applyAlignment="1">
      <alignment vertical="center" wrapText="1"/>
    </xf>
    <xf numFmtId="182" fontId="79" fillId="0" borderId="10" xfId="0" applyNumberFormat="1" applyFont="1" applyFill="1" applyBorder="1" applyAlignment="1">
      <alignment horizontal="center" vertical="center" wrapText="1"/>
    </xf>
    <xf numFmtId="49" fontId="79" fillId="0" borderId="17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0" fontId="79" fillId="0" borderId="0" xfId="0" applyFont="1" applyFill="1" applyAlignment="1">
      <alignment vertical="center" wrapText="1"/>
    </xf>
    <xf numFmtId="180" fontId="82" fillId="0" borderId="19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 vertical="center" wrapText="1"/>
    </xf>
    <xf numFmtId="187" fontId="82" fillId="0" borderId="10" xfId="0" applyNumberFormat="1" applyFont="1" applyFill="1" applyBorder="1" applyAlignment="1">
      <alignment horizontal="center" vertical="center" wrapText="1"/>
    </xf>
    <xf numFmtId="49" fontId="82" fillId="0" borderId="17" xfId="0" applyNumberFormat="1" applyFont="1" applyFill="1" applyBorder="1" applyAlignment="1">
      <alignment horizontal="center" vertical="center" wrapText="1"/>
    </xf>
    <xf numFmtId="180" fontId="82" fillId="0" borderId="20" xfId="0" applyNumberFormat="1" applyFont="1" applyFill="1" applyBorder="1" applyAlignment="1">
      <alignment horizontal="center" vertical="center" wrapText="1"/>
    </xf>
    <xf numFmtId="180" fontId="82" fillId="0" borderId="18" xfId="0" applyNumberFormat="1" applyFont="1" applyFill="1" applyBorder="1" applyAlignment="1">
      <alignment horizontal="center"/>
    </xf>
    <xf numFmtId="182" fontId="82" fillId="0" borderId="10" xfId="0" applyNumberFormat="1" applyFont="1" applyFill="1" applyBorder="1" applyAlignment="1">
      <alignment/>
    </xf>
    <xf numFmtId="49" fontId="82" fillId="0" borderId="10" xfId="0" applyNumberFormat="1" applyFont="1" applyFill="1" applyBorder="1" applyAlignment="1">
      <alignment/>
    </xf>
    <xf numFmtId="49" fontId="82" fillId="0" borderId="17" xfId="0" applyNumberFormat="1" applyFont="1" applyFill="1" applyBorder="1" applyAlignment="1">
      <alignment/>
    </xf>
    <xf numFmtId="0" fontId="83" fillId="0" borderId="0" xfId="0" applyFont="1" applyFill="1" applyBorder="1" applyAlignment="1">
      <alignment horizontal="center"/>
    </xf>
    <xf numFmtId="180" fontId="83" fillId="0" borderId="0" xfId="0" applyNumberFormat="1" applyFont="1" applyFill="1" applyBorder="1" applyAlignment="1">
      <alignment horizontal="center"/>
    </xf>
    <xf numFmtId="0" fontId="82" fillId="0" borderId="10" xfId="0" applyFont="1" applyFill="1" applyBorder="1" applyAlignment="1">
      <alignment/>
    </xf>
    <xf numFmtId="180" fontId="82" fillId="0" borderId="0" xfId="0" applyNumberFormat="1" applyFont="1" applyFill="1" applyAlignment="1">
      <alignment horizontal="center"/>
    </xf>
    <xf numFmtId="182" fontId="82" fillId="0" borderId="0" xfId="0" applyNumberFormat="1" applyFont="1" applyFill="1" applyAlignment="1">
      <alignment/>
    </xf>
    <xf numFmtId="49" fontId="82" fillId="0" borderId="0" xfId="0" applyNumberFormat="1" applyFont="1" applyFill="1" applyAlignment="1">
      <alignment/>
    </xf>
    <xf numFmtId="182" fontId="81" fillId="0" borderId="0" xfId="0" applyNumberFormat="1" applyFont="1" applyFill="1" applyBorder="1" applyAlignment="1">
      <alignment horizontal="center" vertical="center" wrapText="1"/>
    </xf>
    <xf numFmtId="49" fontId="82" fillId="0" borderId="21" xfId="0" applyNumberFormat="1" applyFont="1" applyFill="1" applyBorder="1" applyAlignment="1">
      <alignment horizontal="center" vertical="center" wrapText="1"/>
    </xf>
    <xf numFmtId="49" fontId="83" fillId="0" borderId="0" xfId="0" applyNumberFormat="1" applyFont="1" applyFill="1" applyBorder="1" applyAlignment="1">
      <alignment horizontal="center" vertical="center" wrapText="1"/>
    </xf>
    <xf numFmtId="49" fontId="83" fillId="0" borderId="17" xfId="0" applyNumberFormat="1" applyFont="1" applyFill="1" applyBorder="1" applyAlignment="1">
      <alignment horizontal="center" vertical="center" wrapText="1"/>
    </xf>
    <xf numFmtId="182" fontId="83" fillId="0" borderId="0" xfId="0" applyNumberFormat="1" applyFont="1" applyFill="1" applyBorder="1" applyAlignment="1">
      <alignment horizontal="center" vertical="center" wrapText="1"/>
    </xf>
    <xf numFmtId="182" fontId="82" fillId="0" borderId="18" xfId="0" applyNumberFormat="1" applyFont="1" applyFill="1" applyBorder="1" applyAlignment="1">
      <alignment horizontal="center" vertical="center" wrapText="1"/>
    </xf>
    <xf numFmtId="180" fontId="82" fillId="0" borderId="15" xfId="0" applyNumberFormat="1" applyFont="1" applyFill="1" applyBorder="1" applyAlignment="1">
      <alignment horizontal="center" vertical="center" wrapText="1"/>
    </xf>
    <xf numFmtId="182" fontId="82" fillId="0" borderId="15" xfId="0" applyNumberFormat="1" applyFont="1" applyFill="1" applyBorder="1" applyAlignment="1">
      <alignment horizontal="center" vertical="center" wrapText="1"/>
    </xf>
    <xf numFmtId="49" fontId="82" fillId="0" borderId="22" xfId="0" applyNumberFormat="1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180" fontId="82" fillId="0" borderId="21" xfId="0" applyNumberFormat="1" applyFont="1" applyFill="1" applyBorder="1" applyAlignment="1">
      <alignment horizontal="center" vertical="center" wrapText="1"/>
    </xf>
    <xf numFmtId="182" fontId="82" fillId="0" borderId="20" xfId="0" applyNumberFormat="1" applyFont="1" applyFill="1" applyBorder="1" applyAlignment="1">
      <alignment horizontal="center" vertical="center" wrapText="1"/>
    </xf>
    <xf numFmtId="182" fontId="82" fillId="0" borderId="19" xfId="0" applyNumberFormat="1" applyFont="1" applyFill="1" applyBorder="1" applyAlignment="1">
      <alignment horizontal="center" vertical="center" wrapText="1"/>
    </xf>
    <xf numFmtId="180" fontId="80" fillId="0" borderId="0" xfId="0" applyNumberFormat="1" applyFont="1" applyFill="1" applyAlignment="1">
      <alignment horizontal="center" vertical="center" wrapText="1"/>
    </xf>
    <xf numFmtId="0" fontId="80" fillId="0" borderId="0" xfId="0" applyFont="1" applyFill="1" applyAlignment="1">
      <alignment/>
    </xf>
    <xf numFmtId="182" fontId="80" fillId="0" borderId="0" xfId="0" applyNumberFormat="1" applyFont="1" applyFill="1" applyAlignment="1">
      <alignment vertical="center" wrapText="1"/>
    </xf>
    <xf numFmtId="0" fontId="80" fillId="0" borderId="0" xfId="0" applyFont="1" applyFill="1" applyAlignment="1">
      <alignment vertical="center" wrapText="1"/>
    </xf>
    <xf numFmtId="0" fontId="80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182" fontId="82" fillId="0" borderId="0" xfId="0" applyNumberFormat="1" applyFont="1" applyFill="1" applyAlignment="1">
      <alignment vertical="center" wrapText="1"/>
    </xf>
    <xf numFmtId="191" fontId="82" fillId="0" borderId="0" xfId="0" applyNumberFormat="1" applyFont="1" applyFill="1" applyAlignment="1">
      <alignment horizontal="left"/>
    </xf>
    <xf numFmtId="191" fontId="82" fillId="0" borderId="0" xfId="0" applyNumberFormat="1" applyFont="1" applyFill="1" applyAlignment="1">
      <alignment horizontal="center" vertical="center" wrapText="1"/>
    </xf>
    <xf numFmtId="49" fontId="82" fillId="0" borderId="0" xfId="0" applyNumberFormat="1" applyFont="1" applyFill="1" applyAlignment="1">
      <alignment horizontal="center"/>
    </xf>
    <xf numFmtId="191" fontId="82" fillId="0" borderId="0" xfId="0" applyNumberFormat="1" applyFont="1" applyFill="1" applyAlignment="1">
      <alignment horizontal="center"/>
    </xf>
    <xf numFmtId="180" fontId="82" fillId="0" borderId="0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/>
    </xf>
    <xf numFmtId="180" fontId="85" fillId="0" borderId="18" xfId="0" applyNumberFormat="1" applyFont="1" applyFill="1" applyBorder="1" applyAlignment="1">
      <alignment horizontal="center" vertical="center" wrapText="1"/>
    </xf>
    <xf numFmtId="182" fontId="86" fillId="0" borderId="10" xfId="0" applyNumberFormat="1" applyFont="1" applyFill="1" applyBorder="1" applyAlignment="1">
      <alignment horizontal="center" vertical="center" wrapText="1"/>
    </xf>
    <xf numFmtId="49" fontId="86" fillId="0" borderId="17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vertical="center" wrapText="1"/>
    </xf>
    <xf numFmtId="180" fontId="87" fillId="0" borderId="0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 wrapText="1"/>
    </xf>
    <xf numFmtId="0" fontId="86" fillId="0" borderId="0" xfId="0" applyFont="1" applyFill="1" applyAlignment="1">
      <alignment vertical="center" wrapText="1"/>
    </xf>
    <xf numFmtId="182" fontId="88" fillId="0" borderId="10" xfId="54" applyNumberFormat="1" applyFont="1" applyFill="1" applyBorder="1" applyAlignment="1">
      <alignment vertical="center" wrapText="1"/>
      <protection/>
    </xf>
    <xf numFmtId="0" fontId="79" fillId="0" borderId="24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79" fillId="0" borderId="25" xfId="0" applyNumberFormat="1" applyFont="1" applyFill="1" applyBorder="1" applyAlignment="1">
      <alignment horizontal="center" vertical="center"/>
    </xf>
    <xf numFmtId="49" fontId="79" fillId="0" borderId="26" xfId="0" applyNumberFormat="1" applyFont="1" applyFill="1" applyBorder="1" applyAlignment="1">
      <alignment horizontal="center" vertical="center" wrapText="1"/>
    </xf>
    <xf numFmtId="191" fontId="79" fillId="0" borderId="26" xfId="0" applyNumberFormat="1" applyFont="1" applyFill="1" applyBorder="1" applyAlignment="1">
      <alignment horizontal="center" vertical="center" wrapText="1"/>
    </xf>
    <xf numFmtId="182" fontId="82" fillId="0" borderId="26" xfId="0" applyNumberFormat="1" applyFont="1" applyFill="1" applyBorder="1" applyAlignment="1">
      <alignment horizontal="center" vertical="center" wrapText="1"/>
    </xf>
    <xf numFmtId="49" fontId="82" fillId="0" borderId="27" xfId="0" applyNumberFormat="1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/>
    </xf>
    <xf numFmtId="0" fontId="81" fillId="0" borderId="16" xfId="0" applyFont="1" applyFill="1" applyBorder="1" applyAlignment="1">
      <alignment/>
    </xf>
    <xf numFmtId="182" fontId="81" fillId="0" borderId="16" xfId="0" applyNumberFormat="1" applyFont="1" applyFill="1" applyBorder="1" applyAlignment="1">
      <alignment horizontal="center" vertical="center" wrapText="1"/>
    </xf>
    <xf numFmtId="180" fontId="83" fillId="0" borderId="10" xfId="0" applyNumberFormat="1" applyFont="1" applyFill="1" applyBorder="1" applyAlignment="1">
      <alignment horizontal="center" vertical="center" wrapText="1"/>
    </xf>
    <xf numFmtId="1" fontId="83" fillId="0" borderId="17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vertical="center" wrapText="1"/>
    </xf>
    <xf numFmtId="182" fontId="79" fillId="0" borderId="26" xfId="0" applyNumberFormat="1" applyFont="1" applyFill="1" applyBorder="1" applyAlignment="1">
      <alignment horizontal="center" vertical="center" wrapText="1"/>
    </xf>
    <xf numFmtId="49" fontId="79" fillId="0" borderId="27" xfId="0" applyNumberFormat="1" applyFont="1" applyFill="1" applyBorder="1" applyAlignment="1">
      <alignment horizontal="center" vertical="center" wrapText="1"/>
    </xf>
    <xf numFmtId="180" fontId="80" fillId="0" borderId="26" xfId="0" applyNumberFormat="1" applyFont="1" applyFill="1" applyBorder="1" applyAlignment="1">
      <alignment horizontal="center" vertical="center" wrapText="1"/>
    </xf>
    <xf numFmtId="182" fontId="82" fillId="0" borderId="28" xfId="0" applyNumberFormat="1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/>
    </xf>
    <xf numFmtId="0" fontId="83" fillId="0" borderId="16" xfId="0" applyFont="1" applyFill="1" applyBorder="1" applyAlignment="1">
      <alignment/>
    </xf>
    <xf numFmtId="182" fontId="83" fillId="0" borderId="16" xfId="0" applyNumberFormat="1" applyFont="1" applyFill="1" applyBorder="1" applyAlignment="1">
      <alignment horizontal="center" vertical="center" wrapText="1"/>
    </xf>
    <xf numFmtId="180" fontId="79" fillId="0" borderId="26" xfId="0" applyNumberFormat="1" applyFont="1" applyFill="1" applyBorder="1" applyAlignment="1">
      <alignment horizontal="center" vertical="center" wrapText="1"/>
    </xf>
    <xf numFmtId="180" fontId="82" fillId="0" borderId="0" xfId="0" applyNumberFormat="1" applyFont="1" applyFill="1" applyAlignment="1">
      <alignment horizontal="left"/>
    </xf>
    <xf numFmtId="180" fontId="82" fillId="0" borderId="0" xfId="0" applyNumberFormat="1" applyFont="1" applyFill="1" applyAlignment="1">
      <alignment horizontal="center" vertical="center" wrapText="1"/>
    </xf>
    <xf numFmtId="182" fontId="83" fillId="0" borderId="17" xfId="0" applyNumberFormat="1" applyFont="1" applyFill="1" applyBorder="1" applyAlignment="1">
      <alignment vertical="center" wrapText="1"/>
    </xf>
    <xf numFmtId="0" fontId="82" fillId="0" borderId="17" xfId="0" applyFont="1" applyFill="1" applyBorder="1" applyAlignment="1">
      <alignment/>
    </xf>
    <xf numFmtId="49" fontId="82" fillId="0" borderId="10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 wrapText="1"/>
    </xf>
    <xf numFmtId="191" fontId="79" fillId="0" borderId="0" xfId="0" applyNumberFormat="1" applyFont="1" applyFill="1" applyBorder="1" applyAlignment="1">
      <alignment horizontal="center" vertical="center" wrapText="1"/>
    </xf>
    <xf numFmtId="180" fontId="79" fillId="0" borderId="0" xfId="0" applyNumberFormat="1" applyFont="1" applyFill="1" applyBorder="1" applyAlignment="1">
      <alignment horizontal="center" vertical="center" wrapText="1"/>
    </xf>
    <xf numFmtId="182" fontId="82" fillId="0" borderId="0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/>
    </xf>
    <xf numFmtId="180" fontId="79" fillId="0" borderId="10" xfId="0" applyNumberFormat="1" applyFont="1" applyFill="1" applyBorder="1" applyAlignment="1">
      <alignment horizontal="center" vertical="center" wrapText="1"/>
    </xf>
    <xf numFmtId="49" fontId="79" fillId="0" borderId="26" xfId="0" applyNumberFormat="1" applyFont="1" applyFill="1" applyBorder="1" applyAlignment="1">
      <alignment horizontal="center" vertical="center"/>
    </xf>
    <xf numFmtId="187" fontId="83" fillId="0" borderId="0" xfId="0" applyNumberFormat="1" applyFont="1" applyFill="1" applyBorder="1" applyAlignment="1">
      <alignment horizontal="center" vertical="center" wrapText="1"/>
    </xf>
    <xf numFmtId="187" fontId="81" fillId="0" borderId="0" xfId="0" applyNumberFormat="1" applyFont="1" applyFill="1" applyBorder="1" applyAlignment="1">
      <alignment horizontal="center" vertical="center" wrapText="1"/>
    </xf>
    <xf numFmtId="187" fontId="83" fillId="0" borderId="0" xfId="0" applyNumberFormat="1" applyFont="1" applyFill="1" applyBorder="1" applyAlignment="1">
      <alignment horizontal="center"/>
    </xf>
    <xf numFmtId="187" fontId="89" fillId="0" borderId="0" xfId="0" applyNumberFormat="1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/>
    </xf>
    <xf numFmtId="187" fontId="83" fillId="0" borderId="0" xfId="0" applyNumberFormat="1" applyFont="1" applyFill="1" applyAlignment="1">
      <alignment horizontal="center" vertical="center" wrapText="1"/>
    </xf>
    <xf numFmtId="187" fontId="81" fillId="0" borderId="0" xfId="0" applyNumberFormat="1" applyFont="1" applyFill="1" applyBorder="1" applyAlignment="1">
      <alignment horizontal="center"/>
    </xf>
    <xf numFmtId="187" fontId="82" fillId="0" borderId="0" xfId="0" applyNumberFormat="1" applyFont="1" applyFill="1" applyBorder="1" applyAlignment="1">
      <alignment horizontal="center"/>
    </xf>
    <xf numFmtId="187" fontId="81" fillId="0" borderId="16" xfId="0" applyNumberFormat="1" applyFont="1" applyFill="1" applyBorder="1" applyAlignment="1">
      <alignment horizontal="center"/>
    </xf>
    <xf numFmtId="187" fontId="83" fillId="0" borderId="16" xfId="0" applyNumberFormat="1" applyFont="1" applyFill="1" applyBorder="1" applyAlignment="1">
      <alignment horizontal="center"/>
    </xf>
    <xf numFmtId="187" fontId="84" fillId="0" borderId="0" xfId="0" applyNumberFormat="1" applyFont="1" applyFill="1" applyBorder="1" applyAlignment="1">
      <alignment horizontal="center"/>
    </xf>
    <xf numFmtId="49" fontId="79" fillId="0" borderId="22" xfId="0" applyNumberFormat="1" applyFont="1" applyFill="1" applyBorder="1" applyAlignment="1">
      <alignment horizontal="center" vertical="center" wrapText="1"/>
    </xf>
    <xf numFmtId="49" fontId="79" fillId="0" borderId="15" xfId="0" applyNumberFormat="1" applyFont="1" applyFill="1" applyBorder="1" applyAlignment="1">
      <alignment horizontal="center" vertical="center" wrapText="1"/>
    </xf>
    <xf numFmtId="49" fontId="90" fillId="0" borderId="15" xfId="0" applyNumberFormat="1" applyFont="1" applyFill="1" applyBorder="1" applyAlignment="1">
      <alignment horizontal="center" vertical="center" wrapText="1"/>
    </xf>
    <xf numFmtId="180" fontId="90" fillId="0" borderId="10" xfId="0" applyNumberFormat="1" applyFont="1" applyFill="1" applyBorder="1" applyAlignment="1">
      <alignment horizontal="center" vertical="center" wrapText="1"/>
    </xf>
    <xf numFmtId="0" fontId="91" fillId="0" borderId="0" xfId="0" applyFont="1" applyFill="1" applyAlignment="1">
      <alignment/>
    </xf>
    <xf numFmtId="182" fontId="91" fillId="0" borderId="0" xfId="0" applyNumberFormat="1" applyFont="1" applyFill="1" applyBorder="1" applyAlignment="1">
      <alignment horizontal="center" vertical="center" wrapText="1"/>
    </xf>
    <xf numFmtId="49" fontId="91" fillId="0" borderId="0" xfId="0" applyNumberFormat="1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/>
    </xf>
    <xf numFmtId="187" fontId="91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187" fontId="90" fillId="0" borderId="0" xfId="0" applyNumberFormat="1" applyFont="1" applyFill="1" applyBorder="1" applyAlignment="1">
      <alignment horizontal="center"/>
    </xf>
    <xf numFmtId="182" fontId="90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/>
    </xf>
    <xf numFmtId="0" fontId="92" fillId="0" borderId="0" xfId="0" applyFont="1" applyFill="1" applyAlignment="1">
      <alignment/>
    </xf>
    <xf numFmtId="182" fontId="91" fillId="0" borderId="21" xfId="0" applyNumberFormat="1" applyFont="1" applyFill="1" applyBorder="1" applyAlignment="1">
      <alignment horizontal="center" vertical="center" wrapText="1"/>
    </xf>
    <xf numFmtId="182" fontId="93" fillId="0" borderId="10" xfId="0" applyNumberFormat="1" applyFont="1" applyFill="1" applyBorder="1" applyAlignment="1">
      <alignment/>
    </xf>
    <xf numFmtId="0" fontId="93" fillId="0" borderId="17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3" fillId="0" borderId="0" xfId="0" applyFont="1" applyFill="1" applyAlignment="1">
      <alignment/>
    </xf>
    <xf numFmtId="180" fontId="94" fillId="0" borderId="29" xfId="0" applyNumberFormat="1" applyFont="1" applyFill="1" applyBorder="1" applyAlignment="1">
      <alignment horizontal="center" vertical="center" wrapText="1"/>
    </xf>
    <xf numFmtId="180" fontId="94" fillId="0" borderId="30" xfId="0" applyNumberFormat="1" applyFont="1" applyFill="1" applyBorder="1" applyAlignment="1">
      <alignment horizontal="center" vertical="center" wrapText="1"/>
    </xf>
    <xf numFmtId="187" fontId="94" fillId="0" borderId="0" xfId="0" applyNumberFormat="1" applyFont="1" applyFill="1" applyBorder="1" applyAlignment="1">
      <alignment horizontal="center" vertical="center" wrapText="1"/>
    </xf>
    <xf numFmtId="180" fontId="94" fillId="0" borderId="0" xfId="0" applyNumberFormat="1" applyFont="1" applyFill="1" applyBorder="1" applyAlignment="1">
      <alignment horizontal="center" vertical="center" wrapText="1"/>
    </xf>
    <xf numFmtId="182" fontId="94" fillId="0" borderId="0" xfId="0" applyNumberFormat="1" applyFont="1" applyFill="1" applyBorder="1" applyAlignment="1">
      <alignment horizontal="center" vertical="center" wrapText="1"/>
    </xf>
    <xf numFmtId="180" fontId="94" fillId="0" borderId="31" xfId="0" applyNumberFormat="1" applyFont="1" applyFill="1" applyBorder="1" applyAlignment="1">
      <alignment horizontal="center" vertical="center" wrapText="1"/>
    </xf>
    <xf numFmtId="182" fontId="94" fillId="0" borderId="32" xfId="0" applyNumberFormat="1" applyFont="1" applyFill="1" applyBorder="1" applyAlignment="1">
      <alignment horizontal="center" vertical="center" wrapText="1"/>
    </xf>
    <xf numFmtId="180" fontId="91" fillId="0" borderId="20" xfId="0" applyNumberFormat="1" applyFont="1" applyFill="1" applyBorder="1" applyAlignment="1">
      <alignment horizontal="center" vertical="center" wrapText="1"/>
    </xf>
    <xf numFmtId="182" fontId="90" fillId="0" borderId="10" xfId="0" applyNumberFormat="1" applyFont="1" applyFill="1" applyBorder="1" applyAlignment="1">
      <alignment horizontal="center" vertical="center" wrapText="1"/>
    </xf>
    <xf numFmtId="49" fontId="90" fillId="0" borderId="17" xfId="0" applyNumberFormat="1" applyFont="1" applyFill="1" applyBorder="1" applyAlignment="1">
      <alignment horizontal="center" vertical="center" wrapText="1"/>
    </xf>
    <xf numFmtId="180" fontId="90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/>
    </xf>
    <xf numFmtId="180" fontId="91" fillId="0" borderId="33" xfId="0" applyNumberFormat="1" applyFont="1" applyFill="1" applyBorder="1" applyAlignment="1">
      <alignment horizontal="center" vertical="center" wrapText="1"/>
    </xf>
    <xf numFmtId="182" fontId="92" fillId="0" borderId="26" xfId="0" applyNumberFormat="1" applyFont="1" applyFill="1" applyBorder="1" applyAlignment="1">
      <alignment horizontal="center" vertical="center" wrapText="1"/>
    </xf>
    <xf numFmtId="49" fontId="92" fillId="0" borderId="27" xfId="0" applyNumberFormat="1" applyFont="1" applyFill="1" applyBorder="1" applyAlignment="1">
      <alignment horizontal="center" vertical="center" wrapText="1"/>
    </xf>
    <xf numFmtId="182" fontId="93" fillId="0" borderId="34" xfId="0" applyNumberFormat="1" applyFont="1" applyFill="1" applyBorder="1" applyAlignment="1">
      <alignment horizontal="center" vertical="center" wrapText="1"/>
    </xf>
    <xf numFmtId="49" fontId="93" fillId="0" borderId="35" xfId="0" applyNumberFormat="1" applyFont="1" applyFill="1" applyBorder="1" applyAlignment="1">
      <alignment horizontal="center" vertical="center" wrapText="1"/>
    </xf>
    <xf numFmtId="180" fontId="91" fillId="0" borderId="0" xfId="0" applyNumberFormat="1" applyFont="1" applyFill="1" applyBorder="1" applyAlignment="1">
      <alignment horizontal="center" vertical="center" wrapText="1"/>
    </xf>
    <xf numFmtId="180" fontId="91" fillId="0" borderId="18" xfId="0" applyNumberFormat="1" applyFont="1" applyFill="1" applyBorder="1" applyAlignment="1">
      <alignment horizontal="center" vertical="center" wrapText="1"/>
    </xf>
    <xf numFmtId="180" fontId="91" fillId="0" borderId="10" xfId="0" applyNumberFormat="1" applyFont="1" applyFill="1" applyBorder="1" applyAlignment="1">
      <alignment horizontal="center" vertical="center" wrapText="1"/>
    </xf>
    <xf numFmtId="182" fontId="91" fillId="0" borderId="10" xfId="0" applyNumberFormat="1" applyFont="1" applyFill="1" applyBorder="1" applyAlignment="1">
      <alignment horizontal="center" vertical="center" wrapText="1"/>
    </xf>
    <xf numFmtId="49" fontId="91" fillId="0" borderId="17" xfId="0" applyNumberFormat="1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vertical="center" wrapText="1"/>
    </xf>
    <xf numFmtId="187" fontId="91" fillId="0" borderId="0" xfId="0" applyNumberFormat="1" applyFont="1" applyFill="1" applyBorder="1" applyAlignment="1">
      <alignment horizontal="center" vertical="center" wrapText="1"/>
    </xf>
    <xf numFmtId="49" fontId="92" fillId="0" borderId="11" xfId="0" applyNumberFormat="1" applyFont="1" applyFill="1" applyBorder="1" applyAlignment="1">
      <alignment horizontal="center" vertical="center" wrapText="1"/>
    </xf>
    <xf numFmtId="180" fontId="93" fillId="0" borderId="20" xfId="0" applyNumberFormat="1" applyFont="1" applyFill="1" applyBorder="1" applyAlignment="1">
      <alignment horizontal="center" vertical="center" wrapText="1"/>
    </xf>
    <xf numFmtId="180" fontId="93" fillId="0" borderId="15" xfId="0" applyNumberFormat="1" applyFont="1" applyFill="1" applyBorder="1" applyAlignment="1">
      <alignment horizontal="center" vertical="center" wrapText="1"/>
    </xf>
    <xf numFmtId="182" fontId="93" fillId="0" borderId="15" xfId="0" applyNumberFormat="1" applyFont="1" applyFill="1" applyBorder="1" applyAlignment="1">
      <alignment horizontal="center" vertical="center" wrapText="1"/>
    </xf>
    <xf numFmtId="49" fontId="93" fillId="0" borderId="22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vertical="center" wrapText="1"/>
    </xf>
    <xf numFmtId="0" fontId="93" fillId="0" borderId="0" xfId="0" applyFont="1" applyFill="1" applyAlignment="1">
      <alignment vertical="center" wrapText="1"/>
    </xf>
    <xf numFmtId="0" fontId="91" fillId="0" borderId="0" xfId="0" applyFont="1" applyFill="1" applyAlignment="1">
      <alignment vertical="center" wrapText="1"/>
    </xf>
    <xf numFmtId="0" fontId="91" fillId="0" borderId="10" xfId="0" applyFont="1" applyFill="1" applyBorder="1" applyAlignment="1">
      <alignment vertical="center" wrapText="1"/>
    </xf>
    <xf numFmtId="0" fontId="91" fillId="0" borderId="17" xfId="0" applyFont="1" applyFill="1" applyBorder="1" applyAlignment="1">
      <alignment vertical="center" wrapText="1"/>
    </xf>
    <xf numFmtId="0" fontId="93" fillId="0" borderId="10" xfId="0" applyFont="1" applyFill="1" applyBorder="1" applyAlignment="1">
      <alignment vertical="center" wrapText="1"/>
    </xf>
    <xf numFmtId="0" fontId="93" fillId="0" borderId="17" xfId="0" applyFont="1" applyFill="1" applyBorder="1" applyAlignment="1">
      <alignment vertical="center" wrapText="1"/>
    </xf>
    <xf numFmtId="49" fontId="90" fillId="0" borderId="11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vertical="center" wrapText="1"/>
    </xf>
    <xf numFmtId="187" fontId="90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vertical="center" wrapText="1"/>
    </xf>
    <xf numFmtId="180" fontId="93" fillId="0" borderId="18" xfId="0" applyNumberFormat="1" applyFont="1" applyFill="1" applyBorder="1" applyAlignment="1">
      <alignment horizontal="center" vertical="center" wrapText="1"/>
    </xf>
    <xf numFmtId="180" fontId="93" fillId="0" borderId="19" xfId="0" applyNumberFormat="1" applyFont="1" applyFill="1" applyBorder="1" applyAlignment="1">
      <alignment horizontal="center" vertical="center" wrapText="1"/>
    </xf>
    <xf numFmtId="182" fontId="91" fillId="0" borderId="26" xfId="0" applyNumberFormat="1" applyFont="1" applyFill="1" applyBorder="1" applyAlignment="1">
      <alignment horizontal="center" vertical="center" wrapText="1"/>
    </xf>
    <xf numFmtId="187" fontId="91" fillId="0" borderId="26" xfId="0" applyNumberFormat="1" applyFont="1" applyFill="1" applyBorder="1" applyAlignment="1">
      <alignment horizontal="center" vertical="center" wrapText="1"/>
    </xf>
    <xf numFmtId="49" fontId="91" fillId="0" borderId="27" xfId="0" applyNumberFormat="1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182" fontId="93" fillId="0" borderId="10" xfId="0" applyNumberFormat="1" applyFont="1" applyFill="1" applyBorder="1" applyAlignment="1">
      <alignment horizontal="center" vertical="center" wrapText="1"/>
    </xf>
    <xf numFmtId="187" fontId="93" fillId="0" borderId="10" xfId="0" applyNumberFormat="1" applyFont="1" applyFill="1" applyBorder="1" applyAlignment="1">
      <alignment horizontal="center" vertical="center" wrapText="1"/>
    </xf>
    <xf numFmtId="49" fontId="93" fillId="0" borderId="17" xfId="0" applyNumberFormat="1" applyFont="1" applyFill="1" applyBorder="1" applyAlignment="1">
      <alignment horizontal="center" vertical="center" wrapText="1"/>
    </xf>
    <xf numFmtId="182" fontId="90" fillId="0" borderId="15" xfId="0" applyNumberFormat="1" applyFont="1" applyFill="1" applyBorder="1" applyAlignment="1">
      <alignment horizontal="center" vertical="center" wrapText="1"/>
    </xf>
    <xf numFmtId="180" fontId="90" fillId="0" borderId="15" xfId="0" applyNumberFormat="1" applyFont="1" applyFill="1" applyBorder="1" applyAlignment="1">
      <alignment horizontal="center" vertical="center" wrapText="1"/>
    </xf>
    <xf numFmtId="49" fontId="90" fillId="0" borderId="22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180" fontId="93" fillId="0" borderId="33" xfId="0" applyNumberFormat="1" applyFont="1" applyFill="1" applyBorder="1" applyAlignment="1">
      <alignment horizontal="center" vertical="center" wrapText="1"/>
    </xf>
    <xf numFmtId="182" fontId="91" fillId="0" borderId="34" xfId="0" applyNumberFormat="1" applyFont="1" applyFill="1" applyBorder="1" applyAlignment="1">
      <alignment horizontal="center" vertical="center" wrapText="1"/>
    </xf>
    <xf numFmtId="180" fontId="91" fillId="0" borderId="34" xfId="0" applyNumberFormat="1" applyFont="1" applyFill="1" applyBorder="1" applyAlignment="1">
      <alignment horizontal="center" vertical="center" wrapText="1"/>
    </xf>
    <xf numFmtId="182" fontId="91" fillId="0" borderId="35" xfId="0" applyNumberFormat="1" applyFont="1" applyFill="1" applyBorder="1" applyAlignment="1">
      <alignment vertical="center" wrapText="1"/>
    </xf>
    <xf numFmtId="182" fontId="91" fillId="0" borderId="15" xfId="0" applyNumberFormat="1" applyFont="1" applyFill="1" applyBorder="1" applyAlignment="1">
      <alignment horizontal="center" vertical="center" wrapText="1"/>
    </xf>
    <xf numFmtId="180" fontId="91" fillId="0" borderId="15" xfId="0" applyNumberFormat="1" applyFont="1" applyFill="1" applyBorder="1" applyAlignment="1">
      <alignment horizontal="center" vertical="center" wrapText="1"/>
    </xf>
    <xf numFmtId="1" fontId="93" fillId="0" borderId="22" xfId="0" applyNumberFormat="1" applyFont="1" applyFill="1" applyBorder="1" applyAlignment="1">
      <alignment horizontal="center" vertical="center" wrapText="1"/>
    </xf>
    <xf numFmtId="187" fontId="83" fillId="0" borderId="0" xfId="0" applyNumberFormat="1" applyFont="1" applyFill="1" applyBorder="1" applyAlignment="1">
      <alignment vertical="center" wrapText="1"/>
    </xf>
    <xf numFmtId="187" fontId="83" fillId="0" borderId="0" xfId="0" applyNumberFormat="1" applyFont="1" applyFill="1" applyBorder="1" applyAlignment="1">
      <alignment/>
    </xf>
    <xf numFmtId="187" fontId="81" fillId="0" borderId="0" xfId="0" applyNumberFormat="1" applyFont="1" applyFill="1" applyBorder="1" applyAlignment="1">
      <alignment vertical="center" wrapText="1"/>
    </xf>
    <xf numFmtId="187" fontId="90" fillId="0" borderId="0" xfId="0" applyNumberFormat="1" applyFont="1" applyFill="1" applyBorder="1" applyAlignment="1">
      <alignment vertical="center" wrapText="1"/>
    </xf>
    <xf numFmtId="187" fontId="91" fillId="0" borderId="0" xfId="0" applyNumberFormat="1" applyFont="1" applyFill="1" applyBorder="1" applyAlignment="1">
      <alignment vertical="center" wrapText="1"/>
    </xf>
    <xf numFmtId="187" fontId="87" fillId="0" borderId="0" xfId="0" applyNumberFormat="1" applyFont="1" applyFill="1" applyBorder="1" applyAlignment="1">
      <alignment vertical="center" wrapText="1"/>
    </xf>
    <xf numFmtId="187" fontId="91" fillId="0" borderId="0" xfId="0" applyNumberFormat="1" applyFont="1" applyFill="1" applyBorder="1" applyAlignment="1">
      <alignment/>
    </xf>
    <xf numFmtId="187" fontId="81" fillId="0" borderId="0" xfId="0" applyNumberFormat="1" applyFont="1" applyFill="1" applyBorder="1" applyAlignment="1">
      <alignment/>
    </xf>
    <xf numFmtId="187" fontId="81" fillId="0" borderId="16" xfId="0" applyNumberFormat="1" applyFont="1" applyFill="1" applyBorder="1" applyAlignment="1">
      <alignment/>
    </xf>
    <xf numFmtId="187" fontId="83" fillId="0" borderId="16" xfId="0" applyNumberFormat="1" applyFont="1" applyFill="1" applyBorder="1" applyAlignment="1">
      <alignment/>
    </xf>
    <xf numFmtId="187" fontId="84" fillId="0" borderId="0" xfId="0" applyNumberFormat="1" applyFont="1" applyFill="1" applyBorder="1" applyAlignment="1">
      <alignment/>
    </xf>
    <xf numFmtId="49" fontId="79" fillId="0" borderId="10" xfId="0" applyNumberFormat="1" applyFont="1" applyFill="1" applyBorder="1" applyAlignment="1">
      <alignment horizontal="center" vertical="center" wrapText="1"/>
    </xf>
    <xf numFmtId="49" fontId="82" fillId="0" borderId="15" xfId="0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/>
    </xf>
    <xf numFmtId="182" fontId="82" fillId="33" borderId="15" xfId="0" applyNumberFormat="1" applyFont="1" applyFill="1" applyBorder="1" applyAlignment="1">
      <alignment vertical="center" wrapText="1"/>
    </xf>
    <xf numFmtId="0" fontId="82" fillId="33" borderId="15" xfId="0" applyFont="1" applyFill="1" applyBorder="1" applyAlignment="1">
      <alignment vertical="center" wrapText="1"/>
    </xf>
    <xf numFmtId="0" fontId="82" fillId="33" borderId="22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/>
    </xf>
    <xf numFmtId="187" fontId="83" fillId="33" borderId="0" xfId="0" applyNumberFormat="1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/>
    </xf>
    <xf numFmtId="187" fontId="83" fillId="33" borderId="0" xfId="0" applyNumberFormat="1" applyFont="1" applyFill="1" applyBorder="1" applyAlignment="1">
      <alignment/>
    </xf>
    <xf numFmtId="0" fontId="79" fillId="33" borderId="0" xfId="0" applyFont="1" applyFill="1" applyAlignment="1">
      <alignment/>
    </xf>
    <xf numFmtId="191" fontId="82" fillId="0" borderId="10" xfId="0" applyNumberFormat="1" applyFont="1" applyFill="1" applyBorder="1" applyAlignment="1">
      <alignment horizontal="center" vertical="center" wrapText="1"/>
    </xf>
    <xf numFmtId="191" fontId="82" fillId="0" borderId="10" xfId="0" applyNumberFormat="1" applyFont="1" applyFill="1" applyBorder="1" applyAlignment="1">
      <alignment horizontal="center" vertical="center" textRotation="90"/>
    </xf>
    <xf numFmtId="191" fontId="82" fillId="0" borderId="10" xfId="0" applyNumberFormat="1" applyFont="1" applyFill="1" applyBorder="1" applyAlignment="1">
      <alignment horizontal="center" vertical="center" textRotation="90" wrapText="1"/>
    </xf>
    <xf numFmtId="180" fontId="82" fillId="0" borderId="10" xfId="0" applyNumberFormat="1" applyFont="1" applyFill="1" applyBorder="1" applyAlignment="1">
      <alignment horizontal="center" vertical="center" textRotation="90" wrapText="1"/>
    </xf>
    <xf numFmtId="180" fontId="80" fillId="0" borderId="34" xfId="0" applyNumberFormat="1" applyFont="1" applyFill="1" applyBorder="1" applyAlignment="1">
      <alignment horizontal="center" vertical="center" wrapText="1"/>
    </xf>
    <xf numFmtId="180" fontId="82" fillId="33" borderId="0" xfId="0" applyNumberFormat="1" applyFont="1" applyFill="1" applyAlignment="1">
      <alignment horizontal="center"/>
    </xf>
    <xf numFmtId="0" fontId="93" fillId="33" borderId="0" xfId="0" applyFont="1" applyFill="1" applyBorder="1" applyAlignment="1">
      <alignment vertical="center" wrapText="1"/>
    </xf>
    <xf numFmtId="0" fontId="91" fillId="33" borderId="0" xfId="0" applyFont="1" applyFill="1" applyBorder="1" applyAlignment="1">
      <alignment vertical="center" wrapText="1"/>
    </xf>
    <xf numFmtId="187" fontId="83" fillId="33" borderId="0" xfId="0" applyNumberFormat="1" applyFont="1" applyFill="1" applyBorder="1" applyAlignment="1">
      <alignment vertical="center" wrapText="1"/>
    </xf>
    <xf numFmtId="0" fontId="83" fillId="33" borderId="0" xfId="0" applyFont="1" applyFill="1" applyBorder="1" applyAlignment="1">
      <alignment vertical="center" wrapText="1"/>
    </xf>
    <xf numFmtId="187" fontId="91" fillId="33" borderId="0" xfId="0" applyNumberFormat="1" applyFont="1" applyFill="1" applyBorder="1" applyAlignment="1">
      <alignment vertical="center" wrapText="1"/>
    </xf>
    <xf numFmtId="187" fontId="81" fillId="33" borderId="0" xfId="0" applyNumberFormat="1" applyFont="1" applyFill="1" applyBorder="1" applyAlignment="1">
      <alignment vertical="center" wrapText="1"/>
    </xf>
    <xf numFmtId="0" fontId="81" fillId="33" borderId="0" xfId="0" applyFont="1" applyFill="1" applyBorder="1" applyAlignment="1">
      <alignment vertical="center" wrapText="1"/>
    </xf>
    <xf numFmtId="187" fontId="91" fillId="33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187" fontId="90" fillId="33" borderId="0" xfId="0" applyNumberFormat="1" applyFont="1" applyFill="1" applyBorder="1" applyAlignment="1">
      <alignment/>
    </xf>
    <xf numFmtId="0" fontId="90" fillId="33" borderId="0" xfId="0" applyFont="1" applyFill="1" applyBorder="1" applyAlignment="1">
      <alignment/>
    </xf>
    <xf numFmtId="187" fontId="81" fillId="33" borderId="0" xfId="0" applyNumberFormat="1" applyFont="1" applyFill="1" applyBorder="1" applyAlignment="1">
      <alignment/>
    </xf>
    <xf numFmtId="0" fontId="81" fillId="33" borderId="0" xfId="0" applyFont="1" applyFill="1" applyBorder="1" applyAlignment="1">
      <alignment/>
    </xf>
    <xf numFmtId="187" fontId="82" fillId="33" borderId="0" xfId="0" applyNumberFormat="1" applyFont="1" applyFill="1" applyBorder="1" applyAlignment="1">
      <alignment/>
    </xf>
    <xf numFmtId="187" fontId="94" fillId="33" borderId="0" xfId="0" applyNumberFormat="1" applyFont="1" applyFill="1" applyBorder="1" applyAlignment="1">
      <alignment horizontal="center" vertical="center" wrapText="1"/>
    </xf>
    <xf numFmtId="187" fontId="91" fillId="33" borderId="0" xfId="0" applyNumberFormat="1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vertical="center" wrapText="1"/>
    </xf>
    <xf numFmtId="180" fontId="91" fillId="33" borderId="0" xfId="0" applyNumberFormat="1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vertical="center" wrapText="1"/>
    </xf>
    <xf numFmtId="180" fontId="84" fillId="0" borderId="26" xfId="0" applyNumberFormat="1" applyFont="1" applyFill="1" applyBorder="1" applyAlignment="1">
      <alignment horizontal="center" vertical="center" wrapText="1"/>
    </xf>
    <xf numFmtId="180" fontId="84" fillId="0" borderId="15" xfId="0" applyNumberFormat="1" applyFont="1" applyFill="1" applyBorder="1" applyAlignment="1">
      <alignment horizontal="center" vertical="center" wrapText="1"/>
    </xf>
    <xf numFmtId="180" fontId="84" fillId="0" borderId="10" xfId="0" applyNumberFormat="1" applyFont="1" applyFill="1" applyBorder="1" applyAlignment="1">
      <alignment horizontal="center" vertical="center" wrapText="1"/>
    </xf>
    <xf numFmtId="180" fontId="94" fillId="0" borderId="10" xfId="0" applyNumberFormat="1" applyFont="1" applyFill="1" applyBorder="1" applyAlignment="1">
      <alignment horizontal="center" vertical="center" wrapText="1"/>
    </xf>
    <xf numFmtId="180" fontId="95" fillId="0" borderId="10" xfId="0" applyNumberFormat="1" applyFont="1" applyFill="1" applyBorder="1" applyAlignment="1">
      <alignment horizontal="center" vertical="center" wrapText="1"/>
    </xf>
    <xf numFmtId="180" fontId="80" fillId="0" borderId="10" xfId="0" applyNumberFormat="1" applyFont="1" applyFill="1" applyBorder="1" applyAlignment="1">
      <alignment horizontal="center" vertical="center"/>
    </xf>
    <xf numFmtId="180" fontId="8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 wrapText="1"/>
    </xf>
    <xf numFmtId="180" fontId="96" fillId="0" borderId="10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Fill="1" applyAlignment="1">
      <alignment horizontal="left"/>
    </xf>
    <xf numFmtId="0" fontId="83" fillId="0" borderId="0" xfId="0" applyFont="1" applyFill="1" applyAlignment="1">
      <alignment horizontal="left" vertical="center" wrapText="1"/>
    </xf>
    <xf numFmtId="49" fontId="79" fillId="0" borderId="17" xfId="0" applyNumberFormat="1" applyFont="1" applyFill="1" applyBorder="1" applyAlignment="1">
      <alignment horizontal="center" vertical="center" wrapText="1"/>
    </xf>
    <xf numFmtId="49" fontId="79" fillId="0" borderId="23" xfId="0" applyNumberFormat="1" applyFont="1" applyFill="1" applyBorder="1" applyAlignment="1">
      <alignment horizontal="center" vertical="center" wrapText="1"/>
    </xf>
    <xf numFmtId="49" fontId="97" fillId="0" borderId="36" xfId="0" applyNumberFormat="1" applyFont="1" applyFill="1" applyBorder="1" applyAlignment="1">
      <alignment horizontal="left" vertical="center"/>
    </xf>
    <xf numFmtId="180" fontId="82" fillId="34" borderId="18" xfId="0" applyNumberFormat="1" applyFont="1" applyFill="1" applyBorder="1" applyAlignment="1">
      <alignment horizontal="center" vertical="center" wrapText="1"/>
    </xf>
    <xf numFmtId="182" fontId="82" fillId="34" borderId="10" xfId="0" applyNumberFormat="1" applyFont="1" applyFill="1" applyBorder="1" applyAlignment="1">
      <alignment horizontal="center" vertical="center" wrapText="1"/>
    </xf>
    <xf numFmtId="49" fontId="82" fillId="34" borderId="17" xfId="0" applyNumberFormat="1" applyFont="1" applyFill="1" applyBorder="1" applyAlignment="1">
      <alignment horizontal="center" vertical="center" wrapText="1"/>
    </xf>
    <xf numFmtId="0" fontId="82" fillId="34" borderId="0" xfId="0" applyFont="1" applyFill="1" applyBorder="1" applyAlignment="1">
      <alignment vertical="center" wrapText="1"/>
    </xf>
    <xf numFmtId="187" fontId="83" fillId="34" borderId="0" xfId="0" applyNumberFormat="1" applyFont="1" applyFill="1" applyBorder="1" applyAlignment="1">
      <alignment horizontal="center" vertical="center" wrapText="1"/>
    </xf>
    <xf numFmtId="180" fontId="83" fillId="34" borderId="0" xfId="0" applyNumberFormat="1" applyFont="1" applyFill="1" applyBorder="1" applyAlignment="1">
      <alignment horizontal="center" vertical="center" wrapText="1"/>
    </xf>
    <xf numFmtId="187" fontId="83" fillId="34" borderId="0" xfId="0" applyNumberFormat="1" applyFont="1" applyFill="1" applyBorder="1" applyAlignment="1">
      <alignment vertical="center" wrapText="1"/>
    </xf>
    <xf numFmtId="0" fontId="83" fillId="34" borderId="0" xfId="0" applyFont="1" applyFill="1" applyBorder="1" applyAlignment="1">
      <alignment vertical="center" wrapText="1"/>
    </xf>
    <xf numFmtId="0" fontId="82" fillId="34" borderId="0" xfId="0" applyFont="1" applyFill="1" applyAlignment="1">
      <alignment vertical="center" wrapText="1"/>
    </xf>
    <xf numFmtId="188" fontId="79" fillId="0" borderId="10" xfId="53" applyNumberFormat="1" applyFont="1" applyFill="1" applyBorder="1" applyAlignment="1">
      <alignment vertical="center" wrapText="1"/>
      <protection/>
    </xf>
    <xf numFmtId="182" fontId="4" fillId="0" borderId="10" xfId="0" applyNumberFormat="1" applyFont="1" applyFill="1" applyBorder="1" applyAlignment="1">
      <alignment vertical="center" wrapText="1"/>
    </xf>
    <xf numFmtId="0" fontId="79" fillId="0" borderId="15" xfId="0" applyFont="1" applyFill="1" applyBorder="1" applyAlignment="1">
      <alignment vertical="center" wrapText="1"/>
    </xf>
    <xf numFmtId="0" fontId="79" fillId="0" borderId="17" xfId="0" applyFont="1" applyFill="1" applyBorder="1" applyAlignment="1">
      <alignment horizontal="left" vertical="center" wrapText="1"/>
    </xf>
    <xf numFmtId="182" fontId="79" fillId="0" borderId="10" xfId="54" applyNumberFormat="1" applyFont="1" applyFill="1" applyBorder="1" applyAlignment="1">
      <alignment vertical="center" wrapText="1"/>
      <protection/>
    </xf>
    <xf numFmtId="188" fontId="79" fillId="0" borderId="10" xfId="53" applyNumberFormat="1" applyFont="1" applyFill="1" applyBorder="1" applyAlignment="1">
      <alignment horizontal="left" vertical="center" wrapText="1"/>
      <protection/>
    </xf>
    <xf numFmtId="188" fontId="81" fillId="0" borderId="10" xfId="53" applyNumberFormat="1" applyFont="1" applyFill="1" applyBorder="1" applyAlignment="1">
      <alignment horizontal="left" vertical="center" wrapText="1"/>
      <protection/>
    </xf>
    <xf numFmtId="49" fontId="79" fillId="0" borderId="20" xfId="0" applyNumberFormat="1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left" vertical="center" wrapText="1"/>
    </xf>
    <xf numFmtId="49" fontId="90" fillId="0" borderId="11" xfId="0" applyNumberFormat="1" applyFont="1" applyFill="1" applyBorder="1" applyAlignment="1">
      <alignment horizontal="center" vertical="center"/>
    </xf>
    <xf numFmtId="49" fontId="93" fillId="0" borderId="11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/>
    </xf>
    <xf numFmtId="182" fontId="79" fillId="0" borderId="10" xfId="0" applyNumberFormat="1" applyFont="1" applyFill="1" applyBorder="1" applyAlignment="1">
      <alignment vertical="center" wrapText="1"/>
    </xf>
    <xf numFmtId="188" fontId="81" fillId="0" borderId="10" xfId="53" applyNumberFormat="1" applyFont="1" applyFill="1" applyBorder="1" applyAlignment="1">
      <alignment vertical="center" wrapText="1"/>
      <protection/>
    </xf>
    <xf numFmtId="182" fontId="80" fillId="0" borderId="10" xfId="54" applyNumberFormat="1" applyFont="1" applyFill="1" applyBorder="1" applyAlignment="1">
      <alignment vertical="center" wrapText="1"/>
      <protection/>
    </xf>
    <xf numFmtId="182" fontId="98" fillId="0" borderId="10" xfId="54" applyNumberFormat="1" applyFont="1" applyFill="1" applyBorder="1" applyAlignment="1">
      <alignment vertical="center" wrapText="1"/>
      <protection/>
    </xf>
    <xf numFmtId="182" fontId="8" fillId="0" borderId="10" xfId="54" applyNumberFormat="1" applyFont="1" applyFill="1" applyBorder="1" applyAlignment="1">
      <alignment vertical="center" wrapText="1"/>
      <protection/>
    </xf>
    <xf numFmtId="182" fontId="98" fillId="0" borderId="10" xfId="54" applyNumberFormat="1" applyFont="1" applyFill="1" applyBorder="1" applyAlignment="1">
      <alignment horizontal="left" vertical="top" wrapText="1"/>
      <protection/>
    </xf>
    <xf numFmtId="180" fontId="7" fillId="0" borderId="26" xfId="54" applyNumberFormat="1" applyFont="1" applyFill="1" applyBorder="1" applyAlignment="1">
      <alignment horizontal="left" vertical="center" wrapText="1"/>
      <protection/>
    </xf>
    <xf numFmtId="0" fontId="81" fillId="0" borderId="23" xfId="0" applyFont="1" applyFill="1" applyBorder="1" applyAlignment="1">
      <alignment vertical="center" wrapText="1"/>
    </xf>
    <xf numFmtId="49" fontId="79" fillId="0" borderId="14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center" wrapText="1"/>
    </xf>
    <xf numFmtId="180" fontId="99" fillId="0" borderId="10" xfId="0" applyNumberFormat="1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vertical="center" wrapText="1"/>
    </xf>
    <xf numFmtId="0" fontId="101" fillId="0" borderId="10" xfId="0" applyFont="1" applyFill="1" applyBorder="1" applyAlignment="1">
      <alignment horizontal="center" vertical="center" wrapText="1"/>
    </xf>
    <xf numFmtId="49" fontId="82" fillId="0" borderId="0" xfId="0" applyNumberFormat="1" applyFont="1" applyFill="1" applyAlignment="1">
      <alignment horizontal="left"/>
    </xf>
    <xf numFmtId="0" fontId="79" fillId="0" borderId="26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188" fontId="90" fillId="0" borderId="18" xfId="53" applyNumberFormat="1" applyFont="1" applyFill="1" applyBorder="1" applyAlignment="1">
      <alignment vertical="center" wrapText="1"/>
      <protection/>
    </xf>
    <xf numFmtId="0" fontId="4" fillId="0" borderId="17" xfId="0" applyFont="1" applyFill="1" applyBorder="1" applyAlignment="1">
      <alignment vertical="center" wrapText="1"/>
    </xf>
    <xf numFmtId="188" fontId="90" fillId="0" borderId="20" xfId="53" applyNumberFormat="1" applyFont="1" applyFill="1" applyBorder="1" applyAlignment="1">
      <alignment vertical="center" wrapText="1"/>
      <protection/>
    </xf>
    <xf numFmtId="180" fontId="102" fillId="0" borderId="10" xfId="0" applyNumberFormat="1" applyFont="1" applyFill="1" applyBorder="1" applyAlignment="1">
      <alignment horizontal="center" vertical="center" wrapText="1"/>
    </xf>
    <xf numFmtId="180" fontId="93" fillId="0" borderId="10" xfId="0" applyNumberFormat="1" applyFont="1" applyFill="1" applyBorder="1" applyAlignment="1">
      <alignment horizontal="center" vertical="center" wrapText="1"/>
    </xf>
    <xf numFmtId="1" fontId="79" fillId="0" borderId="15" xfId="0" applyNumberFormat="1" applyFont="1" applyFill="1" applyBorder="1" applyAlignment="1">
      <alignment horizontal="center" vertical="center" wrapText="1"/>
    </xf>
    <xf numFmtId="182" fontId="4" fillId="0" borderId="10" xfId="54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188" fontId="4" fillId="0" borderId="10" xfId="53" applyNumberFormat="1" applyFont="1" applyFill="1" applyBorder="1" applyAlignment="1">
      <alignment vertical="center" wrapText="1"/>
      <protection/>
    </xf>
    <xf numFmtId="188" fontId="5" fillId="0" borderId="17" xfId="53" applyNumberFormat="1" applyFont="1" applyFill="1" applyBorder="1" applyAlignment="1">
      <alignment vertical="center" wrapText="1"/>
      <protection/>
    </xf>
    <xf numFmtId="188" fontId="4" fillId="0" borderId="17" xfId="53" applyNumberFormat="1" applyFont="1" applyFill="1" applyBorder="1" applyAlignment="1">
      <alignment vertical="center" wrapText="1"/>
      <protection/>
    </xf>
    <xf numFmtId="180" fontId="7" fillId="0" borderId="10" xfId="54" applyNumberFormat="1" applyFont="1" applyFill="1" applyBorder="1" applyAlignment="1">
      <alignment horizontal="left" vertical="center" wrapText="1"/>
      <protection/>
    </xf>
    <xf numFmtId="0" fontId="79" fillId="0" borderId="13" xfId="0" applyFont="1" applyFill="1" applyBorder="1" applyAlignment="1">
      <alignment vertical="center" wrapText="1"/>
    </xf>
    <xf numFmtId="0" fontId="79" fillId="0" borderId="37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103" fillId="0" borderId="10" xfId="0" applyFont="1" applyFill="1" applyBorder="1" applyAlignment="1">
      <alignment wrapText="1"/>
    </xf>
    <xf numFmtId="49" fontId="79" fillId="0" borderId="0" xfId="0" applyNumberFormat="1" applyFont="1" applyFill="1" applyAlignment="1">
      <alignment horizontal="left"/>
    </xf>
    <xf numFmtId="180" fontId="102" fillId="2" borderId="29" xfId="0" applyNumberFormat="1" applyFont="1" applyFill="1" applyBorder="1" applyAlignment="1">
      <alignment horizontal="center" vertical="center" wrapText="1"/>
    </xf>
    <xf numFmtId="180" fontId="94" fillId="2" borderId="10" xfId="0" applyNumberFormat="1" applyFont="1" applyFill="1" applyBorder="1" applyAlignment="1">
      <alignment horizontal="center" vertical="center" wrapText="1"/>
    </xf>
    <xf numFmtId="180" fontId="80" fillId="34" borderId="10" xfId="0" applyNumberFormat="1" applyFont="1" applyFill="1" applyBorder="1" applyAlignment="1">
      <alignment horizontal="center" vertical="center" wrapText="1"/>
    </xf>
    <xf numFmtId="49" fontId="79" fillId="34" borderId="10" xfId="0" applyNumberFormat="1" applyFont="1" applyFill="1" applyBorder="1" applyAlignment="1">
      <alignment horizontal="center" vertical="center" wrapText="1"/>
    </xf>
    <xf numFmtId="188" fontId="79" fillId="34" borderId="10" xfId="53" applyNumberFormat="1" applyFont="1" applyFill="1" applyBorder="1" applyAlignment="1">
      <alignment vertical="center" wrapText="1"/>
      <protection/>
    </xf>
    <xf numFmtId="182" fontId="79" fillId="34" borderId="10" xfId="0" applyNumberFormat="1" applyFont="1" applyFill="1" applyBorder="1" applyAlignment="1">
      <alignment horizontal="center" vertical="center" wrapText="1"/>
    </xf>
    <xf numFmtId="49" fontId="79" fillId="34" borderId="17" xfId="0" applyNumberFormat="1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vertical="center" wrapText="1"/>
    </xf>
    <xf numFmtId="187" fontId="81" fillId="34" borderId="0" xfId="0" applyNumberFormat="1" applyFont="1" applyFill="1" applyBorder="1" applyAlignment="1">
      <alignment horizontal="center" vertical="center" wrapText="1"/>
    </xf>
    <xf numFmtId="182" fontId="81" fillId="34" borderId="0" xfId="0" applyNumberFormat="1" applyFont="1" applyFill="1" applyBorder="1" applyAlignment="1">
      <alignment horizontal="center" vertical="center" wrapText="1"/>
    </xf>
    <xf numFmtId="187" fontId="81" fillId="34" borderId="0" xfId="0" applyNumberFormat="1" applyFont="1" applyFill="1" applyBorder="1" applyAlignment="1">
      <alignment vertical="center" wrapText="1"/>
    </xf>
    <xf numFmtId="0" fontId="81" fillId="34" borderId="0" xfId="0" applyFont="1" applyFill="1" applyBorder="1" applyAlignment="1">
      <alignment vertical="center" wrapText="1"/>
    </xf>
    <xf numFmtId="0" fontId="79" fillId="34" borderId="0" xfId="0" applyFont="1" applyFill="1" applyAlignment="1">
      <alignment vertical="center" wrapText="1"/>
    </xf>
    <xf numFmtId="0" fontId="104" fillId="0" borderId="0" xfId="0" applyFont="1" applyFill="1" applyBorder="1" applyAlignment="1">
      <alignment vertical="center" wrapText="1"/>
    </xf>
    <xf numFmtId="180" fontId="94" fillId="33" borderId="0" xfId="0" applyNumberFormat="1" applyFont="1" applyFill="1" applyBorder="1" applyAlignment="1">
      <alignment horizontal="center" vertical="center" wrapText="1"/>
    </xf>
    <xf numFmtId="191" fontId="82" fillId="33" borderId="10" xfId="0" applyNumberFormat="1" applyFont="1" applyFill="1" applyBorder="1" applyAlignment="1">
      <alignment horizontal="center" vertical="center" wrapText="1"/>
    </xf>
    <xf numFmtId="1" fontId="82" fillId="33" borderId="15" xfId="0" applyNumberFormat="1" applyFont="1" applyFill="1" applyBorder="1" applyAlignment="1">
      <alignment horizontal="center" vertical="center" wrapText="1"/>
    </xf>
    <xf numFmtId="180" fontId="84" fillId="33" borderId="26" xfId="0" applyNumberFormat="1" applyFont="1" applyFill="1" applyBorder="1" applyAlignment="1">
      <alignment horizontal="center" vertical="center" wrapText="1"/>
    </xf>
    <xf numFmtId="180" fontId="84" fillId="33" borderId="15" xfId="0" applyNumberFormat="1" applyFont="1" applyFill="1" applyBorder="1" applyAlignment="1">
      <alignment horizontal="center" vertical="center" wrapText="1"/>
    </xf>
    <xf numFmtId="180" fontId="84" fillId="33" borderId="10" xfId="0" applyNumberFormat="1" applyFont="1" applyFill="1" applyBorder="1" applyAlignment="1">
      <alignment horizontal="center" vertical="center" wrapText="1"/>
    </xf>
    <xf numFmtId="180" fontId="80" fillId="33" borderId="26" xfId="0" applyNumberFormat="1" applyFont="1" applyFill="1" applyBorder="1" applyAlignment="1">
      <alignment horizontal="center" vertical="center" wrapText="1"/>
    </xf>
    <xf numFmtId="180" fontId="80" fillId="33" borderId="10" xfId="0" applyNumberFormat="1" applyFont="1" applyFill="1" applyBorder="1" applyAlignment="1">
      <alignment horizontal="center" vertical="center" wrapText="1"/>
    </xf>
    <xf numFmtId="180" fontId="102" fillId="33" borderId="10" xfId="0" applyNumberFormat="1" applyFont="1" applyFill="1" applyBorder="1" applyAlignment="1">
      <alignment horizontal="center" vertical="center" wrapText="1"/>
    </xf>
    <xf numFmtId="180" fontId="94" fillId="33" borderId="10" xfId="0" applyNumberFormat="1" applyFont="1" applyFill="1" applyBorder="1" applyAlignment="1">
      <alignment horizontal="center" vertical="center" wrapText="1"/>
    </xf>
    <xf numFmtId="180" fontId="95" fillId="33" borderId="10" xfId="0" applyNumberFormat="1" applyFont="1" applyFill="1" applyBorder="1" applyAlignment="1">
      <alignment horizontal="center" vertical="center" wrapText="1"/>
    </xf>
    <xf numFmtId="180" fontId="80" fillId="33" borderId="10" xfId="0" applyNumberFormat="1" applyFont="1" applyFill="1" applyBorder="1" applyAlignment="1">
      <alignment horizontal="center" vertical="center"/>
    </xf>
    <xf numFmtId="180" fontId="84" fillId="33" borderId="10" xfId="0" applyNumberFormat="1" applyFont="1" applyFill="1" applyBorder="1" applyAlignment="1">
      <alignment horizontal="center"/>
    </xf>
    <xf numFmtId="180" fontId="96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80" fillId="33" borderId="15" xfId="0" applyNumberFormat="1" applyFont="1" applyFill="1" applyBorder="1" applyAlignment="1">
      <alignment horizontal="center" vertical="center" wrapText="1"/>
    </xf>
    <xf numFmtId="180" fontId="6" fillId="33" borderId="15" xfId="0" applyNumberFormat="1" applyFont="1" applyFill="1" applyBorder="1" applyAlignment="1">
      <alignment horizontal="center" vertical="center" wrapText="1"/>
    </xf>
    <xf numFmtId="180" fontId="80" fillId="33" borderId="34" xfId="0" applyNumberFormat="1" applyFont="1" applyFill="1" applyBorder="1" applyAlignment="1">
      <alignment horizontal="center" vertical="center" wrapText="1"/>
    </xf>
    <xf numFmtId="191" fontId="79" fillId="33" borderId="26" xfId="0" applyNumberFormat="1" applyFont="1" applyFill="1" applyBorder="1" applyAlignment="1">
      <alignment horizontal="center" vertical="center" wrapText="1"/>
    </xf>
    <xf numFmtId="191" fontId="79" fillId="33" borderId="0" xfId="0" applyNumberFormat="1" applyFont="1" applyFill="1" applyBorder="1" applyAlignment="1">
      <alignment horizontal="center" vertical="center" wrapText="1"/>
    </xf>
    <xf numFmtId="49" fontId="79" fillId="33" borderId="23" xfId="0" applyNumberFormat="1" applyFont="1" applyFill="1" applyBorder="1" applyAlignment="1">
      <alignment horizontal="center" vertical="center" wrapText="1"/>
    </xf>
    <xf numFmtId="180" fontId="90" fillId="33" borderId="10" xfId="0" applyNumberFormat="1" applyFont="1" applyFill="1" applyBorder="1" applyAlignment="1">
      <alignment horizontal="center" vertical="center" wrapText="1"/>
    </xf>
    <xf numFmtId="180" fontId="79" fillId="33" borderId="10" xfId="0" applyNumberFormat="1" applyFont="1" applyFill="1" applyBorder="1" applyAlignment="1">
      <alignment horizontal="center" vertical="center" wrapText="1"/>
    </xf>
    <xf numFmtId="49" fontId="97" fillId="33" borderId="36" xfId="0" applyNumberFormat="1" applyFont="1" applyFill="1" applyBorder="1" applyAlignment="1">
      <alignment horizontal="left" vertical="center"/>
    </xf>
    <xf numFmtId="0" fontId="83" fillId="33" borderId="0" xfId="0" applyFont="1" applyFill="1" applyAlignment="1">
      <alignment horizontal="left" vertical="center" wrapText="1"/>
    </xf>
    <xf numFmtId="191" fontId="82" fillId="33" borderId="0" xfId="0" applyNumberFormat="1" applyFont="1" applyFill="1" applyAlignment="1">
      <alignment horizontal="left"/>
    </xf>
    <xf numFmtId="49" fontId="82" fillId="33" borderId="0" xfId="0" applyNumberFormat="1" applyFont="1" applyFill="1" applyAlignment="1">
      <alignment horizontal="left"/>
    </xf>
    <xf numFmtId="191" fontId="82" fillId="33" borderId="0" xfId="0" applyNumberFormat="1" applyFont="1" applyFill="1" applyAlignment="1">
      <alignment horizontal="center"/>
    </xf>
    <xf numFmtId="187" fontId="105" fillId="33" borderId="0" xfId="0" applyNumberFormat="1" applyFont="1" applyFill="1" applyBorder="1" applyAlignment="1">
      <alignment vertical="center" wrapText="1"/>
    </xf>
    <xf numFmtId="0" fontId="105" fillId="33" borderId="0" xfId="0" applyFont="1" applyFill="1" applyBorder="1" applyAlignment="1">
      <alignment vertical="center" wrapText="1"/>
    </xf>
    <xf numFmtId="187" fontId="104" fillId="0" borderId="0" xfId="0" applyNumberFormat="1" applyFont="1" applyFill="1" applyBorder="1" applyAlignment="1">
      <alignment vertical="center" wrapText="1"/>
    </xf>
    <xf numFmtId="180" fontId="99" fillId="2" borderId="10" xfId="0" applyNumberFormat="1" applyFont="1" applyFill="1" applyBorder="1" applyAlignment="1">
      <alignment horizontal="center" vertical="center" wrapText="1"/>
    </xf>
    <xf numFmtId="180" fontId="106" fillId="2" borderId="29" xfId="0" applyNumberFormat="1" applyFont="1" applyFill="1" applyBorder="1" applyAlignment="1">
      <alignment horizontal="center" vertical="center" wrapText="1"/>
    </xf>
    <xf numFmtId="180" fontId="80" fillId="33" borderId="38" xfId="0" applyNumberFormat="1" applyFont="1" applyFill="1" applyBorder="1" applyAlignment="1">
      <alignment horizontal="center" vertical="center" wrapText="1"/>
    </xf>
    <xf numFmtId="1" fontId="107" fillId="33" borderId="39" xfId="0" applyNumberFormat="1" applyFont="1" applyFill="1" applyBorder="1" applyAlignment="1">
      <alignment horizontal="center" vertical="center" wrapText="1"/>
    </xf>
    <xf numFmtId="180" fontId="94" fillId="33" borderId="32" xfId="0" applyNumberFormat="1" applyFont="1" applyFill="1" applyBorder="1" applyAlignment="1">
      <alignment horizontal="center" vertical="center" wrapText="1"/>
    </xf>
    <xf numFmtId="180" fontId="108" fillId="33" borderId="40" xfId="0" applyNumberFormat="1" applyFont="1" applyFill="1" applyBorder="1" applyAlignment="1">
      <alignment horizontal="center" vertical="center" wrapText="1"/>
    </xf>
    <xf numFmtId="180" fontId="84" fillId="33" borderId="39" xfId="0" applyNumberFormat="1" applyFont="1" applyFill="1" applyBorder="1" applyAlignment="1">
      <alignment horizontal="center" vertical="center" wrapText="1"/>
    </xf>
    <xf numFmtId="180" fontId="94" fillId="33" borderId="38" xfId="0" applyNumberFormat="1" applyFont="1" applyFill="1" applyBorder="1" applyAlignment="1">
      <alignment horizontal="center" vertical="center" wrapText="1"/>
    </xf>
    <xf numFmtId="182" fontId="84" fillId="33" borderId="38" xfId="0" applyNumberFormat="1" applyFont="1" applyFill="1" applyBorder="1" applyAlignment="1">
      <alignment horizontal="center" vertical="center" wrapText="1"/>
    </xf>
    <xf numFmtId="180" fontId="84" fillId="33" borderId="38" xfId="0" applyNumberFormat="1" applyFont="1" applyFill="1" applyBorder="1" applyAlignment="1">
      <alignment horizontal="center" vertical="center" wrapText="1"/>
    </xf>
    <xf numFmtId="180" fontId="6" fillId="33" borderId="38" xfId="0" applyNumberFormat="1" applyFont="1" applyFill="1" applyBorder="1" applyAlignment="1">
      <alignment horizontal="center" vertical="center" wrapText="1"/>
    </xf>
    <xf numFmtId="182" fontId="80" fillId="33" borderId="38" xfId="0" applyNumberFormat="1" applyFont="1" applyFill="1" applyBorder="1" applyAlignment="1">
      <alignment horizontal="center" vertical="center" wrapText="1"/>
    </xf>
    <xf numFmtId="180" fontId="94" fillId="33" borderId="40" xfId="0" applyNumberFormat="1" applyFont="1" applyFill="1" applyBorder="1" applyAlignment="1">
      <alignment horizontal="center" vertical="center" wrapText="1"/>
    </xf>
    <xf numFmtId="180" fontId="96" fillId="33" borderId="38" xfId="0" applyNumberFormat="1" applyFont="1" applyFill="1" applyBorder="1" applyAlignment="1">
      <alignment horizontal="center" vertical="center" wrapText="1"/>
    </xf>
    <xf numFmtId="180" fontId="9" fillId="33" borderId="38" xfId="0" applyNumberFormat="1" applyFont="1" applyFill="1" applyBorder="1" applyAlignment="1">
      <alignment horizontal="center" vertical="center" wrapText="1"/>
    </xf>
    <xf numFmtId="180" fontId="102" fillId="33" borderId="40" xfId="0" applyNumberFormat="1" applyFont="1" applyFill="1" applyBorder="1" applyAlignment="1">
      <alignment horizontal="center" vertical="center" wrapText="1"/>
    </xf>
    <xf numFmtId="180" fontId="6" fillId="33" borderId="40" xfId="0" applyNumberFormat="1" applyFont="1" applyFill="1" applyBorder="1" applyAlignment="1">
      <alignment horizontal="center" vertical="center" wrapText="1"/>
    </xf>
    <xf numFmtId="180" fontId="109" fillId="33" borderId="40" xfId="0" applyNumberFormat="1" applyFont="1" applyFill="1" applyBorder="1" applyAlignment="1">
      <alignment horizontal="center" vertical="center" wrapText="1"/>
    </xf>
    <xf numFmtId="180" fontId="99" fillId="33" borderId="38" xfId="0" applyNumberFormat="1" applyFont="1" applyFill="1" applyBorder="1" applyAlignment="1">
      <alignment horizontal="center" vertical="center" wrapText="1"/>
    </xf>
    <xf numFmtId="180" fontId="110" fillId="33" borderId="38" xfId="0" applyNumberFormat="1" applyFont="1" applyFill="1" applyBorder="1" applyAlignment="1">
      <alignment horizontal="center" vertical="center" wrapText="1"/>
    </xf>
    <xf numFmtId="182" fontId="80" fillId="33" borderId="10" xfId="0" applyNumberFormat="1" applyFont="1" applyFill="1" applyBorder="1" applyAlignment="1">
      <alignment horizontal="center" vertical="center" wrapText="1"/>
    </xf>
    <xf numFmtId="182" fontId="111" fillId="33" borderId="10" xfId="0" applyNumberFormat="1" applyFont="1" applyFill="1" applyBorder="1" applyAlignment="1">
      <alignment horizontal="center" vertical="center" wrapText="1"/>
    </xf>
    <xf numFmtId="180" fontId="111" fillId="33" borderId="10" xfId="0" applyNumberFormat="1" applyFont="1" applyFill="1" applyBorder="1" applyAlignment="1">
      <alignment horizontal="center" vertical="center" wrapText="1"/>
    </xf>
    <xf numFmtId="182" fontId="111" fillId="33" borderId="13" xfId="0" applyNumberFormat="1" applyFont="1" applyFill="1" applyBorder="1" applyAlignment="1">
      <alignment horizontal="center" vertical="center" wrapText="1"/>
    </xf>
    <xf numFmtId="182" fontId="84" fillId="33" borderId="26" xfId="0" applyNumberFormat="1" applyFont="1" applyFill="1" applyBorder="1" applyAlignment="1">
      <alignment horizontal="center" vertical="center" wrapText="1"/>
    </xf>
    <xf numFmtId="182" fontId="80" fillId="33" borderId="26" xfId="0" applyNumberFormat="1" applyFont="1" applyFill="1" applyBorder="1" applyAlignment="1">
      <alignment horizontal="center" vertical="center" wrapText="1"/>
    </xf>
    <xf numFmtId="182" fontId="80" fillId="33" borderId="0" xfId="0" applyNumberFormat="1" applyFont="1" applyFill="1" applyBorder="1" applyAlignment="1">
      <alignment horizontal="center" vertical="center" wrapText="1"/>
    </xf>
    <xf numFmtId="49" fontId="79" fillId="33" borderId="18" xfId="0" applyNumberFormat="1" applyFont="1" applyFill="1" applyBorder="1" applyAlignment="1">
      <alignment horizontal="center" vertical="center" wrapText="1"/>
    </xf>
    <xf numFmtId="180" fontId="80" fillId="33" borderId="0" xfId="0" applyNumberFormat="1" applyFont="1" applyFill="1" applyAlignment="1">
      <alignment horizontal="center" vertical="center" wrapText="1"/>
    </xf>
    <xf numFmtId="180" fontId="107" fillId="33" borderId="0" xfId="0" applyNumberFormat="1" applyFont="1" applyFill="1" applyAlignment="1">
      <alignment horizontal="center"/>
    </xf>
    <xf numFmtId="180" fontId="107" fillId="33" borderId="0" xfId="0" applyNumberFormat="1" applyFont="1" applyFill="1" applyAlignment="1">
      <alignment horizontal="center" vertical="center" wrapText="1"/>
    </xf>
    <xf numFmtId="180" fontId="94" fillId="0" borderId="38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vertical="center" wrapText="1"/>
    </xf>
    <xf numFmtId="182" fontId="80" fillId="0" borderId="26" xfId="0" applyNumberFormat="1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left" vertical="top" wrapText="1"/>
    </xf>
    <xf numFmtId="49" fontId="81" fillId="0" borderId="11" xfId="0" applyNumberFormat="1" applyFont="1" applyFill="1" applyBorder="1" applyAlignment="1">
      <alignment horizontal="center" vertical="center" wrapText="1"/>
    </xf>
    <xf numFmtId="180" fontId="95" fillId="33" borderId="38" xfId="0" applyNumberFormat="1" applyFont="1" applyFill="1" applyBorder="1" applyAlignment="1">
      <alignment horizontal="center" vertical="center" wrapText="1"/>
    </xf>
    <xf numFmtId="180" fontId="80" fillId="33" borderId="39" xfId="0" applyNumberFormat="1" applyFont="1" applyFill="1" applyBorder="1" applyAlignment="1">
      <alignment horizontal="center" vertical="center" wrapText="1"/>
    </xf>
    <xf numFmtId="180" fontId="80" fillId="0" borderId="40" xfId="0" applyNumberFormat="1" applyFont="1" applyFill="1" applyBorder="1" applyAlignment="1">
      <alignment horizontal="center" vertical="center" wrapText="1"/>
    </xf>
    <xf numFmtId="180" fontId="80" fillId="0" borderId="38" xfId="0" applyNumberFormat="1" applyFont="1" applyFill="1" applyBorder="1" applyAlignment="1">
      <alignment horizontal="center" vertical="center" wrapText="1"/>
    </xf>
    <xf numFmtId="182" fontId="80" fillId="0" borderId="38" xfId="0" applyNumberFormat="1" applyFont="1" applyFill="1" applyBorder="1" applyAlignment="1">
      <alignment horizontal="center" vertical="center" wrapText="1"/>
    </xf>
    <xf numFmtId="180" fontId="80" fillId="0" borderId="13" xfId="0" applyNumberFormat="1" applyFont="1" applyFill="1" applyBorder="1" applyAlignment="1">
      <alignment horizontal="center" vertical="center" wrapText="1"/>
    </xf>
    <xf numFmtId="180" fontId="80" fillId="0" borderId="42" xfId="0" applyNumberFormat="1" applyFont="1" applyFill="1" applyBorder="1" applyAlignment="1">
      <alignment horizontal="center" vertical="center" wrapText="1"/>
    </xf>
    <xf numFmtId="0" fontId="90" fillId="0" borderId="43" xfId="0" applyFont="1" applyFill="1" applyBorder="1" applyAlignment="1">
      <alignment horizontal="center" vertical="center" wrapText="1"/>
    </xf>
    <xf numFmtId="0" fontId="90" fillId="0" borderId="44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49" fontId="82" fillId="0" borderId="0" xfId="0" applyNumberFormat="1" applyFont="1" applyFill="1" applyAlignment="1">
      <alignment horizontal="left"/>
    </xf>
    <xf numFmtId="0" fontId="90" fillId="0" borderId="10" xfId="0" applyFont="1" applyFill="1" applyBorder="1" applyAlignment="1">
      <alignment horizontal="left" vertical="center" wrapText="1"/>
    </xf>
    <xf numFmtId="0" fontId="90" fillId="0" borderId="17" xfId="0" applyFont="1" applyFill="1" applyBorder="1" applyAlignment="1">
      <alignment horizontal="left" vertical="center" wrapText="1"/>
    </xf>
    <xf numFmtId="0" fontId="84" fillId="0" borderId="0" xfId="0" applyFont="1" applyFill="1" applyAlignment="1">
      <alignment horizontal="center" vertical="center" wrapText="1"/>
    </xf>
    <xf numFmtId="191" fontId="84" fillId="0" borderId="0" xfId="0" applyNumberFormat="1" applyFont="1" applyFill="1" applyAlignment="1">
      <alignment horizontal="right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191" fontId="83" fillId="0" borderId="0" xfId="0" applyNumberFormat="1" applyFont="1" applyFill="1" applyAlignment="1">
      <alignment horizontal="right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0" fillId="2" borderId="11" xfId="0" applyFont="1" applyFill="1" applyBorder="1" applyAlignment="1">
      <alignment horizontal="center" vertical="center" wrapText="1"/>
    </xf>
    <xf numFmtId="0" fontId="90" fillId="2" borderId="10" xfId="0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4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left" vertical="center" wrapText="1"/>
    </xf>
    <xf numFmtId="0" fontId="86" fillId="0" borderId="17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49" fontId="79" fillId="0" borderId="41" xfId="0" applyNumberFormat="1" applyFont="1" applyFill="1" applyBorder="1" applyAlignment="1">
      <alignment horizontal="center" vertical="center"/>
    </xf>
    <xf numFmtId="49" fontId="79" fillId="0" borderId="23" xfId="0" applyNumberFormat="1" applyFont="1" applyFill="1" applyBorder="1" applyAlignment="1">
      <alignment horizontal="center" vertical="center"/>
    </xf>
    <xf numFmtId="49" fontId="79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88" fontId="79" fillId="0" borderId="11" xfId="53" applyNumberFormat="1" applyFont="1" applyFill="1" applyBorder="1" applyAlignment="1">
      <alignment horizontal="center" vertical="center" wrapText="1"/>
      <protection/>
    </xf>
    <xf numFmtId="188" fontId="79" fillId="0" borderId="10" xfId="53" applyNumberFormat="1" applyFont="1" applyFill="1" applyBorder="1" applyAlignment="1">
      <alignment horizontal="center" vertical="center" wrapText="1"/>
      <protection/>
    </xf>
    <xf numFmtId="188" fontId="90" fillId="0" borderId="17" xfId="53" applyNumberFormat="1" applyFont="1" applyFill="1" applyBorder="1" applyAlignment="1">
      <alignment horizontal="center" vertical="center" wrapText="1"/>
      <protection/>
    </xf>
    <xf numFmtId="188" fontId="90" fillId="0" borderId="18" xfId="53" applyNumberFormat="1" applyFont="1" applyFill="1" applyBorder="1" applyAlignment="1">
      <alignment horizontal="center" vertical="center" wrapText="1"/>
      <protection/>
    </xf>
    <xf numFmtId="0" fontId="90" fillId="0" borderId="1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90" fillId="0" borderId="17" xfId="0" applyFont="1" applyFill="1" applyBorder="1" applyAlignment="1">
      <alignment horizontal="center" vertical="center" wrapText="1"/>
    </xf>
    <xf numFmtId="0" fontId="90" fillId="34" borderId="11" xfId="0" applyFont="1" applyFill="1" applyBorder="1" applyAlignment="1">
      <alignment horizontal="center" vertical="center" wrapText="1"/>
    </xf>
    <xf numFmtId="0" fontId="90" fillId="34" borderId="1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182" fontId="112" fillId="0" borderId="46" xfId="54" applyNumberFormat="1" applyFont="1" applyFill="1" applyBorder="1" applyAlignment="1">
      <alignment horizontal="center" vertical="center" wrapText="1"/>
      <protection/>
    </xf>
    <xf numFmtId="182" fontId="112" fillId="0" borderId="47" xfId="54" applyNumberFormat="1" applyFont="1" applyFill="1" applyBorder="1" applyAlignment="1">
      <alignment horizontal="center" vertical="center" wrapText="1"/>
      <protection/>
    </xf>
    <xf numFmtId="182" fontId="112" fillId="0" borderId="48" xfId="54" applyNumberFormat="1" applyFont="1" applyFill="1" applyBorder="1" applyAlignment="1">
      <alignment horizontal="center" vertical="center" wrapText="1"/>
      <protection/>
    </xf>
    <xf numFmtId="182" fontId="98" fillId="0" borderId="46" xfId="54" applyNumberFormat="1" applyFont="1" applyFill="1" applyBorder="1" applyAlignment="1">
      <alignment horizontal="center" vertical="center" wrapText="1"/>
      <protection/>
    </xf>
    <xf numFmtId="182" fontId="98" fillId="0" borderId="47" xfId="54" applyNumberFormat="1" applyFont="1" applyFill="1" applyBorder="1" applyAlignment="1">
      <alignment horizontal="center" vertical="center" wrapText="1"/>
      <protection/>
    </xf>
    <xf numFmtId="182" fontId="98" fillId="0" borderId="48" xfId="54" applyNumberFormat="1" applyFont="1" applyFill="1" applyBorder="1" applyAlignment="1">
      <alignment horizontal="center" vertical="center" wrapText="1"/>
      <protection/>
    </xf>
    <xf numFmtId="0" fontId="113" fillId="0" borderId="11" xfId="0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 wrapText="1"/>
    </xf>
    <xf numFmtId="182" fontId="114" fillId="0" borderId="11" xfId="54" applyNumberFormat="1" applyFont="1" applyFill="1" applyBorder="1" applyAlignment="1">
      <alignment horizontal="center" vertical="center" wrapText="1"/>
      <protection/>
    </xf>
    <xf numFmtId="182" fontId="114" fillId="0" borderId="10" xfId="54" applyNumberFormat="1" applyFont="1" applyFill="1" applyBorder="1" applyAlignment="1">
      <alignment horizontal="center" vertical="center" wrapText="1"/>
      <protection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 wrapText="1"/>
    </xf>
    <xf numFmtId="0" fontId="115" fillId="0" borderId="11" xfId="0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6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115" fillId="2" borderId="45" xfId="0" applyFont="1" applyFill="1" applyBorder="1" applyAlignment="1">
      <alignment horizontal="center" vertical="center" wrapText="1"/>
    </xf>
    <xf numFmtId="0" fontId="115" fillId="2" borderId="29" xfId="0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49" fontId="82" fillId="0" borderId="49" xfId="0" applyNumberFormat="1" applyFont="1" applyFill="1" applyBorder="1" applyAlignment="1">
      <alignment horizontal="center" vertical="center" wrapText="1"/>
    </xf>
    <xf numFmtId="49" fontId="82" fillId="0" borderId="11" xfId="0" applyNumberFormat="1" applyFont="1" applyFill="1" applyBorder="1" applyAlignment="1">
      <alignment horizontal="center" vertical="center" wrapText="1"/>
    </xf>
    <xf numFmtId="49" fontId="79" fillId="0" borderId="5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49" fontId="82" fillId="0" borderId="50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>
      <alignment horizontal="center" vertical="center" wrapText="1"/>
    </xf>
    <xf numFmtId="191" fontId="82" fillId="0" borderId="50" xfId="0" applyNumberFormat="1" applyFont="1" applyFill="1" applyBorder="1" applyAlignment="1">
      <alignment horizontal="center" vertical="center" wrapText="1"/>
    </xf>
    <xf numFmtId="180" fontId="82" fillId="0" borderId="50" xfId="0" applyNumberFormat="1" applyFont="1" applyFill="1" applyBorder="1" applyAlignment="1">
      <alignment horizontal="center" vertical="center" wrapText="1"/>
    </xf>
    <xf numFmtId="180" fontId="107" fillId="33" borderId="51" xfId="0" applyNumberFormat="1" applyFont="1" applyFill="1" applyBorder="1" applyAlignment="1">
      <alignment horizontal="center" vertical="center" textRotation="90" wrapText="1"/>
    </xf>
    <xf numFmtId="180" fontId="107" fillId="33" borderId="40" xfId="0" applyNumberFormat="1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6 2" xfId="54"/>
    <cellStyle name="Обычный 6 2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tabSelected="1" zoomScale="60" zoomScaleNormal="60" zoomScaleSheetLayoutView="70" zoomScalePageLayoutView="0" workbookViewId="0" topLeftCell="A1">
      <pane xSplit="2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:A3"/>
    </sheetView>
  </sheetViews>
  <sheetFormatPr defaultColWidth="9.00390625" defaultRowHeight="12.75"/>
  <cols>
    <col min="1" max="1" width="8.375" style="83" customWidth="1"/>
    <col min="2" max="2" width="61.00390625" style="242" customWidth="1"/>
    <col min="3" max="3" width="24.25390625" style="57" customWidth="1"/>
    <col min="4" max="4" width="20.875" style="380" customWidth="1"/>
    <col min="5" max="5" width="19.125" style="84" customWidth="1"/>
    <col min="6" max="6" width="19.875" style="84" customWidth="1"/>
    <col min="7" max="7" width="21.125" style="248" customWidth="1"/>
    <col min="8" max="8" width="19.25390625" style="55" customWidth="1"/>
    <col min="9" max="9" width="20.75390625" style="55" customWidth="1"/>
    <col min="10" max="10" width="19.625" style="84" customWidth="1"/>
    <col min="11" max="11" width="19.875" style="84" customWidth="1"/>
    <col min="12" max="12" width="21.375" style="84" customWidth="1"/>
    <col min="13" max="13" width="17.625" style="84" bestFit="1" customWidth="1"/>
    <col min="14" max="14" width="19.125" style="84" customWidth="1"/>
    <col min="15" max="15" width="18.375" style="84" customWidth="1"/>
    <col min="16" max="16" width="68.75390625" style="413" customWidth="1"/>
    <col min="17" max="17" width="42.25390625" style="15" hidden="1" customWidth="1"/>
    <col min="18" max="18" width="11.375" style="56" hidden="1" customWidth="1"/>
    <col min="19" max="19" width="12.625" style="57" hidden="1" customWidth="1"/>
    <col min="20" max="20" width="19.25390625" style="57" hidden="1" customWidth="1"/>
    <col min="21" max="21" width="13.375" style="18" hidden="1" customWidth="1"/>
    <col min="22" max="22" width="26.875" style="133" hidden="1" customWidth="1"/>
    <col min="23" max="23" width="28.25390625" style="19" hidden="1" customWidth="1"/>
    <col min="24" max="24" width="18.25390625" style="222" customWidth="1"/>
    <col min="25" max="25" width="28.75390625" style="19" customWidth="1"/>
    <col min="26" max="26" width="19.625" style="18" customWidth="1"/>
    <col min="27" max="70" width="9.125" style="18" customWidth="1"/>
    <col min="71" max="16384" width="9.125" style="15" customWidth="1"/>
  </cols>
  <sheetData>
    <row r="1" spans="1:20" ht="27.75" customHeight="1" thickBot="1">
      <c r="A1" s="514" t="s">
        <v>320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R1" s="16"/>
      <c r="S1" s="17"/>
      <c r="T1" s="17"/>
    </row>
    <row r="2" spans="1:20" ht="40.5" customHeight="1">
      <c r="A2" s="515" t="s">
        <v>8</v>
      </c>
      <c r="B2" s="517" t="s">
        <v>63</v>
      </c>
      <c r="C2" s="519" t="s">
        <v>7</v>
      </c>
      <c r="D2" s="521" t="s">
        <v>3</v>
      </c>
      <c r="E2" s="521"/>
      <c r="F2" s="521"/>
      <c r="G2" s="522" t="s">
        <v>143</v>
      </c>
      <c r="H2" s="522"/>
      <c r="I2" s="522"/>
      <c r="J2" s="521" t="s">
        <v>9</v>
      </c>
      <c r="K2" s="521"/>
      <c r="L2" s="521"/>
      <c r="M2" s="521" t="s">
        <v>10</v>
      </c>
      <c r="N2" s="521"/>
      <c r="O2" s="521"/>
      <c r="P2" s="523" t="s">
        <v>146</v>
      </c>
      <c r="R2" s="20"/>
      <c r="S2" s="21"/>
      <c r="T2" s="22"/>
    </row>
    <row r="3" spans="1:70" s="234" customFormat="1" ht="95.25" customHeight="1">
      <c r="A3" s="516"/>
      <c r="B3" s="518"/>
      <c r="C3" s="520"/>
      <c r="D3" s="354" t="s">
        <v>4</v>
      </c>
      <c r="E3" s="244" t="s">
        <v>5</v>
      </c>
      <c r="F3" s="245" t="s">
        <v>6</v>
      </c>
      <c r="G3" s="37" t="s">
        <v>4</v>
      </c>
      <c r="H3" s="246" t="s">
        <v>5</v>
      </c>
      <c r="I3" s="246" t="s">
        <v>6</v>
      </c>
      <c r="J3" s="243" t="s">
        <v>4</v>
      </c>
      <c r="K3" s="245" t="s">
        <v>5</v>
      </c>
      <c r="L3" s="245" t="s">
        <v>6</v>
      </c>
      <c r="M3" s="243" t="s">
        <v>4</v>
      </c>
      <c r="N3" s="245" t="s">
        <v>5</v>
      </c>
      <c r="O3" s="245" t="s">
        <v>6</v>
      </c>
      <c r="P3" s="524"/>
      <c r="R3" s="235" t="s">
        <v>0</v>
      </c>
      <c r="S3" s="236" t="s">
        <v>1</v>
      </c>
      <c r="T3" s="237" t="s">
        <v>34</v>
      </c>
      <c r="U3" s="238"/>
      <c r="V3" s="239"/>
      <c r="W3" s="240"/>
      <c r="X3" s="241"/>
      <c r="Y3" s="240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</row>
    <row r="4" spans="1:70" s="23" customFormat="1" ht="13.5" customHeight="1" thickBot="1">
      <c r="A4" s="11">
        <v>1</v>
      </c>
      <c r="B4" s="327">
        <v>2</v>
      </c>
      <c r="C4" s="12">
        <v>3</v>
      </c>
      <c r="D4" s="355">
        <v>4</v>
      </c>
      <c r="E4" s="12">
        <v>5</v>
      </c>
      <c r="F4" s="12">
        <v>6</v>
      </c>
      <c r="G4" s="233">
        <v>7</v>
      </c>
      <c r="H4" s="233">
        <v>8</v>
      </c>
      <c r="I4" s="233">
        <v>9</v>
      </c>
      <c r="J4" s="233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387">
        <v>16</v>
      </c>
      <c r="R4" s="20"/>
      <c r="S4" s="24"/>
      <c r="T4" s="25"/>
      <c r="U4" s="26"/>
      <c r="V4" s="131"/>
      <c r="W4" s="27"/>
      <c r="X4" s="221"/>
      <c r="Y4" s="27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</row>
    <row r="5" spans="1:70" s="191" customFormat="1" ht="72" customHeight="1" thickBot="1">
      <c r="A5" s="510" t="s">
        <v>134</v>
      </c>
      <c r="B5" s="511"/>
      <c r="C5" s="511"/>
      <c r="D5" s="339">
        <f>E5+F5</f>
        <v>18811073.775649</v>
      </c>
      <c r="E5" s="339">
        <f>E9+E145</f>
        <v>4195772.8</v>
      </c>
      <c r="F5" s="339">
        <f>F9+F145</f>
        <v>14615300.975649001</v>
      </c>
      <c r="G5" s="339">
        <f>H5+I5</f>
        <v>17097270.224559</v>
      </c>
      <c r="H5" s="339">
        <f>H9+H145</f>
        <v>4195772.8</v>
      </c>
      <c r="I5" s="339">
        <f>I9+I145</f>
        <v>12901497.424559</v>
      </c>
      <c r="J5" s="339">
        <f>K5+L5</f>
        <v>16613457.915939</v>
      </c>
      <c r="K5" s="339">
        <f>K9+K145</f>
        <v>4195772.8</v>
      </c>
      <c r="L5" s="339">
        <f>L9+L145</f>
        <v>12417685.115939</v>
      </c>
      <c r="M5" s="339">
        <f>N5+O5</f>
        <v>17261970.733009</v>
      </c>
      <c r="N5" s="339">
        <f>N9+N145</f>
        <v>4513902.537569999</v>
      </c>
      <c r="O5" s="339">
        <f>O9+O145-0.1</f>
        <v>12748068.195439</v>
      </c>
      <c r="P5" s="388" t="s">
        <v>313</v>
      </c>
      <c r="Q5" s="168" t="s">
        <v>93</v>
      </c>
      <c r="R5" s="218">
        <f>R9+R143</f>
        <v>48.397999999999996</v>
      </c>
      <c r="S5" s="219">
        <f>S9+S143</f>
        <v>257.25</v>
      </c>
      <c r="T5" s="220"/>
      <c r="U5" s="190"/>
      <c r="V5" s="184">
        <f>255.747+5.667</f>
        <v>261.414</v>
      </c>
      <c r="W5" s="178"/>
      <c r="X5" s="184"/>
      <c r="Y5" s="266"/>
      <c r="Z5" s="249"/>
      <c r="AA5" s="249"/>
      <c r="AB5" s="249"/>
      <c r="AC5" s="249"/>
      <c r="AD5" s="249"/>
      <c r="AE5" s="249"/>
      <c r="AF5" s="249"/>
      <c r="AG5" s="249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</row>
    <row r="6" spans="1:70" s="107" customFormat="1" ht="51.75" customHeight="1">
      <c r="A6" s="506" t="s">
        <v>216</v>
      </c>
      <c r="B6" s="507"/>
      <c r="C6" s="507"/>
      <c r="D6" s="356">
        <f aca="true" t="shared" si="0" ref="D6:D14">E6+F6</f>
        <v>3241666.4504</v>
      </c>
      <c r="E6" s="268">
        <f>E75+E110+E141+E114</f>
        <v>500000</v>
      </c>
      <c r="F6" s="268">
        <f>F75+F110+F133</f>
        <v>2741666.4504</v>
      </c>
      <c r="G6" s="268">
        <f>H6+I6</f>
        <v>3231001.3716200003</v>
      </c>
      <c r="H6" s="268">
        <f>H75+H110+H141+H114</f>
        <v>500000</v>
      </c>
      <c r="I6" s="268">
        <f>I75+I110+I133</f>
        <v>2731001.3716200003</v>
      </c>
      <c r="J6" s="268">
        <f>K6+L6</f>
        <v>3229511.72312</v>
      </c>
      <c r="K6" s="268">
        <f>K75+K110+K141+K114</f>
        <v>500000</v>
      </c>
      <c r="L6" s="268">
        <f>L75+L110+L133</f>
        <v>2729511.72312</v>
      </c>
      <c r="M6" s="268">
        <f>N6+O6</f>
        <v>3229511.72312</v>
      </c>
      <c r="N6" s="268">
        <f>N75+N110+N141+N114</f>
        <v>500000</v>
      </c>
      <c r="O6" s="268">
        <f>O75+O110+O133</f>
        <v>2729511.72312</v>
      </c>
      <c r="P6" s="389" t="s">
        <v>297</v>
      </c>
      <c r="Q6" s="29"/>
      <c r="R6" s="30"/>
      <c r="S6" s="105"/>
      <c r="T6" s="106"/>
      <c r="U6" s="27"/>
      <c r="V6" s="131"/>
      <c r="W6" s="28"/>
      <c r="X6" s="131"/>
      <c r="Y6" s="28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</row>
    <row r="7" spans="1:70" s="107" customFormat="1" ht="60" customHeight="1">
      <c r="A7" s="508" t="s">
        <v>215</v>
      </c>
      <c r="B7" s="509"/>
      <c r="C7" s="509"/>
      <c r="D7" s="357">
        <f t="shared" si="0"/>
        <v>63420.63</v>
      </c>
      <c r="E7" s="269">
        <f>E11</f>
        <v>0</v>
      </c>
      <c r="F7" s="269">
        <f>F11</f>
        <v>63420.63</v>
      </c>
      <c r="G7" s="269">
        <f aca="true" t="shared" si="1" ref="G7:G14">H7+I7</f>
        <v>63420.63</v>
      </c>
      <c r="H7" s="269">
        <f>H11</f>
        <v>0</v>
      </c>
      <c r="I7" s="269">
        <f>I11</f>
        <v>63420.63</v>
      </c>
      <c r="J7" s="269">
        <f aca="true" t="shared" si="2" ref="J7:J14">K7+L7</f>
        <v>63420.63</v>
      </c>
      <c r="K7" s="269">
        <f>K11</f>
        <v>0</v>
      </c>
      <c r="L7" s="269">
        <f>L11</f>
        <v>63420.63</v>
      </c>
      <c r="M7" s="269">
        <f aca="true" t="shared" si="3" ref="M7:M14">N7+O7</f>
        <v>63420.63</v>
      </c>
      <c r="N7" s="269">
        <f>N11</f>
        <v>0</v>
      </c>
      <c r="O7" s="269">
        <f>O11</f>
        <v>63420.63</v>
      </c>
      <c r="P7" s="390" t="s">
        <v>290</v>
      </c>
      <c r="Q7" s="29"/>
      <c r="R7" s="30"/>
      <c r="S7" s="105"/>
      <c r="T7" s="106"/>
      <c r="U7" s="27"/>
      <c r="V7" s="131"/>
      <c r="W7" s="28"/>
      <c r="X7" s="131"/>
      <c r="Y7" s="28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</row>
    <row r="8" spans="1:70" s="107" customFormat="1" ht="62.25" customHeight="1" thickBot="1">
      <c r="A8" s="483" t="s">
        <v>221</v>
      </c>
      <c r="B8" s="484"/>
      <c r="C8" s="484"/>
      <c r="D8" s="358">
        <f t="shared" si="0"/>
        <v>135905.90102</v>
      </c>
      <c r="E8" s="270">
        <f>E86+E133</f>
        <v>0</v>
      </c>
      <c r="F8" s="270">
        <f>F12</f>
        <v>135905.90102</v>
      </c>
      <c r="G8" s="270">
        <f t="shared" si="1"/>
        <v>135886.90102</v>
      </c>
      <c r="H8" s="270">
        <f>H86+H133</f>
        <v>0</v>
      </c>
      <c r="I8" s="270">
        <f>I12</f>
        <v>135886.90102</v>
      </c>
      <c r="J8" s="270">
        <f t="shared" si="2"/>
        <v>135883.04811</v>
      </c>
      <c r="K8" s="270">
        <f>K86+K133</f>
        <v>0</v>
      </c>
      <c r="L8" s="270">
        <f>L12</f>
        <v>135883.04811</v>
      </c>
      <c r="M8" s="270">
        <f t="shared" si="3"/>
        <v>135883.04811</v>
      </c>
      <c r="N8" s="270">
        <f>N86+N133</f>
        <v>0</v>
      </c>
      <c r="O8" s="270">
        <f>O12</f>
        <v>135883.04811</v>
      </c>
      <c r="P8" s="386" t="s">
        <v>39</v>
      </c>
      <c r="Q8" s="29"/>
      <c r="R8" s="30"/>
      <c r="S8" s="105"/>
      <c r="T8" s="119"/>
      <c r="U8" s="27"/>
      <c r="V8" s="131"/>
      <c r="W8" s="28"/>
      <c r="X8" s="131"/>
      <c r="Y8" s="28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</row>
    <row r="9" spans="1:70" s="191" customFormat="1" ht="69.75" customHeight="1" thickBot="1">
      <c r="A9" s="510" t="s">
        <v>120</v>
      </c>
      <c r="B9" s="511"/>
      <c r="C9" s="511"/>
      <c r="D9" s="339">
        <f t="shared" si="0"/>
        <v>18728711.701739</v>
      </c>
      <c r="E9" s="339">
        <f>E13+E87+E126</f>
        <v>4150000</v>
      </c>
      <c r="F9" s="339">
        <f>F13+F87+F126</f>
        <v>14578711.701739</v>
      </c>
      <c r="G9" s="339">
        <f t="shared" si="1"/>
        <v>17016908.150649</v>
      </c>
      <c r="H9" s="339">
        <f>H13+H87+H126</f>
        <v>4150000</v>
      </c>
      <c r="I9" s="339">
        <f>I13+I87+I126</f>
        <v>12866908.150649</v>
      </c>
      <c r="J9" s="339">
        <f>K9+L9</f>
        <v>16533598.579049</v>
      </c>
      <c r="K9" s="339">
        <f>K13+K87+K126</f>
        <v>4150000</v>
      </c>
      <c r="L9" s="339">
        <f>L13+L87+L126</f>
        <v>12383598.579049</v>
      </c>
      <c r="M9" s="385">
        <f>N9+O9-0.1</f>
        <v>17178903.787019</v>
      </c>
      <c r="N9" s="385">
        <f>N13+N87+N126</f>
        <v>4468129.737569999</v>
      </c>
      <c r="O9" s="385">
        <f>O13+O87+O126+0.1</f>
        <v>12710774.149449</v>
      </c>
      <c r="P9" s="388" t="s">
        <v>312</v>
      </c>
      <c r="Q9" s="173" t="s">
        <v>88</v>
      </c>
      <c r="R9" s="215">
        <f>R13+R87+R126</f>
        <v>48.397999999999996</v>
      </c>
      <c r="S9" s="216">
        <f>S13+S87+S126</f>
        <v>257.25</v>
      </c>
      <c r="T9" s="217"/>
      <c r="U9" s="190">
        <f>5.468+380.03</f>
        <v>385.498</v>
      </c>
      <c r="V9" s="184">
        <f>7.418+248.329</f>
        <v>255.747</v>
      </c>
      <c r="W9" s="178"/>
      <c r="X9" s="184"/>
      <c r="Y9" s="264"/>
      <c r="Z9" s="265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</row>
    <row r="10" spans="1:70" s="21" customFormat="1" ht="42" customHeight="1">
      <c r="A10" s="512" t="s">
        <v>217</v>
      </c>
      <c r="B10" s="513"/>
      <c r="C10" s="513"/>
      <c r="D10" s="359">
        <f t="shared" si="0"/>
        <v>3241666.4504</v>
      </c>
      <c r="E10" s="111">
        <f>E14+E88+E127</f>
        <v>500000</v>
      </c>
      <c r="F10" s="111">
        <f>F14+F88+F127</f>
        <v>2741666.4504</v>
      </c>
      <c r="G10" s="111">
        <f t="shared" si="1"/>
        <v>3231001.3716200003</v>
      </c>
      <c r="H10" s="111">
        <f>H14+H88+H127</f>
        <v>500000</v>
      </c>
      <c r="I10" s="111">
        <f>I14+I88+I127</f>
        <v>2731001.3716200003</v>
      </c>
      <c r="J10" s="111">
        <f t="shared" si="2"/>
        <v>3229511.72312</v>
      </c>
      <c r="K10" s="111">
        <f>K14+K88+K127</f>
        <v>500000</v>
      </c>
      <c r="L10" s="111">
        <f>L14+L88+L127</f>
        <v>2729511.72312</v>
      </c>
      <c r="M10" s="111">
        <f t="shared" si="3"/>
        <v>3229511.72312</v>
      </c>
      <c r="N10" s="111">
        <f>N14+N88+N127</f>
        <v>500000</v>
      </c>
      <c r="O10" s="111">
        <f>O14+O88+O127</f>
        <v>2729511.72312</v>
      </c>
      <c r="P10" s="389" t="s">
        <v>297</v>
      </c>
      <c r="Q10" s="36"/>
      <c r="R10" s="20"/>
      <c r="S10" s="37"/>
      <c r="T10" s="38"/>
      <c r="U10" s="26"/>
      <c r="V10" s="131">
        <f>2.39+75.26</f>
        <v>77.65</v>
      </c>
      <c r="W10" s="28"/>
      <c r="X10" s="131"/>
      <c r="Y10" s="131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</row>
    <row r="11" spans="1:70" s="21" customFormat="1" ht="42" customHeight="1">
      <c r="A11" s="485" t="s">
        <v>219</v>
      </c>
      <c r="B11" s="486"/>
      <c r="C11" s="486"/>
      <c r="D11" s="360">
        <f t="shared" si="0"/>
        <v>63420.63</v>
      </c>
      <c r="E11" s="2">
        <f>E89+E137</f>
        <v>0</v>
      </c>
      <c r="F11" s="2">
        <f>F89+F137</f>
        <v>63420.63</v>
      </c>
      <c r="G11" s="2">
        <f t="shared" si="1"/>
        <v>63420.63</v>
      </c>
      <c r="H11" s="2">
        <f>H89+H137</f>
        <v>0</v>
      </c>
      <c r="I11" s="2">
        <f>I89+I137</f>
        <v>63420.63</v>
      </c>
      <c r="J11" s="2">
        <f t="shared" si="2"/>
        <v>63420.63</v>
      </c>
      <c r="K11" s="2">
        <f>K89+K137</f>
        <v>0</v>
      </c>
      <c r="L11" s="2">
        <f>L89+L137</f>
        <v>63420.63</v>
      </c>
      <c r="M11" s="2">
        <f t="shared" si="3"/>
        <v>63420.63</v>
      </c>
      <c r="N11" s="2">
        <f>N89+N137</f>
        <v>0</v>
      </c>
      <c r="O11" s="2">
        <f>O89+O137</f>
        <v>63420.63</v>
      </c>
      <c r="P11" s="393" t="s">
        <v>291</v>
      </c>
      <c r="Q11" s="36"/>
      <c r="R11" s="20"/>
      <c r="S11" s="37"/>
      <c r="T11" s="38"/>
      <c r="U11" s="26"/>
      <c r="V11" s="131"/>
      <c r="W11" s="28"/>
      <c r="X11" s="131"/>
      <c r="Y11" s="28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</row>
    <row r="12" spans="1:70" s="21" customFormat="1" ht="42" customHeight="1">
      <c r="A12" s="501" t="s">
        <v>221</v>
      </c>
      <c r="B12" s="502"/>
      <c r="C12" s="503"/>
      <c r="D12" s="360">
        <f>E12+F12</f>
        <v>135905.90102</v>
      </c>
      <c r="E12" s="2">
        <f>E90+E138</f>
        <v>0</v>
      </c>
      <c r="F12" s="2">
        <f>F143</f>
        <v>135905.90102</v>
      </c>
      <c r="G12" s="2">
        <f t="shared" si="1"/>
        <v>135886.90102</v>
      </c>
      <c r="H12" s="2">
        <f>H90+H138</f>
        <v>0</v>
      </c>
      <c r="I12" s="2">
        <f>I143</f>
        <v>135886.90102</v>
      </c>
      <c r="J12" s="2">
        <f t="shared" si="2"/>
        <v>135883.04811</v>
      </c>
      <c r="K12" s="2">
        <f>K90+K138</f>
        <v>0</v>
      </c>
      <c r="L12" s="2">
        <f>L143</f>
        <v>135883.04811</v>
      </c>
      <c r="M12" s="2">
        <f t="shared" si="3"/>
        <v>135883.04811</v>
      </c>
      <c r="N12" s="2">
        <f>N90+N138</f>
        <v>0</v>
      </c>
      <c r="O12" s="2">
        <f>O143</f>
        <v>135883.04811</v>
      </c>
      <c r="P12" s="386" t="s">
        <v>39</v>
      </c>
      <c r="Q12" s="36"/>
      <c r="R12" s="20"/>
      <c r="S12" s="37"/>
      <c r="T12" s="38"/>
      <c r="U12" s="26"/>
      <c r="V12" s="131"/>
      <c r="W12" s="28"/>
      <c r="X12" s="131"/>
      <c r="Y12" s="28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</row>
    <row r="13" spans="1:70" s="191" customFormat="1" ht="45" customHeight="1">
      <c r="A13" s="499" t="s">
        <v>122</v>
      </c>
      <c r="B13" s="500"/>
      <c r="C13" s="500"/>
      <c r="D13" s="361">
        <f t="shared" si="0"/>
        <v>4926124.52757</v>
      </c>
      <c r="E13" s="325">
        <f>E16+E46+E75</f>
        <v>3150000</v>
      </c>
      <c r="F13" s="325">
        <f>F16+F46+F75+F73</f>
        <v>1776124.52757</v>
      </c>
      <c r="G13" s="325">
        <f t="shared" si="1"/>
        <v>4911118.363539999</v>
      </c>
      <c r="H13" s="325">
        <f>H16+H46+H75</f>
        <v>3150000</v>
      </c>
      <c r="I13" s="325">
        <f>I16+I46+I75+I73</f>
        <v>1761118.3635399998</v>
      </c>
      <c r="J13" s="325">
        <f t="shared" si="2"/>
        <v>4770140.62579</v>
      </c>
      <c r="K13" s="325">
        <f>K16+K46+K75</f>
        <v>3150000</v>
      </c>
      <c r="L13" s="325">
        <f>L16+L46+L75+L73</f>
        <v>1620140.62579</v>
      </c>
      <c r="M13" s="325">
        <f t="shared" si="3"/>
        <v>5393297.42689</v>
      </c>
      <c r="N13" s="325">
        <f>N16+N46+N75</f>
        <v>3468129.7375699994</v>
      </c>
      <c r="O13" s="325">
        <f>O16+O46+O75+O73</f>
        <v>1925167.6893200001</v>
      </c>
      <c r="P13" s="391" t="s">
        <v>310</v>
      </c>
      <c r="Q13" s="214" t="s">
        <v>87</v>
      </c>
      <c r="R13" s="215">
        <f>R16+R46</f>
        <v>6.898</v>
      </c>
      <c r="S13" s="216">
        <f>S16+S46</f>
        <v>257.25</v>
      </c>
      <c r="T13" s="217"/>
      <c r="U13" s="190"/>
      <c r="V13" s="184">
        <f>1.43+3.598+2.39</f>
        <v>7.417999999999999</v>
      </c>
      <c r="W13" s="178"/>
      <c r="X13" s="184"/>
      <c r="Y13" s="178"/>
      <c r="Z13" s="178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</row>
    <row r="14" spans="1:70" s="107" customFormat="1" ht="58.5" customHeight="1">
      <c r="A14" s="483" t="s">
        <v>232</v>
      </c>
      <c r="B14" s="484"/>
      <c r="C14" s="484"/>
      <c r="D14" s="358">
        <f t="shared" si="0"/>
        <v>260021.47669</v>
      </c>
      <c r="E14" s="270">
        <f>E75</f>
        <v>0</v>
      </c>
      <c r="F14" s="270">
        <f>F75</f>
        <v>260021.47669</v>
      </c>
      <c r="G14" s="270">
        <f t="shared" si="1"/>
        <v>260021.47669</v>
      </c>
      <c r="H14" s="270">
        <f>H75</f>
        <v>0</v>
      </c>
      <c r="I14" s="270">
        <f>I75</f>
        <v>260021.47669</v>
      </c>
      <c r="J14" s="270">
        <f t="shared" si="2"/>
        <v>259673.50309</v>
      </c>
      <c r="K14" s="270">
        <f>K75</f>
        <v>0</v>
      </c>
      <c r="L14" s="270">
        <f>L75</f>
        <v>259673.50309</v>
      </c>
      <c r="M14" s="270">
        <f t="shared" si="3"/>
        <v>259673.50309</v>
      </c>
      <c r="N14" s="270">
        <f>N75</f>
        <v>0</v>
      </c>
      <c r="O14" s="270">
        <f>O75</f>
        <v>259673.50309</v>
      </c>
      <c r="P14" s="392" t="s">
        <v>39</v>
      </c>
      <c r="Q14" s="29"/>
      <c r="R14" s="30"/>
      <c r="S14" s="105"/>
      <c r="T14" s="119"/>
      <c r="U14" s="27"/>
      <c r="V14" s="131"/>
      <c r="W14" s="28"/>
      <c r="X14" s="131"/>
      <c r="Y14" s="13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spans="1:70" s="42" customFormat="1" ht="18.75" customHeight="1" hidden="1" thickBot="1">
      <c r="A15" s="490" t="s">
        <v>140</v>
      </c>
      <c r="B15" s="491"/>
      <c r="C15" s="492"/>
      <c r="D15" s="360" t="e">
        <f>#N/A</f>
        <v>#N/A</v>
      </c>
      <c r="E15" s="2">
        <v>0</v>
      </c>
      <c r="F15" s="2">
        <f>F83</f>
        <v>0</v>
      </c>
      <c r="G15" s="2" t="e">
        <f>#N/A</f>
        <v>#N/A</v>
      </c>
      <c r="H15" s="2">
        <v>0</v>
      </c>
      <c r="I15" s="2">
        <f>I83</f>
        <v>0</v>
      </c>
      <c r="J15" s="2" t="e">
        <f>#N/A</f>
        <v>#N/A</v>
      </c>
      <c r="K15" s="2">
        <v>0</v>
      </c>
      <c r="L15" s="2">
        <f>L83</f>
        <v>0</v>
      </c>
      <c r="M15" s="2" t="e">
        <f>#N/A</f>
        <v>#N/A</v>
      </c>
      <c r="N15" s="2">
        <v>0</v>
      </c>
      <c r="O15" s="2">
        <f>O83</f>
        <v>0</v>
      </c>
      <c r="P15" s="386" t="s">
        <v>39</v>
      </c>
      <c r="Q15" s="36"/>
      <c r="R15" s="39"/>
      <c r="S15" s="39"/>
      <c r="T15" s="40"/>
      <c r="U15" s="41"/>
      <c r="V15" s="131"/>
      <c r="W15" s="34"/>
      <c r="X15" s="223"/>
      <c r="Y15" s="33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</row>
    <row r="16" spans="1:70" s="192" customFormat="1" ht="73.5" customHeight="1">
      <c r="A16" s="302" t="s">
        <v>15</v>
      </c>
      <c r="B16" s="443" t="s">
        <v>123</v>
      </c>
      <c r="C16" s="443"/>
      <c r="D16" s="362">
        <f>E16+F16</f>
        <v>4503621.69808</v>
      </c>
      <c r="E16" s="271">
        <f>E18+E36</f>
        <v>3150000</v>
      </c>
      <c r="F16" s="271">
        <f>F18+F36</f>
        <v>1353621.69808</v>
      </c>
      <c r="G16" s="271">
        <f>H16+I16</f>
        <v>4488615.53405</v>
      </c>
      <c r="H16" s="271">
        <f>H18+H36</f>
        <v>3150000</v>
      </c>
      <c r="I16" s="271">
        <f>I18+I36</f>
        <v>1338615.53405</v>
      </c>
      <c r="J16" s="271">
        <f>K16+L16</f>
        <v>4414073.59306</v>
      </c>
      <c r="K16" s="271">
        <f>K18+K36</f>
        <v>3150000</v>
      </c>
      <c r="L16" s="271">
        <f>L18+L36</f>
        <v>1264073.5930599999</v>
      </c>
      <c r="M16" s="271">
        <f>N16+O16</f>
        <v>5037230.3931599995</v>
      </c>
      <c r="N16" s="271">
        <f>N18+N36</f>
        <v>3468129.7375699994</v>
      </c>
      <c r="O16" s="271">
        <f>O18+O36</f>
        <v>1569100.65559</v>
      </c>
      <c r="P16" s="391" t="s">
        <v>309</v>
      </c>
      <c r="Q16" s="202" t="s">
        <v>87</v>
      </c>
      <c r="R16" s="203">
        <f>R18+R36</f>
        <v>6.898</v>
      </c>
      <c r="S16" s="204">
        <f>S18+S36</f>
        <v>257.25</v>
      </c>
      <c r="T16" s="205"/>
      <c r="U16" s="183"/>
      <c r="V16" s="184"/>
      <c r="W16" s="178" t="s">
        <v>56</v>
      </c>
      <c r="X16" s="184"/>
      <c r="Y16" s="206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</row>
    <row r="17" spans="1:70" s="191" customFormat="1" ht="37.5" customHeight="1" hidden="1">
      <c r="A17" s="504" t="s">
        <v>136</v>
      </c>
      <c r="B17" s="505"/>
      <c r="C17" s="505"/>
      <c r="D17" s="363" t="e">
        <f>#N/A</f>
        <v>#N/A</v>
      </c>
      <c r="E17" s="272">
        <f>E14</f>
        <v>0</v>
      </c>
      <c r="F17" s="272">
        <f>F14</f>
        <v>260021.47669</v>
      </c>
      <c r="G17" s="272" t="e">
        <f>#N/A</f>
        <v>#N/A</v>
      </c>
      <c r="H17" s="272">
        <f>H19</f>
        <v>0</v>
      </c>
      <c r="I17" s="272">
        <f>I19</f>
        <v>0</v>
      </c>
      <c r="J17" s="272" t="e">
        <f>#N/A</f>
        <v>#N/A</v>
      </c>
      <c r="K17" s="272">
        <f>K19</f>
        <v>0</v>
      </c>
      <c r="L17" s="272">
        <f>L19</f>
        <v>0</v>
      </c>
      <c r="M17" s="272" t="e">
        <f>#N/A</f>
        <v>#N/A</v>
      </c>
      <c r="N17" s="272">
        <f>N19</f>
        <v>0</v>
      </c>
      <c r="O17" s="272">
        <f>O19</f>
        <v>0</v>
      </c>
      <c r="P17" s="391" t="s">
        <v>188</v>
      </c>
      <c r="Q17" s="201"/>
      <c r="R17" s="207"/>
      <c r="S17" s="208"/>
      <c r="T17" s="209"/>
      <c r="U17" s="190"/>
      <c r="V17" s="184"/>
      <c r="W17" s="178"/>
      <c r="X17" s="184"/>
      <c r="Y17" s="206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</row>
    <row r="18" spans="1:70" s="200" customFormat="1" ht="66.75" customHeight="1">
      <c r="A18" s="185" t="s">
        <v>2</v>
      </c>
      <c r="B18" s="443" t="s">
        <v>274</v>
      </c>
      <c r="C18" s="443"/>
      <c r="D18" s="362">
        <f>E18+F18</f>
        <v>3600146.07322</v>
      </c>
      <c r="E18" s="271">
        <f>E21+E22+E24+E25+E27+E28+E29+E30+E35+E31+E32+E33+E34</f>
        <v>2673500</v>
      </c>
      <c r="F18" s="314">
        <f>F21+F22+F24+F25+F27+F28+F29+F30+F35+F33+F31+F32+F34</f>
        <v>926646.07322</v>
      </c>
      <c r="G18" s="271">
        <f>H18+I18</f>
        <v>3595519.44761</v>
      </c>
      <c r="H18" s="271">
        <f>H21+H22+H24+H25+H27+H28+H29+H30+H35+H31+H32+H33</f>
        <v>2673500</v>
      </c>
      <c r="I18" s="271">
        <f>I21+I22+I24+I25+I27+I28+I29+I30+I35+I33+I31+I32+I34</f>
        <v>922019.4476099999</v>
      </c>
      <c r="J18" s="271">
        <f>K18+L18</f>
        <v>3544232.30718</v>
      </c>
      <c r="K18" s="271">
        <f>K21+K22+K24+K25+K27+K28+K29+K30+K35+K31+K32+K33</f>
        <v>2673500</v>
      </c>
      <c r="L18" s="271">
        <f>L21+L22+L24+L25+L27+L28+L29+L30+L35+L33+L31+L32+L34</f>
        <v>870732.30718</v>
      </c>
      <c r="M18" s="271">
        <f>N18+O18+0.01</f>
        <v>4185670.6579999994</v>
      </c>
      <c r="N18" s="271">
        <f>N21+N22+N24+N25+N27+N28+N29+N30+N35+N31+N32+N33</f>
        <v>3075881.0622599996</v>
      </c>
      <c r="O18" s="271">
        <f>O21+O22+O24+O25+O27+O28+O29+O30+O35+O33+O31+O32+O34</f>
        <v>1109789.58574</v>
      </c>
      <c r="P18" s="391" t="s">
        <v>308</v>
      </c>
      <c r="Q18" s="186" t="s">
        <v>87</v>
      </c>
      <c r="R18" s="210">
        <f>SUM(R21:R26)</f>
        <v>3.577</v>
      </c>
      <c r="S18" s="211">
        <f>SUM(S21:S26)</f>
        <v>257.25</v>
      </c>
      <c r="T18" s="212" t="s">
        <v>35</v>
      </c>
      <c r="U18" s="198"/>
      <c r="V18" s="199"/>
      <c r="W18" s="171" t="s">
        <v>55</v>
      </c>
      <c r="X18" s="199"/>
      <c r="Y18" s="213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</row>
    <row r="19" spans="1:70" s="54" customFormat="1" ht="41.25" customHeight="1" hidden="1">
      <c r="A19" s="485" t="s">
        <v>136</v>
      </c>
      <c r="B19" s="486"/>
      <c r="C19" s="486"/>
      <c r="D19" s="364" t="e">
        <f>#N/A</f>
        <v>#N/A</v>
      </c>
      <c r="E19" s="273">
        <f>E22</f>
        <v>0</v>
      </c>
      <c r="F19" s="273">
        <f>F22</f>
        <v>0</v>
      </c>
      <c r="G19" s="273" t="e">
        <f>#N/A</f>
        <v>#N/A</v>
      </c>
      <c r="H19" s="273">
        <f>H22</f>
        <v>0</v>
      </c>
      <c r="I19" s="273">
        <f>I22</f>
        <v>0</v>
      </c>
      <c r="J19" s="273" t="e">
        <f>#N/A</f>
        <v>#N/A</v>
      </c>
      <c r="K19" s="273">
        <f>K22</f>
        <v>0</v>
      </c>
      <c r="L19" s="273">
        <f>L22</f>
        <v>0</v>
      </c>
      <c r="M19" s="273" t="e">
        <f>#N/A</f>
        <v>#N/A</v>
      </c>
      <c r="N19" s="273">
        <f>N22</f>
        <v>0</v>
      </c>
      <c r="O19" s="273">
        <f>O22</f>
        <v>0</v>
      </c>
      <c r="P19" s="386" t="s">
        <v>39</v>
      </c>
      <c r="Q19" s="48"/>
      <c r="R19" s="49"/>
      <c r="S19" s="50"/>
      <c r="T19" s="51"/>
      <c r="U19" s="18"/>
      <c r="V19" s="133"/>
      <c r="W19" s="53"/>
      <c r="X19" s="133"/>
      <c r="Y19" s="52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25" ht="15.75" customHeight="1" hidden="1">
      <c r="A20" s="7"/>
      <c r="B20" s="303"/>
      <c r="C20" s="5"/>
      <c r="D20" s="365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393"/>
      <c r="Q20" s="55"/>
      <c r="W20" s="53"/>
      <c r="X20" s="133"/>
      <c r="Y20" s="52"/>
    </row>
    <row r="21" spans="1:70" s="23" customFormat="1" ht="33.75" customHeight="1">
      <c r="A21" s="6" t="s">
        <v>25</v>
      </c>
      <c r="B21" s="1" t="s">
        <v>24</v>
      </c>
      <c r="C21" s="423" t="s">
        <v>14</v>
      </c>
      <c r="D21" s="360">
        <f>E21+F21</f>
        <v>51315.01094</v>
      </c>
      <c r="E21" s="2">
        <v>0</v>
      </c>
      <c r="F21" s="2">
        <v>51315.01094</v>
      </c>
      <c r="G21" s="2">
        <f>H21+I21</f>
        <v>48430.737</v>
      </c>
      <c r="H21" s="2">
        <v>0</v>
      </c>
      <c r="I21" s="2">
        <v>48430.737</v>
      </c>
      <c r="J21" s="2">
        <f>L21</f>
        <v>48430.737</v>
      </c>
      <c r="K21" s="2">
        <v>0</v>
      </c>
      <c r="L21" s="2">
        <v>48430.737</v>
      </c>
      <c r="M21" s="2">
        <f>O21</f>
        <v>48430.737</v>
      </c>
      <c r="N21" s="2">
        <v>0</v>
      </c>
      <c r="O21" s="2">
        <v>48430.737</v>
      </c>
      <c r="P21" s="386" t="s">
        <v>39</v>
      </c>
      <c r="Q21" s="36" t="s">
        <v>39</v>
      </c>
      <c r="R21" s="20"/>
      <c r="S21" s="45"/>
      <c r="T21" s="46"/>
      <c r="U21" s="26"/>
      <c r="V21" s="131"/>
      <c r="W21" s="28"/>
      <c r="X21" s="131"/>
      <c r="Y21" s="13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</row>
    <row r="22" spans="1:70" s="23" customFormat="1" ht="66.75" customHeight="1" hidden="1">
      <c r="A22" s="6" t="s">
        <v>26</v>
      </c>
      <c r="B22" s="1" t="s">
        <v>96</v>
      </c>
      <c r="C22" s="423"/>
      <c r="D22" s="360">
        <f>E22+F22</f>
        <v>0</v>
      </c>
      <c r="E22" s="2">
        <v>0</v>
      </c>
      <c r="F22" s="2">
        <v>0</v>
      </c>
      <c r="G22" s="2">
        <f>H22+I22</f>
        <v>0</v>
      </c>
      <c r="H22" s="2">
        <v>0</v>
      </c>
      <c r="I22" s="2">
        <v>0</v>
      </c>
      <c r="J22" s="2">
        <f>L22</f>
        <v>0</v>
      </c>
      <c r="K22" s="2">
        <v>0</v>
      </c>
      <c r="L22" s="2">
        <v>0</v>
      </c>
      <c r="M22" s="2">
        <f>O22</f>
        <v>0</v>
      </c>
      <c r="N22" s="2">
        <v>0</v>
      </c>
      <c r="O22" s="2">
        <v>0</v>
      </c>
      <c r="P22" s="386" t="s">
        <v>39</v>
      </c>
      <c r="Q22" s="36" t="s">
        <v>86</v>
      </c>
      <c r="R22" s="20"/>
      <c r="S22" s="45"/>
      <c r="T22" s="46"/>
      <c r="U22" s="26"/>
      <c r="V22" s="136"/>
      <c r="W22" s="28" t="s">
        <v>39</v>
      </c>
      <c r="X22" s="131"/>
      <c r="Y22" s="13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</row>
    <row r="23" spans="1:70" s="23" customFormat="1" ht="41.25" customHeight="1" hidden="1">
      <c r="A23" s="485"/>
      <c r="B23" s="486"/>
      <c r="C23" s="486"/>
      <c r="D23" s="36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86"/>
      <c r="Q23" s="36"/>
      <c r="R23" s="20"/>
      <c r="S23" s="45"/>
      <c r="T23" s="46"/>
      <c r="U23" s="26"/>
      <c r="V23" s="131"/>
      <c r="W23" s="28"/>
      <c r="X23" s="221"/>
      <c r="Y23" s="27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</row>
    <row r="24" spans="1:70" s="23" customFormat="1" ht="42" customHeight="1">
      <c r="A24" s="6" t="s">
        <v>26</v>
      </c>
      <c r="B24" s="1" t="s">
        <v>205</v>
      </c>
      <c r="C24" s="423" t="s">
        <v>57</v>
      </c>
      <c r="D24" s="360">
        <f aca="true" t="shared" si="4" ref="D24:D36">E24+F24</f>
        <v>1285033.3428099998</v>
      </c>
      <c r="E24" s="2">
        <v>700000</v>
      </c>
      <c r="F24" s="275">
        <v>585033.34281</v>
      </c>
      <c r="G24" s="2">
        <f aca="true" t="shared" si="5" ref="G24:G36">H24+I24</f>
        <v>1284249.78611</v>
      </c>
      <c r="H24" s="2">
        <v>700000</v>
      </c>
      <c r="I24" s="2">
        <v>584249.78611</v>
      </c>
      <c r="J24" s="2">
        <f aca="true" t="shared" si="6" ref="J24:J36">K24+L24</f>
        <v>1283392.8792400002</v>
      </c>
      <c r="K24" s="2">
        <v>700000</v>
      </c>
      <c r="L24" s="2">
        <v>583392.87924</v>
      </c>
      <c r="M24" s="2">
        <f aca="true" t="shared" si="7" ref="M24:M35">N24+O24</f>
        <v>1423777.06104</v>
      </c>
      <c r="N24" s="2">
        <v>700000</v>
      </c>
      <c r="O24" s="2">
        <v>723777.06104</v>
      </c>
      <c r="P24" s="386" t="s">
        <v>39</v>
      </c>
      <c r="Q24" s="36" t="s">
        <v>39</v>
      </c>
      <c r="R24" s="20"/>
      <c r="S24" s="45"/>
      <c r="T24" s="46"/>
      <c r="U24" s="26"/>
      <c r="V24" s="131"/>
      <c r="W24" s="28" t="s">
        <v>39</v>
      </c>
      <c r="X24" s="221"/>
      <c r="Y24" s="27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</row>
    <row r="25" spans="1:70" s="23" customFormat="1" ht="63" customHeight="1">
      <c r="A25" s="6" t="s">
        <v>27</v>
      </c>
      <c r="B25" s="1" t="s">
        <v>16</v>
      </c>
      <c r="C25" s="423" t="s">
        <v>18</v>
      </c>
      <c r="D25" s="360">
        <f t="shared" si="4"/>
        <v>1183420.77442</v>
      </c>
      <c r="E25" s="2">
        <v>1161406.38858</v>
      </c>
      <c r="F25" s="275">
        <v>22014.38584</v>
      </c>
      <c r="G25" s="2">
        <f t="shared" si="5"/>
        <v>1182776.38295</v>
      </c>
      <c r="H25" s="2">
        <v>1161406.38858</v>
      </c>
      <c r="I25" s="2">
        <v>21369.99437</v>
      </c>
      <c r="J25" s="2">
        <f t="shared" si="6"/>
        <v>1182776.38295</v>
      </c>
      <c r="K25" s="2">
        <v>1161406.38858</v>
      </c>
      <c r="L25" s="2">
        <v>21369.99437</v>
      </c>
      <c r="M25" s="2">
        <f t="shared" si="7"/>
        <v>1312004.78641</v>
      </c>
      <c r="N25" s="2">
        <v>1214808.89863</v>
      </c>
      <c r="O25" s="2">
        <v>97195.88778</v>
      </c>
      <c r="P25" s="386" t="s">
        <v>39</v>
      </c>
      <c r="Q25" s="36" t="s">
        <v>77</v>
      </c>
      <c r="R25" s="20">
        <v>2.147</v>
      </c>
      <c r="S25" s="45">
        <v>154.95</v>
      </c>
      <c r="T25" s="46"/>
      <c r="U25" s="26"/>
      <c r="V25" s="131"/>
      <c r="W25" s="34" t="s">
        <v>39</v>
      </c>
      <c r="X25" s="221"/>
      <c r="Y25" s="27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</row>
    <row r="26" spans="1:70" s="23" customFormat="1" ht="71.25" customHeight="1" hidden="1">
      <c r="A26" s="6" t="s">
        <v>29</v>
      </c>
      <c r="B26" s="1" t="s">
        <v>96</v>
      </c>
      <c r="C26" s="423" t="s">
        <v>97</v>
      </c>
      <c r="D26" s="360">
        <f t="shared" si="4"/>
        <v>0</v>
      </c>
      <c r="E26" s="2">
        <v>0</v>
      </c>
      <c r="F26" s="2">
        <v>0</v>
      </c>
      <c r="G26" s="2">
        <f t="shared" si="5"/>
        <v>0</v>
      </c>
      <c r="H26" s="2">
        <v>0</v>
      </c>
      <c r="I26" s="2">
        <v>0</v>
      </c>
      <c r="J26" s="2">
        <f t="shared" si="6"/>
        <v>0</v>
      </c>
      <c r="K26" s="2">
        <v>0</v>
      </c>
      <c r="L26" s="2">
        <v>0</v>
      </c>
      <c r="M26" s="2">
        <f t="shared" si="7"/>
        <v>0</v>
      </c>
      <c r="N26" s="2">
        <v>0</v>
      </c>
      <c r="O26" s="2">
        <v>0</v>
      </c>
      <c r="P26" s="386" t="s">
        <v>39</v>
      </c>
      <c r="Q26" s="36" t="s">
        <v>78</v>
      </c>
      <c r="R26" s="20">
        <v>1.43</v>
      </c>
      <c r="S26" s="45">
        <v>102.3</v>
      </c>
      <c r="T26" s="46"/>
      <c r="U26" s="26"/>
      <c r="V26" s="131"/>
      <c r="W26" s="34" t="s">
        <v>39</v>
      </c>
      <c r="X26" s="221"/>
      <c r="Y26" s="27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</row>
    <row r="27" spans="1:70" s="23" customFormat="1" ht="71.25" customHeight="1" hidden="1">
      <c r="A27" s="6" t="s">
        <v>29</v>
      </c>
      <c r="B27" s="292" t="s">
        <v>112</v>
      </c>
      <c r="C27" s="423" t="s">
        <v>115</v>
      </c>
      <c r="D27" s="360">
        <f t="shared" si="4"/>
        <v>0</v>
      </c>
      <c r="E27" s="2">
        <v>0</v>
      </c>
      <c r="F27" s="2">
        <v>0</v>
      </c>
      <c r="G27" s="2">
        <f t="shared" si="5"/>
        <v>0</v>
      </c>
      <c r="H27" s="2">
        <v>0</v>
      </c>
      <c r="I27" s="2">
        <v>0</v>
      </c>
      <c r="J27" s="2">
        <f t="shared" si="6"/>
        <v>0</v>
      </c>
      <c r="K27" s="2">
        <v>0</v>
      </c>
      <c r="L27" s="2">
        <v>0</v>
      </c>
      <c r="M27" s="2">
        <f t="shared" si="7"/>
        <v>0</v>
      </c>
      <c r="N27" s="2">
        <v>0</v>
      </c>
      <c r="O27" s="2">
        <v>0</v>
      </c>
      <c r="P27" s="386" t="s">
        <v>39</v>
      </c>
      <c r="Q27" s="36"/>
      <c r="R27" s="20"/>
      <c r="S27" s="45"/>
      <c r="T27" s="46"/>
      <c r="U27" s="26"/>
      <c r="V27" s="131"/>
      <c r="W27" s="34"/>
      <c r="X27" s="221"/>
      <c r="Y27" s="27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</row>
    <row r="28" spans="1:70" s="23" customFormat="1" ht="99" customHeight="1">
      <c r="A28" s="6" t="s">
        <v>28</v>
      </c>
      <c r="B28" s="292" t="s">
        <v>253</v>
      </c>
      <c r="C28" s="423" t="s">
        <v>14</v>
      </c>
      <c r="D28" s="360">
        <f t="shared" si="4"/>
        <v>45932.84062</v>
      </c>
      <c r="E28" s="2">
        <v>0</v>
      </c>
      <c r="F28" s="2">
        <v>45932.84062</v>
      </c>
      <c r="G28" s="2">
        <f t="shared" si="5"/>
        <v>45930.81312</v>
      </c>
      <c r="H28" s="2">
        <v>0</v>
      </c>
      <c r="I28" s="2">
        <v>45930.81312</v>
      </c>
      <c r="J28" s="2">
        <f t="shared" si="6"/>
        <v>8398.2713</v>
      </c>
      <c r="K28" s="2">
        <v>0</v>
      </c>
      <c r="L28" s="2">
        <v>8398.2713</v>
      </c>
      <c r="M28" s="2">
        <f t="shared" si="7"/>
        <v>8398.2713</v>
      </c>
      <c r="N28" s="2">
        <v>0</v>
      </c>
      <c r="O28" s="2">
        <v>8398.2713</v>
      </c>
      <c r="P28" s="386" t="s">
        <v>237</v>
      </c>
      <c r="Q28" s="36"/>
      <c r="R28" s="20"/>
      <c r="S28" s="45"/>
      <c r="T28" s="46"/>
      <c r="U28" s="26"/>
      <c r="V28" s="131"/>
      <c r="W28" s="34"/>
      <c r="X28" s="221"/>
      <c r="Y28" s="27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</row>
    <row r="29" spans="1:70" s="23" customFormat="1" ht="36.75" customHeight="1" hidden="1">
      <c r="A29" s="6" t="s">
        <v>167</v>
      </c>
      <c r="B29" s="292" t="s">
        <v>169</v>
      </c>
      <c r="C29" s="423"/>
      <c r="D29" s="360">
        <f t="shared" si="4"/>
        <v>0</v>
      </c>
      <c r="E29" s="2">
        <v>0</v>
      </c>
      <c r="F29" s="2">
        <v>0</v>
      </c>
      <c r="G29" s="2">
        <f t="shared" si="5"/>
        <v>0</v>
      </c>
      <c r="H29" s="2">
        <v>0</v>
      </c>
      <c r="I29" s="2">
        <v>0</v>
      </c>
      <c r="J29" s="2">
        <f t="shared" si="6"/>
        <v>0</v>
      </c>
      <c r="K29" s="2">
        <v>0</v>
      </c>
      <c r="L29" s="2">
        <v>0</v>
      </c>
      <c r="M29" s="2">
        <f t="shared" si="7"/>
        <v>0</v>
      </c>
      <c r="N29" s="2">
        <v>0</v>
      </c>
      <c r="O29" s="2">
        <v>0</v>
      </c>
      <c r="P29" s="386" t="s">
        <v>39</v>
      </c>
      <c r="Q29" s="36"/>
      <c r="R29" s="20"/>
      <c r="S29" s="45"/>
      <c r="T29" s="46"/>
      <c r="U29" s="26"/>
      <c r="V29" s="131"/>
      <c r="W29" s="34"/>
      <c r="X29" s="221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</row>
    <row r="30" spans="1:70" s="23" customFormat="1" ht="48.75" customHeight="1">
      <c r="A30" s="6" t="s">
        <v>29</v>
      </c>
      <c r="B30" s="292" t="s">
        <v>228</v>
      </c>
      <c r="C30" s="423" t="s">
        <v>14</v>
      </c>
      <c r="D30" s="360">
        <f>E30+F30</f>
        <v>32057.76233</v>
      </c>
      <c r="E30" s="2">
        <v>0</v>
      </c>
      <c r="F30" s="275">
        <v>32057.76233</v>
      </c>
      <c r="G30" s="2">
        <f t="shared" si="5"/>
        <v>32057.76233</v>
      </c>
      <c r="H30" s="2">
        <v>0</v>
      </c>
      <c r="I30" s="2">
        <v>32057.76233</v>
      </c>
      <c r="J30" s="2">
        <f t="shared" si="6"/>
        <v>32057.76233</v>
      </c>
      <c r="K30" s="2">
        <v>0</v>
      </c>
      <c r="L30" s="2">
        <v>32057.76233</v>
      </c>
      <c r="M30" s="2">
        <f t="shared" si="7"/>
        <v>34847.73733</v>
      </c>
      <c r="N30" s="2">
        <v>0</v>
      </c>
      <c r="O30" s="2">
        <v>34847.73733</v>
      </c>
      <c r="P30" s="386" t="s">
        <v>237</v>
      </c>
      <c r="Q30" s="36"/>
      <c r="R30" s="20"/>
      <c r="S30" s="45"/>
      <c r="T30" s="46"/>
      <c r="U30" s="26"/>
      <c r="V30" s="131"/>
      <c r="W30" s="34"/>
      <c r="X30" s="221"/>
      <c r="Y30" s="27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</row>
    <row r="31" spans="1:70" s="23" customFormat="1" ht="85.5" customHeight="1">
      <c r="A31" s="6" t="s">
        <v>30</v>
      </c>
      <c r="B31" s="304" t="s">
        <v>153</v>
      </c>
      <c r="C31" s="423" t="s">
        <v>14</v>
      </c>
      <c r="D31" s="360">
        <f t="shared" si="4"/>
        <v>569927.82884</v>
      </c>
      <c r="E31" s="2">
        <v>569927.82884</v>
      </c>
      <c r="F31" s="275">
        <v>0</v>
      </c>
      <c r="G31" s="2">
        <f t="shared" si="5"/>
        <v>569927.82884</v>
      </c>
      <c r="H31" s="2">
        <f>E31</f>
        <v>569927.82884</v>
      </c>
      <c r="I31" s="2">
        <v>0</v>
      </c>
      <c r="J31" s="2">
        <f t="shared" si="6"/>
        <v>569927.82884</v>
      </c>
      <c r="K31" s="2">
        <f>E31</f>
        <v>569927.82884</v>
      </c>
      <c r="L31" s="2">
        <v>0</v>
      </c>
      <c r="M31" s="2">
        <f t="shared" si="7"/>
        <v>918906.38105</v>
      </c>
      <c r="N31" s="2">
        <v>918906.38105</v>
      </c>
      <c r="O31" s="2">
        <v>0</v>
      </c>
      <c r="P31" s="386" t="s">
        <v>39</v>
      </c>
      <c r="Q31" s="36"/>
      <c r="R31" s="20"/>
      <c r="S31" s="45"/>
      <c r="T31" s="46"/>
      <c r="U31" s="26"/>
      <c r="V31" s="131"/>
      <c r="W31" s="34"/>
      <c r="X31" s="221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</row>
    <row r="32" spans="1:70" s="23" customFormat="1" ht="88.5" customHeight="1">
      <c r="A32" s="6" t="s">
        <v>167</v>
      </c>
      <c r="B32" s="293" t="s">
        <v>225</v>
      </c>
      <c r="C32" s="423" t="s">
        <v>14</v>
      </c>
      <c r="D32" s="360">
        <f>E32+F32</f>
        <v>123.29869</v>
      </c>
      <c r="E32" s="2">
        <v>0</v>
      </c>
      <c r="F32" s="2">
        <v>123.29869</v>
      </c>
      <c r="G32" s="2">
        <f>H32+I32</f>
        <v>123.29869</v>
      </c>
      <c r="H32" s="2">
        <v>0</v>
      </c>
      <c r="I32" s="2">
        <v>123.29869</v>
      </c>
      <c r="J32" s="2">
        <f>K32+L32</f>
        <v>123.29869</v>
      </c>
      <c r="K32" s="2">
        <v>0</v>
      </c>
      <c r="L32" s="2">
        <v>123.29869</v>
      </c>
      <c r="M32" s="2">
        <f>N32+O32</f>
        <v>130.97469</v>
      </c>
      <c r="N32" s="2">
        <v>0</v>
      </c>
      <c r="O32" s="2">
        <v>130.97469</v>
      </c>
      <c r="P32" s="386" t="s">
        <v>39</v>
      </c>
      <c r="Q32" s="36"/>
      <c r="R32" s="20"/>
      <c r="S32" s="45"/>
      <c r="T32" s="46"/>
      <c r="U32" s="26"/>
      <c r="V32" s="131"/>
      <c r="W32" s="34"/>
      <c r="X32" s="221"/>
      <c r="Y32" s="352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</row>
    <row r="33" spans="1:70" s="23" customFormat="1" ht="88.5" customHeight="1">
      <c r="A33" s="6" t="s">
        <v>113</v>
      </c>
      <c r="B33" s="304" t="s">
        <v>175</v>
      </c>
      <c r="C33" s="423" t="s">
        <v>14</v>
      </c>
      <c r="D33" s="360">
        <f>E33+F33</f>
        <v>361075.7194</v>
      </c>
      <c r="E33" s="2">
        <v>242165.78258</v>
      </c>
      <c r="F33" s="275">
        <v>118909.93682</v>
      </c>
      <c r="G33" s="2">
        <f>H33+I33</f>
        <v>361050.77501</v>
      </c>
      <c r="H33" s="2">
        <v>242165.78258</v>
      </c>
      <c r="I33" s="2">
        <v>118884.99243</v>
      </c>
      <c r="J33" s="2">
        <f>K33+L33</f>
        <v>357827.3177</v>
      </c>
      <c r="K33" s="2">
        <v>242165.78258</v>
      </c>
      <c r="L33" s="2">
        <v>115661.53512</v>
      </c>
      <c r="M33" s="2">
        <f>N33+O33</f>
        <v>377911.27345</v>
      </c>
      <c r="N33" s="2">
        <v>242165.78258</v>
      </c>
      <c r="O33" s="2">
        <v>135745.49087</v>
      </c>
      <c r="P33" s="386" t="s">
        <v>39</v>
      </c>
      <c r="Q33" s="36"/>
      <c r="R33" s="20"/>
      <c r="S33" s="45"/>
      <c r="T33" s="46"/>
      <c r="U33" s="26"/>
      <c r="V33" s="131"/>
      <c r="W33" s="34"/>
      <c r="X33" s="221"/>
      <c r="Y33" s="27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</row>
    <row r="34" spans="1:70" s="23" customFormat="1" ht="88.5" customHeight="1">
      <c r="A34" s="6" t="s">
        <v>197</v>
      </c>
      <c r="B34" s="304" t="s">
        <v>199</v>
      </c>
      <c r="C34" s="423" t="s">
        <v>14</v>
      </c>
      <c r="D34" s="360">
        <f>E34+F34</f>
        <v>10855.16634</v>
      </c>
      <c r="E34" s="2">
        <v>0</v>
      </c>
      <c r="F34" s="275">
        <v>10855.16634</v>
      </c>
      <c r="G34" s="2">
        <f>H34+I34</f>
        <v>10855.16634</v>
      </c>
      <c r="H34" s="2">
        <v>0</v>
      </c>
      <c r="I34" s="2">
        <v>10855.16634</v>
      </c>
      <c r="J34" s="2">
        <f>K34+L34</f>
        <v>9239.01467</v>
      </c>
      <c r="K34" s="2">
        <v>0</v>
      </c>
      <c r="L34" s="2">
        <v>9239.01467</v>
      </c>
      <c r="M34" s="2">
        <f>N34+O34</f>
        <v>9239.01467</v>
      </c>
      <c r="N34" s="2">
        <v>0</v>
      </c>
      <c r="O34" s="2">
        <v>9239.01467</v>
      </c>
      <c r="P34" s="386" t="s">
        <v>39</v>
      </c>
      <c r="Q34" s="36"/>
      <c r="R34" s="20"/>
      <c r="S34" s="45"/>
      <c r="T34" s="46"/>
      <c r="U34" s="26"/>
      <c r="V34" s="131"/>
      <c r="W34" s="34"/>
      <c r="X34" s="221"/>
      <c r="Y34" s="27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</row>
    <row r="35" spans="1:70" s="23" customFormat="1" ht="48.75" customHeight="1">
      <c r="A35" s="6" t="s">
        <v>198</v>
      </c>
      <c r="B35" s="1" t="s">
        <v>111</v>
      </c>
      <c r="C35" s="423"/>
      <c r="D35" s="360">
        <f t="shared" si="4"/>
        <v>60404.32883</v>
      </c>
      <c r="E35" s="2">
        <v>0</v>
      </c>
      <c r="F35" s="2">
        <v>60404.32883</v>
      </c>
      <c r="G35" s="2">
        <f t="shared" si="5"/>
        <v>60116.89722</v>
      </c>
      <c r="H35" s="2">
        <v>0</v>
      </c>
      <c r="I35" s="2">
        <v>60116.89722</v>
      </c>
      <c r="J35" s="2">
        <f t="shared" si="6"/>
        <v>52058.81446</v>
      </c>
      <c r="K35" s="2">
        <v>0</v>
      </c>
      <c r="L35" s="2">
        <v>52058.81446</v>
      </c>
      <c r="M35" s="2">
        <f t="shared" si="7"/>
        <v>52024.41106</v>
      </c>
      <c r="N35" s="2">
        <v>0</v>
      </c>
      <c r="O35" s="2">
        <v>52024.41106</v>
      </c>
      <c r="P35" s="386" t="s">
        <v>307</v>
      </c>
      <c r="Q35" s="36" t="s">
        <v>79</v>
      </c>
      <c r="R35" s="20"/>
      <c r="S35" s="45"/>
      <c r="T35" s="46"/>
      <c r="U35" s="26"/>
      <c r="V35" s="131"/>
      <c r="W35" s="28" t="s">
        <v>46</v>
      </c>
      <c r="X35" s="221"/>
      <c r="Y35" s="27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</row>
    <row r="36" spans="1:70" s="200" customFormat="1" ht="52.5" customHeight="1">
      <c r="A36" s="185" t="s">
        <v>17</v>
      </c>
      <c r="B36" s="443" t="s">
        <v>124</v>
      </c>
      <c r="C36" s="443"/>
      <c r="D36" s="362">
        <f t="shared" si="4"/>
        <v>903475.62486</v>
      </c>
      <c r="E36" s="271">
        <f>SUM(E38:E45)</f>
        <v>476500</v>
      </c>
      <c r="F36" s="271">
        <f>SUM(F38:F44)</f>
        <v>426975.62486</v>
      </c>
      <c r="G36" s="271">
        <f t="shared" si="5"/>
        <v>893096.08644</v>
      </c>
      <c r="H36" s="271">
        <f>SUM(H38:H45)</f>
        <v>476500</v>
      </c>
      <c r="I36" s="271">
        <f>SUM(I38:I44)</f>
        <v>416596.08644</v>
      </c>
      <c r="J36" s="271">
        <f t="shared" si="6"/>
        <v>869841.28588</v>
      </c>
      <c r="K36" s="271">
        <f>SUM(K38:K45)</f>
        <v>476500</v>
      </c>
      <c r="L36" s="271">
        <f>SUM(L38:L44)</f>
        <v>393341.28588</v>
      </c>
      <c r="M36" s="362">
        <f>N36+O36+0.1</f>
        <v>851559.84516</v>
      </c>
      <c r="N36" s="362">
        <f>SUM(N38:N45)</f>
        <v>392248.67531</v>
      </c>
      <c r="O36" s="362">
        <f>SUM(O38:O44)+0.1</f>
        <v>459311.06985</v>
      </c>
      <c r="P36" s="393" t="s">
        <v>287</v>
      </c>
      <c r="Q36" s="201" t="s">
        <v>39</v>
      </c>
      <c r="R36" s="169">
        <f>SUM(R38:R45)</f>
        <v>3.321</v>
      </c>
      <c r="S36" s="169">
        <f>SUM(S38:S45)</f>
        <v>0</v>
      </c>
      <c r="T36" s="170" t="s">
        <v>36</v>
      </c>
      <c r="U36" s="198"/>
      <c r="V36" s="199"/>
      <c r="W36" s="153" t="s">
        <v>54</v>
      </c>
      <c r="X36" s="224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</row>
    <row r="37" spans="1:23" ht="15.75" customHeight="1" hidden="1">
      <c r="A37" s="7"/>
      <c r="B37" s="303"/>
      <c r="C37" s="5"/>
      <c r="D37" s="365"/>
      <c r="E37" s="274"/>
      <c r="F37" s="274"/>
      <c r="G37" s="274"/>
      <c r="H37" s="274"/>
      <c r="I37" s="274"/>
      <c r="J37" s="274"/>
      <c r="K37" s="274"/>
      <c r="L37" s="274"/>
      <c r="M37" s="365"/>
      <c r="N37" s="365"/>
      <c r="O37" s="365"/>
      <c r="P37" s="386" t="s">
        <v>39</v>
      </c>
      <c r="Q37" s="55"/>
      <c r="W37" s="53"/>
    </row>
    <row r="38" spans="1:70" s="42" customFormat="1" ht="48.75" customHeight="1" hidden="1">
      <c r="A38" s="6" t="s">
        <v>11</v>
      </c>
      <c r="B38" s="1"/>
      <c r="C38" s="423"/>
      <c r="D38" s="358" t="e">
        <f>#N/A</f>
        <v>#N/A</v>
      </c>
      <c r="E38" s="270">
        <v>0</v>
      </c>
      <c r="F38" s="270">
        <v>0</v>
      </c>
      <c r="G38" s="270" t="e">
        <f>#N/A</f>
        <v>#N/A</v>
      </c>
      <c r="H38" s="270">
        <v>0</v>
      </c>
      <c r="I38" s="270">
        <v>0</v>
      </c>
      <c r="J38" s="270">
        <f aca="true" t="shared" si="8" ref="J38:J60">K38+L38</f>
        <v>0</v>
      </c>
      <c r="K38" s="270">
        <v>0</v>
      </c>
      <c r="L38" s="270">
        <v>0</v>
      </c>
      <c r="M38" s="358" t="e">
        <f>#N/A</f>
        <v>#N/A</v>
      </c>
      <c r="N38" s="358">
        <v>0</v>
      </c>
      <c r="O38" s="358">
        <v>0</v>
      </c>
      <c r="P38" s="386" t="s">
        <v>39</v>
      </c>
      <c r="Q38" s="36" t="s">
        <v>39</v>
      </c>
      <c r="R38" s="39"/>
      <c r="S38" s="39"/>
      <c r="T38" s="40"/>
      <c r="U38" s="41"/>
      <c r="V38" s="132"/>
      <c r="W38" s="34" t="s">
        <v>39</v>
      </c>
      <c r="X38" s="223"/>
      <c r="Y38" s="33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</row>
    <row r="39" spans="1:70" s="42" customFormat="1" ht="33" customHeight="1" hidden="1">
      <c r="A39" s="6" t="s">
        <v>11</v>
      </c>
      <c r="B39" s="1" t="s">
        <v>58</v>
      </c>
      <c r="C39" s="423" t="s">
        <v>75</v>
      </c>
      <c r="D39" s="360">
        <f aca="true" t="shared" si="9" ref="D39:D44">E39+F39</f>
        <v>0</v>
      </c>
      <c r="E39" s="2">
        <v>0</v>
      </c>
      <c r="F39" s="2">
        <v>0</v>
      </c>
      <c r="G39" s="2">
        <f>H39+I39</f>
        <v>0</v>
      </c>
      <c r="H39" s="2">
        <v>0</v>
      </c>
      <c r="I39" s="2">
        <v>0</v>
      </c>
      <c r="J39" s="2">
        <f t="shared" si="8"/>
        <v>0</v>
      </c>
      <c r="K39" s="2">
        <v>0</v>
      </c>
      <c r="L39" s="2">
        <v>0</v>
      </c>
      <c r="M39" s="360">
        <f>N39+O39</f>
        <v>0</v>
      </c>
      <c r="N39" s="360">
        <v>0</v>
      </c>
      <c r="O39" s="360">
        <v>0</v>
      </c>
      <c r="P39" s="386" t="s">
        <v>39</v>
      </c>
      <c r="Q39" s="36" t="s">
        <v>39</v>
      </c>
      <c r="R39" s="39">
        <v>3.321</v>
      </c>
      <c r="S39" s="39"/>
      <c r="T39" s="40"/>
      <c r="U39" s="41"/>
      <c r="V39" s="132"/>
      <c r="W39" s="58" t="s">
        <v>39</v>
      </c>
      <c r="X39" s="223"/>
      <c r="Y39" s="33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</row>
    <row r="40" spans="1:70" s="42" customFormat="1" ht="60" customHeight="1">
      <c r="A40" s="6" t="s">
        <v>11</v>
      </c>
      <c r="B40" s="304" t="s">
        <v>226</v>
      </c>
      <c r="C40" s="423" t="s">
        <v>14</v>
      </c>
      <c r="D40" s="360">
        <f t="shared" si="9"/>
        <v>31907.81509</v>
      </c>
      <c r="E40" s="2">
        <v>0</v>
      </c>
      <c r="F40" s="2">
        <v>31907.81509</v>
      </c>
      <c r="G40" s="2">
        <f>H40+I40</f>
        <v>31907.81509</v>
      </c>
      <c r="H40" s="2">
        <v>0</v>
      </c>
      <c r="I40" s="2">
        <v>31907.81509</v>
      </c>
      <c r="J40" s="2">
        <f t="shared" si="8"/>
        <v>31907.81509</v>
      </c>
      <c r="K40" s="2">
        <v>0</v>
      </c>
      <c r="L40" s="2">
        <v>31907.81509</v>
      </c>
      <c r="M40" s="360">
        <f>N40+O40</f>
        <v>34697.78947</v>
      </c>
      <c r="N40" s="360">
        <v>0</v>
      </c>
      <c r="O40" s="360">
        <v>34697.78947</v>
      </c>
      <c r="P40" s="386" t="s">
        <v>39</v>
      </c>
      <c r="Q40" s="36"/>
      <c r="R40" s="39"/>
      <c r="S40" s="39"/>
      <c r="T40" s="40"/>
      <c r="U40" s="41"/>
      <c r="V40" s="132"/>
      <c r="W40" s="58"/>
      <c r="X40" s="223"/>
      <c r="Y40" s="33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</row>
    <row r="41" spans="1:70" s="42" customFormat="1" ht="48" customHeight="1">
      <c r="A41" s="6" t="s">
        <v>12</v>
      </c>
      <c r="B41" s="292" t="s">
        <v>145</v>
      </c>
      <c r="C41" s="423" t="s">
        <v>14</v>
      </c>
      <c r="D41" s="360">
        <f t="shared" si="9"/>
        <v>684343.48057</v>
      </c>
      <c r="E41" s="2">
        <v>476500</v>
      </c>
      <c r="F41" s="2">
        <v>207843.48057</v>
      </c>
      <c r="G41" s="2">
        <f aca="true" t="shared" si="10" ref="G41:G60">H41+I41</f>
        <v>674842.97264</v>
      </c>
      <c r="H41" s="2">
        <v>476500</v>
      </c>
      <c r="I41" s="2">
        <v>198342.97264</v>
      </c>
      <c r="J41" s="2">
        <f t="shared" si="8"/>
        <v>674842.97263</v>
      </c>
      <c r="K41" s="2">
        <v>476500</v>
      </c>
      <c r="L41" s="2">
        <v>198342.97263</v>
      </c>
      <c r="M41" s="360">
        <f>N41+O41+0.1</f>
        <v>665527.04802</v>
      </c>
      <c r="N41" s="360">
        <v>392248.67531</v>
      </c>
      <c r="O41" s="360">
        <f>273278.37271-0.1</f>
        <v>273278.27271000005</v>
      </c>
      <c r="P41" s="386" t="s">
        <v>39</v>
      </c>
      <c r="Q41" s="36"/>
      <c r="R41" s="39"/>
      <c r="S41" s="39"/>
      <c r="T41" s="40"/>
      <c r="U41" s="41"/>
      <c r="V41" s="132"/>
      <c r="W41" s="58"/>
      <c r="X41" s="223"/>
      <c r="Y41" s="33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</row>
    <row r="42" spans="1:70" s="351" customFormat="1" ht="48" customHeight="1" hidden="1">
      <c r="A42" s="6" t="s">
        <v>31</v>
      </c>
      <c r="B42" s="343" t="s">
        <v>227</v>
      </c>
      <c r="C42" s="342" t="s">
        <v>75</v>
      </c>
      <c r="D42" s="360">
        <f t="shared" si="9"/>
        <v>0</v>
      </c>
      <c r="E42" s="341">
        <v>0</v>
      </c>
      <c r="F42" s="341">
        <v>0</v>
      </c>
      <c r="G42" s="341">
        <f>H42+I42</f>
        <v>0</v>
      </c>
      <c r="H42" s="341">
        <v>0</v>
      </c>
      <c r="I42" s="341">
        <v>0</v>
      </c>
      <c r="J42" s="341">
        <f>K42+L42</f>
        <v>0</v>
      </c>
      <c r="K42" s="341">
        <v>0</v>
      </c>
      <c r="L42" s="341">
        <v>0</v>
      </c>
      <c r="M42" s="341">
        <f>N42+O42</f>
        <v>0</v>
      </c>
      <c r="N42" s="341">
        <v>0</v>
      </c>
      <c r="O42" s="341">
        <v>0</v>
      </c>
      <c r="P42" s="386" t="s">
        <v>39</v>
      </c>
      <c r="Q42" s="283"/>
      <c r="R42" s="344"/>
      <c r="S42" s="344"/>
      <c r="T42" s="345"/>
      <c r="U42" s="346"/>
      <c r="V42" s="347"/>
      <c r="W42" s="348"/>
      <c r="X42" s="349"/>
      <c r="Y42" s="350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</row>
    <row r="43" spans="1:70" s="42" customFormat="1" ht="76.5" customHeight="1">
      <c r="A43" s="6" t="s">
        <v>31</v>
      </c>
      <c r="B43" s="292" t="s">
        <v>206</v>
      </c>
      <c r="C43" s="423" t="s">
        <v>75</v>
      </c>
      <c r="D43" s="360">
        <f t="shared" si="9"/>
        <v>15527.42991</v>
      </c>
      <c r="E43" s="2">
        <v>0</v>
      </c>
      <c r="F43" s="2">
        <v>15527.42991</v>
      </c>
      <c r="G43" s="2">
        <f t="shared" si="10"/>
        <v>15527.16828</v>
      </c>
      <c r="H43" s="2">
        <v>0</v>
      </c>
      <c r="I43" s="2">
        <v>15527.16828</v>
      </c>
      <c r="J43" s="2">
        <f t="shared" si="8"/>
        <v>15514.09192</v>
      </c>
      <c r="K43" s="2">
        <v>0</v>
      </c>
      <c r="L43" s="2">
        <v>15514.09192</v>
      </c>
      <c r="M43" s="2">
        <f aca="true" t="shared" si="11" ref="M43:M60">N43+O43</f>
        <v>15514.09192</v>
      </c>
      <c r="N43" s="2">
        <v>0</v>
      </c>
      <c r="O43" s="2">
        <v>15514.09192</v>
      </c>
      <c r="P43" s="386" t="s">
        <v>282</v>
      </c>
      <c r="Q43" s="36"/>
      <c r="R43" s="39"/>
      <c r="S43" s="39"/>
      <c r="T43" s="40"/>
      <c r="U43" s="41"/>
      <c r="V43" s="132"/>
      <c r="W43" s="58"/>
      <c r="X43" s="223"/>
      <c r="Y43" s="33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</row>
    <row r="44" spans="1:70" s="42" customFormat="1" ht="42" customHeight="1">
      <c r="A44" s="6" t="s">
        <v>144</v>
      </c>
      <c r="B44" s="1" t="s">
        <v>111</v>
      </c>
      <c r="C44" s="423"/>
      <c r="D44" s="360">
        <f t="shared" si="9"/>
        <v>171696.89929</v>
      </c>
      <c r="E44" s="2">
        <v>0</v>
      </c>
      <c r="F44" s="275">
        <v>171696.89929</v>
      </c>
      <c r="G44" s="2">
        <f t="shared" si="10"/>
        <v>170818.13043</v>
      </c>
      <c r="H44" s="2">
        <v>0</v>
      </c>
      <c r="I44" s="2">
        <v>170818.13043</v>
      </c>
      <c r="J44" s="2">
        <f t="shared" si="8"/>
        <v>147576.40624</v>
      </c>
      <c r="K44" s="2">
        <v>0</v>
      </c>
      <c r="L44" s="2">
        <v>147576.40624</v>
      </c>
      <c r="M44" s="2">
        <f t="shared" si="11"/>
        <v>135820.81575</v>
      </c>
      <c r="N44" s="2">
        <v>0</v>
      </c>
      <c r="O44" s="2">
        <v>135820.81575</v>
      </c>
      <c r="P44" s="386" t="s">
        <v>286</v>
      </c>
      <c r="Q44" s="36" t="s">
        <v>79</v>
      </c>
      <c r="R44" s="39"/>
      <c r="S44" s="39"/>
      <c r="T44" s="40"/>
      <c r="U44" s="41" t="s">
        <v>152</v>
      </c>
      <c r="V44" s="132"/>
      <c r="W44" s="28" t="s">
        <v>48</v>
      </c>
      <c r="X44" s="254"/>
      <c r="Y44" s="33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</row>
    <row r="45" spans="1:70" s="42" customFormat="1" ht="90" customHeight="1" hidden="1" thickBot="1">
      <c r="A45" s="6"/>
      <c r="B45" s="1"/>
      <c r="C45" s="423"/>
      <c r="D45" s="358" t="e">
        <f>#N/A</f>
        <v>#N/A</v>
      </c>
      <c r="E45" s="270">
        <v>0</v>
      </c>
      <c r="F45" s="270">
        <v>0</v>
      </c>
      <c r="G45" s="2">
        <f t="shared" si="10"/>
        <v>0</v>
      </c>
      <c r="H45" s="2">
        <v>0</v>
      </c>
      <c r="I45" s="2">
        <v>0</v>
      </c>
      <c r="J45" s="2">
        <f t="shared" si="8"/>
        <v>0</v>
      </c>
      <c r="K45" s="2">
        <v>0</v>
      </c>
      <c r="L45" s="2">
        <v>0</v>
      </c>
      <c r="M45" s="2">
        <f t="shared" si="11"/>
        <v>0</v>
      </c>
      <c r="N45" s="2">
        <v>0</v>
      </c>
      <c r="O45" s="2">
        <v>0</v>
      </c>
      <c r="P45" s="386" t="s">
        <v>39</v>
      </c>
      <c r="Q45" s="59" t="s">
        <v>39</v>
      </c>
      <c r="R45" s="39"/>
      <c r="S45" s="39"/>
      <c r="T45" s="40"/>
      <c r="U45" s="41"/>
      <c r="V45" s="132"/>
      <c r="W45" s="60" t="s">
        <v>47</v>
      </c>
      <c r="X45" s="223"/>
      <c r="Y45" s="33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</row>
    <row r="46" spans="1:70" s="192" customFormat="1" ht="51.75" customHeight="1">
      <c r="A46" s="185" t="s">
        <v>37</v>
      </c>
      <c r="B46" s="439" t="s">
        <v>125</v>
      </c>
      <c r="C46" s="439"/>
      <c r="D46" s="362">
        <f aca="true" t="shared" si="12" ref="D46:D60">E46+F46</f>
        <v>162481.3528</v>
      </c>
      <c r="E46" s="271">
        <f>SUM(E49:E72)</f>
        <v>0</v>
      </c>
      <c r="F46" s="271">
        <f>SUM(F49:F72)</f>
        <v>162481.3528</v>
      </c>
      <c r="G46" s="271">
        <f t="shared" si="10"/>
        <v>162481.3528</v>
      </c>
      <c r="H46" s="271">
        <f>SUM(H49:H72)</f>
        <v>0</v>
      </c>
      <c r="I46" s="271">
        <f>SUM(I49:I72)</f>
        <v>162481.3528</v>
      </c>
      <c r="J46" s="271">
        <f>K46+L46</f>
        <v>96393.52964</v>
      </c>
      <c r="K46" s="271">
        <f>SUM(K49:K72)</f>
        <v>0</v>
      </c>
      <c r="L46" s="271">
        <f>SUM(L49:L72)</f>
        <v>96393.52964</v>
      </c>
      <c r="M46" s="271">
        <f t="shared" si="11"/>
        <v>96393.53063999998</v>
      </c>
      <c r="N46" s="271">
        <f>SUM(N49:N72)</f>
        <v>0</v>
      </c>
      <c r="O46" s="271">
        <f>SUM(O49:O72)</f>
        <v>96393.53063999998</v>
      </c>
      <c r="P46" s="391" t="s">
        <v>288</v>
      </c>
      <c r="Q46" s="201" t="s">
        <v>39</v>
      </c>
      <c r="R46" s="181"/>
      <c r="S46" s="181"/>
      <c r="T46" s="182"/>
      <c r="U46" s="183"/>
      <c r="V46" s="184"/>
      <c r="W46" s="178" t="s">
        <v>49</v>
      </c>
      <c r="X46" s="225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</row>
    <row r="47" spans="1:70" s="200" customFormat="1" ht="55.5" customHeight="1">
      <c r="A47" s="185" t="s">
        <v>64</v>
      </c>
      <c r="B47" s="416" t="s">
        <v>126</v>
      </c>
      <c r="C47" s="417"/>
      <c r="D47" s="362">
        <f t="shared" si="12"/>
        <v>162481.3528</v>
      </c>
      <c r="E47" s="271">
        <f>SUM(E49:E68)</f>
        <v>0</v>
      </c>
      <c r="F47" s="271">
        <f>SUM(F49:F69)</f>
        <v>162481.3528</v>
      </c>
      <c r="G47" s="271">
        <f t="shared" si="10"/>
        <v>162481.3528</v>
      </c>
      <c r="H47" s="271">
        <f>SUM(H49:H68)</f>
        <v>0</v>
      </c>
      <c r="I47" s="271">
        <f>SUM(I49:I69)</f>
        <v>162481.3528</v>
      </c>
      <c r="J47" s="271">
        <f>K47+L47</f>
        <v>96393.52964</v>
      </c>
      <c r="K47" s="271">
        <f>SUM(K49:K68)</f>
        <v>0</v>
      </c>
      <c r="L47" s="271">
        <f>SUM(L49:L69)</f>
        <v>96393.52964</v>
      </c>
      <c r="M47" s="271">
        <f t="shared" si="11"/>
        <v>96393.53063999998</v>
      </c>
      <c r="N47" s="271">
        <f>SUM(N49:N68)</f>
        <v>0</v>
      </c>
      <c r="O47" s="271">
        <f>SUM(O49:O69)</f>
        <v>96393.53063999998</v>
      </c>
      <c r="P47" s="391" t="s">
        <v>288</v>
      </c>
      <c r="Q47" s="179"/>
      <c r="R47" s="169"/>
      <c r="S47" s="169"/>
      <c r="T47" s="170"/>
      <c r="U47" s="198"/>
      <c r="V47" s="199"/>
      <c r="W47" s="171"/>
      <c r="X47" s="224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</row>
    <row r="48" spans="1:70" s="200" customFormat="1" ht="61.5" customHeight="1" hidden="1">
      <c r="A48" s="185"/>
      <c r="B48" s="416"/>
      <c r="C48" s="417"/>
      <c r="D48" s="362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391"/>
      <c r="Q48" s="179"/>
      <c r="R48" s="169"/>
      <c r="S48" s="169"/>
      <c r="T48" s="170"/>
      <c r="U48" s="198"/>
      <c r="V48" s="199"/>
      <c r="W48" s="171"/>
      <c r="X48" s="224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</row>
    <row r="49" spans="1:70" s="23" customFormat="1" ht="74.25" customHeight="1">
      <c r="A49" s="6" t="s">
        <v>65</v>
      </c>
      <c r="B49" s="292" t="s">
        <v>207</v>
      </c>
      <c r="C49" s="423" t="s">
        <v>13</v>
      </c>
      <c r="D49" s="360">
        <f t="shared" si="12"/>
        <v>3643.20184</v>
      </c>
      <c r="E49" s="2">
        <v>0</v>
      </c>
      <c r="F49" s="2">
        <v>3643.20184</v>
      </c>
      <c r="G49" s="2">
        <f t="shared" si="10"/>
        <v>3643.20184</v>
      </c>
      <c r="H49" s="2">
        <v>0</v>
      </c>
      <c r="I49" s="2">
        <v>3643.20184</v>
      </c>
      <c r="J49" s="2">
        <f t="shared" si="8"/>
        <v>3643.20184</v>
      </c>
      <c r="K49" s="2">
        <v>0</v>
      </c>
      <c r="L49" s="2">
        <v>3643.20184</v>
      </c>
      <c r="M49" s="2">
        <f t="shared" si="11"/>
        <v>3643.20184</v>
      </c>
      <c r="N49" s="2">
        <v>0</v>
      </c>
      <c r="O49" s="2">
        <v>3643.20184</v>
      </c>
      <c r="P49" s="386" t="s">
        <v>285</v>
      </c>
      <c r="Q49" s="36" t="s">
        <v>60</v>
      </c>
      <c r="R49" s="20"/>
      <c r="S49" s="20"/>
      <c r="T49" s="46"/>
      <c r="U49" s="26"/>
      <c r="V49" s="131"/>
      <c r="W49" s="28"/>
      <c r="X49" s="221"/>
      <c r="Y49" s="27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</row>
    <row r="50" spans="1:70" s="23" customFormat="1" ht="74.25" customHeight="1">
      <c r="A50" s="6" t="s">
        <v>66</v>
      </c>
      <c r="B50" s="292" t="s">
        <v>229</v>
      </c>
      <c r="C50" s="423" t="s">
        <v>230</v>
      </c>
      <c r="D50" s="360">
        <f>E50+F50</f>
        <v>3889.42</v>
      </c>
      <c r="E50" s="2">
        <v>0</v>
      </c>
      <c r="F50" s="2">
        <v>3889.42</v>
      </c>
      <c r="G50" s="2">
        <f>H50+I50</f>
        <v>3889.42</v>
      </c>
      <c r="H50" s="2">
        <v>0</v>
      </c>
      <c r="I50" s="2">
        <v>3889.42</v>
      </c>
      <c r="J50" s="2">
        <f>K50+L50</f>
        <v>3889.42</v>
      </c>
      <c r="K50" s="2">
        <v>0</v>
      </c>
      <c r="L50" s="2">
        <v>3889.42</v>
      </c>
      <c r="M50" s="2">
        <f>N50+O50</f>
        <v>3889.42</v>
      </c>
      <c r="N50" s="2">
        <v>0</v>
      </c>
      <c r="O50" s="2">
        <v>3889.42</v>
      </c>
      <c r="P50" s="386" t="s">
        <v>39</v>
      </c>
      <c r="Q50" s="36"/>
      <c r="R50" s="20"/>
      <c r="S50" s="20"/>
      <c r="T50" s="46"/>
      <c r="U50" s="26"/>
      <c r="V50" s="131"/>
      <c r="W50" s="28"/>
      <c r="X50" s="221"/>
      <c r="Y50" s="27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</row>
    <row r="51" spans="1:70" s="23" customFormat="1" ht="74.25" customHeight="1">
      <c r="A51" s="6" t="s">
        <v>67</v>
      </c>
      <c r="B51" s="292" t="s">
        <v>293</v>
      </c>
      <c r="C51" s="423" t="s">
        <v>230</v>
      </c>
      <c r="D51" s="360">
        <f>E51+F51</f>
        <v>3000</v>
      </c>
      <c r="E51" s="2">
        <v>0</v>
      </c>
      <c r="F51" s="2">
        <v>3000</v>
      </c>
      <c r="G51" s="2">
        <f>H51+I51</f>
        <v>3000</v>
      </c>
      <c r="H51" s="2">
        <v>0</v>
      </c>
      <c r="I51" s="2">
        <v>3000</v>
      </c>
      <c r="J51" s="2">
        <f>K51+L51</f>
        <v>3000</v>
      </c>
      <c r="K51" s="2">
        <v>0</v>
      </c>
      <c r="L51" s="2">
        <v>3000</v>
      </c>
      <c r="M51" s="2">
        <f>N51+O51</f>
        <v>3000</v>
      </c>
      <c r="N51" s="2">
        <v>0</v>
      </c>
      <c r="O51" s="2">
        <v>3000</v>
      </c>
      <c r="P51" s="386" t="s">
        <v>39</v>
      </c>
      <c r="Q51" s="36"/>
      <c r="R51" s="20"/>
      <c r="S51" s="20"/>
      <c r="T51" s="46"/>
      <c r="U51" s="26"/>
      <c r="V51" s="131"/>
      <c r="W51" s="28"/>
      <c r="X51" s="221"/>
      <c r="Y51" s="27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</row>
    <row r="52" spans="1:70" s="23" customFormat="1" ht="82.5" customHeight="1">
      <c r="A52" s="6" t="s">
        <v>68</v>
      </c>
      <c r="B52" s="292" t="s">
        <v>171</v>
      </c>
      <c r="C52" s="423" t="s">
        <v>170</v>
      </c>
      <c r="D52" s="360">
        <f t="shared" si="12"/>
        <v>31183.26026</v>
      </c>
      <c r="E52" s="2">
        <v>0</v>
      </c>
      <c r="F52" s="2">
        <v>31183.26026</v>
      </c>
      <c r="G52" s="2">
        <f t="shared" si="10"/>
        <v>31183.26026</v>
      </c>
      <c r="H52" s="2">
        <v>0</v>
      </c>
      <c r="I52" s="2">
        <v>31183.26026</v>
      </c>
      <c r="J52" s="2">
        <f t="shared" si="8"/>
        <v>23608.73996</v>
      </c>
      <c r="K52" s="2">
        <v>0</v>
      </c>
      <c r="L52" s="2">
        <v>23608.73996</v>
      </c>
      <c r="M52" s="2">
        <f t="shared" si="11"/>
        <v>23608.73996</v>
      </c>
      <c r="N52" s="2">
        <v>0</v>
      </c>
      <c r="O52" s="2">
        <v>23608.73996</v>
      </c>
      <c r="P52" s="394" t="s">
        <v>39</v>
      </c>
      <c r="Q52" s="36" t="s">
        <v>62</v>
      </c>
      <c r="R52" s="20"/>
      <c r="S52" s="20"/>
      <c r="T52" s="46"/>
      <c r="U52" s="26"/>
      <c r="V52" s="131"/>
      <c r="W52" s="28"/>
      <c r="X52" s="221"/>
      <c r="Y52" s="27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</row>
    <row r="53" spans="1:70" s="23" customFormat="1" ht="62.25" customHeight="1">
      <c r="A53" s="6" t="s">
        <v>69</v>
      </c>
      <c r="B53" s="292" t="s">
        <v>254</v>
      </c>
      <c r="C53" s="423" t="s">
        <v>230</v>
      </c>
      <c r="D53" s="360">
        <f t="shared" si="12"/>
        <v>8106.73659</v>
      </c>
      <c r="E53" s="2">
        <v>0</v>
      </c>
      <c r="F53" s="2">
        <v>8106.73659</v>
      </c>
      <c r="G53" s="2">
        <f t="shared" si="10"/>
        <v>8106.73659</v>
      </c>
      <c r="H53" s="2">
        <v>0</v>
      </c>
      <c r="I53" s="275">
        <v>8106.73659</v>
      </c>
      <c r="J53" s="2">
        <f t="shared" si="8"/>
        <v>8106.73659</v>
      </c>
      <c r="K53" s="2">
        <v>0</v>
      </c>
      <c r="L53" s="2">
        <v>8106.73659</v>
      </c>
      <c r="M53" s="2">
        <f t="shared" si="11"/>
        <v>8106.73659</v>
      </c>
      <c r="N53" s="2">
        <v>0</v>
      </c>
      <c r="O53" s="2">
        <v>8106.73659</v>
      </c>
      <c r="P53" s="394" t="s">
        <v>283</v>
      </c>
      <c r="Q53" s="36" t="s">
        <v>39</v>
      </c>
      <c r="R53" s="20"/>
      <c r="S53" s="20"/>
      <c r="T53" s="46"/>
      <c r="U53" s="26"/>
      <c r="V53" s="131"/>
      <c r="W53" s="28"/>
      <c r="X53" s="221"/>
      <c r="Y53" s="27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</row>
    <row r="54" spans="1:70" s="23" customFormat="1" ht="60" customHeight="1">
      <c r="A54" s="6" t="s">
        <v>70</v>
      </c>
      <c r="B54" s="330" t="s">
        <v>98</v>
      </c>
      <c r="C54" s="423" t="s">
        <v>13</v>
      </c>
      <c r="D54" s="360">
        <f t="shared" si="12"/>
        <v>0</v>
      </c>
      <c r="E54" s="2">
        <v>0</v>
      </c>
      <c r="F54" s="2">
        <v>0</v>
      </c>
      <c r="G54" s="2">
        <f t="shared" si="10"/>
        <v>0</v>
      </c>
      <c r="H54" s="2">
        <v>0</v>
      </c>
      <c r="I54" s="2">
        <v>0</v>
      </c>
      <c r="J54" s="2">
        <f t="shared" si="8"/>
        <v>0</v>
      </c>
      <c r="K54" s="2">
        <v>0</v>
      </c>
      <c r="L54" s="2">
        <v>0</v>
      </c>
      <c r="M54" s="2">
        <f t="shared" si="11"/>
        <v>0</v>
      </c>
      <c r="N54" s="2">
        <v>0</v>
      </c>
      <c r="O54" s="2">
        <v>0</v>
      </c>
      <c r="P54" s="394" t="s">
        <v>265</v>
      </c>
      <c r="Q54" s="36" t="s">
        <v>39</v>
      </c>
      <c r="R54" s="20"/>
      <c r="S54" s="20"/>
      <c r="T54" s="46"/>
      <c r="U54" s="26"/>
      <c r="V54" s="131"/>
      <c r="W54" s="28"/>
      <c r="X54" s="221"/>
      <c r="Y54" s="27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</row>
    <row r="55" spans="1:70" s="23" customFormat="1" ht="65.25" customHeight="1">
      <c r="A55" s="6" t="s">
        <v>71</v>
      </c>
      <c r="B55" s="328" t="s">
        <v>209</v>
      </c>
      <c r="C55" s="423" t="s">
        <v>14</v>
      </c>
      <c r="D55" s="360">
        <f t="shared" si="12"/>
        <v>36164.94567</v>
      </c>
      <c r="E55" s="2">
        <v>0</v>
      </c>
      <c r="F55" s="2">
        <v>36164.94567</v>
      </c>
      <c r="G55" s="2">
        <f t="shared" si="10"/>
        <v>36164.94567</v>
      </c>
      <c r="H55" s="2">
        <v>0</v>
      </c>
      <c r="I55" s="2">
        <v>36164.94567</v>
      </c>
      <c r="J55" s="2">
        <f t="shared" si="8"/>
        <v>34663.5684</v>
      </c>
      <c r="K55" s="2">
        <v>0</v>
      </c>
      <c r="L55" s="2">
        <v>34663.5684</v>
      </c>
      <c r="M55" s="2">
        <f t="shared" si="11"/>
        <v>34663.5684</v>
      </c>
      <c r="N55" s="2">
        <v>0</v>
      </c>
      <c r="O55" s="2">
        <v>34663.5684</v>
      </c>
      <c r="P55" s="394" t="s">
        <v>266</v>
      </c>
      <c r="Q55" s="36" t="s">
        <v>39</v>
      </c>
      <c r="R55" s="20"/>
      <c r="S55" s="20"/>
      <c r="T55" s="46"/>
      <c r="U55" s="26"/>
      <c r="V55" s="131"/>
      <c r="W55" s="28"/>
      <c r="X55" s="221"/>
      <c r="Y55" s="27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</row>
    <row r="56" spans="1:70" s="23" customFormat="1" ht="88.5" customHeight="1">
      <c r="A56" s="6" t="s">
        <v>168</v>
      </c>
      <c r="B56" s="296" t="s">
        <v>256</v>
      </c>
      <c r="C56" s="423" t="s">
        <v>85</v>
      </c>
      <c r="D56" s="360">
        <f t="shared" si="12"/>
        <v>15079.64002</v>
      </c>
      <c r="E56" s="2">
        <v>0</v>
      </c>
      <c r="F56" s="2">
        <v>15079.64002</v>
      </c>
      <c r="G56" s="2">
        <f t="shared" si="10"/>
        <v>15079.64002</v>
      </c>
      <c r="H56" s="2">
        <v>0</v>
      </c>
      <c r="I56" s="2">
        <v>15079.64002</v>
      </c>
      <c r="J56" s="2">
        <f t="shared" si="8"/>
        <v>11493.26123</v>
      </c>
      <c r="K56" s="2">
        <v>0</v>
      </c>
      <c r="L56" s="2">
        <v>11493.26123</v>
      </c>
      <c r="M56" s="2">
        <f t="shared" si="11"/>
        <v>11493.26223</v>
      </c>
      <c r="N56" s="2">
        <v>0</v>
      </c>
      <c r="O56" s="2">
        <v>11493.26223</v>
      </c>
      <c r="P56" s="386" t="s">
        <v>39</v>
      </c>
      <c r="Q56" s="36"/>
      <c r="R56" s="20"/>
      <c r="S56" s="20"/>
      <c r="T56" s="46"/>
      <c r="U56" s="26"/>
      <c r="V56" s="131"/>
      <c r="W56" s="28"/>
      <c r="X56" s="221"/>
      <c r="Y56" s="27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</row>
    <row r="57" spans="1:70" s="23" customFormat="1" ht="76.5" customHeight="1">
      <c r="A57" s="6" t="s">
        <v>116</v>
      </c>
      <c r="B57" s="296" t="s">
        <v>255</v>
      </c>
      <c r="C57" s="423" t="s">
        <v>14</v>
      </c>
      <c r="D57" s="360">
        <f>E57+F57</f>
        <v>39695.51429</v>
      </c>
      <c r="E57" s="2">
        <v>0</v>
      </c>
      <c r="F57" s="2">
        <v>39695.51429</v>
      </c>
      <c r="G57" s="2">
        <f>H57+I57</f>
        <v>39695.51429</v>
      </c>
      <c r="H57" s="2">
        <v>0</v>
      </c>
      <c r="I57" s="2">
        <v>39695.51429</v>
      </c>
      <c r="J57" s="2">
        <f>K57+L57</f>
        <v>0</v>
      </c>
      <c r="K57" s="2">
        <v>0</v>
      </c>
      <c r="L57" s="2">
        <v>0</v>
      </c>
      <c r="M57" s="2">
        <f>N57+O57</f>
        <v>0</v>
      </c>
      <c r="N57" s="2">
        <v>0</v>
      </c>
      <c r="O57" s="2">
        <v>0</v>
      </c>
      <c r="P57" s="386" t="s">
        <v>39</v>
      </c>
      <c r="Q57" s="36"/>
      <c r="R57" s="20"/>
      <c r="S57" s="20"/>
      <c r="T57" s="46"/>
      <c r="U57" s="26"/>
      <c r="V57" s="131"/>
      <c r="W57" s="28"/>
      <c r="X57" s="221"/>
      <c r="Y57" s="27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</row>
    <row r="58" spans="1:70" s="23" customFormat="1" ht="96" customHeight="1">
      <c r="A58" s="6" t="s">
        <v>117</v>
      </c>
      <c r="B58" s="296" t="s">
        <v>208</v>
      </c>
      <c r="C58" s="423" t="s">
        <v>13</v>
      </c>
      <c r="D58" s="360">
        <f t="shared" si="12"/>
        <v>5089.8</v>
      </c>
      <c r="E58" s="2">
        <v>0</v>
      </c>
      <c r="F58" s="2">
        <v>5089.8</v>
      </c>
      <c r="G58" s="2">
        <f t="shared" si="10"/>
        <v>5089.8</v>
      </c>
      <c r="H58" s="2">
        <v>0</v>
      </c>
      <c r="I58" s="2">
        <f>F58</f>
        <v>5089.8</v>
      </c>
      <c r="J58" s="2">
        <f t="shared" si="8"/>
        <v>5009.76749</v>
      </c>
      <c r="K58" s="2">
        <v>0</v>
      </c>
      <c r="L58" s="2">
        <v>5009.76749</v>
      </c>
      <c r="M58" s="2">
        <f t="shared" si="11"/>
        <v>5009.76749</v>
      </c>
      <c r="N58" s="2">
        <v>0</v>
      </c>
      <c r="O58" s="2">
        <v>5009.76749</v>
      </c>
      <c r="P58" s="386" t="s">
        <v>272</v>
      </c>
      <c r="Q58" s="36"/>
      <c r="R58" s="20"/>
      <c r="S58" s="20"/>
      <c r="T58" s="46"/>
      <c r="U58" s="26"/>
      <c r="V58" s="131"/>
      <c r="W58" s="28"/>
      <c r="X58" s="221"/>
      <c r="Y58" s="27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</row>
    <row r="59" spans="1:70" s="23" customFormat="1" ht="76.5" customHeight="1" hidden="1">
      <c r="A59" s="6" t="s">
        <v>118</v>
      </c>
      <c r="B59" s="292" t="s">
        <v>172</v>
      </c>
      <c r="C59" s="423" t="s">
        <v>75</v>
      </c>
      <c r="D59" s="360">
        <f t="shared" si="12"/>
        <v>0</v>
      </c>
      <c r="E59" s="2">
        <v>0</v>
      </c>
      <c r="F59" s="2">
        <v>0</v>
      </c>
      <c r="G59" s="2">
        <f t="shared" si="10"/>
        <v>0</v>
      </c>
      <c r="H59" s="2">
        <v>0</v>
      </c>
      <c r="I59" s="2">
        <v>0</v>
      </c>
      <c r="J59" s="2">
        <f t="shared" si="8"/>
        <v>0</v>
      </c>
      <c r="K59" s="2">
        <v>0</v>
      </c>
      <c r="L59" s="2">
        <v>0</v>
      </c>
      <c r="M59" s="2">
        <f t="shared" si="11"/>
        <v>0</v>
      </c>
      <c r="N59" s="2">
        <v>0</v>
      </c>
      <c r="O59" s="2">
        <v>0</v>
      </c>
      <c r="P59" s="386" t="s">
        <v>39</v>
      </c>
      <c r="Q59" s="36"/>
      <c r="R59" s="20"/>
      <c r="S59" s="20"/>
      <c r="T59" s="46"/>
      <c r="U59" s="26"/>
      <c r="V59" s="131"/>
      <c r="W59" s="28"/>
      <c r="X59" s="221"/>
      <c r="Y59" s="27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</row>
    <row r="60" spans="1:70" s="23" customFormat="1" ht="60.75" customHeight="1">
      <c r="A60" s="6" t="s">
        <v>118</v>
      </c>
      <c r="B60" s="292" t="s">
        <v>271</v>
      </c>
      <c r="C60" s="423" t="s">
        <v>14</v>
      </c>
      <c r="D60" s="360">
        <f t="shared" si="12"/>
        <v>13650</v>
      </c>
      <c r="E60" s="2">
        <v>0</v>
      </c>
      <c r="F60" s="2">
        <v>13650</v>
      </c>
      <c r="G60" s="2">
        <f t="shared" si="10"/>
        <v>13650</v>
      </c>
      <c r="H60" s="2">
        <v>0</v>
      </c>
      <c r="I60" s="2">
        <v>13650</v>
      </c>
      <c r="J60" s="2">
        <f t="shared" si="8"/>
        <v>0</v>
      </c>
      <c r="K60" s="2">
        <v>0</v>
      </c>
      <c r="L60" s="2">
        <v>0</v>
      </c>
      <c r="M60" s="2">
        <f t="shared" si="11"/>
        <v>0</v>
      </c>
      <c r="N60" s="2">
        <v>0</v>
      </c>
      <c r="O60" s="2">
        <v>0</v>
      </c>
      <c r="P60" s="386" t="s">
        <v>39</v>
      </c>
      <c r="Q60" s="36"/>
      <c r="R60" s="20"/>
      <c r="S60" s="20"/>
      <c r="T60" s="46"/>
      <c r="U60" s="26"/>
      <c r="V60" s="131"/>
      <c r="W60" s="28"/>
      <c r="X60" s="221"/>
      <c r="Y60" s="27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</row>
    <row r="61" spans="1:70" s="23" customFormat="1" ht="76.5" customHeight="1" hidden="1">
      <c r="A61" s="6" t="s">
        <v>247</v>
      </c>
      <c r="B61" s="292" t="s">
        <v>231</v>
      </c>
      <c r="C61" s="423" t="s">
        <v>13</v>
      </c>
      <c r="D61" s="360">
        <f aca="true" t="shared" si="13" ref="D61:D69">E61+F61</f>
        <v>0</v>
      </c>
      <c r="E61" s="2">
        <v>0</v>
      </c>
      <c r="F61" s="2">
        <v>0</v>
      </c>
      <c r="G61" s="2">
        <f aca="true" t="shared" si="14" ref="G61:G69">H61+I61</f>
        <v>0</v>
      </c>
      <c r="H61" s="2">
        <v>0</v>
      </c>
      <c r="I61" s="2">
        <v>0</v>
      </c>
      <c r="J61" s="2">
        <f aca="true" t="shared" si="15" ref="J61:J69">K61+L61</f>
        <v>0</v>
      </c>
      <c r="K61" s="2">
        <v>0</v>
      </c>
      <c r="L61" s="2">
        <v>0</v>
      </c>
      <c r="M61" s="2">
        <f aca="true" t="shared" si="16" ref="M61:M69">N61+O61</f>
        <v>0</v>
      </c>
      <c r="N61" s="2">
        <v>0</v>
      </c>
      <c r="O61" s="2">
        <v>0</v>
      </c>
      <c r="P61" s="386" t="s">
        <v>39</v>
      </c>
      <c r="Q61" s="36"/>
      <c r="R61" s="20"/>
      <c r="S61" s="20"/>
      <c r="T61" s="46"/>
      <c r="U61" s="26"/>
      <c r="V61" s="131"/>
      <c r="W61" s="28"/>
      <c r="X61" s="221"/>
      <c r="Y61" s="27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</row>
    <row r="62" spans="1:70" s="23" customFormat="1" ht="61.5" customHeight="1" hidden="1">
      <c r="A62" s="6" t="s">
        <v>248</v>
      </c>
      <c r="B62" s="292" t="s">
        <v>59</v>
      </c>
      <c r="C62" s="423" t="s">
        <v>75</v>
      </c>
      <c r="D62" s="360">
        <f t="shared" si="13"/>
        <v>0</v>
      </c>
      <c r="E62" s="2">
        <v>0</v>
      </c>
      <c r="F62" s="2">
        <v>0</v>
      </c>
      <c r="G62" s="2">
        <f t="shared" si="14"/>
        <v>0</v>
      </c>
      <c r="H62" s="2">
        <v>0</v>
      </c>
      <c r="I62" s="2">
        <v>0</v>
      </c>
      <c r="J62" s="2">
        <f t="shared" si="15"/>
        <v>0</v>
      </c>
      <c r="K62" s="2">
        <v>0</v>
      </c>
      <c r="L62" s="2">
        <v>0</v>
      </c>
      <c r="M62" s="2">
        <f t="shared" si="16"/>
        <v>0</v>
      </c>
      <c r="N62" s="2">
        <v>0</v>
      </c>
      <c r="O62" s="2">
        <v>0</v>
      </c>
      <c r="P62" s="386" t="s">
        <v>39</v>
      </c>
      <c r="Q62" s="36" t="s">
        <v>39</v>
      </c>
      <c r="R62" s="20"/>
      <c r="S62" s="20"/>
      <c r="T62" s="46"/>
      <c r="U62" s="26"/>
      <c r="V62" s="131"/>
      <c r="W62" s="28"/>
      <c r="X62" s="221"/>
      <c r="Y62" s="27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</row>
    <row r="63" spans="1:70" s="23" customFormat="1" ht="127.5" customHeight="1" hidden="1">
      <c r="A63" s="6" t="s">
        <v>262</v>
      </c>
      <c r="B63" s="292" t="s">
        <v>164</v>
      </c>
      <c r="C63" s="423" t="s">
        <v>14</v>
      </c>
      <c r="D63" s="360">
        <f t="shared" si="13"/>
        <v>0</v>
      </c>
      <c r="E63" s="2">
        <v>0</v>
      </c>
      <c r="F63" s="2">
        <v>0</v>
      </c>
      <c r="G63" s="2">
        <f t="shared" si="14"/>
        <v>0</v>
      </c>
      <c r="H63" s="2">
        <v>0</v>
      </c>
      <c r="I63" s="2">
        <v>0</v>
      </c>
      <c r="J63" s="2">
        <f t="shared" si="15"/>
        <v>0</v>
      </c>
      <c r="K63" s="2">
        <v>0</v>
      </c>
      <c r="L63" s="2">
        <v>0</v>
      </c>
      <c r="M63" s="2">
        <f t="shared" si="16"/>
        <v>0</v>
      </c>
      <c r="N63" s="2">
        <v>0</v>
      </c>
      <c r="O63" s="2">
        <v>0</v>
      </c>
      <c r="P63" s="386" t="s">
        <v>39</v>
      </c>
      <c r="Q63" s="36"/>
      <c r="R63" s="20"/>
      <c r="S63" s="20"/>
      <c r="T63" s="46"/>
      <c r="U63" s="26"/>
      <c r="V63" s="131"/>
      <c r="W63" s="28"/>
      <c r="X63" s="221"/>
      <c r="Y63" s="27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</row>
    <row r="64" spans="1:70" s="23" customFormat="1" ht="83.25" customHeight="1" hidden="1">
      <c r="A64" s="6" t="s">
        <v>275</v>
      </c>
      <c r="B64" s="292" t="s">
        <v>165</v>
      </c>
      <c r="C64" s="423" t="s">
        <v>13</v>
      </c>
      <c r="D64" s="360">
        <f t="shared" si="13"/>
        <v>0</v>
      </c>
      <c r="E64" s="2">
        <v>0</v>
      </c>
      <c r="F64" s="2">
        <v>0</v>
      </c>
      <c r="G64" s="2">
        <f t="shared" si="14"/>
        <v>0</v>
      </c>
      <c r="H64" s="2">
        <v>0</v>
      </c>
      <c r="I64" s="2">
        <v>0</v>
      </c>
      <c r="J64" s="2">
        <f t="shared" si="15"/>
        <v>0</v>
      </c>
      <c r="K64" s="2">
        <v>0</v>
      </c>
      <c r="L64" s="2">
        <v>0</v>
      </c>
      <c r="M64" s="2">
        <f t="shared" si="16"/>
        <v>0</v>
      </c>
      <c r="N64" s="2">
        <v>0</v>
      </c>
      <c r="O64" s="2">
        <v>0</v>
      </c>
      <c r="P64" s="395" t="s">
        <v>39</v>
      </c>
      <c r="Q64" s="36"/>
      <c r="R64" s="20"/>
      <c r="S64" s="20"/>
      <c r="T64" s="46"/>
      <c r="U64" s="26"/>
      <c r="V64" s="131"/>
      <c r="W64" s="28"/>
      <c r="X64" s="221"/>
      <c r="Y64" s="27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</row>
    <row r="65" spans="1:70" s="23" customFormat="1" ht="97.5" customHeight="1">
      <c r="A65" s="6" t="s">
        <v>247</v>
      </c>
      <c r="B65" s="292" t="s">
        <v>223</v>
      </c>
      <c r="C65" s="423" t="s">
        <v>97</v>
      </c>
      <c r="D65" s="360">
        <f>E65+F65</f>
        <v>2978.83413</v>
      </c>
      <c r="E65" s="2">
        <v>0</v>
      </c>
      <c r="F65" s="2">
        <v>2978.83413</v>
      </c>
      <c r="G65" s="2">
        <f>H65+I65</f>
        <v>2978.83413</v>
      </c>
      <c r="H65" s="2">
        <v>0</v>
      </c>
      <c r="I65" s="2">
        <v>2978.83413</v>
      </c>
      <c r="J65" s="2">
        <f>K65+L65</f>
        <v>2978.83413</v>
      </c>
      <c r="K65" s="2">
        <v>0</v>
      </c>
      <c r="L65" s="2">
        <v>2978.83413</v>
      </c>
      <c r="M65" s="2">
        <f>N65+O65</f>
        <v>2978.83413</v>
      </c>
      <c r="N65" s="2">
        <v>0</v>
      </c>
      <c r="O65" s="2">
        <v>2978.83413</v>
      </c>
      <c r="P65" s="386" t="s">
        <v>285</v>
      </c>
      <c r="Q65" s="36"/>
      <c r="R65" s="20"/>
      <c r="S65" s="20"/>
      <c r="T65" s="46"/>
      <c r="U65" s="26"/>
      <c r="V65" s="131"/>
      <c r="W65" s="28"/>
      <c r="X65" s="221"/>
      <c r="Y65" s="27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</row>
    <row r="66" spans="1:70" s="23" customFormat="1" ht="108" customHeight="1" hidden="1">
      <c r="A66" s="6" t="s">
        <v>248</v>
      </c>
      <c r="B66" s="292" t="s">
        <v>224</v>
      </c>
      <c r="C66" s="423" t="s">
        <v>14</v>
      </c>
      <c r="D66" s="360">
        <f>E66+F66</f>
        <v>0</v>
      </c>
      <c r="E66" s="2">
        <v>0</v>
      </c>
      <c r="F66" s="2">
        <v>0</v>
      </c>
      <c r="G66" s="2">
        <f>H66+I66</f>
        <v>0</v>
      </c>
      <c r="H66" s="2">
        <v>0</v>
      </c>
      <c r="I66" s="2">
        <v>0</v>
      </c>
      <c r="J66" s="2">
        <f>K66+L66</f>
        <v>0</v>
      </c>
      <c r="K66" s="2">
        <v>0</v>
      </c>
      <c r="L66" s="2">
        <v>0</v>
      </c>
      <c r="M66" s="2">
        <f>N66+O66</f>
        <v>0</v>
      </c>
      <c r="N66" s="2">
        <v>0</v>
      </c>
      <c r="O66" s="2">
        <v>0</v>
      </c>
      <c r="P66" s="386" t="s">
        <v>39</v>
      </c>
      <c r="Q66" s="36"/>
      <c r="R66" s="20"/>
      <c r="S66" s="20"/>
      <c r="T66" s="46"/>
      <c r="U66" s="26"/>
      <c r="V66" s="131"/>
      <c r="W66" s="28"/>
      <c r="X66" s="221"/>
      <c r="Y66" s="27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</row>
    <row r="67" spans="1:70" s="23" customFormat="1" ht="180" customHeight="1" hidden="1">
      <c r="A67" s="6" t="s">
        <v>118</v>
      </c>
      <c r="B67" s="292" t="s">
        <v>166</v>
      </c>
      <c r="C67" s="423" t="s">
        <v>72</v>
      </c>
      <c r="D67" s="360">
        <f t="shared" si="13"/>
        <v>0</v>
      </c>
      <c r="E67" s="2">
        <v>0</v>
      </c>
      <c r="F67" s="2">
        <v>0</v>
      </c>
      <c r="G67" s="2">
        <f t="shared" si="14"/>
        <v>0</v>
      </c>
      <c r="H67" s="2">
        <v>0</v>
      </c>
      <c r="I67" s="2">
        <v>0</v>
      </c>
      <c r="J67" s="2">
        <f t="shared" si="15"/>
        <v>0</v>
      </c>
      <c r="K67" s="2">
        <v>0</v>
      </c>
      <c r="L67" s="2">
        <v>0</v>
      </c>
      <c r="M67" s="2">
        <f t="shared" si="16"/>
        <v>0</v>
      </c>
      <c r="N67" s="2">
        <v>0</v>
      </c>
      <c r="O67" s="2">
        <v>0</v>
      </c>
      <c r="P67" s="386"/>
      <c r="Q67" s="36"/>
      <c r="R67" s="20"/>
      <c r="S67" s="20"/>
      <c r="T67" s="46"/>
      <c r="U67" s="26"/>
      <c r="V67" s="131"/>
      <c r="W67" s="28"/>
      <c r="X67" s="221"/>
      <c r="Y67" s="27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</row>
    <row r="68" spans="1:70" s="23" customFormat="1" ht="99.75" customHeight="1" hidden="1">
      <c r="A68" s="6" t="s">
        <v>70</v>
      </c>
      <c r="B68" s="296" t="s">
        <v>114</v>
      </c>
      <c r="C68" s="423" t="s">
        <v>85</v>
      </c>
      <c r="D68" s="360">
        <f t="shared" si="13"/>
        <v>0</v>
      </c>
      <c r="E68" s="2">
        <v>0</v>
      </c>
      <c r="F68" s="2">
        <v>0</v>
      </c>
      <c r="G68" s="2">
        <f t="shared" si="14"/>
        <v>0</v>
      </c>
      <c r="H68" s="2">
        <v>0</v>
      </c>
      <c r="I68" s="2">
        <v>0</v>
      </c>
      <c r="J68" s="2">
        <f t="shared" si="15"/>
        <v>0</v>
      </c>
      <c r="K68" s="2">
        <v>0</v>
      </c>
      <c r="L68" s="2">
        <v>0</v>
      </c>
      <c r="M68" s="2">
        <f t="shared" si="16"/>
        <v>0</v>
      </c>
      <c r="N68" s="2">
        <v>0</v>
      </c>
      <c r="O68" s="2">
        <v>0</v>
      </c>
      <c r="P68" s="386">
        <v>0</v>
      </c>
      <c r="Q68" s="36" t="s">
        <v>39</v>
      </c>
      <c r="R68" s="20"/>
      <c r="S68" s="20"/>
      <c r="T68" s="46"/>
      <c r="U68" s="26"/>
      <c r="V68" s="131"/>
      <c r="W68" s="28"/>
      <c r="X68" s="221"/>
      <c r="Y68" s="27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</row>
    <row r="69" spans="1:70" s="23" customFormat="1" ht="105" customHeight="1" hidden="1">
      <c r="A69" s="6" t="s">
        <v>71</v>
      </c>
      <c r="B69" s="296" t="s">
        <v>204</v>
      </c>
      <c r="C69" s="423" t="s">
        <v>97</v>
      </c>
      <c r="D69" s="360">
        <f t="shared" si="13"/>
        <v>0</v>
      </c>
      <c r="E69" s="2">
        <v>0</v>
      </c>
      <c r="F69" s="2">
        <v>0</v>
      </c>
      <c r="G69" s="2">
        <f t="shared" si="14"/>
        <v>0</v>
      </c>
      <c r="H69" s="2">
        <v>0</v>
      </c>
      <c r="I69" s="2">
        <v>0</v>
      </c>
      <c r="J69" s="2">
        <f t="shared" si="15"/>
        <v>0</v>
      </c>
      <c r="K69" s="2">
        <v>0</v>
      </c>
      <c r="L69" s="2">
        <v>0</v>
      </c>
      <c r="M69" s="2">
        <f t="shared" si="16"/>
        <v>0</v>
      </c>
      <c r="N69" s="2">
        <v>0</v>
      </c>
      <c r="O69" s="2">
        <v>0</v>
      </c>
      <c r="P69" s="386" t="s">
        <v>39</v>
      </c>
      <c r="Q69" s="36"/>
      <c r="R69" s="20"/>
      <c r="S69" s="20"/>
      <c r="T69" s="46"/>
      <c r="U69" s="26"/>
      <c r="V69" s="131"/>
      <c r="W69" s="28"/>
      <c r="X69" s="221"/>
      <c r="Y69" s="27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</row>
    <row r="70" spans="1:70" s="23" customFormat="1" ht="90" customHeight="1" hidden="1">
      <c r="A70" s="6" t="s">
        <v>117</v>
      </c>
      <c r="B70" s="305"/>
      <c r="C70" s="423"/>
      <c r="D70" s="360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86"/>
      <c r="Q70" s="36" t="s">
        <v>79</v>
      </c>
      <c r="R70" s="20"/>
      <c r="S70" s="20"/>
      <c r="T70" s="46"/>
      <c r="U70" s="26"/>
      <c r="V70" s="131"/>
      <c r="W70" s="28"/>
      <c r="X70" s="221"/>
      <c r="Y70" s="27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</row>
    <row r="71" spans="1:70" s="23" customFormat="1" ht="90" customHeight="1" hidden="1">
      <c r="A71" s="6" t="s">
        <v>118</v>
      </c>
      <c r="B71" s="292"/>
      <c r="C71" s="423"/>
      <c r="D71" s="36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86"/>
      <c r="Q71" s="36" t="s">
        <v>79</v>
      </c>
      <c r="R71" s="20"/>
      <c r="S71" s="20"/>
      <c r="T71" s="46"/>
      <c r="U71" s="26"/>
      <c r="V71" s="131"/>
      <c r="W71" s="28"/>
      <c r="X71" s="221"/>
      <c r="Y71" s="27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</row>
    <row r="72" spans="1:70" s="23" customFormat="1" ht="57" customHeight="1" hidden="1">
      <c r="A72" s="6" t="s">
        <v>116</v>
      </c>
      <c r="B72" s="306" t="s">
        <v>99</v>
      </c>
      <c r="C72" s="423"/>
      <c r="D72" s="360">
        <f>E72+F72</f>
        <v>0</v>
      </c>
      <c r="E72" s="2">
        <v>0</v>
      </c>
      <c r="F72" s="2">
        <v>0</v>
      </c>
      <c r="G72" s="2">
        <f>H72+I72</f>
        <v>0</v>
      </c>
      <c r="H72" s="2">
        <v>0</v>
      </c>
      <c r="I72" s="2">
        <v>0</v>
      </c>
      <c r="J72" s="2">
        <f>K72+L72</f>
        <v>0</v>
      </c>
      <c r="K72" s="2">
        <v>0</v>
      </c>
      <c r="L72" s="2">
        <v>0</v>
      </c>
      <c r="M72" s="2">
        <f>N72+O72</f>
        <v>0</v>
      </c>
      <c r="N72" s="2">
        <v>0</v>
      </c>
      <c r="O72" s="2">
        <v>0</v>
      </c>
      <c r="P72" s="386" t="s">
        <v>39</v>
      </c>
      <c r="Q72" s="36"/>
      <c r="R72" s="20"/>
      <c r="S72" s="20"/>
      <c r="T72" s="46"/>
      <c r="U72" s="26"/>
      <c r="V72" s="131"/>
      <c r="W72" s="28"/>
      <c r="X72" s="221"/>
      <c r="Y72" s="27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</row>
    <row r="73" spans="1:70" s="192" customFormat="1" ht="57" customHeight="1" hidden="1">
      <c r="A73" s="197" t="s">
        <v>19</v>
      </c>
      <c r="B73" s="472" t="s">
        <v>177</v>
      </c>
      <c r="C73" s="473"/>
      <c r="D73" s="362">
        <f>E73+F73</f>
        <v>0</v>
      </c>
      <c r="E73" s="271">
        <f>E74</f>
        <v>0</v>
      </c>
      <c r="F73" s="271">
        <f>F74</f>
        <v>0</v>
      </c>
      <c r="G73" s="271">
        <f>H73+I73</f>
        <v>0</v>
      </c>
      <c r="H73" s="271">
        <f>H74</f>
        <v>0</v>
      </c>
      <c r="I73" s="271">
        <f>I74</f>
        <v>0</v>
      </c>
      <c r="J73" s="271">
        <f>K73+L73</f>
        <v>0</v>
      </c>
      <c r="K73" s="271">
        <f>K74</f>
        <v>0</v>
      </c>
      <c r="L73" s="271">
        <f>L74</f>
        <v>0</v>
      </c>
      <c r="M73" s="271">
        <f>N73+O73</f>
        <v>0</v>
      </c>
      <c r="N73" s="271">
        <f>N74</f>
        <v>0</v>
      </c>
      <c r="O73" s="271">
        <f>O74</f>
        <v>0</v>
      </c>
      <c r="P73" s="393" t="s">
        <v>202</v>
      </c>
      <c r="Q73" s="179"/>
      <c r="R73" s="181"/>
      <c r="S73" s="181"/>
      <c r="T73" s="182"/>
      <c r="U73" s="183"/>
      <c r="V73" s="184"/>
      <c r="W73" s="178"/>
      <c r="X73" s="225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</row>
    <row r="74" spans="1:70" s="291" customFormat="1" ht="57" customHeight="1" hidden="1">
      <c r="A74" s="6" t="s">
        <v>20</v>
      </c>
      <c r="B74" s="292" t="s">
        <v>178</v>
      </c>
      <c r="C74" s="423"/>
      <c r="D74" s="360">
        <f>E74+F74</f>
        <v>0</v>
      </c>
      <c r="E74" s="2">
        <v>0</v>
      </c>
      <c r="F74" s="275">
        <v>0</v>
      </c>
      <c r="G74" s="2">
        <f>H74+I74</f>
        <v>0</v>
      </c>
      <c r="H74" s="2">
        <v>0</v>
      </c>
      <c r="I74" s="2">
        <v>0</v>
      </c>
      <c r="J74" s="2">
        <f>K74+L74</f>
        <v>0</v>
      </c>
      <c r="K74" s="2">
        <v>0</v>
      </c>
      <c r="L74" s="2">
        <v>0</v>
      </c>
      <c r="M74" s="2">
        <f>N74+O74</f>
        <v>0</v>
      </c>
      <c r="N74" s="2">
        <v>0</v>
      </c>
      <c r="O74" s="2">
        <v>0</v>
      </c>
      <c r="P74" s="386" t="s">
        <v>202</v>
      </c>
      <c r="Q74" s="283"/>
      <c r="R74" s="284"/>
      <c r="S74" s="284"/>
      <c r="T74" s="285"/>
      <c r="U74" s="286"/>
      <c r="V74" s="287"/>
      <c r="W74" s="288"/>
      <c r="X74" s="289"/>
      <c r="Y74" s="290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6"/>
      <c r="BR74" s="286"/>
    </row>
    <row r="75" spans="1:70" s="44" customFormat="1" ht="45.75" customHeight="1">
      <c r="A75" s="6" t="s">
        <v>19</v>
      </c>
      <c r="B75" s="497" t="s">
        <v>233</v>
      </c>
      <c r="C75" s="498"/>
      <c r="D75" s="358">
        <f>E75+F75</f>
        <v>260021.47669</v>
      </c>
      <c r="E75" s="270">
        <f>E77</f>
        <v>0</v>
      </c>
      <c r="F75" s="270">
        <f>F77</f>
        <v>260021.47669</v>
      </c>
      <c r="G75" s="270">
        <f>H75+I75</f>
        <v>260021.47669</v>
      </c>
      <c r="H75" s="270">
        <f>H77</f>
        <v>0</v>
      </c>
      <c r="I75" s="270">
        <f>I77</f>
        <v>260021.47669</v>
      </c>
      <c r="J75" s="270">
        <f>K75+L75</f>
        <v>259673.50309</v>
      </c>
      <c r="K75" s="270">
        <f>K77</f>
        <v>0</v>
      </c>
      <c r="L75" s="270">
        <f>L77</f>
        <v>259673.50309</v>
      </c>
      <c r="M75" s="270">
        <f>N75+O75</f>
        <v>259673.50309</v>
      </c>
      <c r="N75" s="270">
        <f>N77</f>
        <v>0</v>
      </c>
      <c r="O75" s="270">
        <f>O77</f>
        <v>259673.50309</v>
      </c>
      <c r="P75" s="386" t="s">
        <v>39</v>
      </c>
      <c r="Q75" s="36" t="s">
        <v>39</v>
      </c>
      <c r="R75" s="30"/>
      <c r="S75" s="30"/>
      <c r="T75" s="61"/>
      <c r="U75" s="27"/>
      <c r="V75" s="131"/>
      <c r="W75" s="28" t="s">
        <v>49</v>
      </c>
      <c r="X75" s="221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1:70" s="23" customFormat="1" ht="44.25" customHeight="1" hidden="1">
      <c r="A76" s="6"/>
      <c r="B76" s="315"/>
      <c r="C76" s="316"/>
      <c r="D76" s="36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95" t="s">
        <v>174</v>
      </c>
      <c r="Q76" s="36"/>
      <c r="R76" s="20"/>
      <c r="S76" s="20"/>
      <c r="T76" s="46"/>
      <c r="U76" s="26"/>
      <c r="V76" s="131"/>
      <c r="W76" s="28"/>
      <c r="X76" s="221"/>
      <c r="Y76" s="27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</row>
    <row r="77" spans="1:70" s="44" customFormat="1" ht="67.5" customHeight="1">
      <c r="A77" s="6" t="s">
        <v>249</v>
      </c>
      <c r="B77" s="317" t="s">
        <v>23</v>
      </c>
      <c r="C77" s="318"/>
      <c r="D77" s="358">
        <f>E77+F77</f>
        <v>260021.47669</v>
      </c>
      <c r="E77" s="270">
        <f>E79+E81+E82</f>
        <v>0</v>
      </c>
      <c r="F77" s="270">
        <f>F79+F81</f>
        <v>260021.47669</v>
      </c>
      <c r="G77" s="270">
        <f>H77+I77</f>
        <v>260021.47669</v>
      </c>
      <c r="H77" s="270">
        <f>H79+H81+H82</f>
        <v>0</v>
      </c>
      <c r="I77" s="270">
        <f>I79+I81</f>
        <v>260021.47669</v>
      </c>
      <c r="J77" s="270">
        <f>K77+L77</f>
        <v>259673.50309</v>
      </c>
      <c r="K77" s="270">
        <f>K79+K81+K82</f>
        <v>0</v>
      </c>
      <c r="L77" s="270">
        <f>L79+L81</f>
        <v>259673.50309</v>
      </c>
      <c r="M77" s="270">
        <f>N77+O77</f>
        <v>259673.50309</v>
      </c>
      <c r="N77" s="270">
        <f>N79+N81+N82</f>
        <v>0</v>
      </c>
      <c r="O77" s="270">
        <f>O79+O81</f>
        <v>259673.50309</v>
      </c>
      <c r="P77" s="386" t="s">
        <v>39</v>
      </c>
      <c r="Q77" s="36"/>
      <c r="R77" s="30"/>
      <c r="S77" s="30"/>
      <c r="T77" s="61"/>
      <c r="U77" s="27"/>
      <c r="V77" s="131"/>
      <c r="W77" s="28"/>
      <c r="X77" s="221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spans="1:70" s="23" customFormat="1" ht="31.5" customHeight="1" hidden="1">
      <c r="A78" s="493" t="s">
        <v>119</v>
      </c>
      <c r="B78" s="494"/>
      <c r="C78" s="494"/>
      <c r="D78" s="360">
        <f>F78+E78</f>
        <v>260021.47669</v>
      </c>
      <c r="E78" s="2"/>
      <c r="F78" s="2">
        <f>F77</f>
        <v>260021.47669</v>
      </c>
      <c r="G78" s="2">
        <f>I78+H78</f>
        <v>260021.47669</v>
      </c>
      <c r="H78" s="2">
        <f>H77</f>
        <v>0</v>
      </c>
      <c r="I78" s="2">
        <f>I77</f>
        <v>260021.47669</v>
      </c>
      <c r="J78" s="2">
        <f>L78+K78</f>
        <v>259673.50309</v>
      </c>
      <c r="K78" s="2">
        <f>K77</f>
        <v>0</v>
      </c>
      <c r="L78" s="2">
        <f>L77</f>
        <v>259673.50309</v>
      </c>
      <c r="M78" s="2">
        <f>O78+N78</f>
        <v>259673.50309</v>
      </c>
      <c r="N78" s="2">
        <f>N77</f>
        <v>0</v>
      </c>
      <c r="O78" s="2">
        <f>O77</f>
        <v>259673.50309</v>
      </c>
      <c r="P78" s="386" t="s">
        <v>39</v>
      </c>
      <c r="Q78" s="36"/>
      <c r="R78" s="20"/>
      <c r="S78" s="20"/>
      <c r="T78" s="46"/>
      <c r="U78" s="26"/>
      <c r="V78" s="131"/>
      <c r="W78" s="28"/>
      <c r="X78" s="221"/>
      <c r="Y78" s="27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</row>
    <row r="79" spans="1:70" s="42" customFormat="1" ht="76.5" customHeight="1" hidden="1">
      <c r="A79" s="6" t="s">
        <v>176</v>
      </c>
      <c r="B79" s="307" t="s">
        <v>109</v>
      </c>
      <c r="C79" s="423" t="s">
        <v>14</v>
      </c>
      <c r="D79" s="360">
        <f aca="true" t="shared" si="17" ref="D79:D88">E79+F79</f>
        <v>0</v>
      </c>
      <c r="E79" s="2">
        <v>0</v>
      </c>
      <c r="F79" s="2">
        <v>0</v>
      </c>
      <c r="G79" s="2">
        <f>H79+I79</f>
        <v>0</v>
      </c>
      <c r="H79" s="2">
        <v>0</v>
      </c>
      <c r="I79" s="2">
        <v>0</v>
      </c>
      <c r="J79" s="2">
        <f>K79+L79</f>
        <v>0</v>
      </c>
      <c r="K79" s="2">
        <v>0</v>
      </c>
      <c r="L79" s="2">
        <v>0</v>
      </c>
      <c r="M79" s="2">
        <f>N79+O79</f>
        <v>0</v>
      </c>
      <c r="N79" s="2">
        <v>0</v>
      </c>
      <c r="O79" s="2">
        <v>0</v>
      </c>
      <c r="P79" s="386" t="s">
        <v>39</v>
      </c>
      <c r="Q79" s="36"/>
      <c r="R79" s="39"/>
      <c r="S79" s="39"/>
      <c r="T79" s="40"/>
      <c r="U79" s="41"/>
      <c r="V79" s="132"/>
      <c r="W79" s="34"/>
      <c r="X79" s="223"/>
      <c r="Y79" s="33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</row>
    <row r="80" spans="1:70" s="42" customFormat="1" ht="38.25" customHeight="1" hidden="1">
      <c r="A80" s="495"/>
      <c r="B80" s="496"/>
      <c r="C80" s="423"/>
      <c r="D80" s="360">
        <f t="shared" si="17"/>
        <v>0</v>
      </c>
      <c r="E80" s="2"/>
      <c r="F80" s="2"/>
      <c r="G80" s="2">
        <v>0</v>
      </c>
      <c r="H80" s="2">
        <f>H76</f>
        <v>0</v>
      </c>
      <c r="I80" s="2">
        <v>0</v>
      </c>
      <c r="J80" s="2">
        <v>0</v>
      </c>
      <c r="K80" s="2">
        <f>K76</f>
        <v>0</v>
      </c>
      <c r="L80" s="2">
        <v>0</v>
      </c>
      <c r="M80" s="2">
        <v>0</v>
      </c>
      <c r="N80" s="2">
        <f>N76</f>
        <v>0</v>
      </c>
      <c r="O80" s="2">
        <v>0</v>
      </c>
      <c r="P80" s="386" t="s">
        <v>39</v>
      </c>
      <c r="Q80" s="36"/>
      <c r="R80" s="39"/>
      <c r="S80" s="39"/>
      <c r="T80" s="40"/>
      <c r="U80" s="41"/>
      <c r="V80" s="132"/>
      <c r="W80" s="34"/>
      <c r="X80" s="223"/>
      <c r="Y80" s="33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</row>
    <row r="81" spans="1:70" s="42" customFormat="1" ht="91.5" customHeight="1">
      <c r="A81" s="6" t="s">
        <v>250</v>
      </c>
      <c r="B81" s="1" t="s">
        <v>138</v>
      </c>
      <c r="C81" s="423" t="s">
        <v>14</v>
      </c>
      <c r="D81" s="360">
        <f t="shared" si="17"/>
        <v>260021.47669</v>
      </c>
      <c r="E81" s="2">
        <v>0</v>
      </c>
      <c r="F81" s="2">
        <v>260021.47669</v>
      </c>
      <c r="G81" s="2">
        <f>H81+I81</f>
        <v>260021.47669</v>
      </c>
      <c r="H81" s="2">
        <v>0</v>
      </c>
      <c r="I81" s="2">
        <v>260021.47669</v>
      </c>
      <c r="J81" s="2">
        <f>K81+L81</f>
        <v>259673.50309</v>
      </c>
      <c r="K81" s="2">
        <v>0</v>
      </c>
      <c r="L81" s="2">
        <v>259673.50309</v>
      </c>
      <c r="M81" s="2">
        <f>N81+O81</f>
        <v>259673.50309</v>
      </c>
      <c r="N81" s="2">
        <v>0</v>
      </c>
      <c r="O81" s="2">
        <v>259673.50309</v>
      </c>
      <c r="P81" s="386" t="s">
        <v>39</v>
      </c>
      <c r="Q81" s="36"/>
      <c r="R81" s="39"/>
      <c r="S81" s="39"/>
      <c r="T81" s="40"/>
      <c r="U81" s="41"/>
      <c r="V81" s="132"/>
      <c r="W81" s="34"/>
      <c r="X81" s="223"/>
      <c r="Y81" s="33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</row>
    <row r="82" spans="1:70" s="42" customFormat="1" ht="81.75" customHeight="1" hidden="1">
      <c r="A82" s="96"/>
      <c r="B82" s="308"/>
      <c r="C82" s="423"/>
      <c r="D82" s="360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395" t="s">
        <v>201</v>
      </c>
      <c r="Q82" s="36"/>
      <c r="R82" s="39"/>
      <c r="S82" s="39"/>
      <c r="T82" s="40"/>
      <c r="U82" s="41"/>
      <c r="V82" s="132"/>
      <c r="W82" s="34"/>
      <c r="X82" s="223"/>
      <c r="Y82" s="33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</row>
    <row r="83" spans="1:70" s="42" customFormat="1" ht="54.75" customHeight="1" hidden="1">
      <c r="A83" s="6"/>
      <c r="B83" s="94"/>
      <c r="C83" s="423"/>
      <c r="D83" s="358">
        <f t="shared" si="17"/>
        <v>0</v>
      </c>
      <c r="E83" s="270">
        <v>0</v>
      </c>
      <c r="F83" s="270">
        <f>F84+F85+F86</f>
        <v>0</v>
      </c>
      <c r="G83" s="270">
        <f>H83+I83</f>
        <v>0</v>
      </c>
      <c r="H83" s="270">
        <v>0</v>
      </c>
      <c r="I83" s="270">
        <f>I84+I85+I86</f>
        <v>0</v>
      </c>
      <c r="J83" s="270">
        <f>K83+L83</f>
        <v>0</v>
      </c>
      <c r="K83" s="270">
        <v>0</v>
      </c>
      <c r="L83" s="270">
        <f>L84+L85+L86</f>
        <v>0</v>
      </c>
      <c r="M83" s="270" t="e">
        <f>#N/A</f>
        <v>#N/A</v>
      </c>
      <c r="N83" s="270">
        <v>0</v>
      </c>
      <c r="O83" s="270">
        <f>O84+O85+O86</f>
        <v>0</v>
      </c>
      <c r="P83" s="386" t="s">
        <v>39</v>
      </c>
      <c r="Q83" s="36"/>
      <c r="R83" s="39"/>
      <c r="S83" s="39"/>
      <c r="T83" s="40"/>
      <c r="U83" s="41"/>
      <c r="V83" s="131"/>
      <c r="W83" s="34"/>
      <c r="X83" s="223"/>
      <c r="Y83" s="33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</row>
    <row r="84" spans="1:70" s="42" customFormat="1" ht="52.5" customHeight="1" hidden="1">
      <c r="A84" s="6"/>
      <c r="B84" s="426"/>
      <c r="C84" s="423"/>
      <c r="D84" s="360">
        <f t="shared" si="17"/>
        <v>0</v>
      </c>
      <c r="E84" s="2">
        <v>0</v>
      </c>
      <c r="F84" s="2">
        <v>0</v>
      </c>
      <c r="G84" s="2" t="e">
        <f>#N/A</f>
        <v>#N/A</v>
      </c>
      <c r="H84" s="2">
        <v>0</v>
      </c>
      <c r="I84" s="2">
        <v>0</v>
      </c>
      <c r="J84" s="2" t="e">
        <f>#N/A</f>
        <v>#N/A</v>
      </c>
      <c r="K84" s="2">
        <v>0</v>
      </c>
      <c r="L84" s="2">
        <v>0</v>
      </c>
      <c r="M84" s="2" t="e">
        <f>#N/A</f>
        <v>#N/A</v>
      </c>
      <c r="N84" s="2">
        <v>0</v>
      </c>
      <c r="O84" s="2">
        <v>0</v>
      </c>
      <c r="P84" s="386" t="s">
        <v>39</v>
      </c>
      <c r="Q84" s="36"/>
      <c r="R84" s="39"/>
      <c r="S84" s="39"/>
      <c r="T84" s="40"/>
      <c r="U84" s="41"/>
      <c r="V84" s="131"/>
      <c r="W84" s="34"/>
      <c r="X84" s="223"/>
      <c r="Y84" s="33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</row>
    <row r="85" spans="1:70" s="42" customFormat="1" ht="72" customHeight="1" hidden="1">
      <c r="A85" s="6"/>
      <c r="B85" s="309"/>
      <c r="C85" s="423"/>
      <c r="D85" s="360">
        <f t="shared" si="17"/>
        <v>0</v>
      </c>
      <c r="E85" s="2">
        <v>0</v>
      </c>
      <c r="F85" s="2">
        <v>0</v>
      </c>
      <c r="G85" s="2" t="e">
        <f>#N/A</f>
        <v>#N/A</v>
      </c>
      <c r="H85" s="2">
        <v>0</v>
      </c>
      <c r="I85" s="2">
        <v>0</v>
      </c>
      <c r="J85" s="2" t="e">
        <f>#N/A</f>
        <v>#N/A</v>
      </c>
      <c r="K85" s="2">
        <v>0</v>
      </c>
      <c r="L85" s="2">
        <v>0</v>
      </c>
      <c r="M85" s="2" t="e">
        <f>#N/A</f>
        <v>#N/A</v>
      </c>
      <c r="N85" s="2">
        <v>0</v>
      </c>
      <c r="O85" s="2">
        <v>0</v>
      </c>
      <c r="P85" s="386" t="s">
        <v>39</v>
      </c>
      <c r="Q85" s="36"/>
      <c r="R85" s="39"/>
      <c r="S85" s="39"/>
      <c r="T85" s="40"/>
      <c r="U85" s="41"/>
      <c r="V85" s="131"/>
      <c r="W85" s="34"/>
      <c r="X85" s="223"/>
      <c r="Y85" s="33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</row>
    <row r="86" spans="1:70" s="42" customFormat="1" ht="48" customHeight="1" hidden="1">
      <c r="A86" s="6"/>
      <c r="B86" s="309"/>
      <c r="C86" s="423"/>
      <c r="D86" s="360">
        <f t="shared" si="17"/>
        <v>0</v>
      </c>
      <c r="E86" s="2">
        <v>0</v>
      </c>
      <c r="F86" s="2">
        <v>0</v>
      </c>
      <c r="G86" s="2" t="e">
        <f>#N/A</f>
        <v>#N/A</v>
      </c>
      <c r="H86" s="2">
        <v>0</v>
      </c>
      <c r="I86" s="2">
        <v>0</v>
      </c>
      <c r="J86" s="2" t="e">
        <f>#N/A</f>
        <v>#N/A</v>
      </c>
      <c r="K86" s="2">
        <v>0</v>
      </c>
      <c r="L86" s="2">
        <v>0</v>
      </c>
      <c r="M86" s="2" t="e">
        <f>#N/A</f>
        <v>#N/A</v>
      </c>
      <c r="N86" s="2">
        <v>0</v>
      </c>
      <c r="O86" s="2">
        <v>0</v>
      </c>
      <c r="P86" s="386" t="s">
        <v>39</v>
      </c>
      <c r="Q86" s="36"/>
      <c r="R86" s="39"/>
      <c r="S86" s="39"/>
      <c r="T86" s="40"/>
      <c r="U86" s="41"/>
      <c r="V86" s="131"/>
      <c r="W86" s="34"/>
      <c r="X86" s="223"/>
      <c r="Y86" s="33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</row>
    <row r="87" spans="1:70" s="191" customFormat="1" ht="59.25" customHeight="1">
      <c r="A87" s="474" t="s">
        <v>127</v>
      </c>
      <c r="B87" s="443"/>
      <c r="C87" s="443"/>
      <c r="D87" s="362">
        <f t="shared" si="17"/>
        <v>11712380.984529</v>
      </c>
      <c r="E87" s="271">
        <f>E91+E101+E105+E110+E89+E120+E114</f>
        <v>1000000</v>
      </c>
      <c r="F87" s="271">
        <f>F91+F101+F105+F110+F89+F120</f>
        <v>10712380.984529</v>
      </c>
      <c r="G87" s="271">
        <f>H87+I87</f>
        <v>10065326.266639</v>
      </c>
      <c r="H87" s="271">
        <f>H91+H101+H105+H110+H89+H120+H114</f>
        <v>1000000</v>
      </c>
      <c r="I87" s="271">
        <f>I91+I101+I105+I110+I89+I120</f>
        <v>9065326.266639</v>
      </c>
      <c r="J87" s="271">
        <f>K87+L87</f>
        <v>9941742.630019</v>
      </c>
      <c r="K87" s="271">
        <f>K91+K101+K105+K110+K89+K120+K114</f>
        <v>1000000</v>
      </c>
      <c r="L87" s="271">
        <f>L91+L101+L105+L110+L89+L120</f>
        <v>8941742.630019</v>
      </c>
      <c r="M87" s="271">
        <f>N87+O87</f>
        <v>9953795.423139</v>
      </c>
      <c r="N87" s="271">
        <f>N91+N101+N105+N110+N89+N120+N114</f>
        <v>1000000</v>
      </c>
      <c r="O87" s="271">
        <f>O91+O101+O105+O110+O89+O120</f>
        <v>8953795.423139</v>
      </c>
      <c r="P87" s="391" t="s">
        <v>311</v>
      </c>
      <c r="Q87" s="179" t="s">
        <v>91</v>
      </c>
      <c r="R87" s="180">
        <f>R91+R101+R105</f>
        <v>41.5</v>
      </c>
      <c r="S87" s="195"/>
      <c r="T87" s="196"/>
      <c r="U87" s="190">
        <f>78.408+179.726+121.896</f>
        <v>380.03000000000003</v>
      </c>
      <c r="V87" s="184">
        <f>40.269+132.8+75.26</f>
        <v>248.329</v>
      </c>
      <c r="W87" s="147" t="s">
        <v>51</v>
      </c>
      <c r="X87" s="225"/>
      <c r="Y87" s="183"/>
      <c r="Z87" s="249"/>
      <c r="AA87" s="249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</row>
    <row r="88" spans="1:70" s="191" customFormat="1" ht="59.25" customHeight="1">
      <c r="A88" s="481" t="s">
        <v>218</v>
      </c>
      <c r="B88" s="482"/>
      <c r="C88" s="482"/>
      <c r="D88" s="362">
        <f t="shared" si="17"/>
        <v>2954808.91296</v>
      </c>
      <c r="E88" s="271">
        <f>E110</f>
        <v>500000</v>
      </c>
      <c r="F88" s="271">
        <f>F110</f>
        <v>2454808.91296</v>
      </c>
      <c r="G88" s="271">
        <f aca="true" t="shared" si="18" ref="G88:G93">H88+I88</f>
        <v>2944143.8341800002</v>
      </c>
      <c r="H88" s="271">
        <f>H110</f>
        <v>500000</v>
      </c>
      <c r="I88" s="271">
        <f>I110</f>
        <v>2444143.8341800002</v>
      </c>
      <c r="J88" s="271">
        <f aca="true" t="shared" si="19" ref="J88:J93">K88+L88</f>
        <v>2943893.47663</v>
      </c>
      <c r="K88" s="271">
        <f>K110</f>
        <v>500000</v>
      </c>
      <c r="L88" s="271">
        <f>L110</f>
        <v>2443893.47663</v>
      </c>
      <c r="M88" s="271">
        <f aca="true" t="shared" si="20" ref="M88:M93">N88+O88</f>
        <v>2943893.47663</v>
      </c>
      <c r="N88" s="271">
        <f>N110</f>
        <v>500000</v>
      </c>
      <c r="O88" s="271">
        <f>O110</f>
        <v>2443893.47663</v>
      </c>
      <c r="P88" s="396" t="s">
        <v>319</v>
      </c>
      <c r="Q88" s="201"/>
      <c r="R88" s="326"/>
      <c r="S88" s="195"/>
      <c r="T88" s="196"/>
      <c r="U88" s="190"/>
      <c r="V88" s="184"/>
      <c r="W88" s="147"/>
      <c r="X88" s="225"/>
      <c r="Y88" s="183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</row>
    <row r="89" spans="1:70" s="23" customFormat="1" ht="49.5" customHeight="1" hidden="1">
      <c r="A89" s="483" t="s">
        <v>121</v>
      </c>
      <c r="B89" s="484"/>
      <c r="C89" s="484"/>
      <c r="D89" s="358" t="e">
        <f>#N/A</f>
        <v>#N/A</v>
      </c>
      <c r="E89" s="270">
        <v>0</v>
      </c>
      <c r="F89" s="270">
        <f>F124</f>
        <v>0</v>
      </c>
      <c r="G89" s="270">
        <f t="shared" si="18"/>
        <v>0</v>
      </c>
      <c r="H89" s="270">
        <v>0</v>
      </c>
      <c r="I89" s="270">
        <v>0</v>
      </c>
      <c r="J89" s="270">
        <f t="shared" si="19"/>
        <v>0</v>
      </c>
      <c r="K89" s="270">
        <v>0</v>
      </c>
      <c r="L89" s="270">
        <v>0</v>
      </c>
      <c r="M89" s="270">
        <f t="shared" si="20"/>
        <v>0</v>
      </c>
      <c r="N89" s="270">
        <v>0</v>
      </c>
      <c r="O89" s="270">
        <v>0</v>
      </c>
      <c r="P89" s="393" t="s">
        <v>155</v>
      </c>
      <c r="Q89" s="36"/>
      <c r="R89" s="37"/>
      <c r="S89" s="21"/>
      <c r="T89" s="22"/>
      <c r="U89" s="26"/>
      <c r="V89" s="131"/>
      <c r="W89" s="62"/>
      <c r="X89" s="221"/>
      <c r="Y89" s="27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</row>
    <row r="90" spans="1:70" s="93" customFormat="1" ht="11.25" customHeight="1" hidden="1" thickBot="1">
      <c r="A90" s="487" t="s">
        <v>140</v>
      </c>
      <c r="B90" s="488"/>
      <c r="C90" s="489"/>
      <c r="D90" s="366">
        <f>E90+F90</f>
        <v>0</v>
      </c>
      <c r="E90" s="276">
        <f>E125</f>
        <v>0</v>
      </c>
      <c r="F90" s="276">
        <f>F125</f>
        <v>0</v>
      </c>
      <c r="G90" s="276">
        <f t="shared" si="18"/>
        <v>0</v>
      </c>
      <c r="H90" s="276">
        <v>0</v>
      </c>
      <c r="I90" s="276">
        <f>I125</f>
        <v>0</v>
      </c>
      <c r="J90" s="276">
        <f t="shared" si="19"/>
        <v>0</v>
      </c>
      <c r="K90" s="276">
        <f>K125</f>
        <v>0</v>
      </c>
      <c r="L90" s="276">
        <f>L125</f>
        <v>0</v>
      </c>
      <c r="M90" s="276">
        <f t="shared" si="20"/>
        <v>0</v>
      </c>
      <c r="N90" s="276">
        <f>N125</f>
        <v>0</v>
      </c>
      <c r="O90" s="276">
        <f>O125</f>
        <v>0</v>
      </c>
      <c r="P90" s="397" t="s">
        <v>39</v>
      </c>
      <c r="Q90" s="87"/>
      <c r="R90" s="88"/>
      <c r="S90" s="88"/>
      <c r="T90" s="89"/>
      <c r="U90" s="90"/>
      <c r="V90" s="134"/>
      <c r="W90" s="91"/>
      <c r="X90" s="226"/>
      <c r="Y90" s="92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</row>
    <row r="91" spans="1:70" s="192" customFormat="1" ht="51" customHeight="1">
      <c r="A91" s="422">
        <v>1</v>
      </c>
      <c r="B91" s="439" t="s">
        <v>128</v>
      </c>
      <c r="C91" s="439"/>
      <c r="D91" s="362">
        <f>E91+F91</f>
        <v>6511026.18177</v>
      </c>
      <c r="E91" s="271">
        <f>E93+E95+E98+E99</f>
        <v>500000</v>
      </c>
      <c r="F91" s="271">
        <f>F93+F95+F98</f>
        <v>6011026.18177</v>
      </c>
      <c r="G91" s="362">
        <f>H91+I91</f>
        <v>4889955.26389</v>
      </c>
      <c r="H91" s="271">
        <f>H93+H95+H98+H99</f>
        <v>500000</v>
      </c>
      <c r="I91" s="271">
        <f>I93+I95+I98</f>
        <v>4389955.26389</v>
      </c>
      <c r="J91" s="362">
        <f>K91+L91</f>
        <v>4861613.15807</v>
      </c>
      <c r="K91" s="271">
        <f>K93+K95+K98+K99</f>
        <v>500000</v>
      </c>
      <c r="L91" s="271">
        <f>L93+L95+L98</f>
        <v>4361613.15807</v>
      </c>
      <c r="M91" s="362">
        <f>N91+O91</f>
        <v>4867486.68812</v>
      </c>
      <c r="N91" s="271">
        <f>N93+N95+N98+N99</f>
        <v>500000</v>
      </c>
      <c r="O91" s="271">
        <f>O93+O95+O98</f>
        <v>4367486.68812</v>
      </c>
      <c r="P91" s="391" t="s">
        <v>318</v>
      </c>
      <c r="Q91" s="179" t="s">
        <v>90</v>
      </c>
      <c r="R91" s="180">
        <f>SUM(R93:R97)</f>
        <v>9.8</v>
      </c>
      <c r="S91" s="193"/>
      <c r="T91" s="194"/>
      <c r="U91" s="183"/>
      <c r="V91" s="184">
        <f>4.76647+35.503</f>
        <v>40.26947</v>
      </c>
      <c r="W91" s="178" t="s">
        <v>53</v>
      </c>
      <c r="X91" s="225"/>
      <c r="Y91" s="250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3"/>
    </row>
    <row r="92" spans="1:70" s="23" customFormat="1" ht="42.75" customHeight="1" hidden="1">
      <c r="A92" s="485" t="s">
        <v>137</v>
      </c>
      <c r="B92" s="486"/>
      <c r="C92" s="486"/>
      <c r="D92" s="360">
        <f>E92+F92</f>
        <v>0</v>
      </c>
      <c r="E92" s="2">
        <f>E94</f>
        <v>0</v>
      </c>
      <c r="F92" s="2">
        <f>F94</f>
        <v>0</v>
      </c>
      <c r="G92" s="2">
        <f t="shared" si="18"/>
        <v>0</v>
      </c>
      <c r="H92" s="2">
        <f>H94</f>
        <v>0</v>
      </c>
      <c r="I92" s="2">
        <f>I94</f>
        <v>0</v>
      </c>
      <c r="J92" s="2">
        <f t="shared" si="19"/>
        <v>0</v>
      </c>
      <c r="K92" s="2">
        <f>K94</f>
        <v>0</v>
      </c>
      <c r="L92" s="2">
        <f>L94</f>
        <v>0</v>
      </c>
      <c r="M92" s="2">
        <f t="shared" si="20"/>
        <v>0</v>
      </c>
      <c r="N92" s="2">
        <f>N94</f>
        <v>0</v>
      </c>
      <c r="O92" s="2">
        <f>O94</f>
        <v>0</v>
      </c>
      <c r="P92" s="386" t="s">
        <v>39</v>
      </c>
      <c r="Q92" s="36"/>
      <c r="R92" s="37"/>
      <c r="S92" s="21"/>
      <c r="T92" s="22"/>
      <c r="U92" s="26"/>
      <c r="V92" s="131"/>
      <c r="W92" s="28"/>
      <c r="X92" s="221"/>
      <c r="Y92" s="27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</row>
    <row r="93" spans="1:70" s="23" customFormat="1" ht="56.25" customHeight="1">
      <c r="A93" s="6" t="s">
        <v>2</v>
      </c>
      <c r="B93" s="1" t="s">
        <v>129</v>
      </c>
      <c r="C93" s="423"/>
      <c r="D93" s="360">
        <f>E93+F93</f>
        <v>3341600.52415</v>
      </c>
      <c r="E93" s="2">
        <v>0</v>
      </c>
      <c r="F93" s="275">
        <v>3341600.52415</v>
      </c>
      <c r="G93" s="2">
        <f t="shared" si="18"/>
        <v>3332706.07509</v>
      </c>
      <c r="H93" s="2">
        <v>0</v>
      </c>
      <c r="I93" s="2">
        <v>3332706.07509</v>
      </c>
      <c r="J93" s="2">
        <f t="shared" si="19"/>
        <v>3310484.00736</v>
      </c>
      <c r="K93" s="2">
        <v>0</v>
      </c>
      <c r="L93" s="2">
        <v>3310484.00736</v>
      </c>
      <c r="M93" s="2">
        <f t="shared" si="20"/>
        <v>3310399.56733</v>
      </c>
      <c r="N93" s="2">
        <v>0</v>
      </c>
      <c r="O93" s="2">
        <v>3310399.56733</v>
      </c>
      <c r="P93" s="386" t="s">
        <v>39</v>
      </c>
      <c r="Q93" s="36" t="s">
        <v>39</v>
      </c>
      <c r="R93" s="37"/>
      <c r="S93" s="20"/>
      <c r="T93" s="46"/>
      <c r="U93" s="26"/>
      <c r="V93" s="131"/>
      <c r="W93" s="28"/>
      <c r="X93" s="221"/>
      <c r="Y93" s="27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</row>
    <row r="94" spans="1:70" s="23" customFormat="1" ht="56.25" customHeight="1" hidden="1">
      <c r="A94" s="485"/>
      <c r="B94" s="486"/>
      <c r="C94" s="486"/>
      <c r="D94" s="36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86"/>
      <c r="Q94" s="36"/>
      <c r="R94" s="37"/>
      <c r="S94" s="20"/>
      <c r="T94" s="46"/>
      <c r="U94" s="26"/>
      <c r="V94" s="131"/>
      <c r="W94" s="28"/>
      <c r="X94" s="221"/>
      <c r="Y94" s="27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</row>
    <row r="95" spans="1:70" s="23" customFormat="1" ht="66" customHeight="1">
      <c r="A95" s="6" t="s">
        <v>17</v>
      </c>
      <c r="B95" s="1" t="s">
        <v>32</v>
      </c>
      <c r="C95" s="423"/>
      <c r="D95" s="360">
        <f>E95+F95</f>
        <v>740650.76266</v>
      </c>
      <c r="E95" s="2">
        <v>0</v>
      </c>
      <c r="F95" s="275">
        <v>740650.76266</v>
      </c>
      <c r="G95" s="2">
        <f>H95+I95</f>
        <v>730753.40855</v>
      </c>
      <c r="H95" s="2">
        <v>0</v>
      </c>
      <c r="I95" s="2">
        <v>730753.40855</v>
      </c>
      <c r="J95" s="2">
        <f>K95+L95</f>
        <v>726169.00074</v>
      </c>
      <c r="K95" s="2">
        <v>0</v>
      </c>
      <c r="L95" s="2">
        <v>726169.00074</v>
      </c>
      <c r="M95" s="2">
        <f>N95+O95</f>
        <v>732126.97082</v>
      </c>
      <c r="N95" s="2">
        <v>0</v>
      </c>
      <c r="O95" s="2">
        <v>732126.97082</v>
      </c>
      <c r="P95" s="386" t="s">
        <v>306</v>
      </c>
      <c r="Q95" s="63" t="s">
        <v>80</v>
      </c>
      <c r="R95" s="37">
        <v>9.8</v>
      </c>
      <c r="S95" s="20"/>
      <c r="T95" s="46"/>
      <c r="U95" s="26"/>
      <c r="V95" s="131"/>
      <c r="W95" s="62" t="s">
        <v>50</v>
      </c>
      <c r="X95" s="381"/>
      <c r="Y95" s="382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</row>
    <row r="96" spans="1:70" s="23" customFormat="1" ht="38.25" customHeight="1" hidden="1">
      <c r="A96" s="6"/>
      <c r="B96" s="1"/>
      <c r="C96" s="423"/>
      <c r="D96" s="36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86"/>
      <c r="Q96" s="36"/>
      <c r="R96" s="37"/>
      <c r="S96" s="20"/>
      <c r="T96" s="46"/>
      <c r="U96" s="26"/>
      <c r="V96" s="131"/>
      <c r="W96" s="28"/>
      <c r="X96" s="251"/>
      <c r="Y96" s="252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</row>
    <row r="97" spans="1:70" s="23" customFormat="1" ht="49.5" customHeight="1" hidden="1">
      <c r="A97" s="6" t="s">
        <v>38</v>
      </c>
      <c r="B97" s="1" t="s">
        <v>73</v>
      </c>
      <c r="C97" s="423"/>
      <c r="D97" s="360">
        <f>E97+F97</f>
        <v>0</v>
      </c>
      <c r="E97" s="2">
        <v>0</v>
      </c>
      <c r="F97" s="2">
        <v>0</v>
      </c>
      <c r="G97" s="2" t="e">
        <f>#N/A</f>
        <v>#N/A</v>
      </c>
      <c r="H97" s="2">
        <v>0</v>
      </c>
      <c r="I97" s="2">
        <v>0</v>
      </c>
      <c r="J97" s="2" t="e">
        <f>#N/A</f>
        <v>#N/A</v>
      </c>
      <c r="K97" s="2">
        <v>0</v>
      </c>
      <c r="L97" s="2">
        <v>0</v>
      </c>
      <c r="M97" s="2" t="e">
        <f>#N/A</f>
        <v>#N/A</v>
      </c>
      <c r="N97" s="2">
        <v>0</v>
      </c>
      <c r="O97" s="2">
        <v>0</v>
      </c>
      <c r="P97" s="386" t="s">
        <v>39</v>
      </c>
      <c r="Q97" s="36" t="s">
        <v>39</v>
      </c>
      <c r="R97" s="37"/>
      <c r="S97" s="20"/>
      <c r="T97" s="46"/>
      <c r="U97" s="26"/>
      <c r="V97" s="131"/>
      <c r="W97" s="60" t="s">
        <v>52</v>
      </c>
      <c r="X97" s="251"/>
      <c r="Y97" s="252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</row>
    <row r="98" spans="1:70" s="23" customFormat="1" ht="69" customHeight="1">
      <c r="A98" s="6" t="s">
        <v>38</v>
      </c>
      <c r="B98" s="1" t="s">
        <v>135</v>
      </c>
      <c r="C98" s="423"/>
      <c r="D98" s="360">
        <f>E98+F98</f>
        <v>1928774.89496</v>
      </c>
      <c r="E98" s="2">
        <v>0</v>
      </c>
      <c r="F98" s="2">
        <v>1928774.89496</v>
      </c>
      <c r="G98" s="2">
        <f>H98+I98</f>
        <v>326495.78025</v>
      </c>
      <c r="H98" s="2">
        <v>0</v>
      </c>
      <c r="I98" s="2">
        <v>326495.78025</v>
      </c>
      <c r="J98" s="2">
        <f>K98+L98</f>
        <v>324960.14997</v>
      </c>
      <c r="K98" s="2">
        <v>0</v>
      </c>
      <c r="L98" s="2">
        <v>324960.14997</v>
      </c>
      <c r="M98" s="2">
        <f>N98+O98</f>
        <v>324960.14997</v>
      </c>
      <c r="N98" s="2">
        <v>0</v>
      </c>
      <c r="O98" s="2">
        <v>324960.14997</v>
      </c>
      <c r="P98" s="386" t="s">
        <v>317</v>
      </c>
      <c r="Q98" s="36" t="s">
        <v>89</v>
      </c>
      <c r="R98" s="37">
        <v>102</v>
      </c>
      <c r="S98" s="20"/>
      <c r="T98" s="46"/>
      <c r="U98" s="26"/>
      <c r="V98" s="131"/>
      <c r="W98" s="28" t="s">
        <v>40</v>
      </c>
      <c r="X98" s="221"/>
      <c r="Y98" s="252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</row>
    <row r="99" spans="1:70" s="23" customFormat="1" ht="52.5" customHeight="1">
      <c r="A99" s="6" t="s">
        <v>139</v>
      </c>
      <c r="B99" s="298" t="s">
        <v>273</v>
      </c>
      <c r="C99" s="423"/>
      <c r="D99" s="360">
        <f>E99+F99</f>
        <v>500000</v>
      </c>
      <c r="E99" s="2">
        <v>500000</v>
      </c>
      <c r="F99" s="2">
        <v>0</v>
      </c>
      <c r="G99" s="2">
        <f>H99+I99</f>
        <v>500000</v>
      </c>
      <c r="H99" s="2">
        <v>500000</v>
      </c>
      <c r="I99" s="2">
        <v>0</v>
      </c>
      <c r="J99" s="2">
        <f>K99+L99</f>
        <v>500000</v>
      </c>
      <c r="K99" s="2">
        <v>500000</v>
      </c>
      <c r="L99" s="2">
        <v>0</v>
      </c>
      <c r="M99" s="2">
        <f>N99+O99</f>
        <v>500000</v>
      </c>
      <c r="N99" s="2">
        <v>500000</v>
      </c>
      <c r="O99" s="2">
        <v>0</v>
      </c>
      <c r="P99" s="386" t="s">
        <v>277</v>
      </c>
      <c r="Q99" s="36"/>
      <c r="R99" s="37"/>
      <c r="S99" s="20"/>
      <c r="T99" s="46"/>
      <c r="U99" s="26"/>
      <c r="V99" s="131"/>
      <c r="W99" s="28"/>
      <c r="X99" s="221"/>
      <c r="Y99" s="252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</row>
    <row r="100" spans="1:70" s="23" customFormat="1" ht="52.5" customHeight="1" hidden="1">
      <c r="A100" s="470"/>
      <c r="B100" s="471"/>
      <c r="C100" s="471"/>
      <c r="D100" s="36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86"/>
      <c r="Q100" s="36"/>
      <c r="R100" s="37"/>
      <c r="S100" s="20"/>
      <c r="T100" s="46"/>
      <c r="U100" s="26"/>
      <c r="V100" s="131"/>
      <c r="W100" s="28"/>
      <c r="X100" s="221"/>
      <c r="Y100" s="252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</row>
    <row r="101" spans="1:70" s="192" customFormat="1" ht="47.25" customHeight="1">
      <c r="A101" s="185" t="s">
        <v>37</v>
      </c>
      <c r="B101" s="439" t="s">
        <v>130</v>
      </c>
      <c r="C101" s="439"/>
      <c r="D101" s="362">
        <f aca="true" t="shared" si="21" ref="D101:D110">E101+F101</f>
        <v>1192450.06316</v>
      </c>
      <c r="E101" s="271">
        <v>0</v>
      </c>
      <c r="F101" s="271">
        <f>SUM(F102:F104)</f>
        <v>1192450.06316</v>
      </c>
      <c r="G101" s="271">
        <f aca="true" t="shared" si="22" ref="G101:G110">H101+I101</f>
        <v>1192371.84133</v>
      </c>
      <c r="H101" s="271">
        <v>0</v>
      </c>
      <c r="I101" s="271">
        <f>SUM(I102:I104)</f>
        <v>1192371.84133</v>
      </c>
      <c r="J101" s="271">
        <f aca="true" t="shared" si="23" ref="J101:J110">K101+L101</f>
        <v>1102974.59751</v>
      </c>
      <c r="K101" s="271">
        <v>0</v>
      </c>
      <c r="L101" s="271">
        <f>SUM(L102:L104)</f>
        <v>1102974.59751</v>
      </c>
      <c r="M101" s="271">
        <f aca="true" t="shared" si="24" ref="M101:M110">N101+O101</f>
        <v>1102974.59751</v>
      </c>
      <c r="N101" s="271">
        <v>0</v>
      </c>
      <c r="O101" s="271">
        <f>SUM(O102:O104)</f>
        <v>1102974.59751</v>
      </c>
      <c r="P101" s="398" t="s">
        <v>298</v>
      </c>
      <c r="Q101" s="179" t="s">
        <v>81</v>
      </c>
      <c r="R101" s="180">
        <f>SUM(R102:R104)</f>
        <v>31.700000000000003</v>
      </c>
      <c r="S101" s="181"/>
      <c r="T101" s="182"/>
      <c r="U101" s="183"/>
      <c r="V101" s="184"/>
      <c r="W101" s="178" t="s">
        <v>41</v>
      </c>
      <c r="X101" s="225"/>
      <c r="Y101" s="250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</row>
    <row r="102" spans="1:70" s="23" customFormat="1" ht="45.75" customHeight="1">
      <c r="A102" s="6" t="s">
        <v>102</v>
      </c>
      <c r="B102" s="329" t="s">
        <v>94</v>
      </c>
      <c r="C102" s="423"/>
      <c r="D102" s="360">
        <f t="shared" si="21"/>
        <v>394658.40447</v>
      </c>
      <c r="E102" s="2">
        <v>0</v>
      </c>
      <c r="F102" s="2">
        <v>394658.40447</v>
      </c>
      <c r="G102" s="2">
        <f t="shared" si="22"/>
        <v>394587.80547</v>
      </c>
      <c r="H102" s="2">
        <v>0</v>
      </c>
      <c r="I102" s="2">
        <v>394587.80547</v>
      </c>
      <c r="J102" s="2">
        <f t="shared" si="23"/>
        <v>373645.78802</v>
      </c>
      <c r="K102" s="2">
        <v>0</v>
      </c>
      <c r="L102" s="2">
        <v>373645.78802</v>
      </c>
      <c r="M102" s="2">
        <f t="shared" si="24"/>
        <v>373645.78802</v>
      </c>
      <c r="N102" s="2">
        <v>0</v>
      </c>
      <c r="O102" s="2">
        <v>373645.78802</v>
      </c>
      <c r="P102" s="386" t="s">
        <v>280</v>
      </c>
      <c r="Q102" s="36" t="s">
        <v>82</v>
      </c>
      <c r="R102" s="37">
        <v>25.3</v>
      </c>
      <c r="S102" s="20"/>
      <c r="T102" s="46"/>
      <c r="U102" s="26"/>
      <c r="V102" s="131"/>
      <c r="W102" s="28" t="s">
        <v>42</v>
      </c>
      <c r="X102" s="221"/>
      <c r="Y102" s="252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</row>
    <row r="103" spans="1:70" s="23" customFormat="1" ht="90" customHeight="1" hidden="1">
      <c r="A103" s="6" t="s">
        <v>103</v>
      </c>
      <c r="B103" s="329" t="s">
        <v>22</v>
      </c>
      <c r="C103" s="423"/>
      <c r="D103" s="360">
        <f t="shared" si="21"/>
        <v>0</v>
      </c>
      <c r="E103" s="2">
        <v>0</v>
      </c>
      <c r="F103" s="2">
        <v>0</v>
      </c>
      <c r="G103" s="2">
        <f t="shared" si="22"/>
        <v>0</v>
      </c>
      <c r="H103" s="2">
        <v>0</v>
      </c>
      <c r="I103" s="2">
        <v>0</v>
      </c>
      <c r="J103" s="2">
        <f t="shared" si="23"/>
        <v>0</v>
      </c>
      <c r="K103" s="2">
        <v>0</v>
      </c>
      <c r="L103" s="2">
        <v>0</v>
      </c>
      <c r="M103" s="2">
        <f t="shared" si="24"/>
        <v>0</v>
      </c>
      <c r="N103" s="2">
        <v>0</v>
      </c>
      <c r="O103" s="2">
        <v>0</v>
      </c>
      <c r="P103" s="386" t="s">
        <v>236</v>
      </c>
      <c r="Q103" s="36" t="s">
        <v>61</v>
      </c>
      <c r="R103" s="37"/>
      <c r="S103" s="20"/>
      <c r="T103" s="46"/>
      <c r="U103" s="26"/>
      <c r="V103" s="131"/>
      <c r="W103" s="28"/>
      <c r="X103" s="221"/>
      <c r="Y103" s="252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</row>
    <row r="104" spans="1:70" s="23" customFormat="1" ht="89.25" customHeight="1">
      <c r="A104" s="6" t="s">
        <v>103</v>
      </c>
      <c r="B104" s="329" t="s">
        <v>74</v>
      </c>
      <c r="C104" s="423"/>
      <c r="D104" s="360">
        <f t="shared" si="21"/>
        <v>797791.65869</v>
      </c>
      <c r="E104" s="2">
        <v>0</v>
      </c>
      <c r="F104" s="2">
        <v>797791.65869</v>
      </c>
      <c r="G104" s="2">
        <f t="shared" si="22"/>
        <v>797784.03586</v>
      </c>
      <c r="H104" s="2">
        <v>0</v>
      </c>
      <c r="I104" s="2">
        <v>797784.03586</v>
      </c>
      <c r="J104" s="2">
        <f t="shared" si="23"/>
        <v>729328.80949</v>
      </c>
      <c r="K104" s="2">
        <v>0</v>
      </c>
      <c r="L104" s="2">
        <v>729328.80949</v>
      </c>
      <c r="M104" s="2">
        <f t="shared" si="24"/>
        <v>729328.80949</v>
      </c>
      <c r="N104" s="2">
        <v>0</v>
      </c>
      <c r="O104" s="2">
        <v>729328.80949</v>
      </c>
      <c r="P104" s="386" t="s">
        <v>299</v>
      </c>
      <c r="Q104" s="36" t="s">
        <v>83</v>
      </c>
      <c r="R104" s="37">
        <v>6.4</v>
      </c>
      <c r="S104" s="20"/>
      <c r="T104" s="46"/>
      <c r="U104" s="26"/>
      <c r="V104" s="131"/>
      <c r="W104" s="28" t="s">
        <v>43</v>
      </c>
      <c r="X104" s="221"/>
      <c r="Y104" s="252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</row>
    <row r="105" spans="1:70" s="192" customFormat="1" ht="77.25" customHeight="1">
      <c r="A105" s="185" t="s">
        <v>19</v>
      </c>
      <c r="B105" s="439" t="s">
        <v>131</v>
      </c>
      <c r="C105" s="439"/>
      <c r="D105" s="362">
        <f t="shared" si="21"/>
        <v>972861.1646390001</v>
      </c>
      <c r="E105" s="271">
        <f>SUM(E106:E109)</f>
        <v>0</v>
      </c>
      <c r="F105" s="271">
        <f>SUM(F106:F109)</f>
        <v>972861.1646390001</v>
      </c>
      <c r="G105" s="271">
        <f t="shared" si="22"/>
        <v>958478.5466289999</v>
      </c>
      <c r="H105" s="271">
        <f>SUM(H106:H109)</f>
        <v>0</v>
      </c>
      <c r="I105" s="271">
        <f>SUM(I106:I109)</f>
        <v>958478.5466289999</v>
      </c>
      <c r="J105" s="271">
        <f t="shared" si="23"/>
        <v>952884.617199</v>
      </c>
      <c r="K105" s="271">
        <f>SUM(K106:K109)</f>
        <v>0</v>
      </c>
      <c r="L105" s="271">
        <f>SUM(L106:L109)</f>
        <v>952884.617199</v>
      </c>
      <c r="M105" s="271">
        <f t="shared" si="24"/>
        <v>959063.8802690001</v>
      </c>
      <c r="N105" s="271">
        <f>SUM(N106:N109)</f>
        <v>0</v>
      </c>
      <c r="O105" s="271">
        <f>SUM(O106:O109)</f>
        <v>959063.8802690001</v>
      </c>
      <c r="P105" s="394" t="s">
        <v>300</v>
      </c>
      <c r="Q105" s="179" t="s">
        <v>39</v>
      </c>
      <c r="R105" s="181"/>
      <c r="S105" s="181"/>
      <c r="T105" s="182"/>
      <c r="U105" s="183"/>
      <c r="V105" s="184"/>
      <c r="W105" s="178"/>
      <c r="X105" s="225"/>
      <c r="Y105" s="250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</row>
    <row r="106" spans="1:70" s="23" customFormat="1" ht="45" customHeight="1">
      <c r="A106" s="6" t="s">
        <v>20</v>
      </c>
      <c r="B106" s="329" t="s">
        <v>110</v>
      </c>
      <c r="C106" s="423"/>
      <c r="D106" s="360">
        <f t="shared" si="21"/>
        <v>662004.3084</v>
      </c>
      <c r="E106" s="2">
        <v>0</v>
      </c>
      <c r="F106" s="2">
        <v>662004.3084</v>
      </c>
      <c r="G106" s="2">
        <f t="shared" si="22"/>
        <v>648461.67427</v>
      </c>
      <c r="H106" s="2">
        <v>0</v>
      </c>
      <c r="I106" s="2">
        <v>648461.67427</v>
      </c>
      <c r="J106" s="2">
        <f t="shared" si="23"/>
        <v>645842.19568</v>
      </c>
      <c r="K106" s="2">
        <v>0</v>
      </c>
      <c r="L106" s="2">
        <v>645842.19568</v>
      </c>
      <c r="M106" s="2">
        <f t="shared" si="24"/>
        <v>652021.45875</v>
      </c>
      <c r="N106" s="2">
        <v>0</v>
      </c>
      <c r="O106" s="2">
        <v>652021.45875</v>
      </c>
      <c r="P106" s="386" t="s">
        <v>39</v>
      </c>
      <c r="Q106" s="36" t="s">
        <v>39</v>
      </c>
      <c r="R106" s="20"/>
      <c r="S106" s="20"/>
      <c r="T106" s="46"/>
      <c r="U106" s="26"/>
      <c r="V106" s="131"/>
      <c r="W106" s="28"/>
      <c r="X106" s="221"/>
      <c r="Y106" s="252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</row>
    <row r="107" spans="1:70" s="23" customFormat="1" ht="81.75" customHeight="1">
      <c r="A107" s="6" t="s">
        <v>21</v>
      </c>
      <c r="B107" s="330" t="s">
        <v>192</v>
      </c>
      <c r="C107" s="423"/>
      <c r="D107" s="360">
        <f>E107+F107</f>
        <v>270527.51918</v>
      </c>
      <c r="E107" s="2">
        <v>0</v>
      </c>
      <c r="F107" s="2">
        <v>270527.51918</v>
      </c>
      <c r="G107" s="2">
        <f t="shared" si="22"/>
        <v>270527.51918</v>
      </c>
      <c r="H107" s="2">
        <v>0</v>
      </c>
      <c r="I107" s="2">
        <v>270527.51918</v>
      </c>
      <c r="J107" s="2">
        <f t="shared" si="23"/>
        <v>270527.51918</v>
      </c>
      <c r="K107" s="2">
        <v>0</v>
      </c>
      <c r="L107" s="2">
        <v>270527.51918</v>
      </c>
      <c r="M107" s="2">
        <f t="shared" si="24"/>
        <v>270527.51918</v>
      </c>
      <c r="N107" s="2">
        <v>0</v>
      </c>
      <c r="O107" s="2">
        <v>270527.51918</v>
      </c>
      <c r="P107" s="386" t="s">
        <v>281</v>
      </c>
      <c r="Q107" s="36"/>
      <c r="R107" s="20"/>
      <c r="S107" s="20"/>
      <c r="T107" s="46"/>
      <c r="U107" s="26"/>
      <c r="V107" s="131"/>
      <c r="W107" s="28"/>
      <c r="X107" s="221"/>
      <c r="Y107" s="252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</row>
    <row r="108" spans="1:70" s="23" customFormat="1" ht="57" customHeight="1">
      <c r="A108" s="6" t="s">
        <v>104</v>
      </c>
      <c r="B108" s="329" t="s">
        <v>179</v>
      </c>
      <c r="C108" s="423"/>
      <c r="D108" s="360">
        <f t="shared" si="21"/>
        <v>8927.985599</v>
      </c>
      <c r="E108" s="2">
        <v>0</v>
      </c>
      <c r="F108" s="2">
        <v>8927.985599</v>
      </c>
      <c r="G108" s="2">
        <f t="shared" si="22"/>
        <v>8927.985599</v>
      </c>
      <c r="H108" s="2">
        <v>0</v>
      </c>
      <c r="I108" s="2">
        <f>F108</f>
        <v>8927.985599</v>
      </c>
      <c r="J108" s="2">
        <f t="shared" si="23"/>
        <v>8927.985599</v>
      </c>
      <c r="K108" s="2">
        <v>0</v>
      </c>
      <c r="L108" s="2">
        <f>I108</f>
        <v>8927.985599</v>
      </c>
      <c r="M108" s="2">
        <f t="shared" si="24"/>
        <v>8927.985599</v>
      </c>
      <c r="N108" s="2">
        <v>0</v>
      </c>
      <c r="O108" s="2">
        <f>L108</f>
        <v>8927.985599</v>
      </c>
      <c r="P108" s="394" t="s">
        <v>301</v>
      </c>
      <c r="Q108" s="36" t="s">
        <v>84</v>
      </c>
      <c r="R108" s="20"/>
      <c r="S108" s="20"/>
      <c r="T108" s="46"/>
      <c r="U108" s="26"/>
      <c r="V108" s="131"/>
      <c r="W108" s="28" t="s">
        <v>44</v>
      </c>
      <c r="X108" s="383"/>
      <c r="Y108" s="252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</row>
    <row r="109" spans="1:70" s="44" customFormat="1" ht="44.25" customHeight="1">
      <c r="A109" s="6" t="s">
        <v>200</v>
      </c>
      <c r="B109" s="329" t="s">
        <v>33</v>
      </c>
      <c r="C109" s="3"/>
      <c r="D109" s="360">
        <f t="shared" si="21"/>
        <v>31401.35146</v>
      </c>
      <c r="E109" s="2">
        <v>0</v>
      </c>
      <c r="F109" s="2">
        <v>31401.35146</v>
      </c>
      <c r="G109" s="2">
        <f t="shared" si="22"/>
        <v>30561.36758</v>
      </c>
      <c r="H109" s="2">
        <v>0</v>
      </c>
      <c r="I109" s="2">
        <v>30561.36758</v>
      </c>
      <c r="J109" s="2">
        <f t="shared" si="23"/>
        <v>27586.91674</v>
      </c>
      <c r="K109" s="2">
        <v>0</v>
      </c>
      <c r="L109" s="2">
        <v>27586.91674</v>
      </c>
      <c r="M109" s="2">
        <f t="shared" si="24"/>
        <v>27586.91674</v>
      </c>
      <c r="N109" s="2">
        <v>0</v>
      </c>
      <c r="O109" s="2">
        <v>27586.91674</v>
      </c>
      <c r="P109" s="393" t="s">
        <v>39</v>
      </c>
      <c r="Q109" s="29" t="s">
        <v>39</v>
      </c>
      <c r="R109" s="30"/>
      <c r="S109" s="30"/>
      <c r="T109" s="61"/>
      <c r="U109" s="27"/>
      <c r="V109" s="131"/>
      <c r="W109" s="28"/>
      <c r="X109" s="221"/>
      <c r="Y109" s="252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</row>
    <row r="110" spans="1:70" s="191" customFormat="1" ht="63.75" customHeight="1">
      <c r="A110" s="185" t="s">
        <v>100</v>
      </c>
      <c r="B110" s="472" t="s">
        <v>238</v>
      </c>
      <c r="C110" s="473"/>
      <c r="D110" s="362">
        <f t="shared" si="21"/>
        <v>2954808.91296</v>
      </c>
      <c r="E110" s="271">
        <f>E113+E114+E118+E117</f>
        <v>500000</v>
      </c>
      <c r="F110" s="271">
        <f>F113+F114+F118+F117</f>
        <v>2454808.91296</v>
      </c>
      <c r="G110" s="271">
        <f t="shared" si="22"/>
        <v>2944143.8341800002</v>
      </c>
      <c r="H110" s="271">
        <f>H113+H114+H118+H117</f>
        <v>500000</v>
      </c>
      <c r="I110" s="271">
        <f>I113+I114+I118+I117</f>
        <v>2444143.8341800002</v>
      </c>
      <c r="J110" s="271">
        <f t="shared" si="23"/>
        <v>2943893.47663</v>
      </c>
      <c r="K110" s="271">
        <f>K113+K114+K118+K117</f>
        <v>500000</v>
      </c>
      <c r="L110" s="271">
        <f>L113+L114+L118+L117</f>
        <v>2443893.47663</v>
      </c>
      <c r="M110" s="271">
        <f t="shared" si="24"/>
        <v>2943893.47663</v>
      </c>
      <c r="N110" s="271">
        <f>N113+N114+N118+N117</f>
        <v>500000</v>
      </c>
      <c r="O110" s="271">
        <f>O113+O114+O118+O117</f>
        <v>2443893.47663</v>
      </c>
      <c r="P110" s="396" t="s">
        <v>316</v>
      </c>
      <c r="Q110" s="186"/>
      <c r="R110" s="187"/>
      <c r="S110" s="188"/>
      <c r="T110" s="189"/>
      <c r="U110" s="190"/>
      <c r="V110" s="184"/>
      <c r="W110" s="178"/>
      <c r="X110" s="225"/>
      <c r="Y110" s="25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</row>
    <row r="111" spans="1:70" s="23" customFormat="1" ht="52.5" customHeight="1" hidden="1">
      <c r="A111" s="6" t="s">
        <v>101</v>
      </c>
      <c r="B111" s="297" t="s">
        <v>135</v>
      </c>
      <c r="C111" s="298"/>
      <c r="D111" s="358" t="e">
        <f>#N/A</f>
        <v>#N/A</v>
      </c>
      <c r="E111" s="270">
        <v>0</v>
      </c>
      <c r="F111" s="270">
        <v>0</v>
      </c>
      <c r="G111" s="270" t="e">
        <f>#N/A</f>
        <v>#N/A</v>
      </c>
      <c r="H111" s="270">
        <v>0</v>
      </c>
      <c r="I111" s="270">
        <v>0</v>
      </c>
      <c r="J111" s="270" t="e">
        <f>#N/A</f>
        <v>#N/A</v>
      </c>
      <c r="K111" s="270">
        <v>0</v>
      </c>
      <c r="L111" s="270">
        <v>0</v>
      </c>
      <c r="M111" s="270" t="e">
        <f>#N/A</f>
        <v>#N/A</v>
      </c>
      <c r="N111" s="270">
        <v>0</v>
      </c>
      <c r="O111" s="270">
        <v>0</v>
      </c>
      <c r="P111" s="399" t="s">
        <v>203</v>
      </c>
      <c r="Q111" s="47"/>
      <c r="R111" s="64"/>
      <c r="S111" s="65"/>
      <c r="T111" s="66"/>
      <c r="U111" s="26"/>
      <c r="V111" s="131"/>
      <c r="W111" s="28"/>
      <c r="X111" s="251"/>
      <c r="Y111" s="252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</row>
    <row r="112" spans="1:70" s="67" customFormat="1" ht="52.5" customHeight="1" hidden="1">
      <c r="A112" s="6" t="s">
        <v>141</v>
      </c>
      <c r="B112" s="297" t="s">
        <v>105</v>
      </c>
      <c r="C112" s="423"/>
      <c r="D112" s="360" t="e">
        <f>#N/A</f>
        <v>#N/A</v>
      </c>
      <c r="E112" s="2">
        <v>0</v>
      </c>
      <c r="F112" s="2">
        <v>0</v>
      </c>
      <c r="G112" s="2" t="e">
        <f>#N/A</f>
        <v>#N/A</v>
      </c>
      <c r="H112" s="2">
        <v>0</v>
      </c>
      <c r="I112" s="2">
        <v>0</v>
      </c>
      <c r="J112" s="2" t="e">
        <f>#N/A</f>
        <v>#N/A</v>
      </c>
      <c r="K112" s="2">
        <v>0</v>
      </c>
      <c r="L112" s="2">
        <v>0</v>
      </c>
      <c r="M112" s="2" t="e">
        <f>#N/A</f>
        <v>#N/A</v>
      </c>
      <c r="N112" s="2">
        <v>0</v>
      </c>
      <c r="O112" s="2">
        <v>0</v>
      </c>
      <c r="P112" s="399" t="s">
        <v>203</v>
      </c>
      <c r="Q112" s="36"/>
      <c r="R112" s="37"/>
      <c r="S112" s="20"/>
      <c r="T112" s="46"/>
      <c r="U112" s="26"/>
      <c r="V112" s="131"/>
      <c r="W112" s="28"/>
      <c r="X112" s="251"/>
      <c r="Y112" s="252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</row>
    <row r="113" spans="1:25" s="26" customFormat="1" ht="52.5" customHeight="1">
      <c r="A113" s="6" t="s">
        <v>141</v>
      </c>
      <c r="B113" s="329" t="s">
        <v>135</v>
      </c>
      <c r="C113" s="299"/>
      <c r="D113" s="360">
        <f aca="true" t="shared" si="25" ref="D113:D123">E113+F113</f>
        <v>2105341.41487</v>
      </c>
      <c r="E113" s="2">
        <v>0</v>
      </c>
      <c r="F113" s="2">
        <v>2105341.41487</v>
      </c>
      <c r="G113" s="2">
        <f>H113+I113</f>
        <v>2094676.33609</v>
      </c>
      <c r="H113" s="2">
        <v>0</v>
      </c>
      <c r="I113" s="2">
        <v>2094676.33609</v>
      </c>
      <c r="J113" s="2">
        <f>K113+L113</f>
        <v>2094425.97854</v>
      </c>
      <c r="K113" s="2">
        <v>0</v>
      </c>
      <c r="L113" s="2">
        <v>2094425.97854</v>
      </c>
      <c r="M113" s="2">
        <f>N113+O113</f>
        <v>2094425.97854</v>
      </c>
      <c r="N113" s="2">
        <v>0</v>
      </c>
      <c r="O113" s="2">
        <v>2094425.97854</v>
      </c>
      <c r="P113" s="400" t="s">
        <v>279</v>
      </c>
      <c r="Q113" s="36"/>
      <c r="R113" s="37"/>
      <c r="S113" s="20"/>
      <c r="T113" s="46"/>
      <c r="V113" s="131"/>
      <c r="W113" s="28"/>
      <c r="X113" s="251"/>
      <c r="Y113" s="252"/>
    </row>
    <row r="114" spans="1:25" s="26" customFormat="1" ht="52.5" customHeight="1">
      <c r="A114" s="6" t="s">
        <v>251</v>
      </c>
      <c r="B114" s="332" t="s">
        <v>257</v>
      </c>
      <c r="C114" s="322"/>
      <c r="D114" s="367">
        <f>D115</f>
        <v>349467.49809</v>
      </c>
      <c r="E114" s="275">
        <f aca="true" t="shared" si="26" ref="E114:O114">E115</f>
        <v>0</v>
      </c>
      <c r="F114" s="275">
        <f t="shared" si="26"/>
        <v>349467.49809</v>
      </c>
      <c r="G114" s="275">
        <f t="shared" si="26"/>
        <v>349467.49809</v>
      </c>
      <c r="H114" s="275">
        <f t="shared" si="26"/>
        <v>0</v>
      </c>
      <c r="I114" s="275">
        <f t="shared" si="26"/>
        <v>349467.49809</v>
      </c>
      <c r="J114" s="275">
        <f t="shared" si="26"/>
        <v>349467.49809</v>
      </c>
      <c r="K114" s="275">
        <f t="shared" si="26"/>
        <v>0</v>
      </c>
      <c r="L114" s="275">
        <f t="shared" si="26"/>
        <v>349467.49809</v>
      </c>
      <c r="M114" s="275">
        <f t="shared" si="26"/>
        <v>349467.49809</v>
      </c>
      <c r="N114" s="275">
        <f t="shared" si="26"/>
        <v>0</v>
      </c>
      <c r="O114" s="275">
        <f t="shared" si="26"/>
        <v>349467.49809</v>
      </c>
      <c r="P114" s="401" t="s">
        <v>39</v>
      </c>
      <c r="Q114" s="36"/>
      <c r="R114" s="37"/>
      <c r="S114" s="20"/>
      <c r="T114" s="46"/>
      <c r="V114" s="131"/>
      <c r="W114" s="28"/>
      <c r="X114" s="251"/>
      <c r="Y114" s="252"/>
    </row>
    <row r="115" spans="1:25" s="26" customFormat="1" ht="52.5" customHeight="1">
      <c r="A115" s="6" t="s">
        <v>259</v>
      </c>
      <c r="B115" s="332" t="s">
        <v>258</v>
      </c>
      <c r="C115" s="324"/>
      <c r="D115" s="367">
        <f>E115+F115</f>
        <v>349467.49809</v>
      </c>
      <c r="E115" s="275">
        <v>0</v>
      </c>
      <c r="F115" s="275">
        <v>349467.49809</v>
      </c>
      <c r="G115" s="275">
        <f>H115+I115</f>
        <v>349467.49809</v>
      </c>
      <c r="H115" s="275">
        <f>H119</f>
        <v>0</v>
      </c>
      <c r="I115" s="275">
        <v>349467.49809</v>
      </c>
      <c r="J115" s="275">
        <f>K115+L115</f>
        <v>349467.49809</v>
      </c>
      <c r="K115" s="275">
        <f>K119</f>
        <v>0</v>
      </c>
      <c r="L115" s="275">
        <v>349467.49809</v>
      </c>
      <c r="M115" s="275">
        <f>N115+O115</f>
        <v>349467.49809</v>
      </c>
      <c r="N115" s="275">
        <f>N119</f>
        <v>0</v>
      </c>
      <c r="O115" s="275">
        <v>349467.49809</v>
      </c>
      <c r="P115" s="401" t="s">
        <v>39</v>
      </c>
      <c r="Q115" s="36"/>
      <c r="R115" s="37"/>
      <c r="S115" s="20"/>
      <c r="T115" s="46"/>
      <c r="V115" s="131"/>
      <c r="W115" s="28"/>
      <c r="X115" s="251"/>
      <c r="Y115" s="252"/>
    </row>
    <row r="116" spans="1:25" s="26" customFormat="1" ht="75.75" customHeight="1">
      <c r="A116" s="6" t="s">
        <v>260</v>
      </c>
      <c r="B116" s="331" t="s">
        <v>276</v>
      </c>
      <c r="C116" s="324"/>
      <c r="D116" s="367">
        <f>E116+F116</f>
        <v>500000</v>
      </c>
      <c r="E116" s="275">
        <f>E117+E118</f>
        <v>500000</v>
      </c>
      <c r="F116" s="275">
        <f>F117+F118</f>
        <v>0</v>
      </c>
      <c r="G116" s="275">
        <f>H116+I116</f>
        <v>500000</v>
      </c>
      <c r="H116" s="275">
        <f>H117+H118</f>
        <v>500000</v>
      </c>
      <c r="I116" s="275">
        <f>I117+I118</f>
        <v>0</v>
      </c>
      <c r="J116" s="275">
        <f>K116+L116</f>
        <v>500000</v>
      </c>
      <c r="K116" s="275">
        <f>K117+K118</f>
        <v>500000</v>
      </c>
      <c r="L116" s="275">
        <f>L117+L118</f>
        <v>0</v>
      </c>
      <c r="M116" s="275">
        <f>N116+O116</f>
        <v>500000</v>
      </c>
      <c r="N116" s="275">
        <f>N117+N118</f>
        <v>500000</v>
      </c>
      <c r="O116" s="275">
        <f>O117+O118</f>
        <v>0</v>
      </c>
      <c r="P116" s="400" t="s">
        <v>315</v>
      </c>
      <c r="Q116" s="36"/>
      <c r="R116" s="37"/>
      <c r="S116" s="20"/>
      <c r="T116" s="46"/>
      <c r="V116" s="131"/>
      <c r="W116" s="28"/>
      <c r="X116" s="251"/>
      <c r="Y116" s="252"/>
    </row>
    <row r="117" spans="1:25" s="26" customFormat="1" ht="52.5" customHeight="1">
      <c r="A117" s="6" t="s">
        <v>267</v>
      </c>
      <c r="B117" s="332" t="s">
        <v>135</v>
      </c>
      <c r="C117" s="324"/>
      <c r="D117" s="360">
        <f>E117+F117</f>
        <v>453719.89913</v>
      </c>
      <c r="E117" s="2">
        <v>453719.89913</v>
      </c>
      <c r="F117" s="2">
        <v>0</v>
      </c>
      <c r="G117" s="2">
        <f>H117+I117</f>
        <v>453719.89913</v>
      </c>
      <c r="H117" s="2">
        <v>453719.89913</v>
      </c>
      <c r="I117" s="2">
        <v>0</v>
      </c>
      <c r="J117" s="2">
        <f>K117+L117</f>
        <v>453719.89913</v>
      </c>
      <c r="K117" s="2">
        <v>453719.89913</v>
      </c>
      <c r="L117" s="2">
        <v>0</v>
      </c>
      <c r="M117" s="2">
        <f>N117+O117</f>
        <v>453719.89913</v>
      </c>
      <c r="N117" s="2">
        <v>453719.89913</v>
      </c>
      <c r="O117" s="2">
        <v>0</v>
      </c>
      <c r="P117" s="400" t="s">
        <v>278</v>
      </c>
      <c r="Q117" s="36"/>
      <c r="R117" s="37"/>
      <c r="S117" s="20"/>
      <c r="T117" s="46"/>
      <c r="V117" s="131"/>
      <c r="W117" s="28"/>
      <c r="X117" s="251"/>
      <c r="Y117" s="252"/>
    </row>
    <row r="118" spans="1:25" s="26" customFormat="1" ht="52.5" customHeight="1">
      <c r="A118" s="6" t="s">
        <v>268</v>
      </c>
      <c r="B118" s="329" t="s">
        <v>261</v>
      </c>
      <c r="C118" s="299"/>
      <c r="D118" s="360">
        <f t="shared" si="25"/>
        <v>46280.10087</v>
      </c>
      <c r="E118" s="2">
        <v>46280.10087</v>
      </c>
      <c r="F118" s="2">
        <v>0</v>
      </c>
      <c r="G118" s="2">
        <f>H118+I118</f>
        <v>46280.10087</v>
      </c>
      <c r="H118" s="2">
        <f>E118</f>
        <v>46280.10087</v>
      </c>
      <c r="I118" s="2">
        <v>0</v>
      </c>
      <c r="J118" s="2">
        <f>K118+L118</f>
        <v>46280.10087</v>
      </c>
      <c r="K118" s="2">
        <f>H118</f>
        <v>46280.10087</v>
      </c>
      <c r="L118" s="2">
        <v>0</v>
      </c>
      <c r="M118" s="2">
        <f>N118+O118</f>
        <v>46280.10087</v>
      </c>
      <c r="N118" s="2">
        <f>H118</f>
        <v>46280.10087</v>
      </c>
      <c r="O118" s="2">
        <v>0</v>
      </c>
      <c r="P118" s="400" t="s">
        <v>314</v>
      </c>
      <c r="Q118" s="36"/>
      <c r="R118" s="37"/>
      <c r="S118" s="20"/>
      <c r="T118" s="46"/>
      <c r="V118" s="131"/>
      <c r="W118" s="28"/>
      <c r="X118" s="251"/>
      <c r="Y118" s="252"/>
    </row>
    <row r="119" spans="1:25" s="26" customFormat="1" ht="52.5" customHeight="1" hidden="1">
      <c r="A119" s="6" t="s">
        <v>269</v>
      </c>
      <c r="B119" s="323"/>
      <c r="C119" s="299"/>
      <c r="D119" s="360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401"/>
      <c r="Q119" s="36"/>
      <c r="R119" s="37"/>
      <c r="S119" s="20"/>
      <c r="T119" s="46"/>
      <c r="V119" s="131"/>
      <c r="W119" s="28"/>
      <c r="X119" s="251"/>
      <c r="Y119" s="252"/>
    </row>
    <row r="120" spans="1:25" s="183" customFormat="1" ht="52.5" customHeight="1">
      <c r="A120" s="197" t="s">
        <v>142</v>
      </c>
      <c r="B120" s="480" t="s">
        <v>162</v>
      </c>
      <c r="C120" s="447"/>
      <c r="D120" s="362">
        <f t="shared" si="25"/>
        <v>81234.662</v>
      </c>
      <c r="E120" s="271">
        <f>E123</f>
        <v>0</v>
      </c>
      <c r="F120" s="271">
        <f>F121+F122+F123</f>
        <v>81234.662</v>
      </c>
      <c r="G120" s="271">
        <f aca="true" t="shared" si="27" ref="G120:G129">H120+I120</f>
        <v>80376.78061</v>
      </c>
      <c r="H120" s="271">
        <f>H123</f>
        <v>0</v>
      </c>
      <c r="I120" s="271">
        <f>I121+I122+I123</f>
        <v>80376.78061</v>
      </c>
      <c r="J120" s="271">
        <f aca="true" t="shared" si="28" ref="J120:J129">K120+L120</f>
        <v>80376.78061</v>
      </c>
      <c r="K120" s="271">
        <f>K123</f>
        <v>0</v>
      </c>
      <c r="L120" s="271">
        <f>L121+L122+L123</f>
        <v>80376.78061</v>
      </c>
      <c r="M120" s="271">
        <f aca="true" t="shared" si="29" ref="M120:M129">N120+O120</f>
        <v>80376.78061</v>
      </c>
      <c r="N120" s="271">
        <f>N123</f>
        <v>0</v>
      </c>
      <c r="O120" s="271">
        <f>O121+O122+O123</f>
        <v>80376.78061</v>
      </c>
      <c r="P120" s="391" t="s">
        <v>39</v>
      </c>
      <c r="Q120" s="179"/>
      <c r="R120" s="180"/>
      <c r="S120" s="181"/>
      <c r="T120" s="182"/>
      <c r="V120" s="184"/>
      <c r="W120" s="178"/>
      <c r="X120" s="253"/>
      <c r="Y120" s="250"/>
    </row>
    <row r="121" spans="1:70" s="35" customFormat="1" ht="63.75" customHeight="1">
      <c r="A121" s="6" t="s">
        <v>148</v>
      </c>
      <c r="B121" s="307" t="s">
        <v>163</v>
      </c>
      <c r="C121" s="94"/>
      <c r="D121" s="358">
        <f t="shared" si="25"/>
        <v>6849.91662</v>
      </c>
      <c r="E121" s="270">
        <v>0</v>
      </c>
      <c r="F121" s="270">
        <v>6849.91662</v>
      </c>
      <c r="G121" s="270">
        <f t="shared" si="27"/>
        <v>6680.78287</v>
      </c>
      <c r="H121" s="270">
        <v>0</v>
      </c>
      <c r="I121" s="270">
        <v>6680.78287</v>
      </c>
      <c r="J121" s="270">
        <f t="shared" si="28"/>
        <v>6680.78287</v>
      </c>
      <c r="K121" s="270">
        <v>0</v>
      </c>
      <c r="L121" s="270">
        <v>6680.78287</v>
      </c>
      <c r="M121" s="270">
        <f t="shared" si="29"/>
        <v>6680.78287</v>
      </c>
      <c r="N121" s="270">
        <v>0</v>
      </c>
      <c r="O121" s="270">
        <v>6680.78287</v>
      </c>
      <c r="P121" s="386" t="s">
        <v>39</v>
      </c>
      <c r="Q121" s="29"/>
      <c r="R121" s="31"/>
      <c r="S121" s="31"/>
      <c r="T121" s="32"/>
      <c r="U121" s="33"/>
      <c r="V121" s="131"/>
      <c r="W121" s="34"/>
      <c r="X121" s="254"/>
      <c r="Y121" s="255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</row>
    <row r="122" spans="1:70" s="35" customFormat="1" ht="63.75" customHeight="1">
      <c r="A122" s="6" t="s">
        <v>180</v>
      </c>
      <c r="B122" s="333" t="s">
        <v>181</v>
      </c>
      <c r="C122" s="94"/>
      <c r="D122" s="358">
        <f t="shared" si="25"/>
        <v>74384.74538</v>
      </c>
      <c r="E122" s="270">
        <v>0</v>
      </c>
      <c r="F122" s="270">
        <v>74384.74538</v>
      </c>
      <c r="G122" s="270">
        <f t="shared" si="27"/>
        <v>73695.99774</v>
      </c>
      <c r="H122" s="270">
        <v>0</v>
      </c>
      <c r="I122" s="270">
        <v>73695.99774</v>
      </c>
      <c r="J122" s="270">
        <f t="shared" si="28"/>
        <v>73695.99774</v>
      </c>
      <c r="K122" s="270">
        <v>0</v>
      </c>
      <c r="L122" s="270">
        <v>73695.99774</v>
      </c>
      <c r="M122" s="270">
        <f t="shared" si="29"/>
        <v>73695.99774</v>
      </c>
      <c r="N122" s="270">
        <v>0</v>
      </c>
      <c r="O122" s="270">
        <v>73695.99774</v>
      </c>
      <c r="P122" s="386" t="s">
        <v>39</v>
      </c>
      <c r="Q122" s="29"/>
      <c r="R122" s="31"/>
      <c r="S122" s="31"/>
      <c r="T122" s="32"/>
      <c r="U122" s="33"/>
      <c r="V122" s="131"/>
      <c r="W122" s="34"/>
      <c r="X122" s="254"/>
      <c r="Y122" s="255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</row>
    <row r="123" spans="1:70" s="35" customFormat="1" ht="63.75" customHeight="1" hidden="1">
      <c r="A123" s="6" t="s">
        <v>107</v>
      </c>
      <c r="B123" s="310" t="s">
        <v>182</v>
      </c>
      <c r="C123" s="94"/>
      <c r="D123" s="358">
        <f t="shared" si="25"/>
        <v>0</v>
      </c>
      <c r="E123" s="270">
        <v>0</v>
      </c>
      <c r="F123" s="270">
        <v>0</v>
      </c>
      <c r="G123" s="270">
        <f t="shared" si="27"/>
        <v>0</v>
      </c>
      <c r="H123" s="270">
        <v>0</v>
      </c>
      <c r="I123" s="270">
        <v>0</v>
      </c>
      <c r="J123" s="270">
        <f t="shared" si="28"/>
        <v>0</v>
      </c>
      <c r="K123" s="270">
        <v>0</v>
      </c>
      <c r="L123" s="270">
        <v>0</v>
      </c>
      <c r="M123" s="270">
        <f t="shared" si="29"/>
        <v>0</v>
      </c>
      <c r="N123" s="270">
        <v>0</v>
      </c>
      <c r="O123" s="270">
        <v>0</v>
      </c>
      <c r="P123" s="386" t="s">
        <v>39</v>
      </c>
      <c r="Q123" s="29"/>
      <c r="R123" s="31"/>
      <c r="S123" s="31"/>
      <c r="T123" s="32"/>
      <c r="U123" s="33"/>
      <c r="V123" s="131"/>
      <c r="W123" s="34"/>
      <c r="X123" s="254"/>
      <c r="Y123" s="255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</row>
    <row r="124" spans="1:25" s="27" customFormat="1" ht="52.5" customHeight="1" hidden="1">
      <c r="A124" s="427" t="s">
        <v>142</v>
      </c>
      <c r="B124" s="311" t="s">
        <v>147</v>
      </c>
      <c r="C124" s="108"/>
      <c r="D124" s="358" t="e">
        <f>#N/A</f>
        <v>#N/A</v>
      </c>
      <c r="E124" s="270">
        <v>0</v>
      </c>
      <c r="F124" s="270">
        <v>0</v>
      </c>
      <c r="G124" s="270">
        <f t="shared" si="27"/>
        <v>0</v>
      </c>
      <c r="H124" s="270">
        <v>0</v>
      </c>
      <c r="I124" s="270">
        <v>0</v>
      </c>
      <c r="J124" s="270">
        <f t="shared" si="28"/>
        <v>0</v>
      </c>
      <c r="K124" s="270">
        <v>0</v>
      </c>
      <c r="L124" s="270">
        <v>0</v>
      </c>
      <c r="M124" s="270">
        <f t="shared" si="29"/>
        <v>0</v>
      </c>
      <c r="N124" s="270">
        <v>0</v>
      </c>
      <c r="O124" s="270">
        <v>0</v>
      </c>
      <c r="P124" s="394" t="s">
        <v>154</v>
      </c>
      <c r="Q124" s="29"/>
      <c r="R124" s="105"/>
      <c r="S124" s="30"/>
      <c r="T124" s="61"/>
      <c r="V124" s="131"/>
      <c r="W124" s="28"/>
      <c r="X124" s="251"/>
      <c r="Y124" s="252"/>
    </row>
    <row r="125" spans="1:70" s="35" customFormat="1" ht="63.75" customHeight="1" hidden="1">
      <c r="A125" s="6" t="s">
        <v>148</v>
      </c>
      <c r="B125" s="307" t="s">
        <v>149</v>
      </c>
      <c r="C125" s="94"/>
      <c r="D125" s="358" t="e">
        <f>#N/A</f>
        <v>#N/A</v>
      </c>
      <c r="E125" s="270">
        <v>0</v>
      </c>
      <c r="F125" s="270">
        <v>0</v>
      </c>
      <c r="G125" s="270">
        <f t="shared" si="27"/>
        <v>0</v>
      </c>
      <c r="H125" s="270">
        <v>0</v>
      </c>
      <c r="I125" s="270">
        <v>0</v>
      </c>
      <c r="J125" s="270">
        <f t="shared" si="28"/>
        <v>0</v>
      </c>
      <c r="K125" s="270">
        <v>0</v>
      </c>
      <c r="L125" s="270">
        <v>0</v>
      </c>
      <c r="M125" s="270">
        <f t="shared" si="29"/>
        <v>0</v>
      </c>
      <c r="N125" s="270">
        <v>0</v>
      </c>
      <c r="O125" s="270">
        <v>0</v>
      </c>
      <c r="P125" s="386" t="s">
        <v>156</v>
      </c>
      <c r="Q125" s="29"/>
      <c r="R125" s="31"/>
      <c r="S125" s="31"/>
      <c r="T125" s="32"/>
      <c r="U125" s="33"/>
      <c r="V125" s="131"/>
      <c r="W125" s="34"/>
      <c r="X125" s="254"/>
      <c r="Y125" s="255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</row>
    <row r="126" spans="1:70" s="160" customFormat="1" ht="67.5" customHeight="1">
      <c r="A126" s="474" t="s">
        <v>132</v>
      </c>
      <c r="B126" s="443"/>
      <c r="C126" s="443"/>
      <c r="D126" s="362">
        <f>E126+F126</f>
        <v>2090206.1896399998</v>
      </c>
      <c r="E126" s="271">
        <f>E130+E127+E128</f>
        <v>0</v>
      </c>
      <c r="F126" s="271">
        <f>F130+F127+F128+F129</f>
        <v>2090206.1896399998</v>
      </c>
      <c r="G126" s="271">
        <f t="shared" si="27"/>
        <v>2040463.5204699999</v>
      </c>
      <c r="H126" s="271">
        <f>H130+H127+H128</f>
        <v>0</v>
      </c>
      <c r="I126" s="271">
        <f>I130+I127+I128+I129</f>
        <v>2040463.5204699999</v>
      </c>
      <c r="J126" s="271">
        <f t="shared" si="28"/>
        <v>1821715.32324</v>
      </c>
      <c r="K126" s="271">
        <f>K130+K127+K128</f>
        <v>0</v>
      </c>
      <c r="L126" s="271">
        <f>L130+L127+L128+L129</f>
        <v>1821715.32324</v>
      </c>
      <c r="M126" s="271">
        <f t="shared" si="29"/>
        <v>1831810.93699</v>
      </c>
      <c r="N126" s="271">
        <f>N130+N127+N128</f>
        <v>0</v>
      </c>
      <c r="O126" s="271">
        <f>O130+O127+O128+O129</f>
        <v>1831810.93699</v>
      </c>
      <c r="P126" s="393" t="s">
        <v>291</v>
      </c>
      <c r="Q126" s="173" t="s">
        <v>39</v>
      </c>
      <c r="R126" s="176"/>
      <c r="S126" s="176"/>
      <c r="T126" s="177"/>
      <c r="U126" s="159"/>
      <c r="V126" s="150"/>
      <c r="W126" s="178"/>
      <c r="X126" s="256"/>
      <c r="Y126" s="257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</row>
    <row r="127" spans="1:70" s="86" customFormat="1" ht="53.25" customHeight="1">
      <c r="A127" s="478" t="s">
        <v>217</v>
      </c>
      <c r="B127" s="479"/>
      <c r="C127" s="479"/>
      <c r="D127" s="358">
        <f>E127+F127</f>
        <v>26836.06075</v>
      </c>
      <c r="E127" s="270">
        <f>E133</f>
        <v>0</v>
      </c>
      <c r="F127" s="270">
        <f>F133</f>
        <v>26836.06075</v>
      </c>
      <c r="G127" s="270">
        <f t="shared" si="27"/>
        <v>26836.06075</v>
      </c>
      <c r="H127" s="270">
        <f>H133</f>
        <v>0</v>
      </c>
      <c r="I127" s="270">
        <f>I133</f>
        <v>26836.06075</v>
      </c>
      <c r="J127" s="270">
        <f t="shared" si="28"/>
        <v>25944.7434</v>
      </c>
      <c r="K127" s="270">
        <f>K133</f>
        <v>0</v>
      </c>
      <c r="L127" s="270">
        <f>L133</f>
        <v>25944.7434</v>
      </c>
      <c r="M127" s="270">
        <f t="shared" si="29"/>
        <v>25944.7434</v>
      </c>
      <c r="N127" s="270">
        <f>N133</f>
        <v>0</v>
      </c>
      <c r="O127" s="270">
        <f>O133</f>
        <v>25944.7434</v>
      </c>
      <c r="P127" s="398" t="s">
        <v>289</v>
      </c>
      <c r="Q127" s="29"/>
      <c r="R127" s="30"/>
      <c r="S127" s="30"/>
      <c r="T127" s="61"/>
      <c r="U127" s="19"/>
      <c r="V127" s="133"/>
      <c r="W127" s="28"/>
      <c r="X127" s="241"/>
      <c r="Y127" s="240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</row>
    <row r="128" spans="1:70" s="86" customFormat="1" ht="64.5" customHeight="1">
      <c r="A128" s="475" t="s">
        <v>220</v>
      </c>
      <c r="B128" s="476"/>
      <c r="C128" s="477"/>
      <c r="D128" s="358">
        <f>E128+F128</f>
        <v>63420.63</v>
      </c>
      <c r="E128" s="270">
        <f>E137</f>
        <v>0</v>
      </c>
      <c r="F128" s="270">
        <f>F137</f>
        <v>63420.63</v>
      </c>
      <c r="G128" s="270">
        <f t="shared" si="27"/>
        <v>63420.63</v>
      </c>
      <c r="H128" s="270">
        <f>H137</f>
        <v>0</v>
      </c>
      <c r="I128" s="270">
        <f>I137</f>
        <v>63420.63</v>
      </c>
      <c r="J128" s="270">
        <f t="shared" si="28"/>
        <v>63420.63</v>
      </c>
      <c r="K128" s="270">
        <f>K137</f>
        <v>0</v>
      </c>
      <c r="L128" s="270">
        <f>L137</f>
        <v>63420.63</v>
      </c>
      <c r="M128" s="270">
        <f t="shared" si="29"/>
        <v>63420.63</v>
      </c>
      <c r="N128" s="270">
        <f>N137</f>
        <v>0</v>
      </c>
      <c r="O128" s="270">
        <f>O137</f>
        <v>63420.63</v>
      </c>
      <c r="P128" s="393" t="s">
        <v>291</v>
      </c>
      <c r="Q128" s="29"/>
      <c r="R128" s="30"/>
      <c r="S128" s="30"/>
      <c r="T128" s="61"/>
      <c r="U128" s="19"/>
      <c r="V128" s="133"/>
      <c r="W128" s="28"/>
      <c r="X128" s="241"/>
      <c r="Y128" s="240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</row>
    <row r="129" spans="1:70" s="86" customFormat="1" ht="48" customHeight="1">
      <c r="A129" s="458" t="s">
        <v>222</v>
      </c>
      <c r="B129" s="459"/>
      <c r="C129" s="459"/>
      <c r="D129" s="358">
        <f>E129+F129</f>
        <v>135905.90102</v>
      </c>
      <c r="E129" s="270">
        <f>E143</f>
        <v>0</v>
      </c>
      <c r="F129" s="270">
        <f>F143</f>
        <v>135905.90102</v>
      </c>
      <c r="G129" s="270">
        <f t="shared" si="27"/>
        <v>135886.90102</v>
      </c>
      <c r="H129" s="270">
        <f>H143</f>
        <v>0</v>
      </c>
      <c r="I129" s="270">
        <f>I143</f>
        <v>135886.90102</v>
      </c>
      <c r="J129" s="270">
        <f t="shared" si="28"/>
        <v>135883.04811</v>
      </c>
      <c r="K129" s="270">
        <f>K143</f>
        <v>0</v>
      </c>
      <c r="L129" s="270">
        <f>L143</f>
        <v>135883.04811</v>
      </c>
      <c r="M129" s="270">
        <f t="shared" si="29"/>
        <v>135883.04811</v>
      </c>
      <c r="N129" s="270">
        <f>N143</f>
        <v>0</v>
      </c>
      <c r="O129" s="270">
        <f>O143</f>
        <v>135883.04811</v>
      </c>
      <c r="P129" s="393" t="s">
        <v>39</v>
      </c>
      <c r="Q129" s="29"/>
      <c r="R129" s="30"/>
      <c r="S129" s="30"/>
      <c r="T129" s="61"/>
      <c r="U129" s="19"/>
      <c r="V129" s="133"/>
      <c r="W129" s="28"/>
      <c r="X129" s="241"/>
      <c r="Y129" s="240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</row>
    <row r="130" spans="1:70" s="155" customFormat="1" ht="61.5" customHeight="1">
      <c r="A130" s="422">
        <v>1</v>
      </c>
      <c r="B130" s="443" t="s">
        <v>133</v>
      </c>
      <c r="C130" s="443"/>
      <c r="D130" s="362">
        <f>F130+E130</f>
        <v>1864043.59787</v>
      </c>
      <c r="E130" s="271">
        <f>E131+E132</f>
        <v>0</v>
      </c>
      <c r="F130" s="271">
        <f>F131+F132</f>
        <v>1864043.59787</v>
      </c>
      <c r="G130" s="271">
        <f>I130+H130</f>
        <v>1814319.9287</v>
      </c>
      <c r="H130" s="271">
        <f>H131+H132</f>
        <v>0</v>
      </c>
      <c r="I130" s="271">
        <f>I131+I132</f>
        <v>1814319.9287</v>
      </c>
      <c r="J130" s="271">
        <f>L130+K130</f>
        <v>1596466.90173</v>
      </c>
      <c r="K130" s="271">
        <f>K131+K132</f>
        <v>0</v>
      </c>
      <c r="L130" s="271">
        <f>L131+L132</f>
        <v>1596466.90173</v>
      </c>
      <c r="M130" s="271">
        <f>O130+N130</f>
        <v>1606562.51548</v>
      </c>
      <c r="N130" s="271">
        <f>N131+N132</f>
        <v>0</v>
      </c>
      <c r="O130" s="271">
        <f>O131+O132</f>
        <v>1606562.51548</v>
      </c>
      <c r="P130" s="428" t="s">
        <v>39</v>
      </c>
      <c r="Q130" s="173"/>
      <c r="R130" s="174"/>
      <c r="S130" s="174"/>
      <c r="T130" s="175"/>
      <c r="U130" s="151"/>
      <c r="V130" s="152"/>
      <c r="W130" s="171"/>
      <c r="X130" s="258"/>
      <c r="Y130" s="259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1"/>
      <c r="BQ130" s="151"/>
      <c r="BR130" s="151"/>
    </row>
    <row r="131" spans="1:25" ht="84.75" customHeight="1" thickBot="1">
      <c r="A131" s="6" t="s">
        <v>2</v>
      </c>
      <c r="B131" s="452" t="s">
        <v>189</v>
      </c>
      <c r="C131" s="452"/>
      <c r="D131" s="360">
        <f>F131+E131</f>
        <v>1523972.48895</v>
      </c>
      <c r="E131" s="2">
        <v>0</v>
      </c>
      <c r="F131" s="2">
        <v>1523972.48895</v>
      </c>
      <c r="G131" s="2">
        <f>I131+H131</f>
        <v>1477173.6318</v>
      </c>
      <c r="H131" s="2">
        <v>0</v>
      </c>
      <c r="I131" s="2">
        <v>1477173.6318</v>
      </c>
      <c r="J131" s="2">
        <f>L131+K131</f>
        <v>1259320.60483</v>
      </c>
      <c r="K131" s="2">
        <v>0</v>
      </c>
      <c r="L131" s="2">
        <v>1259320.60483</v>
      </c>
      <c r="M131" s="2">
        <f>O131+N131</f>
        <v>1257275.26307</v>
      </c>
      <c r="N131" s="2">
        <v>0</v>
      </c>
      <c r="O131" s="2">
        <v>1257275.26307</v>
      </c>
      <c r="P131" s="386" t="s">
        <v>39</v>
      </c>
      <c r="Q131" s="71" t="s">
        <v>39</v>
      </c>
      <c r="R131" s="20"/>
      <c r="S131" s="20"/>
      <c r="T131" s="46"/>
      <c r="W131" s="28"/>
      <c r="X131" s="241"/>
      <c r="Y131" s="240"/>
    </row>
    <row r="132" spans="1:25" ht="84.75" customHeight="1" thickBot="1" thickTop="1">
      <c r="A132" s="6" t="s">
        <v>17</v>
      </c>
      <c r="B132" s="468" t="s">
        <v>190</v>
      </c>
      <c r="C132" s="469"/>
      <c r="D132" s="360">
        <f>F132+E132</f>
        <v>340071.10892</v>
      </c>
      <c r="E132" s="2">
        <v>0</v>
      </c>
      <c r="F132" s="2">
        <v>340071.10892</v>
      </c>
      <c r="G132" s="2">
        <f>I132+H132</f>
        <v>337146.2969</v>
      </c>
      <c r="H132" s="2">
        <v>0</v>
      </c>
      <c r="I132" s="2">
        <v>337146.2969</v>
      </c>
      <c r="J132" s="2">
        <f>L132+K132</f>
        <v>337146.2969</v>
      </c>
      <c r="K132" s="2">
        <v>0</v>
      </c>
      <c r="L132" s="2">
        <v>337146.2969</v>
      </c>
      <c r="M132" s="2">
        <f>O132+N132</f>
        <v>349287.25241</v>
      </c>
      <c r="N132" s="2">
        <v>0</v>
      </c>
      <c r="O132" s="2">
        <v>349287.25241</v>
      </c>
      <c r="P132" s="386" t="s">
        <v>39</v>
      </c>
      <c r="Q132" s="71" t="s">
        <v>39</v>
      </c>
      <c r="R132" s="20"/>
      <c r="S132" s="20"/>
      <c r="T132" s="46"/>
      <c r="W132" s="28"/>
      <c r="X132" s="241"/>
      <c r="Y132" s="240"/>
    </row>
    <row r="133" spans="1:70" s="172" customFormat="1" ht="61.5" customHeight="1" thickTop="1">
      <c r="A133" s="418" t="s">
        <v>150</v>
      </c>
      <c r="B133" s="446" t="s">
        <v>235</v>
      </c>
      <c r="C133" s="447"/>
      <c r="D133" s="362">
        <f>E133+F133</f>
        <v>26836.06075</v>
      </c>
      <c r="E133" s="271">
        <f>E141</f>
        <v>0</v>
      </c>
      <c r="F133" s="271">
        <f>F134+F136</f>
        <v>26836.06075</v>
      </c>
      <c r="G133" s="271">
        <f>H133+I133</f>
        <v>26836.06075</v>
      </c>
      <c r="H133" s="271">
        <f>H141</f>
        <v>0</v>
      </c>
      <c r="I133" s="271">
        <f>I134+I136</f>
        <v>26836.06075</v>
      </c>
      <c r="J133" s="271">
        <f>K133+L133</f>
        <v>25944.7434</v>
      </c>
      <c r="K133" s="271">
        <f>K141</f>
        <v>0</v>
      </c>
      <c r="L133" s="271">
        <f>L134+L136</f>
        <v>25944.7434</v>
      </c>
      <c r="M133" s="271">
        <f>N133+O133</f>
        <v>25944.7434</v>
      </c>
      <c r="N133" s="271">
        <f>N141</f>
        <v>0</v>
      </c>
      <c r="O133" s="271">
        <f>O134+O136</f>
        <v>25944.7434</v>
      </c>
      <c r="P133" s="402" t="s">
        <v>289</v>
      </c>
      <c r="Q133" s="168"/>
      <c r="R133" s="169"/>
      <c r="S133" s="169"/>
      <c r="T133" s="170"/>
      <c r="U133" s="154"/>
      <c r="V133" s="152"/>
      <c r="W133" s="171"/>
      <c r="X133" s="258"/>
      <c r="Y133" s="259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</row>
    <row r="134" spans="1:25" ht="84.75" customHeight="1" thickBot="1">
      <c r="A134" s="6" t="s">
        <v>102</v>
      </c>
      <c r="B134" s="468" t="s">
        <v>191</v>
      </c>
      <c r="C134" s="469"/>
      <c r="D134" s="368">
        <f>E134+F134</f>
        <v>26836.06075</v>
      </c>
      <c r="E134" s="14">
        <v>0</v>
      </c>
      <c r="F134" s="277">
        <v>26836.06075</v>
      </c>
      <c r="G134" s="14">
        <f>H134+I134</f>
        <v>26836.06075</v>
      </c>
      <c r="H134" s="14">
        <v>0</v>
      </c>
      <c r="I134" s="14">
        <v>26836.06075</v>
      </c>
      <c r="J134" s="14">
        <f>K134+L134</f>
        <v>25944.7434</v>
      </c>
      <c r="K134" s="14">
        <v>0</v>
      </c>
      <c r="L134" s="14">
        <v>25944.7434</v>
      </c>
      <c r="M134" s="14">
        <f>N134+O134</f>
        <v>25944.7434</v>
      </c>
      <c r="N134" s="14">
        <v>0</v>
      </c>
      <c r="O134" s="14">
        <v>25944.7434</v>
      </c>
      <c r="P134" s="386" t="s">
        <v>289</v>
      </c>
      <c r="Q134" s="71" t="s">
        <v>39</v>
      </c>
      <c r="R134" s="20"/>
      <c r="S134" s="20"/>
      <c r="T134" s="46"/>
      <c r="W134" s="28"/>
      <c r="X134" s="241"/>
      <c r="Y134" s="240"/>
    </row>
    <row r="135" spans="1:70" s="70" customFormat="1" ht="36" customHeight="1" hidden="1" thickTop="1">
      <c r="A135" s="419"/>
      <c r="B135" s="420"/>
      <c r="C135" s="421"/>
      <c r="D135" s="360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403" t="s">
        <v>213</v>
      </c>
      <c r="Q135" s="47"/>
      <c r="R135" s="39"/>
      <c r="S135" s="39"/>
      <c r="T135" s="40"/>
      <c r="U135" s="68"/>
      <c r="V135" s="137"/>
      <c r="W135" s="34"/>
      <c r="X135" s="260"/>
      <c r="Y135" s="261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</row>
    <row r="136" spans="1:25" ht="161.25" customHeight="1" hidden="1" thickBot="1" thickTop="1">
      <c r="A136" s="6" t="s">
        <v>103</v>
      </c>
      <c r="B136" s="452"/>
      <c r="C136" s="452"/>
      <c r="D136" s="368">
        <v>0</v>
      </c>
      <c r="E136" s="14">
        <v>0</v>
      </c>
      <c r="F136" s="277">
        <v>0</v>
      </c>
      <c r="G136" s="14">
        <f>H136+I136</f>
        <v>0</v>
      </c>
      <c r="H136" s="14">
        <v>0</v>
      </c>
      <c r="I136" s="14">
        <v>0</v>
      </c>
      <c r="J136" s="14">
        <f>K136+L136</f>
        <v>0</v>
      </c>
      <c r="K136" s="14">
        <v>0</v>
      </c>
      <c r="L136" s="14">
        <v>0</v>
      </c>
      <c r="M136" s="14">
        <f>N136+O136</f>
        <v>0</v>
      </c>
      <c r="N136" s="14">
        <v>0</v>
      </c>
      <c r="O136" s="14">
        <v>0</v>
      </c>
      <c r="P136" s="403" t="s">
        <v>214</v>
      </c>
      <c r="Q136" s="71" t="s">
        <v>39</v>
      </c>
      <c r="R136" s="20"/>
      <c r="S136" s="20"/>
      <c r="T136" s="46"/>
      <c r="W136" s="28"/>
      <c r="X136" s="241"/>
      <c r="Y136" s="240"/>
    </row>
    <row r="137" spans="1:70" s="172" customFormat="1" ht="84.75" customHeight="1" thickTop="1">
      <c r="A137" s="418" t="s">
        <v>151</v>
      </c>
      <c r="B137" s="446" t="s">
        <v>234</v>
      </c>
      <c r="C137" s="447"/>
      <c r="D137" s="362">
        <f>E137+F137</f>
        <v>63420.63</v>
      </c>
      <c r="E137" s="271">
        <f>E142</f>
        <v>0</v>
      </c>
      <c r="F137" s="271">
        <f>F138</f>
        <v>63420.63</v>
      </c>
      <c r="G137" s="271">
        <f>H137+I137</f>
        <v>63420.63</v>
      </c>
      <c r="H137" s="271">
        <f>H142</f>
        <v>0</v>
      </c>
      <c r="I137" s="271">
        <f>I138</f>
        <v>63420.63</v>
      </c>
      <c r="J137" s="271">
        <f>K137+L137</f>
        <v>63420.63</v>
      </c>
      <c r="K137" s="271">
        <f>K142</f>
        <v>0</v>
      </c>
      <c r="L137" s="271">
        <f>L138</f>
        <v>63420.63</v>
      </c>
      <c r="M137" s="271">
        <f>N137+O137</f>
        <v>63420.63</v>
      </c>
      <c r="N137" s="271">
        <f>N142</f>
        <v>0</v>
      </c>
      <c r="O137" s="271">
        <f>O138</f>
        <v>63420.63</v>
      </c>
      <c r="P137" s="402" t="s">
        <v>292</v>
      </c>
      <c r="Q137" s="168"/>
      <c r="R137" s="169"/>
      <c r="S137" s="169"/>
      <c r="T137" s="170"/>
      <c r="U137" s="154"/>
      <c r="V137" s="152"/>
      <c r="W137" s="171"/>
      <c r="X137" s="258"/>
      <c r="Y137" s="259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</row>
    <row r="138" spans="1:25" ht="84.75" customHeight="1" thickBot="1">
      <c r="A138" s="6" t="s">
        <v>20</v>
      </c>
      <c r="B138" s="452" t="s">
        <v>190</v>
      </c>
      <c r="C138" s="452"/>
      <c r="D138" s="369">
        <f>E138+F138</f>
        <v>63420.63</v>
      </c>
      <c r="E138" s="14">
        <v>0</v>
      </c>
      <c r="F138" s="14">
        <v>63420.63</v>
      </c>
      <c r="G138" s="14">
        <f>H138+I138</f>
        <v>63420.63</v>
      </c>
      <c r="H138" s="14">
        <v>0</v>
      </c>
      <c r="I138" s="14">
        <v>63420.63</v>
      </c>
      <c r="J138" s="14">
        <f>K138+L138</f>
        <v>63420.63</v>
      </c>
      <c r="K138" s="14">
        <v>0</v>
      </c>
      <c r="L138" s="14">
        <v>63420.63</v>
      </c>
      <c r="M138" s="14">
        <f>N138+O138</f>
        <v>63420.63</v>
      </c>
      <c r="N138" s="14">
        <v>0</v>
      </c>
      <c r="O138" s="14">
        <v>63420.63</v>
      </c>
      <c r="P138" s="386" t="s">
        <v>292</v>
      </c>
      <c r="Q138" s="71" t="s">
        <v>39</v>
      </c>
      <c r="R138" s="20"/>
      <c r="S138" s="20"/>
      <c r="T138" s="46"/>
      <c r="W138" s="28"/>
      <c r="X138" s="241"/>
      <c r="Y138" s="240"/>
    </row>
    <row r="139" spans="1:25" ht="35.25" customHeight="1" hidden="1" thickTop="1">
      <c r="A139" s="8"/>
      <c r="B139" s="1" t="s">
        <v>106</v>
      </c>
      <c r="C139" s="423"/>
      <c r="D139" s="358">
        <f>F139</f>
        <v>0</v>
      </c>
      <c r="E139" s="270">
        <v>0</v>
      </c>
      <c r="F139" s="270">
        <v>0</v>
      </c>
      <c r="G139" s="270" t="e">
        <f>#N/A</f>
        <v>#N/A</v>
      </c>
      <c r="H139" s="270">
        <v>0</v>
      </c>
      <c r="I139" s="270">
        <v>0</v>
      </c>
      <c r="J139" s="270" t="e">
        <f>#N/A</f>
        <v>#N/A</v>
      </c>
      <c r="K139" s="270">
        <v>0</v>
      </c>
      <c r="L139" s="270">
        <v>0</v>
      </c>
      <c r="M139" s="270" t="e">
        <f>#N/A</f>
        <v>#N/A</v>
      </c>
      <c r="N139" s="270">
        <v>0</v>
      </c>
      <c r="O139" s="270">
        <v>0</v>
      </c>
      <c r="P139" s="386" t="s">
        <v>39</v>
      </c>
      <c r="Q139" s="43"/>
      <c r="R139" s="20"/>
      <c r="S139" s="20"/>
      <c r="T139" s="46"/>
      <c r="W139" s="28"/>
      <c r="X139" s="241"/>
      <c r="Y139" s="240"/>
    </row>
    <row r="140" spans="1:25" ht="90" customHeight="1" hidden="1">
      <c r="A140" s="8"/>
      <c r="B140" s="1"/>
      <c r="C140" s="423"/>
      <c r="D140" s="358">
        <f>F140</f>
        <v>0</v>
      </c>
      <c r="E140" s="270">
        <v>0</v>
      </c>
      <c r="F140" s="270">
        <v>0</v>
      </c>
      <c r="G140" s="270" t="e">
        <f>#N/A</f>
        <v>#N/A</v>
      </c>
      <c r="H140" s="270">
        <v>0</v>
      </c>
      <c r="I140" s="270">
        <v>0</v>
      </c>
      <c r="J140" s="270" t="e">
        <f>#N/A</f>
        <v>#N/A</v>
      </c>
      <c r="K140" s="270">
        <v>0</v>
      </c>
      <c r="L140" s="270">
        <v>0</v>
      </c>
      <c r="M140" s="270" t="e">
        <f>#N/A</f>
        <v>#N/A</v>
      </c>
      <c r="N140" s="270">
        <v>0</v>
      </c>
      <c r="O140" s="270">
        <v>0</v>
      </c>
      <c r="P140" s="386" t="s">
        <v>39</v>
      </c>
      <c r="Q140" s="36"/>
      <c r="R140" s="20"/>
      <c r="S140" s="20"/>
      <c r="T140" s="46"/>
      <c r="W140" s="28"/>
      <c r="X140" s="241"/>
      <c r="Y140" s="240"/>
    </row>
    <row r="141" spans="1:25" ht="50.25" customHeight="1" hidden="1">
      <c r="A141" s="465"/>
      <c r="B141" s="466"/>
      <c r="C141" s="467"/>
      <c r="D141" s="368">
        <f aca="true" t="shared" si="30" ref="D141:D146">E141+F141</f>
        <v>0</v>
      </c>
      <c r="E141" s="14">
        <v>0</v>
      </c>
      <c r="F141" s="14">
        <v>0</v>
      </c>
      <c r="G141" s="14" t="e">
        <f>#N/A</f>
        <v>#N/A</v>
      </c>
      <c r="H141" s="14">
        <v>0</v>
      </c>
      <c r="I141" s="14">
        <v>0</v>
      </c>
      <c r="J141" s="14" t="e">
        <f>#N/A</f>
        <v>#N/A</v>
      </c>
      <c r="K141" s="14">
        <v>0</v>
      </c>
      <c r="L141" s="14">
        <v>0</v>
      </c>
      <c r="M141" s="14" t="e">
        <f>#N/A</f>
        <v>#N/A</v>
      </c>
      <c r="N141" s="14">
        <v>0</v>
      </c>
      <c r="O141" s="14">
        <v>0</v>
      </c>
      <c r="P141" s="386" t="s">
        <v>39</v>
      </c>
      <c r="Q141" s="47"/>
      <c r="R141" s="20"/>
      <c r="S141" s="20"/>
      <c r="T141" s="46"/>
      <c r="V141" s="138"/>
      <c r="W141" s="85"/>
      <c r="X141" s="262"/>
      <c r="Y141" s="238"/>
    </row>
    <row r="142" spans="1:25" ht="42" customHeight="1" hidden="1" thickBot="1">
      <c r="A142" s="463"/>
      <c r="B142" s="464"/>
      <c r="C142" s="464"/>
      <c r="D142" s="368">
        <f t="shared" si="30"/>
        <v>0</v>
      </c>
      <c r="E142" s="14">
        <v>0</v>
      </c>
      <c r="F142" s="14">
        <v>0</v>
      </c>
      <c r="G142" s="14" t="e">
        <f>#N/A</f>
        <v>#N/A</v>
      </c>
      <c r="H142" s="14">
        <v>0</v>
      </c>
      <c r="I142" s="14">
        <v>0</v>
      </c>
      <c r="J142" s="14" t="e">
        <f>#N/A</f>
        <v>#N/A</v>
      </c>
      <c r="K142" s="14">
        <v>0</v>
      </c>
      <c r="L142" s="14">
        <v>0</v>
      </c>
      <c r="M142" s="14" t="e">
        <f>#N/A</f>
        <v>#N/A</v>
      </c>
      <c r="N142" s="14">
        <v>0</v>
      </c>
      <c r="O142" s="14">
        <v>0</v>
      </c>
      <c r="P142" s="429" t="s">
        <v>39</v>
      </c>
      <c r="Q142" s="47"/>
      <c r="R142" s="20"/>
      <c r="S142" s="20"/>
      <c r="T142" s="46"/>
      <c r="W142" s="28"/>
      <c r="X142" s="241"/>
      <c r="Y142" s="240"/>
    </row>
    <row r="143" spans="1:70" s="172" customFormat="1" ht="68.25" customHeight="1" thickTop="1">
      <c r="A143" s="418" t="s">
        <v>183</v>
      </c>
      <c r="B143" s="446" t="s">
        <v>252</v>
      </c>
      <c r="C143" s="447"/>
      <c r="D143" s="362">
        <f t="shared" si="30"/>
        <v>135905.90102</v>
      </c>
      <c r="E143" s="271">
        <f>E150</f>
        <v>0</v>
      </c>
      <c r="F143" s="271">
        <f>F144</f>
        <v>135905.90102</v>
      </c>
      <c r="G143" s="271">
        <f aca="true" t="shared" si="31" ref="G143:G148">H143+I143</f>
        <v>135886.90102</v>
      </c>
      <c r="H143" s="271">
        <f>H150</f>
        <v>0</v>
      </c>
      <c r="I143" s="271">
        <f>I144</f>
        <v>135886.90102</v>
      </c>
      <c r="J143" s="271">
        <f aca="true" t="shared" si="32" ref="J143:J148">K143+L143</f>
        <v>135883.04811</v>
      </c>
      <c r="K143" s="271">
        <f>K150</f>
        <v>0</v>
      </c>
      <c r="L143" s="271">
        <f>L144</f>
        <v>135883.04811</v>
      </c>
      <c r="M143" s="271">
        <f aca="true" t="shared" si="33" ref="M143:M148">N143+O143</f>
        <v>135883.04811</v>
      </c>
      <c r="N143" s="271">
        <f>N150</f>
        <v>0</v>
      </c>
      <c r="O143" s="271">
        <f>O144</f>
        <v>135883.04811</v>
      </c>
      <c r="P143" s="391" t="s">
        <v>39</v>
      </c>
      <c r="Q143" s="168"/>
      <c r="R143" s="169"/>
      <c r="S143" s="169"/>
      <c r="T143" s="170"/>
      <c r="U143" s="154"/>
      <c r="V143" s="152"/>
      <c r="W143" s="171"/>
      <c r="X143" s="258"/>
      <c r="Y143" s="259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</row>
    <row r="144" spans="1:25" ht="84.75" customHeight="1" thickBot="1">
      <c r="A144" s="312" t="s">
        <v>101</v>
      </c>
      <c r="B144" s="448" t="s">
        <v>184</v>
      </c>
      <c r="C144" s="448"/>
      <c r="D144" s="368">
        <f>E144+F144</f>
        <v>135905.90102</v>
      </c>
      <c r="E144" s="14">
        <v>0</v>
      </c>
      <c r="F144" s="14">
        <v>135905.90102</v>
      </c>
      <c r="G144" s="14">
        <f t="shared" si="31"/>
        <v>135886.90102</v>
      </c>
      <c r="H144" s="14">
        <v>0</v>
      </c>
      <c r="I144" s="14">
        <v>135886.90102</v>
      </c>
      <c r="J144" s="14">
        <f t="shared" si="32"/>
        <v>135883.04811</v>
      </c>
      <c r="K144" s="14">
        <v>0</v>
      </c>
      <c r="L144" s="14">
        <v>135883.04811</v>
      </c>
      <c r="M144" s="14">
        <f t="shared" si="33"/>
        <v>135883.04811</v>
      </c>
      <c r="N144" s="14">
        <v>0</v>
      </c>
      <c r="O144" s="14">
        <v>135883.04811</v>
      </c>
      <c r="P144" s="390" t="s">
        <v>39</v>
      </c>
      <c r="Q144" s="71" t="s">
        <v>39</v>
      </c>
      <c r="R144" s="20"/>
      <c r="S144" s="20"/>
      <c r="T144" s="46"/>
      <c r="W144" s="28"/>
      <c r="X144" s="241"/>
      <c r="Y144" s="240"/>
    </row>
    <row r="145" spans="1:256" s="172" customFormat="1" ht="84.75" customHeight="1" thickBot="1" thickTop="1">
      <c r="A145" s="453" t="s">
        <v>185</v>
      </c>
      <c r="B145" s="454"/>
      <c r="C145" s="454"/>
      <c r="D145" s="340">
        <f t="shared" si="30"/>
        <v>82362.07391</v>
      </c>
      <c r="E145" s="340">
        <f>E146</f>
        <v>45772.8</v>
      </c>
      <c r="F145" s="340">
        <f>F146</f>
        <v>36589.27391</v>
      </c>
      <c r="G145" s="340">
        <f t="shared" si="31"/>
        <v>80362.07391</v>
      </c>
      <c r="H145" s="340">
        <f>H146</f>
        <v>45772.8</v>
      </c>
      <c r="I145" s="340">
        <f>I146</f>
        <v>34589.27391</v>
      </c>
      <c r="J145" s="340">
        <f>K145+L145</f>
        <v>79859.33689</v>
      </c>
      <c r="K145" s="340">
        <f>K146</f>
        <v>45772.8</v>
      </c>
      <c r="L145" s="340">
        <f>L146</f>
        <v>34086.53689</v>
      </c>
      <c r="M145" s="384">
        <f>N145+O145</f>
        <v>83066.94599000001</v>
      </c>
      <c r="N145" s="340">
        <f>N146</f>
        <v>45772.8</v>
      </c>
      <c r="O145" s="340">
        <f>O146</f>
        <v>37294.145990000005</v>
      </c>
      <c r="P145" s="393" t="s">
        <v>296</v>
      </c>
      <c r="Q145" s="437" t="s">
        <v>185</v>
      </c>
      <c r="R145" s="455"/>
      <c r="S145" s="455"/>
      <c r="T145" s="161">
        <f>U145+V145</f>
        <v>0</v>
      </c>
      <c r="U145" s="162">
        <f>U146</f>
        <v>0</v>
      </c>
      <c r="V145" s="163"/>
      <c r="W145" s="164"/>
      <c r="X145" s="263"/>
      <c r="Y145" s="353"/>
      <c r="Z145" s="164"/>
      <c r="AA145" s="164"/>
      <c r="AB145" s="164"/>
      <c r="AC145" s="164"/>
      <c r="AD145" s="164"/>
      <c r="AE145" s="164"/>
      <c r="AF145" s="165"/>
      <c r="AG145" s="456"/>
      <c r="AH145" s="456"/>
      <c r="AI145" s="456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5"/>
      <c r="AW145" s="456"/>
      <c r="AX145" s="456"/>
      <c r="AY145" s="456"/>
      <c r="AZ145" s="164"/>
      <c r="BA145" s="164"/>
      <c r="BB145" s="164"/>
      <c r="BC145" s="164"/>
      <c r="BD145" s="164"/>
      <c r="BE145" s="166"/>
      <c r="BF145" s="161"/>
      <c r="BG145" s="161"/>
      <c r="BH145" s="161"/>
      <c r="BI145" s="161"/>
      <c r="BJ145" s="161"/>
      <c r="BK145" s="161"/>
      <c r="BL145" s="167"/>
      <c r="BM145" s="457"/>
      <c r="BN145" s="455"/>
      <c r="BO145" s="455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7"/>
      <c r="CC145" s="435"/>
      <c r="CD145" s="436"/>
      <c r="CE145" s="437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7"/>
      <c r="CS145" s="435"/>
      <c r="CT145" s="436"/>
      <c r="CU145" s="437"/>
      <c r="CV145" s="161"/>
      <c r="CW145" s="161"/>
      <c r="CX145" s="161"/>
      <c r="CY145" s="161"/>
      <c r="CZ145" s="161">
        <f>CZ146</f>
        <v>0</v>
      </c>
      <c r="DA145" s="161">
        <f>DA148+DA153</f>
        <v>0</v>
      </c>
      <c r="DB145" s="161">
        <f>DC145+DD145</f>
        <v>0</v>
      </c>
      <c r="DC145" s="161">
        <f>DC146</f>
        <v>0</v>
      </c>
      <c r="DD145" s="161">
        <f>DD148+DD153</f>
        <v>0</v>
      </c>
      <c r="DE145" s="161">
        <f>DF145+DG145</f>
        <v>0</v>
      </c>
      <c r="DF145" s="161">
        <f>DF146</f>
        <v>0</v>
      </c>
      <c r="DG145" s="161">
        <f>DG148+DG153</f>
        <v>0</v>
      </c>
      <c r="DH145" s="167" t="s">
        <v>173</v>
      </c>
      <c r="DI145" s="435" t="s">
        <v>185</v>
      </c>
      <c r="DJ145" s="436"/>
      <c r="DK145" s="437"/>
      <c r="DL145" s="161">
        <f>DM145+DN145</f>
        <v>0</v>
      </c>
      <c r="DM145" s="161">
        <f>DM146</f>
        <v>0</v>
      </c>
      <c r="DN145" s="161">
        <f>DN148+DN153</f>
        <v>0</v>
      </c>
      <c r="DO145" s="161">
        <f>DP145+DQ145</f>
        <v>0</v>
      </c>
      <c r="DP145" s="161">
        <f>DP146</f>
        <v>0</v>
      </c>
      <c r="DQ145" s="161">
        <f>DQ148+DQ153</f>
        <v>0</v>
      </c>
      <c r="DR145" s="161">
        <f>DS145+DT145</f>
        <v>0</v>
      </c>
      <c r="DS145" s="161">
        <f>DS146</f>
        <v>0</v>
      </c>
      <c r="DT145" s="161">
        <f>DT148+DT153</f>
        <v>0</v>
      </c>
      <c r="DU145" s="161">
        <f>DV145+DW145</f>
        <v>0</v>
      </c>
      <c r="DV145" s="161">
        <f>DV146</f>
        <v>0</v>
      </c>
      <c r="DW145" s="161">
        <f>DW148+DW153</f>
        <v>0</v>
      </c>
      <c r="DX145" s="167" t="s">
        <v>173</v>
      </c>
      <c r="DY145" s="435" t="s">
        <v>185</v>
      </c>
      <c r="DZ145" s="436"/>
      <c r="EA145" s="437"/>
      <c r="EB145" s="161">
        <f>EC145+ED145</f>
        <v>0</v>
      </c>
      <c r="EC145" s="161">
        <f>EC146</f>
        <v>0</v>
      </c>
      <c r="ED145" s="161">
        <f>ED148+ED153</f>
        <v>0</v>
      </c>
      <c r="EE145" s="161">
        <f>EF145+EG145</f>
        <v>0</v>
      </c>
      <c r="EF145" s="161">
        <f>EF146</f>
        <v>0</v>
      </c>
      <c r="EG145" s="161">
        <f>EG148+EG153</f>
        <v>0</v>
      </c>
      <c r="EH145" s="161">
        <f>EI145+EJ145</f>
        <v>0</v>
      </c>
      <c r="EI145" s="161">
        <f>EI146</f>
        <v>0</v>
      </c>
      <c r="EJ145" s="161">
        <f>EJ148+EJ153</f>
        <v>0</v>
      </c>
      <c r="EK145" s="161">
        <f>EL145+EM145</f>
        <v>0</v>
      </c>
      <c r="EL145" s="161">
        <f>EL146</f>
        <v>0</v>
      </c>
      <c r="EM145" s="161">
        <f>EM148+EM153</f>
        <v>0</v>
      </c>
      <c r="EN145" s="167" t="s">
        <v>173</v>
      </c>
      <c r="EO145" s="435" t="s">
        <v>185</v>
      </c>
      <c r="EP145" s="436"/>
      <c r="EQ145" s="437"/>
      <c r="ER145" s="161">
        <f>ES145+ET145</f>
        <v>0</v>
      </c>
      <c r="ES145" s="161">
        <f>ES146</f>
        <v>0</v>
      </c>
      <c r="ET145" s="161">
        <f>ET148+ET153</f>
        <v>0</v>
      </c>
      <c r="EU145" s="161">
        <f>EV145+EW145</f>
        <v>0</v>
      </c>
      <c r="EV145" s="161">
        <f>EV146</f>
        <v>0</v>
      </c>
      <c r="EW145" s="161">
        <f>EW148+EW153</f>
        <v>0</v>
      </c>
      <c r="EX145" s="161">
        <f>EY145+EZ145</f>
        <v>0</v>
      </c>
      <c r="EY145" s="161">
        <f>EY146</f>
        <v>0</v>
      </c>
      <c r="EZ145" s="161">
        <f>EZ148+EZ153</f>
        <v>0</v>
      </c>
      <c r="FA145" s="161">
        <f>FB145+FC145</f>
        <v>0</v>
      </c>
      <c r="FB145" s="161">
        <f>FB146</f>
        <v>0</v>
      </c>
      <c r="FC145" s="161">
        <f>FC148+FC153</f>
        <v>0</v>
      </c>
      <c r="FD145" s="167" t="s">
        <v>173</v>
      </c>
      <c r="FE145" s="435" t="s">
        <v>185</v>
      </c>
      <c r="FF145" s="436"/>
      <c r="FG145" s="437"/>
      <c r="FH145" s="161">
        <f>FI145+FJ145</f>
        <v>0</v>
      </c>
      <c r="FI145" s="161">
        <f>FI146</f>
        <v>0</v>
      </c>
      <c r="FJ145" s="161">
        <f>FJ148+FJ153</f>
        <v>0</v>
      </c>
      <c r="FK145" s="161">
        <f>FL145+FM145</f>
        <v>0</v>
      </c>
      <c r="FL145" s="161">
        <f>FL146</f>
        <v>0</v>
      </c>
      <c r="FM145" s="161">
        <f>FM148+FM153</f>
        <v>0</v>
      </c>
      <c r="FN145" s="161">
        <f>FO145+FP145</f>
        <v>0</v>
      </c>
      <c r="FO145" s="161">
        <f>FO146</f>
        <v>0</v>
      </c>
      <c r="FP145" s="161">
        <f>FP148+FP153</f>
        <v>0</v>
      </c>
      <c r="FQ145" s="161">
        <f>FR145+FS145</f>
        <v>0</v>
      </c>
      <c r="FR145" s="161">
        <f>FR146</f>
        <v>0</v>
      </c>
      <c r="FS145" s="161">
        <f>FS148+FS153</f>
        <v>0</v>
      </c>
      <c r="FT145" s="167" t="s">
        <v>173</v>
      </c>
      <c r="FU145" s="435" t="s">
        <v>185</v>
      </c>
      <c r="FV145" s="436"/>
      <c r="FW145" s="437"/>
      <c r="FX145" s="161">
        <f>FY145+FZ145</f>
        <v>0</v>
      </c>
      <c r="FY145" s="161">
        <f>FY146</f>
        <v>0</v>
      </c>
      <c r="FZ145" s="161">
        <f>FZ148+FZ153</f>
        <v>0</v>
      </c>
      <c r="GA145" s="161">
        <f>GB145+GC145</f>
        <v>0</v>
      </c>
      <c r="GB145" s="161">
        <f>GB146</f>
        <v>0</v>
      </c>
      <c r="GC145" s="161">
        <f>GC148+GC153</f>
        <v>0</v>
      </c>
      <c r="GD145" s="161">
        <f>GE145+GF145</f>
        <v>0</v>
      </c>
      <c r="GE145" s="161">
        <f>GE146</f>
        <v>0</v>
      </c>
      <c r="GF145" s="161">
        <f>GF148+GF153</f>
        <v>0</v>
      </c>
      <c r="GG145" s="161">
        <f>GH145+GI145</f>
        <v>0</v>
      </c>
      <c r="GH145" s="161">
        <f>GH146</f>
        <v>0</v>
      </c>
      <c r="GI145" s="161">
        <f>GI148+GI153</f>
        <v>0</v>
      </c>
      <c r="GJ145" s="167" t="s">
        <v>173</v>
      </c>
      <c r="GK145" s="435" t="s">
        <v>185</v>
      </c>
      <c r="GL145" s="436"/>
      <c r="GM145" s="437"/>
      <c r="GN145" s="161">
        <f>GO145+GP145</f>
        <v>0</v>
      </c>
      <c r="GO145" s="161">
        <f>GO146</f>
        <v>0</v>
      </c>
      <c r="GP145" s="161">
        <f>GP148+GP153</f>
        <v>0</v>
      </c>
      <c r="GQ145" s="161">
        <f>GR145+GS145</f>
        <v>0</v>
      </c>
      <c r="GR145" s="161">
        <f>GR146</f>
        <v>0</v>
      </c>
      <c r="GS145" s="161">
        <f>GS148+GS153</f>
        <v>0</v>
      </c>
      <c r="GT145" s="161">
        <f>GU145+GV145</f>
        <v>0</v>
      </c>
      <c r="GU145" s="161">
        <f>GU146</f>
        <v>0</v>
      </c>
      <c r="GV145" s="161">
        <f>GV148+GV153</f>
        <v>0</v>
      </c>
      <c r="GW145" s="161">
        <f>GX145+GY145</f>
        <v>0</v>
      </c>
      <c r="GX145" s="161">
        <f>GX146</f>
        <v>0</v>
      </c>
      <c r="GY145" s="161">
        <f>GY148+GY153</f>
        <v>0</v>
      </c>
      <c r="GZ145" s="167" t="s">
        <v>173</v>
      </c>
      <c r="HA145" s="435" t="s">
        <v>185</v>
      </c>
      <c r="HB145" s="436"/>
      <c r="HC145" s="437"/>
      <c r="HD145" s="161">
        <f>HE145+HF145</f>
        <v>0</v>
      </c>
      <c r="HE145" s="161">
        <f>HE146</f>
        <v>0</v>
      </c>
      <c r="HF145" s="161">
        <f>HF148+HF153</f>
        <v>0</v>
      </c>
      <c r="HG145" s="161">
        <f>HH145+HI145</f>
        <v>0</v>
      </c>
      <c r="HH145" s="161">
        <f>HH146</f>
        <v>0</v>
      </c>
      <c r="HI145" s="161">
        <f>HI148+HI153</f>
        <v>0</v>
      </c>
      <c r="HJ145" s="161">
        <f>HK145+HL145</f>
        <v>0</v>
      </c>
      <c r="HK145" s="161">
        <f>HK146</f>
        <v>0</v>
      </c>
      <c r="HL145" s="161">
        <f>HL148+HL153</f>
        <v>0</v>
      </c>
      <c r="HM145" s="161">
        <f>HN145+HO145</f>
        <v>0</v>
      </c>
      <c r="HN145" s="161">
        <f>HN146</f>
        <v>0</v>
      </c>
      <c r="HO145" s="161">
        <f>HO148+HO153</f>
        <v>0</v>
      </c>
      <c r="HP145" s="167" t="s">
        <v>173</v>
      </c>
      <c r="HQ145" s="435" t="s">
        <v>185</v>
      </c>
      <c r="HR145" s="436"/>
      <c r="HS145" s="437"/>
      <c r="HT145" s="161">
        <f>HU145+HV145</f>
        <v>0</v>
      </c>
      <c r="HU145" s="161">
        <f>HU146</f>
        <v>0</v>
      </c>
      <c r="HV145" s="161">
        <f>HV148+HV153</f>
        <v>0</v>
      </c>
      <c r="HW145" s="161">
        <f>HX145+HY145</f>
        <v>0</v>
      </c>
      <c r="HX145" s="161">
        <f>HX146</f>
        <v>0</v>
      </c>
      <c r="HY145" s="161">
        <f>HY148+HY153</f>
        <v>0</v>
      </c>
      <c r="HZ145" s="161">
        <f>IA145+IB145</f>
        <v>0</v>
      </c>
      <c r="IA145" s="161">
        <f>IA146</f>
        <v>0</v>
      </c>
      <c r="IB145" s="161">
        <f>IB148+IB153</f>
        <v>0</v>
      </c>
      <c r="IC145" s="161">
        <f>ID145+IE145</f>
        <v>0</v>
      </c>
      <c r="ID145" s="161">
        <f>ID146</f>
        <v>0</v>
      </c>
      <c r="IE145" s="161">
        <f>IE148+IE153</f>
        <v>0</v>
      </c>
      <c r="IF145" s="167" t="s">
        <v>173</v>
      </c>
      <c r="IG145" s="435" t="s">
        <v>185</v>
      </c>
      <c r="IH145" s="436"/>
      <c r="II145" s="437"/>
      <c r="IJ145" s="161">
        <f>IK145+IL145</f>
        <v>0</v>
      </c>
      <c r="IK145" s="161">
        <f>IK146</f>
        <v>0</v>
      </c>
      <c r="IL145" s="161">
        <f>IL148+IL153</f>
        <v>0</v>
      </c>
      <c r="IM145" s="161">
        <f>IN145+IO145</f>
        <v>0</v>
      </c>
      <c r="IN145" s="161">
        <f>IN146</f>
        <v>0</v>
      </c>
      <c r="IO145" s="161">
        <f>IO148+IO153</f>
        <v>0</v>
      </c>
      <c r="IP145" s="161">
        <f>IQ145+IR145</f>
        <v>0</v>
      </c>
      <c r="IQ145" s="161">
        <f>IQ146</f>
        <v>0</v>
      </c>
      <c r="IR145" s="161">
        <f>IR148+IR153</f>
        <v>0</v>
      </c>
      <c r="IS145" s="161">
        <f>IT145+IU145</f>
        <v>0</v>
      </c>
      <c r="IT145" s="161">
        <f>IT146</f>
        <v>0</v>
      </c>
      <c r="IU145" s="161">
        <f>IU148+IU153</f>
        <v>0</v>
      </c>
      <c r="IV145" s="167" t="s">
        <v>173</v>
      </c>
    </row>
    <row r="146" spans="1:70" s="160" customFormat="1" ht="56.25" customHeight="1" thickBot="1">
      <c r="A146" s="449" t="s">
        <v>186</v>
      </c>
      <c r="B146" s="450"/>
      <c r="C146" s="451"/>
      <c r="D146" s="362">
        <f t="shared" si="30"/>
        <v>82362.07391</v>
      </c>
      <c r="E146" s="271">
        <f>E147</f>
        <v>45772.8</v>
      </c>
      <c r="F146" s="271">
        <f>F147</f>
        <v>36589.27391</v>
      </c>
      <c r="G146" s="271">
        <f t="shared" si="31"/>
        <v>80362.07391</v>
      </c>
      <c r="H146" s="271">
        <f>H147</f>
        <v>45772.8</v>
      </c>
      <c r="I146" s="271">
        <f>I147</f>
        <v>34589.27391</v>
      </c>
      <c r="J146" s="271">
        <f>K146+L146</f>
        <v>79859.33689</v>
      </c>
      <c r="K146" s="271">
        <f>K147</f>
        <v>45772.8</v>
      </c>
      <c r="L146" s="271">
        <f>L147</f>
        <v>34086.53689</v>
      </c>
      <c r="M146" s="314">
        <f>N146+O146</f>
        <v>83066.94599000001</v>
      </c>
      <c r="N146" s="271">
        <f>N147</f>
        <v>45772.8</v>
      </c>
      <c r="O146" s="271">
        <f>O147</f>
        <v>37294.145990000005</v>
      </c>
      <c r="P146" s="393" t="s">
        <v>296</v>
      </c>
      <c r="Q146" s="156" t="s">
        <v>92</v>
      </c>
      <c r="R146" s="157"/>
      <c r="S146" s="157"/>
      <c r="T146" s="158"/>
      <c r="U146" s="159"/>
      <c r="V146" s="150"/>
      <c r="W146" s="147" t="s">
        <v>45</v>
      </c>
      <c r="X146" s="256"/>
      <c r="Y146" s="257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</row>
    <row r="147" spans="1:70" s="172" customFormat="1" ht="73.5" customHeight="1" thickBot="1" thickTop="1">
      <c r="A147" s="301" t="s">
        <v>15</v>
      </c>
      <c r="B147" s="439" t="s">
        <v>157</v>
      </c>
      <c r="C147" s="440"/>
      <c r="D147" s="362">
        <f aca="true" t="shared" si="34" ref="D147:D154">E147+F147</f>
        <v>82362.07391</v>
      </c>
      <c r="E147" s="271">
        <f>E148+E152+E154</f>
        <v>45772.8</v>
      </c>
      <c r="F147" s="271">
        <f>F148+F152+F154</f>
        <v>36589.27391</v>
      </c>
      <c r="G147" s="271">
        <f t="shared" si="31"/>
        <v>80362.07391</v>
      </c>
      <c r="H147" s="271">
        <f>H148+H152+H154</f>
        <v>45772.8</v>
      </c>
      <c r="I147" s="271">
        <f>I148+I152+I154</f>
        <v>34589.27391</v>
      </c>
      <c r="J147" s="271">
        <f>K147+L147</f>
        <v>79859.33689</v>
      </c>
      <c r="K147" s="271">
        <f>K148+K152+K154</f>
        <v>45772.8</v>
      </c>
      <c r="L147" s="271">
        <f>L148+L152+L154</f>
        <v>34086.53689</v>
      </c>
      <c r="M147" s="314">
        <f>N147+O147</f>
        <v>83066.94599000001</v>
      </c>
      <c r="N147" s="271">
        <f>N148+N152+N154</f>
        <v>45772.8</v>
      </c>
      <c r="O147" s="271">
        <f>O148+O152+O154</f>
        <v>37294.145990000005</v>
      </c>
      <c r="P147" s="393" t="s">
        <v>296</v>
      </c>
      <c r="Q147" s="156" t="s">
        <v>92</v>
      </c>
      <c r="R147" s="169"/>
      <c r="S147" s="169"/>
      <c r="T147" s="170"/>
      <c r="U147" s="154"/>
      <c r="V147" s="152"/>
      <c r="W147" s="153" t="s">
        <v>45</v>
      </c>
      <c r="X147" s="258"/>
      <c r="Y147" s="259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</row>
    <row r="148" spans="1:70" s="192" customFormat="1" ht="91.5" customHeight="1" thickTop="1">
      <c r="A148" s="185" t="s">
        <v>2</v>
      </c>
      <c r="B148" s="439" t="s">
        <v>196</v>
      </c>
      <c r="C148" s="439"/>
      <c r="D148" s="362">
        <f t="shared" si="34"/>
        <v>0</v>
      </c>
      <c r="E148" s="271">
        <f>E149+E151</f>
        <v>0</v>
      </c>
      <c r="F148" s="271">
        <f>F149+F151</f>
        <v>0</v>
      </c>
      <c r="G148" s="271">
        <f t="shared" si="31"/>
        <v>0</v>
      </c>
      <c r="H148" s="271">
        <f>H149+H151</f>
        <v>0</v>
      </c>
      <c r="I148" s="271">
        <f>I149+I151</f>
        <v>0</v>
      </c>
      <c r="J148" s="271">
        <f t="shared" si="32"/>
        <v>0</v>
      </c>
      <c r="K148" s="271">
        <f>K149+K151</f>
        <v>0</v>
      </c>
      <c r="L148" s="271">
        <f>L149+L151</f>
        <v>0</v>
      </c>
      <c r="M148" s="271">
        <f t="shared" si="33"/>
        <v>0</v>
      </c>
      <c r="N148" s="271">
        <f>N149+N151</f>
        <v>0</v>
      </c>
      <c r="O148" s="271">
        <f>O149+O151</f>
        <v>0</v>
      </c>
      <c r="P148" s="393" t="s">
        <v>39</v>
      </c>
      <c r="Q148" s="201" t="s">
        <v>39</v>
      </c>
      <c r="R148" s="181"/>
      <c r="S148" s="181"/>
      <c r="T148" s="182"/>
      <c r="U148" s="183"/>
      <c r="V148" s="184"/>
      <c r="W148" s="178" t="s">
        <v>45</v>
      </c>
      <c r="X148" s="253"/>
      <c r="Y148" s="250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3"/>
      <c r="BN148" s="183"/>
      <c r="BO148" s="183"/>
      <c r="BP148" s="183"/>
      <c r="BQ148" s="183"/>
      <c r="BR148" s="183"/>
    </row>
    <row r="149" spans="1:25" ht="78.75" customHeight="1" hidden="1">
      <c r="A149" s="8" t="s">
        <v>240</v>
      </c>
      <c r="B149" s="300" t="s">
        <v>193</v>
      </c>
      <c r="C149" s="142" t="s">
        <v>210</v>
      </c>
      <c r="D149" s="360">
        <f t="shared" si="34"/>
        <v>0</v>
      </c>
      <c r="E149" s="2">
        <v>0</v>
      </c>
      <c r="F149" s="2">
        <v>0</v>
      </c>
      <c r="G149" s="2">
        <f aca="true" t="shared" si="35" ref="G149:G161">H149+I149</f>
        <v>0</v>
      </c>
      <c r="H149" s="2">
        <v>0</v>
      </c>
      <c r="I149" s="2">
        <v>0</v>
      </c>
      <c r="J149" s="2">
        <f aca="true" t="shared" si="36" ref="J149:J161">K149+L149</f>
        <v>0</v>
      </c>
      <c r="K149" s="2">
        <v>0</v>
      </c>
      <c r="L149" s="2">
        <v>0</v>
      </c>
      <c r="M149" s="2">
        <f aca="true" t="shared" si="37" ref="M149:M161">N149+O149</f>
        <v>0</v>
      </c>
      <c r="N149" s="2">
        <v>0</v>
      </c>
      <c r="O149" s="2">
        <v>0</v>
      </c>
      <c r="P149" s="386" t="s">
        <v>39</v>
      </c>
      <c r="Q149" s="73" t="s">
        <v>39</v>
      </c>
      <c r="R149" s="20"/>
      <c r="S149" s="20"/>
      <c r="T149" s="46"/>
      <c r="W149" s="62" t="s">
        <v>45</v>
      </c>
      <c r="X149" s="241"/>
      <c r="Y149" s="240"/>
    </row>
    <row r="150" spans="1:25" s="102" customFormat="1" ht="116.25" customHeight="1">
      <c r="A150" s="8" t="s">
        <v>240</v>
      </c>
      <c r="B150" s="1" t="s">
        <v>194</v>
      </c>
      <c r="C150" s="1" t="s">
        <v>211</v>
      </c>
      <c r="D150" s="2">
        <f>E150+F150</f>
        <v>0</v>
      </c>
      <c r="E150" s="2">
        <v>0</v>
      </c>
      <c r="F150" s="2">
        <v>0</v>
      </c>
      <c r="G150" s="2">
        <f>H150+I150</f>
        <v>0</v>
      </c>
      <c r="H150" s="2">
        <v>0</v>
      </c>
      <c r="I150" s="2">
        <v>0</v>
      </c>
      <c r="J150" s="2">
        <f>K150+L150</f>
        <v>0</v>
      </c>
      <c r="K150" s="2">
        <v>0</v>
      </c>
      <c r="L150" s="2">
        <v>0</v>
      </c>
      <c r="M150" s="2">
        <f>N150+O150</f>
        <v>0</v>
      </c>
      <c r="N150" s="2">
        <v>0</v>
      </c>
      <c r="O150" s="2">
        <v>0</v>
      </c>
      <c r="P150" s="430" t="s">
        <v>284</v>
      </c>
      <c r="R150" s="39"/>
      <c r="S150" s="39"/>
      <c r="T150" s="280"/>
      <c r="V150" s="139"/>
      <c r="W150" s="104"/>
      <c r="X150" s="229"/>
      <c r="Y150" s="103"/>
    </row>
    <row r="151" spans="1:25" s="68" customFormat="1" ht="84" customHeight="1" hidden="1">
      <c r="A151" s="8" t="s">
        <v>294</v>
      </c>
      <c r="B151" s="1" t="s">
        <v>295</v>
      </c>
      <c r="C151" s="1" t="s">
        <v>75</v>
      </c>
      <c r="D151" s="2">
        <f>E151+F151</f>
        <v>0</v>
      </c>
      <c r="E151" s="2">
        <v>0</v>
      </c>
      <c r="F151" s="2">
        <v>0</v>
      </c>
      <c r="G151" s="2">
        <f>H151+I151</f>
        <v>0</v>
      </c>
      <c r="H151" s="2">
        <v>0</v>
      </c>
      <c r="I151" s="2">
        <v>0</v>
      </c>
      <c r="J151" s="2">
        <f>K151+L151</f>
        <v>0</v>
      </c>
      <c r="K151" s="2">
        <v>0</v>
      </c>
      <c r="L151" s="2">
        <v>0</v>
      </c>
      <c r="M151" s="2">
        <f>N151+O151</f>
        <v>0</v>
      </c>
      <c r="N151" s="2">
        <v>0</v>
      </c>
      <c r="O151" s="2">
        <v>0</v>
      </c>
      <c r="P151" s="430" t="s">
        <v>39</v>
      </c>
      <c r="Q151" s="102"/>
      <c r="R151" s="39"/>
      <c r="S151" s="39"/>
      <c r="T151" s="280"/>
      <c r="V151" s="137"/>
      <c r="W151" s="58"/>
      <c r="X151" s="228"/>
      <c r="Y151" s="69"/>
    </row>
    <row r="152" spans="1:70" s="70" customFormat="1" ht="57" customHeight="1">
      <c r="A152" s="185" t="s">
        <v>241</v>
      </c>
      <c r="B152" s="439" t="s">
        <v>239</v>
      </c>
      <c r="C152" s="439"/>
      <c r="D152" s="271">
        <f>E152+F152</f>
        <v>68317.61204</v>
      </c>
      <c r="E152" s="271">
        <f>E153</f>
        <v>45772.8</v>
      </c>
      <c r="F152" s="271">
        <f>F153</f>
        <v>22544.81204</v>
      </c>
      <c r="G152" s="271">
        <f>H152+I152</f>
        <v>68317.61204</v>
      </c>
      <c r="H152" s="271">
        <f>H153</f>
        <v>45772.8</v>
      </c>
      <c r="I152" s="271">
        <f>I153</f>
        <v>22544.81204</v>
      </c>
      <c r="J152" s="271">
        <f>K152+L152</f>
        <v>68317.61204</v>
      </c>
      <c r="K152" s="271">
        <f>K153</f>
        <v>45772.8</v>
      </c>
      <c r="L152" s="271">
        <f>L153</f>
        <v>22544.81204</v>
      </c>
      <c r="M152" s="271">
        <f>N152+O152</f>
        <v>68317.61204</v>
      </c>
      <c r="N152" s="271">
        <f>N153</f>
        <v>45772.8</v>
      </c>
      <c r="O152" s="271">
        <f>O153</f>
        <v>22544.81204</v>
      </c>
      <c r="P152" s="431" t="s">
        <v>39</v>
      </c>
      <c r="Q152" s="73" t="s">
        <v>76</v>
      </c>
      <c r="R152" s="39"/>
      <c r="S152" s="39"/>
      <c r="T152" s="280"/>
      <c r="U152" s="68"/>
      <c r="V152" s="137"/>
      <c r="W152" s="58"/>
      <c r="X152" s="228"/>
      <c r="Y152" s="69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</row>
    <row r="153" spans="1:70" s="192" customFormat="1" ht="58.5" customHeight="1">
      <c r="A153" s="8" t="s">
        <v>242</v>
      </c>
      <c r="B153" s="294" t="s">
        <v>195</v>
      </c>
      <c r="C153" s="143" t="s">
        <v>115</v>
      </c>
      <c r="D153" s="14">
        <f t="shared" si="34"/>
        <v>68317.61204</v>
      </c>
      <c r="E153" s="14">
        <v>45772.8</v>
      </c>
      <c r="F153" s="14">
        <v>22544.81204</v>
      </c>
      <c r="G153" s="14">
        <f t="shared" si="35"/>
        <v>68317.61204</v>
      </c>
      <c r="H153" s="14">
        <v>45772.8</v>
      </c>
      <c r="I153" s="14">
        <v>22544.81204</v>
      </c>
      <c r="J153" s="14">
        <f t="shared" si="36"/>
        <v>68317.61204</v>
      </c>
      <c r="K153" s="14">
        <v>45772.8</v>
      </c>
      <c r="L153" s="14">
        <v>22544.81204</v>
      </c>
      <c r="M153" s="14">
        <f t="shared" si="37"/>
        <v>68317.61204</v>
      </c>
      <c r="N153" s="14">
        <v>45772.8</v>
      </c>
      <c r="O153" s="14">
        <v>22544.81204</v>
      </c>
      <c r="P153" s="415" t="s">
        <v>39</v>
      </c>
      <c r="Q153" s="201" t="s">
        <v>39</v>
      </c>
      <c r="R153" s="181"/>
      <c r="S153" s="181"/>
      <c r="T153" s="182"/>
      <c r="U153" s="183"/>
      <c r="V153" s="184"/>
      <c r="W153" s="178" t="s">
        <v>45</v>
      </c>
      <c r="X153" s="225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83"/>
      <c r="BP153" s="183"/>
      <c r="BQ153" s="183"/>
      <c r="BR153" s="183"/>
    </row>
    <row r="154" spans="1:23" ht="96" customHeight="1">
      <c r="A154" s="185" t="s">
        <v>243</v>
      </c>
      <c r="B154" s="439" t="s">
        <v>212</v>
      </c>
      <c r="C154" s="439"/>
      <c r="D154" s="271">
        <f t="shared" si="34"/>
        <v>14044.461870000001</v>
      </c>
      <c r="E154" s="271">
        <f>SUM(E155:E161)</f>
        <v>0</v>
      </c>
      <c r="F154" s="271">
        <f>SUM(F155:F161)</f>
        <v>14044.461870000001</v>
      </c>
      <c r="G154" s="271">
        <f t="shared" si="35"/>
        <v>12044.461870000001</v>
      </c>
      <c r="H154" s="271">
        <f>SUM(H155:H161)</f>
        <v>0</v>
      </c>
      <c r="I154" s="271">
        <f>SUM(I155:I161)</f>
        <v>12044.461870000001</v>
      </c>
      <c r="J154" s="271">
        <f t="shared" si="36"/>
        <v>11541.72485</v>
      </c>
      <c r="K154" s="271">
        <f>SUM(K155:K161)</f>
        <v>0</v>
      </c>
      <c r="L154" s="271">
        <f>SUM(L155:L161)</f>
        <v>11541.72485</v>
      </c>
      <c r="M154" s="271">
        <f t="shared" si="37"/>
        <v>14749.33395</v>
      </c>
      <c r="N154" s="271">
        <f>SUM(N155:N161)</f>
        <v>0</v>
      </c>
      <c r="O154" s="271">
        <f>SUM(O155:O161)</f>
        <v>14749.33395</v>
      </c>
      <c r="P154" s="432" t="s">
        <v>270</v>
      </c>
      <c r="Q154" s="73" t="s">
        <v>39</v>
      </c>
      <c r="R154" s="20"/>
      <c r="S154" s="20"/>
      <c r="T154" s="46"/>
      <c r="W154" s="62" t="s">
        <v>45</v>
      </c>
    </row>
    <row r="155" spans="1:70" s="70" customFormat="1" ht="90.75" customHeight="1">
      <c r="A155" s="8" t="s">
        <v>302</v>
      </c>
      <c r="B155" s="313" t="s">
        <v>263</v>
      </c>
      <c r="C155" s="423" t="s">
        <v>305</v>
      </c>
      <c r="D155" s="360">
        <f>E155+F155</f>
        <v>9391.93985</v>
      </c>
      <c r="E155" s="2">
        <v>0</v>
      </c>
      <c r="F155" s="2">
        <v>9391.93985</v>
      </c>
      <c r="G155" s="2">
        <f>H155+I155</f>
        <v>9391.93985</v>
      </c>
      <c r="H155" s="2">
        <v>0</v>
      </c>
      <c r="I155" s="2">
        <v>9391.93985</v>
      </c>
      <c r="J155" s="2">
        <f>K155+L155</f>
        <v>9391.93985</v>
      </c>
      <c r="K155" s="2">
        <v>0</v>
      </c>
      <c r="L155" s="2">
        <v>9391.93985</v>
      </c>
      <c r="M155" s="2">
        <f>N155+O155</f>
        <v>12599.54895</v>
      </c>
      <c r="N155" s="2">
        <v>0</v>
      </c>
      <c r="O155" s="2">
        <v>12599.54895</v>
      </c>
      <c r="P155" s="432" t="s">
        <v>270</v>
      </c>
      <c r="Q155" s="73" t="s">
        <v>76</v>
      </c>
      <c r="R155" s="39"/>
      <c r="S155" s="39"/>
      <c r="T155" s="280"/>
      <c r="U155" s="68"/>
      <c r="V155" s="137"/>
      <c r="W155" s="58"/>
      <c r="X155" s="228"/>
      <c r="Y155" s="69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</row>
    <row r="156" spans="1:70" s="70" customFormat="1" ht="99.75" customHeight="1" thickBot="1">
      <c r="A156" s="9" t="s">
        <v>303</v>
      </c>
      <c r="B156" s="334" t="s">
        <v>295</v>
      </c>
      <c r="C156" s="334" t="s">
        <v>75</v>
      </c>
      <c r="D156" s="433">
        <f>E156+F156</f>
        <v>4652.52202</v>
      </c>
      <c r="E156" s="433">
        <v>0</v>
      </c>
      <c r="F156" s="433">
        <v>4652.52202</v>
      </c>
      <c r="G156" s="433">
        <f>H156+I156</f>
        <v>2652.52202</v>
      </c>
      <c r="H156" s="433">
        <v>0</v>
      </c>
      <c r="I156" s="433">
        <v>2652.52202</v>
      </c>
      <c r="J156" s="433">
        <f>K156+L156</f>
        <v>2149.785</v>
      </c>
      <c r="K156" s="433">
        <v>0</v>
      </c>
      <c r="L156" s="433">
        <v>2149.785</v>
      </c>
      <c r="M156" s="433">
        <f>N156+O156</f>
        <v>2149.785</v>
      </c>
      <c r="N156" s="433">
        <v>0</v>
      </c>
      <c r="O156" s="433">
        <v>2149.785</v>
      </c>
      <c r="P156" s="434" t="s">
        <v>39</v>
      </c>
      <c r="Q156" s="126"/>
      <c r="R156" s="39"/>
      <c r="S156" s="39"/>
      <c r="T156" s="280"/>
      <c r="U156" s="68"/>
      <c r="V156" s="137"/>
      <c r="W156" s="58"/>
      <c r="X156" s="228"/>
      <c r="Y156" s="69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</row>
    <row r="157" spans="1:70" s="70" customFormat="1" ht="102.75" customHeight="1" hidden="1">
      <c r="A157" s="97" t="s">
        <v>304</v>
      </c>
      <c r="B157" s="424"/>
      <c r="C157" s="98" t="s">
        <v>75</v>
      </c>
      <c r="D157" s="111">
        <f>E157+F157</f>
        <v>0</v>
      </c>
      <c r="E157" s="111">
        <v>0</v>
      </c>
      <c r="F157" s="111">
        <v>0</v>
      </c>
      <c r="G157" s="111">
        <f>H157+I157</f>
        <v>0</v>
      </c>
      <c r="H157" s="111">
        <v>0</v>
      </c>
      <c r="I157" s="111">
        <v>0</v>
      </c>
      <c r="J157" s="111">
        <f>K157+L157</f>
        <v>0</v>
      </c>
      <c r="K157" s="111">
        <v>0</v>
      </c>
      <c r="L157" s="111">
        <v>0</v>
      </c>
      <c r="M157" s="111">
        <f>N157+O157</f>
        <v>0</v>
      </c>
      <c r="N157" s="111">
        <v>0</v>
      </c>
      <c r="O157" s="111">
        <v>0</v>
      </c>
      <c r="P157" s="425"/>
      <c r="Q157" s="126"/>
      <c r="R157" s="39"/>
      <c r="S157" s="39"/>
      <c r="T157" s="280"/>
      <c r="U157" s="68"/>
      <c r="V157" s="137"/>
      <c r="W157" s="58"/>
      <c r="X157" s="228"/>
      <c r="Y157" s="69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</row>
    <row r="158" spans="1:70" s="70" customFormat="1" ht="105.75" customHeight="1" hidden="1">
      <c r="A158" s="8" t="s">
        <v>244</v>
      </c>
      <c r="B158" s="294" t="s">
        <v>158</v>
      </c>
      <c r="C158" s="232" t="s">
        <v>75</v>
      </c>
      <c r="D158" s="368">
        <f>E158+F158</f>
        <v>0</v>
      </c>
      <c r="E158" s="14">
        <v>0</v>
      </c>
      <c r="F158" s="14">
        <v>0</v>
      </c>
      <c r="G158" s="14">
        <f t="shared" si="35"/>
        <v>0</v>
      </c>
      <c r="H158" s="14">
        <v>0</v>
      </c>
      <c r="I158" s="14">
        <v>0</v>
      </c>
      <c r="J158" s="14">
        <f t="shared" si="36"/>
        <v>0</v>
      </c>
      <c r="K158" s="14">
        <v>0</v>
      </c>
      <c r="L158" s="14">
        <v>0</v>
      </c>
      <c r="M158" s="14">
        <f t="shared" si="37"/>
        <v>0</v>
      </c>
      <c r="N158" s="14">
        <v>0</v>
      </c>
      <c r="O158" s="14">
        <v>0</v>
      </c>
      <c r="P158" s="404" t="s">
        <v>39</v>
      </c>
      <c r="R158" s="39"/>
      <c r="S158" s="39"/>
      <c r="T158" s="40"/>
      <c r="U158" s="68"/>
      <c r="V158" s="137"/>
      <c r="W158" s="58"/>
      <c r="X158" s="228"/>
      <c r="Y158" s="69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</row>
    <row r="159" spans="1:23" ht="80.25" customHeight="1" hidden="1">
      <c r="A159" s="8" t="s">
        <v>245</v>
      </c>
      <c r="B159" s="1" t="s">
        <v>159</v>
      </c>
      <c r="C159" s="267" t="s">
        <v>75</v>
      </c>
      <c r="D159" s="368">
        <f aca="true" t="shared" si="38" ref="D159:D164">E159+F159</f>
        <v>0</v>
      </c>
      <c r="E159" s="14">
        <v>0</v>
      </c>
      <c r="F159" s="14">
        <v>0</v>
      </c>
      <c r="G159" s="14">
        <f t="shared" si="35"/>
        <v>0</v>
      </c>
      <c r="H159" s="14">
        <v>0</v>
      </c>
      <c r="I159" s="14">
        <v>0</v>
      </c>
      <c r="J159" s="14">
        <f t="shared" si="36"/>
        <v>0</v>
      </c>
      <c r="K159" s="14">
        <v>0</v>
      </c>
      <c r="L159" s="14">
        <v>0</v>
      </c>
      <c r="M159" s="14">
        <f t="shared" si="37"/>
        <v>0</v>
      </c>
      <c r="N159" s="14">
        <v>0</v>
      </c>
      <c r="O159" s="14">
        <v>0</v>
      </c>
      <c r="P159" s="404" t="s">
        <v>39</v>
      </c>
      <c r="R159" s="20"/>
      <c r="S159" s="20"/>
      <c r="T159" s="46"/>
      <c r="W159" s="62" t="s">
        <v>45</v>
      </c>
    </row>
    <row r="160" spans="1:25" s="113" customFormat="1" ht="90" customHeight="1" hidden="1">
      <c r="A160" s="8" t="s">
        <v>246</v>
      </c>
      <c r="B160" s="313" t="s">
        <v>160</v>
      </c>
      <c r="C160" s="232" t="s">
        <v>75</v>
      </c>
      <c r="D160" s="368">
        <f t="shared" si="38"/>
        <v>0</v>
      </c>
      <c r="E160" s="14">
        <v>0</v>
      </c>
      <c r="F160" s="14">
        <v>0</v>
      </c>
      <c r="G160" s="14">
        <f t="shared" si="35"/>
        <v>0</v>
      </c>
      <c r="H160" s="14">
        <v>0</v>
      </c>
      <c r="I160" s="14">
        <v>0</v>
      </c>
      <c r="J160" s="14">
        <f t="shared" si="36"/>
        <v>0</v>
      </c>
      <c r="K160" s="14">
        <v>0</v>
      </c>
      <c r="L160" s="14">
        <v>0</v>
      </c>
      <c r="M160" s="14">
        <f t="shared" si="37"/>
        <v>0</v>
      </c>
      <c r="N160" s="14">
        <v>0</v>
      </c>
      <c r="O160" s="14">
        <v>0</v>
      </c>
      <c r="P160" s="404" t="s">
        <v>39</v>
      </c>
      <c r="R160" s="20"/>
      <c r="S160" s="20"/>
      <c r="T160" s="46"/>
      <c r="V160" s="140"/>
      <c r="W160" s="115"/>
      <c r="X160" s="230"/>
      <c r="Y160" s="114"/>
    </row>
    <row r="161" spans="1:70" s="70" customFormat="1" ht="68.25" customHeight="1" hidden="1" thickBot="1">
      <c r="A161" s="8" t="s">
        <v>264</v>
      </c>
      <c r="B161" s="295" t="s">
        <v>161</v>
      </c>
      <c r="C161" s="232" t="s">
        <v>211</v>
      </c>
      <c r="D161" s="360">
        <f t="shared" si="38"/>
        <v>0</v>
      </c>
      <c r="E161" s="2">
        <v>0</v>
      </c>
      <c r="F161" s="2">
        <v>0</v>
      </c>
      <c r="G161" s="2">
        <f t="shared" si="35"/>
        <v>0</v>
      </c>
      <c r="H161" s="2">
        <v>0</v>
      </c>
      <c r="I161" s="2">
        <v>0</v>
      </c>
      <c r="J161" s="2">
        <f t="shared" si="36"/>
        <v>0</v>
      </c>
      <c r="K161" s="2">
        <v>0</v>
      </c>
      <c r="L161" s="2">
        <v>0</v>
      </c>
      <c r="M161" s="2">
        <f t="shared" si="37"/>
        <v>0</v>
      </c>
      <c r="N161" s="2">
        <v>0</v>
      </c>
      <c r="O161" s="2">
        <v>0</v>
      </c>
      <c r="P161" s="404" t="s">
        <v>39</v>
      </c>
      <c r="Q161" s="112"/>
      <c r="R161" s="109"/>
      <c r="S161" s="109"/>
      <c r="T161" s="110"/>
      <c r="U161" s="68"/>
      <c r="V161" s="137"/>
      <c r="W161" s="58"/>
      <c r="X161" s="228"/>
      <c r="Y161" s="69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</row>
    <row r="162" spans="1:70" s="70" customFormat="1" ht="14.25" customHeight="1" hidden="1" thickTop="1">
      <c r="A162" s="97"/>
      <c r="B162" s="460"/>
      <c r="C162" s="460"/>
      <c r="D162" s="370"/>
      <c r="E162" s="247"/>
      <c r="F162" s="247"/>
      <c r="G162" s="111"/>
      <c r="H162" s="111"/>
      <c r="I162" s="111"/>
      <c r="J162" s="111"/>
      <c r="K162" s="111"/>
      <c r="L162" s="111"/>
      <c r="M162" s="111"/>
      <c r="N162" s="111"/>
      <c r="O162" s="111"/>
      <c r="P162" s="405" t="s">
        <v>108</v>
      </c>
      <c r="Q162" s="72"/>
      <c r="R162" s="39"/>
      <c r="S162" s="39"/>
      <c r="T162" s="40"/>
      <c r="U162" s="68"/>
      <c r="V162" s="137"/>
      <c r="W162" s="58"/>
      <c r="X162" s="228"/>
      <c r="Y162" s="69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</row>
    <row r="163" spans="1:20" ht="45" customHeight="1" hidden="1">
      <c r="A163" s="8"/>
      <c r="B163" s="313" t="s">
        <v>95</v>
      </c>
      <c r="C163" s="321" t="s">
        <v>39</v>
      </c>
      <c r="D163" s="368">
        <f t="shared" si="38"/>
        <v>0</v>
      </c>
      <c r="E163" s="14">
        <v>0</v>
      </c>
      <c r="F163" s="14">
        <v>0</v>
      </c>
      <c r="G163" s="2" t="e">
        <f>#N/A</f>
        <v>#N/A</v>
      </c>
      <c r="H163" s="2">
        <v>0</v>
      </c>
      <c r="I163" s="2">
        <v>0</v>
      </c>
      <c r="J163" s="2">
        <f>K163+L163</f>
        <v>0</v>
      </c>
      <c r="K163" s="2">
        <v>0</v>
      </c>
      <c r="L163" s="2">
        <v>0</v>
      </c>
      <c r="M163" s="2" t="e">
        <f>#N/A</f>
        <v>#N/A</v>
      </c>
      <c r="N163" s="2">
        <v>0</v>
      </c>
      <c r="O163" s="2">
        <v>0</v>
      </c>
      <c r="P163" s="405" t="s">
        <v>108</v>
      </c>
      <c r="Q163" s="36"/>
      <c r="R163" s="20"/>
      <c r="S163" s="20"/>
      <c r="T163" s="46"/>
    </row>
    <row r="164" spans="1:23" ht="96" customHeight="1" hidden="1">
      <c r="A164" s="8" t="s">
        <v>107</v>
      </c>
      <c r="B164" s="1">
        <v>0</v>
      </c>
      <c r="C164" s="232" t="s">
        <v>107</v>
      </c>
      <c r="D164" s="368">
        <f t="shared" si="38"/>
        <v>0</v>
      </c>
      <c r="E164" s="14">
        <v>0</v>
      </c>
      <c r="F164" s="14">
        <v>0</v>
      </c>
      <c r="G164" s="2" t="e">
        <f>#N/A</f>
        <v>#N/A</v>
      </c>
      <c r="H164" s="2">
        <v>0</v>
      </c>
      <c r="I164" s="2">
        <v>0</v>
      </c>
      <c r="J164" s="2"/>
      <c r="K164" s="2">
        <v>0</v>
      </c>
      <c r="L164" s="2">
        <v>0</v>
      </c>
      <c r="M164" s="2" t="e">
        <f>#N/A</f>
        <v>#N/A</v>
      </c>
      <c r="N164" s="2">
        <v>0</v>
      </c>
      <c r="O164" s="2">
        <v>0</v>
      </c>
      <c r="P164" s="406"/>
      <c r="Q164" s="73"/>
      <c r="R164" s="20"/>
      <c r="S164" s="20"/>
      <c r="T164" s="46"/>
      <c r="W164" s="62"/>
    </row>
    <row r="165" spans="1:70" s="70" customFormat="1" ht="57" customHeight="1" hidden="1" thickBot="1">
      <c r="A165" s="8"/>
      <c r="B165" s="313"/>
      <c r="C165" s="232"/>
      <c r="D165" s="36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407"/>
      <c r="Q165" s="73"/>
      <c r="R165" s="39"/>
      <c r="S165" s="39"/>
      <c r="T165" s="40"/>
      <c r="U165" s="68"/>
      <c r="V165" s="137"/>
      <c r="W165" s="58"/>
      <c r="X165" s="228"/>
      <c r="Y165" s="69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</row>
    <row r="166" spans="1:25" s="102" customFormat="1" ht="125.25" customHeight="1" hidden="1" thickBot="1">
      <c r="A166" s="9"/>
      <c r="B166" s="334"/>
      <c r="C166" s="10"/>
      <c r="D166" s="36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408"/>
      <c r="R166" s="39"/>
      <c r="S166" s="39"/>
      <c r="T166" s="40"/>
      <c r="V166" s="139"/>
      <c r="W166" s="104"/>
      <c r="X166" s="229"/>
      <c r="Y166" s="103"/>
    </row>
    <row r="167" spans="1:23" ht="121.5" customHeight="1" hidden="1">
      <c r="A167" s="8"/>
      <c r="B167" s="335"/>
      <c r="C167" s="95"/>
      <c r="D167" s="360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409"/>
      <c r="R167" s="100"/>
      <c r="S167" s="100"/>
      <c r="T167" s="101"/>
      <c r="W167" s="62" t="s">
        <v>45</v>
      </c>
    </row>
    <row r="168" spans="1:23" ht="24.75" customHeight="1" hidden="1">
      <c r="A168" s="97" t="s">
        <v>28</v>
      </c>
      <c r="B168" s="320"/>
      <c r="C168" s="98"/>
      <c r="D168" s="371" t="e">
        <f>#N/A</f>
        <v>#N/A</v>
      </c>
      <c r="E168" s="99">
        <v>0</v>
      </c>
      <c r="F168" s="99">
        <v>0</v>
      </c>
      <c r="G168" s="116" t="e">
        <f>#N/A</f>
        <v>#N/A</v>
      </c>
      <c r="H168" s="116">
        <v>0</v>
      </c>
      <c r="I168" s="116">
        <f>F168</f>
        <v>0</v>
      </c>
      <c r="J168" s="99">
        <f>K168+L168</f>
        <v>0</v>
      </c>
      <c r="K168" s="99">
        <v>0</v>
      </c>
      <c r="L168" s="99">
        <v>0</v>
      </c>
      <c r="M168" s="99" t="e">
        <f>#N/A</f>
        <v>#N/A</v>
      </c>
      <c r="N168" s="99">
        <v>0</v>
      </c>
      <c r="O168" s="99">
        <f>L168</f>
        <v>0</v>
      </c>
      <c r="P168" s="410"/>
      <c r="R168" s="126"/>
      <c r="S168" s="126"/>
      <c r="T168" s="127"/>
      <c r="W168" s="62"/>
    </row>
    <row r="169" spans="1:23" ht="48" customHeight="1" hidden="1">
      <c r="A169" s="122"/>
      <c r="B169" s="336"/>
      <c r="C169" s="123"/>
      <c r="D169" s="372"/>
      <c r="E169" s="124"/>
      <c r="F169" s="124"/>
      <c r="G169" s="125"/>
      <c r="H169" s="125"/>
      <c r="I169" s="125"/>
      <c r="J169" s="124"/>
      <c r="K169" s="124"/>
      <c r="L169" s="124"/>
      <c r="M169" s="124"/>
      <c r="N169" s="124"/>
      <c r="O169" s="124"/>
      <c r="P169" s="411"/>
      <c r="R169" s="126"/>
      <c r="S169" s="126"/>
      <c r="T169" s="127"/>
      <c r="W169" s="62"/>
    </row>
    <row r="170" spans="1:170" s="146" customFormat="1" ht="58.5" customHeight="1" hidden="1">
      <c r="A170" s="461"/>
      <c r="B170" s="462"/>
      <c r="C170" s="280"/>
      <c r="D170" s="373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363" t="s">
        <v>39</v>
      </c>
      <c r="R170" s="147"/>
      <c r="S170" s="147"/>
      <c r="T170" s="148"/>
      <c r="U170" s="149"/>
      <c r="V170" s="150"/>
      <c r="W170" s="147"/>
      <c r="X170" s="227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49"/>
      <c r="BR170" s="149"/>
      <c r="DI170" s="146">
        <v>16790.217</v>
      </c>
      <c r="DJ170" s="146">
        <v>16790.217</v>
      </c>
      <c r="DL170" s="146">
        <v>0</v>
      </c>
      <c r="DM170" s="146">
        <v>4455.774</v>
      </c>
      <c r="DN170" s="146">
        <v>0.2653791788396779</v>
      </c>
      <c r="DQ170" s="146">
        <v>4455.774</v>
      </c>
      <c r="DR170" s="146">
        <v>-4455.774</v>
      </c>
      <c r="DS170" s="146" t="e">
        <v>#DIV/0!</v>
      </c>
      <c r="DV170" s="146">
        <v>-4455.774</v>
      </c>
      <c r="DX170" s="146">
        <v>0</v>
      </c>
      <c r="DY170" s="146">
        <v>0</v>
      </c>
      <c r="ED170" s="146">
        <v>0</v>
      </c>
      <c r="EE170" s="146">
        <v>0</v>
      </c>
      <c r="EF170" s="146">
        <v>0</v>
      </c>
      <c r="EG170" s="146">
        <v>0</v>
      </c>
      <c r="EH170" s="146">
        <v>0</v>
      </c>
      <c r="ER170" s="146">
        <v>0</v>
      </c>
      <c r="ES170" s="146">
        <v>0</v>
      </c>
      <c r="ET170" s="146">
        <v>0</v>
      </c>
      <c r="EU170" s="146">
        <v>0</v>
      </c>
      <c r="EX170" s="146">
        <v>0</v>
      </c>
      <c r="EY170" s="146">
        <v>13439.78558</v>
      </c>
      <c r="EZ170" s="146">
        <v>0.800453358047725</v>
      </c>
      <c r="FA170" s="146">
        <v>13439.78558</v>
      </c>
      <c r="FE170" s="146">
        <v>0</v>
      </c>
      <c r="FF170" s="146">
        <v>0.800453358047725</v>
      </c>
      <c r="FG170" s="146">
        <v>0</v>
      </c>
      <c r="FH170" s="146">
        <v>0</v>
      </c>
      <c r="FI170" s="146">
        <v>0</v>
      </c>
      <c r="FJ170" s="146">
        <v>0</v>
      </c>
      <c r="FK170" s="146">
        <v>0</v>
      </c>
      <c r="FL170" s="146">
        <v>0</v>
      </c>
      <c r="FM170" s="146">
        <v>0</v>
      </c>
      <c r="FN170" s="146">
        <v>0</v>
      </c>
    </row>
    <row r="171" spans="1:170" s="54" customFormat="1" ht="54.75" customHeight="1" hidden="1">
      <c r="A171" s="443"/>
      <c r="B171" s="443"/>
      <c r="C171" s="144"/>
      <c r="D171" s="374">
        <f>F171</f>
        <v>0</v>
      </c>
      <c r="E171" s="145">
        <v>0</v>
      </c>
      <c r="F171" s="145">
        <f>F172</f>
        <v>0</v>
      </c>
      <c r="G171" s="145">
        <f>I171</f>
        <v>0</v>
      </c>
      <c r="H171" s="145">
        <v>0</v>
      </c>
      <c r="I171" s="145">
        <f>I172</f>
        <v>0</v>
      </c>
      <c r="J171" s="145">
        <f>L171</f>
        <v>0</v>
      </c>
      <c r="K171" s="145">
        <v>0</v>
      </c>
      <c r="L171" s="145">
        <f>L172</f>
        <v>0</v>
      </c>
      <c r="M171" s="145">
        <f>O171</f>
        <v>0</v>
      </c>
      <c r="N171" s="145">
        <v>0</v>
      </c>
      <c r="O171" s="145">
        <f>O172</f>
        <v>0</v>
      </c>
      <c r="P171" s="360">
        <v>0</v>
      </c>
      <c r="R171" s="20"/>
      <c r="S171" s="20"/>
      <c r="T171" s="121"/>
      <c r="U171" s="120"/>
      <c r="V171" s="133"/>
      <c r="W171" s="62"/>
      <c r="X171" s="222"/>
      <c r="Y171" s="19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35"/>
      <c r="DI171" s="54">
        <v>16790.217</v>
      </c>
      <c r="DJ171" s="54">
        <v>16790.217</v>
      </c>
      <c r="DM171" s="54">
        <v>0</v>
      </c>
      <c r="DN171" s="54">
        <v>0</v>
      </c>
      <c r="DQ171" s="54">
        <v>0</v>
      </c>
      <c r="DR171" s="54">
        <v>0</v>
      </c>
      <c r="DS171" s="54" t="e">
        <v>#DIV/0!</v>
      </c>
      <c r="DV171" s="54">
        <v>0</v>
      </c>
      <c r="DX171" s="54">
        <v>0</v>
      </c>
      <c r="DY171" s="54">
        <v>0</v>
      </c>
      <c r="ED171" s="54">
        <v>0</v>
      </c>
      <c r="EE171" s="54">
        <v>0</v>
      </c>
      <c r="EF171" s="54">
        <v>0</v>
      </c>
      <c r="EG171" s="54">
        <v>0</v>
      </c>
      <c r="EH171" s="54" t="e">
        <v>#DIV/0!</v>
      </c>
      <c r="ER171" s="54">
        <v>0</v>
      </c>
      <c r="ES171" s="54">
        <v>0</v>
      </c>
      <c r="ET171" s="54">
        <v>0</v>
      </c>
      <c r="EU171" s="54">
        <v>0</v>
      </c>
      <c r="EX171" s="54">
        <v>0</v>
      </c>
      <c r="EY171" s="54">
        <v>13439.78558</v>
      </c>
      <c r="EZ171" s="54">
        <v>0</v>
      </c>
      <c r="FA171" s="54">
        <v>13439.78558</v>
      </c>
      <c r="FE171" s="54">
        <v>0</v>
      </c>
      <c r="FF171" s="54">
        <v>0</v>
      </c>
      <c r="FG171" s="54">
        <v>0</v>
      </c>
      <c r="FH171" s="54">
        <v>0</v>
      </c>
      <c r="FI171" s="54">
        <v>0</v>
      </c>
      <c r="FJ171" s="54">
        <v>0</v>
      </c>
      <c r="FK171" s="54">
        <v>0</v>
      </c>
      <c r="FL171" s="54">
        <v>0</v>
      </c>
      <c r="FM171" s="54">
        <v>0</v>
      </c>
      <c r="FN171" s="54">
        <v>0</v>
      </c>
    </row>
    <row r="172" spans="1:23" ht="54.75" customHeight="1" hidden="1">
      <c r="A172" s="128" t="s">
        <v>15</v>
      </c>
      <c r="B172" s="337"/>
      <c r="C172" s="232" t="s">
        <v>187</v>
      </c>
      <c r="D172" s="375">
        <v>0</v>
      </c>
      <c r="E172" s="129">
        <v>0</v>
      </c>
      <c r="F172" s="129">
        <v>0</v>
      </c>
      <c r="G172" s="129">
        <v>0</v>
      </c>
      <c r="H172" s="129">
        <v>0</v>
      </c>
      <c r="I172" s="129">
        <v>0</v>
      </c>
      <c r="J172" s="129">
        <v>0</v>
      </c>
      <c r="K172" s="129">
        <v>0</v>
      </c>
      <c r="L172" s="129">
        <v>0</v>
      </c>
      <c r="M172" s="129">
        <v>0</v>
      </c>
      <c r="N172" s="129">
        <v>0</v>
      </c>
      <c r="O172" s="129">
        <v>0</v>
      </c>
      <c r="P172" s="409"/>
      <c r="R172" s="126"/>
      <c r="S172" s="126"/>
      <c r="T172" s="127"/>
      <c r="W172" s="62"/>
    </row>
    <row r="173" spans="1:23" ht="54.75" customHeight="1" hidden="1">
      <c r="A173" s="130"/>
      <c r="B173" s="320"/>
      <c r="C173" s="98"/>
      <c r="D173" s="371"/>
      <c r="E173" s="99"/>
      <c r="F173" s="99"/>
      <c r="G173" s="116"/>
      <c r="H173" s="116"/>
      <c r="I173" s="116"/>
      <c r="J173" s="99"/>
      <c r="K173" s="99"/>
      <c r="L173" s="99"/>
      <c r="M173" s="99"/>
      <c r="N173" s="99"/>
      <c r="O173" s="99"/>
      <c r="P173" s="376"/>
      <c r="R173" s="126"/>
      <c r="S173" s="126"/>
      <c r="T173" s="127"/>
      <c r="W173" s="62"/>
    </row>
    <row r="174" spans="1:70" s="75" customFormat="1" ht="43.5" customHeight="1" hidden="1" thickTop="1">
      <c r="A174" s="282"/>
      <c r="B174" s="282"/>
      <c r="C174" s="282"/>
      <c r="D174" s="376"/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412"/>
      <c r="R174" s="76"/>
      <c r="S174" s="77"/>
      <c r="T174" s="77"/>
      <c r="U174" s="78"/>
      <c r="V174" s="141"/>
      <c r="W174" s="79"/>
      <c r="X174" s="231"/>
      <c r="Y174" s="79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</row>
    <row r="175" spans="1:20" ht="54" customHeight="1">
      <c r="A175" s="441"/>
      <c r="B175" s="441"/>
      <c r="C175" s="441"/>
      <c r="D175" s="441"/>
      <c r="E175" s="441"/>
      <c r="F175" s="441"/>
      <c r="G175" s="441"/>
      <c r="H175" s="74"/>
      <c r="I175" s="74"/>
      <c r="J175" s="4"/>
      <c r="K175" s="442"/>
      <c r="L175" s="442"/>
      <c r="M175" s="442"/>
      <c r="N175" s="4"/>
      <c r="O175" s="4"/>
      <c r="P175" s="377"/>
      <c r="Q175" s="279"/>
      <c r="R175" s="80"/>
      <c r="S175" s="23"/>
      <c r="T175" s="23"/>
    </row>
    <row r="176" spans="1:15" ht="18" customHeight="1">
      <c r="A176" s="279"/>
      <c r="B176" s="279"/>
      <c r="C176" s="279"/>
      <c r="D176" s="377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</row>
    <row r="177" spans="1:20" ht="30" customHeight="1">
      <c r="A177" s="319"/>
      <c r="B177" s="338"/>
      <c r="C177" s="319"/>
      <c r="D177" s="378"/>
      <c r="E177" s="81"/>
      <c r="F177" s="81"/>
      <c r="G177" s="117"/>
      <c r="H177" s="117"/>
      <c r="I177" s="117"/>
      <c r="J177" s="81"/>
      <c r="K177" s="81"/>
      <c r="L177" s="81"/>
      <c r="M177" s="81"/>
      <c r="N177" s="81"/>
      <c r="O177" s="81"/>
      <c r="P177" s="414"/>
      <c r="R177" s="80"/>
      <c r="S177" s="23"/>
      <c r="T177" s="23"/>
    </row>
    <row r="178" spans="1:16" ht="15">
      <c r="A178" s="444"/>
      <c r="B178" s="444"/>
      <c r="C178" s="444"/>
      <c r="D178" s="444"/>
      <c r="E178" s="444"/>
      <c r="F178" s="444"/>
      <c r="G178" s="444"/>
      <c r="H178" s="118"/>
      <c r="I178" s="118"/>
      <c r="J178" s="82"/>
      <c r="K178" s="445"/>
      <c r="L178" s="445"/>
      <c r="M178" s="445"/>
      <c r="N178" s="82"/>
      <c r="O178" s="82"/>
      <c r="P178" s="379"/>
    </row>
    <row r="179" spans="1:15" ht="10.5" customHeight="1">
      <c r="A179" s="278"/>
      <c r="B179" s="278"/>
      <c r="C179" s="278"/>
      <c r="D179" s="379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</row>
    <row r="180" ht="15.75" customHeight="1" hidden="1"/>
    <row r="181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4" spans="1:2" ht="15.75">
      <c r="A194" s="438"/>
      <c r="B194" s="438"/>
    </row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/>
    <row r="276" ht="15.75" customHeight="1" hidden="1"/>
    <row r="277" ht="15.75" customHeight="1" hidden="1"/>
    <row r="278" ht="15.75" customHeight="1" hidden="1"/>
    <row r="279" ht="15.75" customHeight="1" hidden="1"/>
    <row r="280" ht="15.75" customHeight="1" hidden="1"/>
    <row r="281" ht="15.75" customHeight="1" hidden="1"/>
    <row r="282" ht="15.75" customHeight="1" hidden="1"/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/>
    <row r="299" ht="15.75" customHeight="1" hidden="1"/>
    <row r="300" ht="15.75" customHeight="1" hidden="1"/>
    <row r="301" ht="15.75" customHeight="1" hidden="1"/>
    <row r="302" ht="15.75" customHeight="1" hidden="1"/>
    <row r="303" ht="15.75" customHeight="1" hidden="1"/>
    <row r="304" ht="15.75" customHeight="1" hidden="1"/>
    <row r="305" ht="15.75" customHeight="1" hidden="1"/>
    <row r="306" ht="15.75" customHeight="1" hidden="1"/>
    <row r="307" ht="15.75" customHeight="1" hidden="1"/>
    <row r="308" ht="15.75" customHeight="1" hidden="1"/>
    <row r="309" ht="15.75" customHeight="1" hidden="1"/>
    <row r="310" ht="15.75" customHeight="1" hidden="1"/>
    <row r="311" ht="15.75" customHeight="1" hidden="1"/>
    <row r="312" ht="15.75" customHeight="1" hidden="1"/>
    <row r="313" ht="15.75" customHeight="1" hidden="1"/>
    <row r="314" ht="15.75" customHeight="1" hidden="1"/>
    <row r="315" ht="15.75" customHeight="1" hidden="1"/>
    <row r="316" ht="15.75" customHeight="1" hidden="1"/>
    <row r="317" ht="15.75" customHeight="1" hidden="1"/>
    <row r="318" ht="15.75" customHeight="1" hidden="1"/>
    <row r="319" ht="15.75" customHeight="1" hidden="1"/>
    <row r="320" ht="15.75" customHeight="1" hidden="1"/>
    <row r="321" ht="15.75" customHeight="1" hidden="1"/>
    <row r="322" ht="15.75" customHeight="1" hidden="1"/>
    <row r="323" ht="15.75" customHeight="1" hidden="1"/>
    <row r="324" ht="15.75" customHeight="1" hidden="1"/>
    <row r="325" ht="15.75" customHeight="1" hidden="1"/>
    <row r="326" ht="15.75" customHeight="1" hidden="1"/>
    <row r="327" ht="15.75" customHeight="1" hidden="1"/>
    <row r="328" ht="15.75" customHeight="1" hidden="1"/>
    <row r="329" ht="15.75" customHeight="1" hidden="1"/>
    <row r="330" ht="15.75" customHeight="1" hidden="1"/>
    <row r="331" ht="15.75" customHeight="1" hidden="1"/>
    <row r="332" ht="15.75" customHeight="1" hidden="1"/>
    <row r="333" ht="15.75" customHeight="1" hidden="1"/>
    <row r="334" ht="15.75" customHeight="1" hidden="1"/>
    <row r="335" ht="15.75" customHeight="1" hidden="1"/>
    <row r="336" ht="15.75" customHeight="1" hidden="1"/>
    <row r="337" ht="15.75" customHeight="1" hidden="1"/>
    <row r="338" ht="15.75" customHeight="1" hidden="1"/>
    <row r="339" ht="15.75" customHeight="1" hidden="1"/>
    <row r="340" ht="15.75" customHeight="1" hidden="1"/>
    <row r="341" ht="15.75" customHeight="1" hidden="1"/>
    <row r="342" ht="15.75" customHeight="1" hidden="1"/>
    <row r="343" ht="15.75" customHeight="1" hidden="1"/>
    <row r="344" ht="15.75" customHeight="1" hidden="1"/>
    <row r="345" ht="15.75" customHeight="1" hidden="1"/>
    <row r="346" ht="15.75" customHeight="1" hidden="1"/>
    <row r="347" ht="15.75" customHeight="1" hidden="1"/>
    <row r="348" ht="15.75" customHeight="1" hidden="1"/>
    <row r="349" ht="15.75" customHeight="1" hidden="1"/>
    <row r="350" ht="15.75" customHeight="1" hidden="1"/>
    <row r="351" ht="15.75" customHeight="1" hidden="1"/>
    <row r="352" ht="15.75" customHeight="1" hidden="1"/>
    <row r="353" ht="15.75" customHeight="1" hidden="1"/>
    <row r="354" ht="15.75" customHeight="1" hidden="1"/>
    <row r="355" ht="15.75" customHeight="1" hidden="1"/>
    <row r="356" ht="15.75" customHeight="1" hidden="1"/>
    <row r="357" ht="15.75" customHeight="1" hidden="1"/>
    <row r="358" ht="15.75" customHeight="1" hidden="1"/>
    <row r="359" ht="15.75" customHeight="1" hidden="1"/>
    <row r="360" ht="15.75" customHeight="1" hidden="1"/>
    <row r="361" ht="15.75" customHeight="1" hidden="1"/>
    <row r="362" ht="15.75" customHeight="1" hidden="1"/>
    <row r="363" ht="15.75" customHeight="1" hidden="1"/>
    <row r="364" ht="15.75" customHeight="1" hidden="1"/>
    <row r="365" ht="15.75" customHeight="1" hidden="1"/>
    <row r="366" ht="15.75" customHeight="1" hidden="1"/>
    <row r="367" ht="15.75" customHeight="1" hidden="1"/>
    <row r="368" ht="15.75" customHeight="1" hidden="1"/>
    <row r="369" ht="15.75" customHeight="1" hidden="1"/>
    <row r="370" ht="15.75" customHeight="1" hidden="1"/>
    <row r="371" ht="15.75" customHeight="1" hidden="1"/>
    <row r="372" ht="15.75" customHeight="1" hidden="1"/>
    <row r="373" ht="15.75" customHeight="1" hidden="1"/>
    <row r="374" ht="15.75" customHeight="1" hidden="1"/>
    <row r="375" ht="15.75" customHeight="1" hidden="1"/>
    <row r="376" ht="15.75" customHeight="1" hidden="1"/>
    <row r="377" ht="15.75" customHeight="1" hidden="1"/>
    <row r="378" ht="15.75" customHeight="1" hidden="1"/>
    <row r="379" ht="15.75" customHeight="1" hidden="1"/>
    <row r="380" ht="15.75" customHeight="1" hidden="1"/>
    <row r="381" ht="15.75" customHeight="1" hidden="1"/>
    <row r="382" ht="15.75" customHeight="1" hidden="1"/>
    <row r="383" ht="15.75" customHeight="1" hidden="1"/>
    <row r="384" ht="15.75" customHeight="1" hidden="1"/>
    <row r="385" ht="15.75" customHeight="1" hidden="1"/>
    <row r="386" ht="15.75" customHeight="1" hidden="1"/>
    <row r="387" ht="15.75" customHeight="1" hidden="1"/>
    <row r="388" ht="15.75" customHeight="1" hidden="1"/>
    <row r="389" ht="15.75" customHeight="1" hidden="1"/>
    <row r="390" ht="15.75" customHeight="1" hidden="1"/>
    <row r="391" ht="15.75" customHeight="1" hidden="1"/>
    <row r="392" ht="15.75" customHeight="1" hidden="1"/>
    <row r="393" ht="15.75" customHeight="1" hidden="1"/>
    <row r="394" ht="15.75" customHeight="1" hidden="1"/>
    <row r="395" ht="15.75" customHeight="1" hidden="1"/>
    <row r="396" ht="15.75" customHeight="1" hidden="1"/>
    <row r="397" ht="15.75" customHeight="1" hidden="1"/>
    <row r="398" ht="15.75" customHeight="1" hidden="1"/>
    <row r="399" ht="15.75" customHeight="1" hidden="1"/>
    <row r="400" ht="15.75" customHeight="1" hidden="1"/>
    <row r="401" ht="15.75" customHeight="1" hidden="1"/>
    <row r="402" ht="15.75" customHeight="1" hidden="1"/>
    <row r="403" ht="15.75" customHeight="1" hidden="1"/>
    <row r="404" ht="15.75" customHeight="1" hidden="1"/>
    <row r="405" ht="15.75" customHeight="1" hidden="1"/>
    <row r="406" ht="15.75" customHeight="1" hidden="1"/>
    <row r="407" ht="15.75" customHeight="1" hidden="1"/>
    <row r="408" ht="15.75" customHeight="1" hidden="1"/>
    <row r="409" ht="15.75" customHeight="1" hidden="1"/>
    <row r="410" ht="15.75" customHeight="1" hidden="1"/>
    <row r="411" ht="15.75" customHeight="1" hidden="1"/>
    <row r="412" ht="15.75" customHeight="1" hidden="1"/>
    <row r="413" ht="15.75" customHeight="1" hidden="1"/>
    <row r="414" ht="15.75" customHeight="1" hidden="1"/>
    <row r="415" ht="15.75" customHeight="1" hidden="1"/>
    <row r="416" ht="15.75" customHeight="1" hidden="1"/>
    <row r="417" ht="15.75" customHeight="1" hidden="1"/>
    <row r="418" ht="15.75" customHeight="1" hidden="1"/>
    <row r="419" ht="15.75" customHeight="1" hidden="1"/>
    <row r="420" ht="15.75" customHeight="1" hidden="1"/>
    <row r="421" ht="15.75" customHeight="1" hidden="1"/>
    <row r="422" ht="15.75" customHeight="1" hidden="1"/>
    <row r="423" ht="15.75" customHeight="1" hidden="1"/>
    <row r="424" ht="15.75" customHeight="1" hidden="1"/>
    <row r="425" ht="15.75" customHeight="1" hidden="1"/>
    <row r="426" ht="15.75" customHeight="1" hidden="1"/>
    <row r="427" ht="15.75" customHeight="1" hidden="1"/>
    <row r="428" ht="15.75" customHeight="1" hidden="1"/>
    <row r="429" ht="15.75" customHeight="1" hidden="1"/>
    <row r="430" ht="15.75" customHeight="1" hidden="1"/>
    <row r="431" ht="15.75" customHeight="1" hidden="1"/>
    <row r="432" ht="15.75" customHeight="1" hidden="1"/>
    <row r="433" ht="15.75" customHeight="1" hidden="1"/>
    <row r="434" ht="15.75" customHeight="1" hidden="1"/>
    <row r="435" ht="15.75" customHeight="1" hidden="1"/>
    <row r="436" ht="15.75" customHeight="1" hidden="1"/>
    <row r="437" ht="15.75" customHeight="1" hidden="1"/>
    <row r="438" ht="15.75" customHeight="1" hidden="1"/>
    <row r="439" ht="15.75" customHeight="1" hidden="1"/>
    <row r="440" ht="15.75" customHeight="1" hidden="1"/>
    <row r="441" ht="15.75" customHeight="1" hidden="1"/>
    <row r="442" ht="15.75" customHeight="1" hidden="1"/>
    <row r="443" ht="15.75" customHeight="1" hidden="1"/>
    <row r="444" ht="15.75" customHeight="1" hidden="1"/>
    <row r="445" ht="15.75" customHeight="1" hidden="1"/>
    <row r="446" ht="15.75" customHeight="1" hidden="1"/>
    <row r="447" ht="15.75" customHeight="1" hidden="1"/>
    <row r="448" ht="15.75" customHeight="1" hidden="1"/>
    <row r="449" ht="15.75" customHeight="1" hidden="1"/>
    <row r="450" ht="15.75" customHeight="1" hidden="1"/>
    <row r="451" ht="15.75" customHeight="1" hidden="1"/>
    <row r="452" ht="15.75" customHeight="1" hidden="1"/>
    <row r="453" ht="15.75" customHeight="1" hidden="1"/>
    <row r="454" ht="15.75" customHeight="1" hidden="1"/>
    <row r="455" ht="15.75" customHeight="1" hidden="1"/>
    <row r="456" ht="15.75" customHeight="1" hidden="1"/>
    <row r="457" ht="15.75" customHeight="1" hidden="1"/>
    <row r="458" ht="15.75" customHeight="1" hidden="1"/>
    <row r="459" ht="15.75" customHeight="1" hidden="1"/>
    <row r="460" ht="15.75" customHeight="1" hidden="1"/>
    <row r="461" ht="15.75" customHeight="1" hidden="1"/>
    <row r="462" ht="15.75" customHeight="1" hidden="1"/>
    <row r="463" ht="15.75" customHeight="1" hidden="1"/>
    <row r="464" ht="15.75" customHeight="1" hidden="1"/>
    <row r="465" ht="15.75" customHeight="1" hidden="1"/>
    <row r="466" ht="15.75" customHeight="1" hidden="1"/>
    <row r="467" ht="15.75" customHeight="1" hidden="1"/>
    <row r="468" ht="15.75" customHeight="1" hidden="1"/>
    <row r="469" ht="15.75" customHeight="1" hidden="1"/>
    <row r="470" ht="15.75" customHeight="1" hidden="1"/>
    <row r="471" ht="15.75" customHeight="1" hidden="1"/>
    <row r="472" ht="15.75" customHeight="1" hidden="1"/>
    <row r="473" ht="15.75" customHeight="1" hidden="1"/>
    <row r="474" ht="15.75" customHeight="1" hidden="1"/>
    <row r="475" ht="15.75" customHeight="1" hidden="1"/>
    <row r="476" ht="15.75" customHeight="1" hidden="1"/>
    <row r="477" ht="15.75" customHeight="1" hidden="1"/>
    <row r="478" ht="15.75" customHeight="1" hidden="1"/>
    <row r="479" ht="15.75" customHeight="1" hidden="1"/>
    <row r="480" ht="15.75" customHeight="1" hidden="1"/>
    <row r="481" ht="15.75" customHeight="1" hidden="1"/>
    <row r="482" ht="15.75" customHeight="1" hidden="1"/>
    <row r="483" ht="15.75" customHeight="1" hidden="1"/>
    <row r="484" ht="15.75" customHeight="1" hidden="1"/>
    <row r="485" ht="15.75" customHeight="1" hidden="1"/>
    <row r="486" ht="15.75" customHeight="1" hidden="1"/>
    <row r="487" ht="15.75" customHeight="1" hidden="1"/>
    <row r="488" ht="15.75" customHeight="1" hidden="1"/>
    <row r="489" ht="15.75" customHeight="1" hidden="1"/>
    <row r="490" ht="15.75" customHeight="1" hidden="1"/>
    <row r="491" ht="15.75" customHeight="1" hidden="1"/>
    <row r="492" ht="15.75" customHeight="1" hidden="1"/>
    <row r="493" ht="15.75" customHeight="1" hidden="1"/>
    <row r="494" ht="15.75" customHeight="1" hidden="1"/>
    <row r="495" ht="15.75" customHeight="1" hidden="1"/>
    <row r="496" ht="15.75" customHeight="1" hidden="1"/>
    <row r="497" ht="15.75" customHeight="1" hidden="1"/>
    <row r="498" ht="15.75" customHeight="1" hidden="1"/>
    <row r="499" ht="15.75" customHeight="1" hidden="1"/>
    <row r="500" ht="15.75" customHeight="1" hidden="1"/>
    <row r="501" ht="15.75" customHeight="1" hidden="1"/>
    <row r="502" ht="15.75" customHeight="1" hidden="1"/>
    <row r="503" ht="15.75" customHeight="1" hidden="1"/>
    <row r="504" ht="15.75" customHeight="1" hidden="1"/>
    <row r="505" ht="15.75" customHeight="1" hidden="1"/>
    <row r="506" ht="15.75" customHeight="1" hidden="1"/>
    <row r="507" ht="15.75" customHeight="1" hidden="1"/>
    <row r="508" ht="15.75" customHeight="1" hidden="1"/>
    <row r="509" ht="15.75" customHeight="1" hidden="1"/>
    <row r="510" ht="15.75" customHeight="1" hidden="1"/>
    <row r="511" ht="15.75" customHeight="1" hidden="1"/>
    <row r="512" ht="15.75" customHeight="1" hidden="1"/>
    <row r="513" ht="15.75" customHeight="1" hidden="1"/>
    <row r="514" ht="15.75" customHeight="1" hidden="1"/>
    <row r="515" ht="15.75" customHeight="1" hidden="1"/>
    <row r="516" ht="15.75" customHeight="1" hidden="1"/>
    <row r="517" ht="15.75" customHeight="1" hidden="1"/>
    <row r="518" ht="15.75" customHeight="1" hidden="1"/>
    <row r="519" ht="15.75" customHeight="1" hidden="1"/>
    <row r="520" ht="15.75" customHeight="1" hidden="1"/>
    <row r="521" ht="15.75" customHeight="1" hidden="1"/>
    <row r="522" ht="15.75" customHeight="1" hidden="1"/>
    <row r="523" ht="15.75" customHeight="1" hidden="1"/>
    <row r="524" ht="15.75" customHeight="1" hidden="1"/>
    <row r="525" ht="15.75" customHeight="1" hidden="1"/>
    <row r="526" ht="15.75" customHeight="1" hidden="1"/>
    <row r="527" ht="15.75" customHeight="1" hidden="1"/>
    <row r="528" ht="15.75" customHeight="1" hidden="1"/>
    <row r="529" ht="15.75" customHeight="1" hidden="1"/>
    <row r="530" ht="15.75" customHeight="1" hidden="1"/>
    <row r="531" ht="15.75" customHeight="1" hidden="1"/>
    <row r="532" ht="15.75" customHeight="1" hidden="1"/>
    <row r="533" ht="15.75" customHeight="1" hidden="1"/>
    <row r="534" ht="15.75" customHeight="1" hidden="1"/>
    <row r="535" ht="15.75" customHeight="1" hidden="1"/>
  </sheetData>
  <sheetProtection/>
  <mergeCells count="88">
    <mergeCell ref="A1:P1"/>
    <mergeCell ref="A2:A3"/>
    <mergeCell ref="B2:B3"/>
    <mergeCell ref="C2:C3"/>
    <mergeCell ref="D2:F2"/>
    <mergeCell ref="G2:I2"/>
    <mergeCell ref="P2:P3"/>
    <mergeCell ref="J2:L2"/>
    <mergeCell ref="M2:O2"/>
    <mergeCell ref="A6:C6"/>
    <mergeCell ref="A7:C7"/>
    <mergeCell ref="A9:C9"/>
    <mergeCell ref="A10:C10"/>
    <mergeCell ref="A5:C5"/>
    <mergeCell ref="A11:C11"/>
    <mergeCell ref="A13:C13"/>
    <mergeCell ref="A8:C8"/>
    <mergeCell ref="A12:C12"/>
    <mergeCell ref="A14:C14"/>
    <mergeCell ref="B16:C16"/>
    <mergeCell ref="A17:C17"/>
    <mergeCell ref="B18:C18"/>
    <mergeCell ref="A87:C87"/>
    <mergeCell ref="A15:C15"/>
    <mergeCell ref="A23:C23"/>
    <mergeCell ref="B36:C36"/>
    <mergeCell ref="B46:C46"/>
    <mergeCell ref="A78:C78"/>
    <mergeCell ref="A80:B80"/>
    <mergeCell ref="A19:C19"/>
    <mergeCell ref="B75:C75"/>
    <mergeCell ref="A88:C88"/>
    <mergeCell ref="A89:C89"/>
    <mergeCell ref="B91:C91"/>
    <mergeCell ref="B73:C73"/>
    <mergeCell ref="A92:C92"/>
    <mergeCell ref="A94:C94"/>
    <mergeCell ref="A90:C90"/>
    <mergeCell ref="A100:C100"/>
    <mergeCell ref="B101:C101"/>
    <mergeCell ref="B105:C105"/>
    <mergeCell ref="B110:C110"/>
    <mergeCell ref="A126:C126"/>
    <mergeCell ref="A128:C128"/>
    <mergeCell ref="A127:C127"/>
    <mergeCell ref="B120:C120"/>
    <mergeCell ref="B130:C130"/>
    <mergeCell ref="B138:C138"/>
    <mergeCell ref="B131:C131"/>
    <mergeCell ref="A129:C129"/>
    <mergeCell ref="B162:C162"/>
    <mergeCell ref="A170:B170"/>
    <mergeCell ref="A142:C142"/>
    <mergeCell ref="A141:C141"/>
    <mergeCell ref="B132:C132"/>
    <mergeCell ref="B134:C134"/>
    <mergeCell ref="CS145:CU145"/>
    <mergeCell ref="B136:C136"/>
    <mergeCell ref="A145:C145"/>
    <mergeCell ref="Q145:S145"/>
    <mergeCell ref="AG145:AI145"/>
    <mergeCell ref="AW145:AY145"/>
    <mergeCell ref="BM145:BO145"/>
    <mergeCell ref="B133:C133"/>
    <mergeCell ref="B137:C137"/>
    <mergeCell ref="B143:C143"/>
    <mergeCell ref="B144:C144"/>
    <mergeCell ref="A146:C146"/>
    <mergeCell ref="CC145:CE145"/>
    <mergeCell ref="A194:B194"/>
    <mergeCell ref="B147:C147"/>
    <mergeCell ref="A175:G175"/>
    <mergeCell ref="K175:M175"/>
    <mergeCell ref="A171:B171"/>
    <mergeCell ref="B148:C148"/>
    <mergeCell ref="B154:C154"/>
    <mergeCell ref="B152:C152"/>
    <mergeCell ref="A178:G178"/>
    <mergeCell ref="K178:M178"/>
    <mergeCell ref="IG145:II145"/>
    <mergeCell ref="HQ145:HS145"/>
    <mergeCell ref="HA145:HC145"/>
    <mergeCell ref="GK145:GM145"/>
    <mergeCell ref="DY145:EA145"/>
    <mergeCell ref="DI145:DK145"/>
    <mergeCell ref="EO145:EQ145"/>
    <mergeCell ref="FE145:FG145"/>
    <mergeCell ref="FU145:FW145"/>
  </mergeCells>
  <printOptions/>
  <pageMargins left="0.3937007874015748" right="0.15748031496062992" top="0.15748031496062992" bottom="0.15748031496062992" header="0.15748031496062992" footer="0.15748031496062992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Васютина Ольга Валерьевна</cp:lastModifiedBy>
  <cp:lastPrinted>2022-03-22T15:25:53Z</cp:lastPrinted>
  <dcterms:created xsi:type="dcterms:W3CDTF">2013-12-09T13:14:17Z</dcterms:created>
  <dcterms:modified xsi:type="dcterms:W3CDTF">2022-03-22T15:26:00Z</dcterms:modified>
  <cp:category/>
  <cp:version/>
  <cp:contentType/>
  <cp:contentStatus/>
</cp:coreProperties>
</file>