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НА 01.04.2021 " sheetId="1" r:id="rId1"/>
  </sheets>
  <definedNames>
    <definedName name="_xlnm._FilterDatabase" localSheetId="0" hidden="1">'НА 01.04.2021 '!$A$16:$N$96</definedName>
    <definedName name="_xlnm.Print_Titles" localSheetId="0">'НА 01.04.2021 '!$6:$8</definedName>
    <definedName name="_xlnm.Print_Area" localSheetId="0">'НА 01.04.2021 '!$A$1:$K$95</definedName>
  </definedNames>
  <calcPr calcId="145621"/>
</workbook>
</file>

<file path=xl/calcChain.xml><?xml version="1.0" encoding="utf-8"?>
<calcChain xmlns="http://schemas.openxmlformats.org/spreadsheetml/2006/main">
  <c r="I93" i="1" l="1"/>
  <c r="G93" i="1"/>
  <c r="J93" i="1" s="1"/>
  <c r="D93" i="1"/>
  <c r="I92" i="1"/>
  <c r="G92" i="1"/>
  <c r="D92" i="1"/>
  <c r="I91" i="1"/>
  <c r="G91" i="1"/>
  <c r="J91" i="1" s="1"/>
  <c r="D91" i="1"/>
  <c r="H90" i="1"/>
  <c r="G90" i="1" s="1"/>
  <c r="J90" i="1" s="1"/>
  <c r="F90" i="1"/>
  <c r="E90" i="1"/>
  <c r="D90" i="1"/>
  <c r="C90" i="1"/>
  <c r="I90" i="1" s="1"/>
  <c r="I89" i="1"/>
  <c r="G89" i="1"/>
  <c r="J89" i="1" s="1"/>
  <c r="D89" i="1"/>
  <c r="I88" i="1"/>
  <c r="H88" i="1"/>
  <c r="F88" i="1"/>
  <c r="E88" i="1"/>
  <c r="D88" i="1"/>
  <c r="C88" i="1"/>
  <c r="I86" i="1"/>
  <c r="G86" i="1"/>
  <c r="J86" i="1" s="1"/>
  <c r="D86" i="1"/>
  <c r="I85" i="1"/>
  <c r="G85" i="1"/>
  <c r="J85" i="1" s="1"/>
  <c r="D85" i="1"/>
  <c r="F84" i="1"/>
  <c r="G84" i="1" s="1"/>
  <c r="E84" i="1"/>
  <c r="D84" i="1"/>
  <c r="C84" i="1"/>
  <c r="K83" i="1"/>
  <c r="I83" i="1"/>
  <c r="G83" i="1"/>
  <c r="J83" i="1" s="1"/>
  <c r="D83" i="1"/>
  <c r="K82" i="1"/>
  <c r="I82" i="1"/>
  <c r="G82" i="1"/>
  <c r="J82" i="1" s="1"/>
  <c r="D82" i="1"/>
  <c r="K81" i="1"/>
  <c r="I81" i="1"/>
  <c r="G81" i="1"/>
  <c r="D81" i="1"/>
  <c r="H80" i="1"/>
  <c r="F80" i="1"/>
  <c r="G80" i="1" s="1"/>
  <c r="E80" i="1"/>
  <c r="D80" i="1"/>
  <c r="C80" i="1"/>
  <c r="K79" i="1"/>
  <c r="I79" i="1"/>
  <c r="G79" i="1"/>
  <c r="J79" i="1" s="1"/>
  <c r="D79" i="1"/>
  <c r="K78" i="1"/>
  <c r="I78" i="1"/>
  <c r="G78" i="1"/>
  <c r="J78" i="1" s="1"/>
  <c r="D78" i="1"/>
  <c r="I77" i="1"/>
  <c r="H77" i="1"/>
  <c r="E77" i="1"/>
  <c r="D77" i="1" s="1"/>
  <c r="D74" i="1" s="1"/>
  <c r="I76" i="1"/>
  <c r="G76" i="1"/>
  <c r="D76" i="1"/>
  <c r="K75" i="1"/>
  <c r="I75" i="1"/>
  <c r="G75" i="1"/>
  <c r="D75" i="1"/>
  <c r="H74" i="1"/>
  <c r="F74" i="1"/>
  <c r="G74" i="1" s="1"/>
  <c r="E74" i="1"/>
  <c r="C74" i="1"/>
  <c r="K73" i="1"/>
  <c r="I73" i="1"/>
  <c r="G73" i="1"/>
  <c r="D73" i="1"/>
  <c r="I72" i="1"/>
  <c r="G72" i="1"/>
  <c r="D72" i="1"/>
  <c r="J72" i="1" s="1"/>
  <c r="I71" i="1"/>
  <c r="G71" i="1"/>
  <c r="D71" i="1"/>
  <c r="K70" i="1"/>
  <c r="I70" i="1"/>
  <c r="G70" i="1"/>
  <c r="J70" i="1" s="1"/>
  <c r="D70" i="1"/>
  <c r="I69" i="1"/>
  <c r="G69" i="1"/>
  <c r="D69" i="1"/>
  <c r="K68" i="1"/>
  <c r="I68" i="1"/>
  <c r="G68" i="1"/>
  <c r="D68" i="1"/>
  <c r="K67" i="1"/>
  <c r="I67" i="1"/>
  <c r="G67" i="1"/>
  <c r="J67" i="1" s="1"/>
  <c r="D67" i="1"/>
  <c r="H66" i="1"/>
  <c r="K66" i="1" s="1"/>
  <c r="F66" i="1"/>
  <c r="G66" i="1" s="1"/>
  <c r="J66" i="1" s="1"/>
  <c r="E66" i="1"/>
  <c r="D66" i="1"/>
  <c r="C66" i="1"/>
  <c r="K65" i="1"/>
  <c r="I65" i="1"/>
  <c r="G65" i="1"/>
  <c r="D65" i="1"/>
  <c r="K64" i="1"/>
  <c r="I64" i="1"/>
  <c r="G64" i="1"/>
  <c r="J64" i="1" s="1"/>
  <c r="D64" i="1"/>
  <c r="H63" i="1"/>
  <c r="F63" i="1"/>
  <c r="E63" i="1"/>
  <c r="D63" i="1"/>
  <c r="C63" i="1"/>
  <c r="K62" i="1"/>
  <c r="I62" i="1"/>
  <c r="G62" i="1"/>
  <c r="D62" i="1"/>
  <c r="J62" i="1" s="1"/>
  <c r="I61" i="1"/>
  <c r="G61" i="1"/>
  <c r="D61" i="1"/>
  <c r="I60" i="1"/>
  <c r="G60" i="1"/>
  <c r="D60" i="1"/>
  <c r="K59" i="1"/>
  <c r="I59" i="1"/>
  <c r="G59" i="1"/>
  <c r="D59" i="1"/>
  <c r="K58" i="1"/>
  <c r="I58" i="1"/>
  <c r="G58" i="1"/>
  <c r="J58" i="1" s="1"/>
  <c r="D58" i="1"/>
  <c r="K57" i="1"/>
  <c r="I57" i="1"/>
  <c r="G57" i="1"/>
  <c r="J57" i="1" s="1"/>
  <c r="D57" i="1"/>
  <c r="K56" i="1"/>
  <c r="I56" i="1"/>
  <c r="G56" i="1"/>
  <c r="J56" i="1" s="1"/>
  <c r="D56" i="1"/>
  <c r="K55" i="1"/>
  <c r="I55" i="1"/>
  <c r="G55" i="1"/>
  <c r="J55" i="1" s="1"/>
  <c r="D55" i="1"/>
  <c r="H54" i="1"/>
  <c r="H87" i="1" s="1"/>
  <c r="F54" i="1"/>
  <c r="E54" i="1"/>
  <c r="E87" i="1" s="1"/>
  <c r="D54" i="1"/>
  <c r="C54" i="1"/>
  <c r="C87" i="1" s="1"/>
  <c r="K53" i="1"/>
  <c r="I53" i="1"/>
  <c r="G53" i="1"/>
  <c r="D53" i="1"/>
  <c r="K52" i="1"/>
  <c r="I52" i="1"/>
  <c r="G52" i="1"/>
  <c r="J52" i="1" s="1"/>
  <c r="D52" i="1"/>
  <c r="H51" i="1"/>
  <c r="F51" i="1"/>
  <c r="I51" i="1" s="1"/>
  <c r="E51" i="1"/>
  <c r="D51" i="1"/>
  <c r="C51" i="1"/>
  <c r="I50" i="1"/>
  <c r="G50" i="1"/>
  <c r="D50" i="1"/>
  <c r="J50" i="1" s="1"/>
  <c r="K49" i="1"/>
  <c r="I49" i="1"/>
  <c r="G49" i="1"/>
  <c r="D49" i="1"/>
  <c r="I48" i="1"/>
  <c r="G48" i="1"/>
  <c r="E48" i="1"/>
  <c r="K48" i="1" s="1"/>
  <c r="M47" i="1"/>
  <c r="K47" i="1"/>
  <c r="I47" i="1"/>
  <c r="G47" i="1"/>
  <c r="D47" i="1"/>
  <c r="H46" i="1"/>
  <c r="K46" i="1" s="1"/>
  <c r="F46" i="1"/>
  <c r="E46" i="1"/>
  <c r="C46" i="1"/>
  <c r="K45" i="1"/>
  <c r="I45" i="1"/>
  <c r="G45" i="1"/>
  <c r="D45" i="1"/>
  <c r="J45" i="1" s="1"/>
  <c r="I44" i="1"/>
  <c r="G44" i="1"/>
  <c r="D44" i="1"/>
  <c r="J44" i="1" s="1"/>
  <c r="K43" i="1"/>
  <c r="I43" i="1"/>
  <c r="G43" i="1"/>
  <c r="J43" i="1" s="1"/>
  <c r="D43" i="1"/>
  <c r="K42" i="1"/>
  <c r="I42" i="1"/>
  <c r="G42" i="1"/>
  <c r="J42" i="1" s="1"/>
  <c r="D42" i="1"/>
  <c r="K41" i="1"/>
  <c r="I41" i="1"/>
  <c r="G41" i="1"/>
  <c r="J41" i="1" s="1"/>
  <c r="D41" i="1"/>
  <c r="K40" i="1"/>
  <c r="I40" i="1"/>
  <c r="G40" i="1"/>
  <c r="J40" i="1" s="1"/>
  <c r="D40" i="1"/>
  <c r="K39" i="1"/>
  <c r="I39" i="1"/>
  <c r="G39" i="1"/>
  <c r="D39" i="1"/>
  <c r="K38" i="1"/>
  <c r="I38" i="1"/>
  <c r="G38" i="1"/>
  <c r="J38" i="1" s="1"/>
  <c r="D38" i="1"/>
  <c r="I37" i="1"/>
  <c r="G37" i="1"/>
  <c r="D37" i="1"/>
  <c r="K36" i="1"/>
  <c r="I36" i="1"/>
  <c r="G36" i="1"/>
  <c r="D36" i="1"/>
  <c r="H35" i="1"/>
  <c r="K35" i="1" s="1"/>
  <c r="F35" i="1"/>
  <c r="G35" i="1" s="1"/>
  <c r="E35" i="1"/>
  <c r="D35" i="1"/>
  <c r="C35" i="1"/>
  <c r="I34" i="1"/>
  <c r="G34" i="1"/>
  <c r="D34" i="1"/>
  <c r="I33" i="1"/>
  <c r="G33" i="1"/>
  <c r="J33" i="1" s="1"/>
  <c r="D33" i="1"/>
  <c r="I32" i="1"/>
  <c r="G32" i="1"/>
  <c r="J32" i="1" s="1"/>
  <c r="D32" i="1"/>
  <c r="H31" i="1"/>
  <c r="F31" i="1"/>
  <c r="G31" i="1" s="1"/>
  <c r="J31" i="1" s="1"/>
  <c r="E31" i="1"/>
  <c r="D31" i="1"/>
  <c r="C31" i="1"/>
  <c r="K30" i="1"/>
  <c r="I30" i="1"/>
  <c r="G30" i="1"/>
  <c r="D30" i="1"/>
  <c r="H29" i="1"/>
  <c r="G29" i="1" s="1"/>
  <c r="F29" i="1"/>
  <c r="E29" i="1"/>
  <c r="D29" i="1" s="1"/>
  <c r="C29" i="1"/>
  <c r="K28" i="1"/>
  <c r="J28" i="1"/>
  <c r="I28" i="1"/>
  <c r="D28" i="1"/>
  <c r="I27" i="1"/>
  <c r="D27" i="1"/>
  <c r="J27" i="1" s="1"/>
  <c r="I26" i="1"/>
  <c r="D26" i="1"/>
  <c r="J26" i="1" s="1"/>
  <c r="J25" i="1"/>
  <c r="I25" i="1"/>
  <c r="D25" i="1"/>
  <c r="I24" i="1"/>
  <c r="D24" i="1"/>
  <c r="J24" i="1" s="1"/>
  <c r="K23" i="1"/>
  <c r="I23" i="1"/>
  <c r="D23" i="1"/>
  <c r="J23" i="1" s="1"/>
  <c r="I22" i="1"/>
  <c r="D22" i="1"/>
  <c r="J22" i="1" s="1"/>
  <c r="K21" i="1"/>
  <c r="I21" i="1"/>
  <c r="D21" i="1"/>
  <c r="J21" i="1" s="1"/>
  <c r="I20" i="1"/>
  <c r="D20" i="1"/>
  <c r="J20" i="1" s="1"/>
  <c r="H19" i="1"/>
  <c r="K19" i="1" s="1"/>
  <c r="F19" i="1"/>
  <c r="F16" i="1" s="1"/>
  <c r="E19" i="1"/>
  <c r="D19" i="1"/>
  <c r="C19" i="1"/>
  <c r="C16" i="1" s="1"/>
  <c r="E16" i="1"/>
  <c r="E102" i="1" s="1"/>
  <c r="H14" i="1"/>
  <c r="F14" i="1" s="1"/>
  <c r="C14" i="1"/>
  <c r="C13" i="1"/>
  <c r="F12" i="1"/>
  <c r="I12" i="1" s="1"/>
  <c r="C12" i="1"/>
  <c r="G9" i="1"/>
  <c r="E9" i="1"/>
  <c r="E96" i="1" s="1"/>
  <c r="D9" i="1"/>
  <c r="C9" i="1"/>
  <c r="J39" i="1" l="1"/>
  <c r="G46" i="1"/>
  <c r="J47" i="1"/>
  <c r="J49" i="1"/>
  <c r="K51" i="1"/>
  <c r="I54" i="1"/>
  <c r="K63" i="1"/>
  <c r="J74" i="1"/>
  <c r="J80" i="1"/>
  <c r="J84" i="1"/>
  <c r="I84" i="1"/>
  <c r="J61" i="1"/>
  <c r="J68" i="1"/>
  <c r="J69" i="1"/>
  <c r="J73" i="1"/>
  <c r="K74" i="1"/>
  <c r="K80" i="1"/>
  <c r="G88" i="1"/>
  <c r="J88" i="1" s="1"/>
  <c r="H13" i="1"/>
  <c r="F13" i="1" s="1"/>
  <c r="I29" i="1"/>
  <c r="I31" i="1"/>
  <c r="J34" i="1"/>
  <c r="J36" i="1"/>
  <c r="J37" i="1"/>
  <c r="I46" i="1"/>
  <c r="G51" i="1"/>
  <c r="J51" i="1" s="1"/>
  <c r="J53" i="1"/>
  <c r="D87" i="1"/>
  <c r="J65" i="1"/>
  <c r="I16" i="1"/>
  <c r="I19" i="1"/>
  <c r="J35" i="1"/>
  <c r="J59" i="1"/>
  <c r="J60" i="1"/>
  <c r="G63" i="1"/>
  <c r="J63" i="1" s="1"/>
  <c r="J71" i="1"/>
  <c r="J75" i="1"/>
  <c r="J76" i="1"/>
  <c r="K77" i="1"/>
  <c r="J81" i="1"/>
  <c r="J92" i="1"/>
  <c r="K87" i="1"/>
  <c r="I13" i="1"/>
  <c r="F9" i="1"/>
  <c r="I9" i="1" s="1"/>
  <c r="C10" i="1"/>
  <c r="I35" i="1"/>
  <c r="G54" i="1"/>
  <c r="J54" i="1" s="1"/>
  <c r="K54" i="1"/>
  <c r="I66" i="1"/>
  <c r="I80" i="1"/>
  <c r="F87" i="1"/>
  <c r="H16" i="1"/>
  <c r="K16" i="1" s="1"/>
  <c r="K29" i="1"/>
  <c r="I63" i="1"/>
  <c r="I74" i="1"/>
  <c r="H9" i="1"/>
  <c r="F10" i="1" s="1"/>
  <c r="D48" i="1"/>
  <c r="D46" i="1" s="1"/>
  <c r="J46" i="1" s="1"/>
  <c r="G19" i="1"/>
  <c r="G77" i="1"/>
  <c r="J77" i="1" s="1"/>
  <c r="J48" i="1" l="1"/>
  <c r="D16" i="1"/>
  <c r="C17" i="1" s="1"/>
  <c r="I87" i="1"/>
  <c r="G87" i="1"/>
  <c r="J87" i="1" s="1"/>
  <c r="J19" i="1"/>
  <c r="G16" i="1"/>
  <c r="J16" i="1" l="1"/>
  <c r="F17" i="1"/>
</calcChain>
</file>

<file path=xl/sharedStrings.xml><?xml version="1.0" encoding="utf-8"?>
<sst xmlns="http://schemas.openxmlformats.org/spreadsheetml/2006/main" count="174" uniqueCount="169">
  <si>
    <t>Информация об исполнении областного бюджета Ленинградской области на 01.04.2021. (за счет собственных средств и безвозмездных поступлений текущего года)</t>
  </si>
  <si>
    <t>(по данным месячного отчета)</t>
  </si>
  <si>
    <t>тыс. руб.</t>
  </si>
  <si>
    <t>Раздел, подраздел</t>
  </si>
  <si>
    <t>Наименование раздела, подраздела</t>
  </si>
  <si>
    <t>на 01.04.2021.</t>
  </si>
  <si>
    <t>Назначено на год, всего</t>
  </si>
  <si>
    <t>в т.ч. за счет собственных средств</t>
  </si>
  <si>
    <t>в т.ч. за счет безвозмездных поступлений</t>
  </si>
  <si>
    <t>Исполнено, всего</t>
  </si>
  <si>
    <t>% исполнения плана года</t>
  </si>
  <si>
    <t>% исполнения расходов  за счет собственных средств</t>
  </si>
  <si>
    <t>% исполнения расходов за счет безвозмездных поступлений</t>
  </si>
  <si>
    <t>ДОХОДЫ (всего)</t>
  </si>
  <si>
    <t>проверка формул</t>
  </si>
  <si>
    <t>в том числе:</t>
  </si>
  <si>
    <t>Налоговые и неналоговые доходы</t>
  </si>
  <si>
    <t>Безвозмездные поступления от других бюджетов, корпорации, прочие</t>
  </si>
  <si>
    <t>Доходы от возврата остатков межбюджетных трансфертов прошлых лет, возврат остатков межбюджетных трансфертов прошлых лет</t>
  </si>
  <si>
    <t>РАСХОДЫ (всего)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</si>
  <si>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</si>
  <si>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</si>
  <si>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</si>
  <si>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</si>
  <si>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</si>
  <si>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</si>
  <si>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</si>
  <si>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</si>
  <si>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</si>
  <si>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</si>
  <si>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</si>
  <si>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Обсепечение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</si>
  <si>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</si>
  <si>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</si>
  <si>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</si>
  <si>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</si>
  <si>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</si>
  <si>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</si>
  <si>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</si>
  <si>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</si>
  <si>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</si>
  <si>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</si>
  <si>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</si>
  <si>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</si>
  <si>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</si>
  <si>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</si>
  <si>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</si>
  <si>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</si>
  <si>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</si>
  <si>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</si>
  <si>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</si>
  <si>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</si>
  <si>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</si>
  <si>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</si>
  <si>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</si>
  <si>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</si>
  <si>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</si>
  <si>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</si>
  <si>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</si>
  <si>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</si>
  <si>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</si>
  <si>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</si>
  <si>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</si>
  <si>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</si>
  <si>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</si>
  <si>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</si>
  <si>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</si>
  <si>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</si>
  <si>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</si>
  <si>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</si>
  <si>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</si>
  <si>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</si>
  <si>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</si>
  <si>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</si>
  <si>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</si>
  <si>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</si>
  <si>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</si>
  <si>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</si>
  <si>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</si>
  <si>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</si>
  <si>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</si>
  <si>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</si>
  <si>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</si>
  <si>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</si>
  <si>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</si>
  <si>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</si>
  <si>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</si>
  <si>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</si>
  <si>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</si>
  <si>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</si>
  <si>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</si>
  <si>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</si>
  <si>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</si>
  <si>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</si>
  <si>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</si>
  <si>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</si>
  <si>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</si>
  <si>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</si>
  <si>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</si>
  <si>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</si>
  <si>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</si>
  <si>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</si>
  <si>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</si>
  <si>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</si>
  <si>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</si>
  <si>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</si>
  <si>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</si>
  <si>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</si>
  <si>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</si>
  <si>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</si>
  <si>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</si>
  <si>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</si>
  <si>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</si>
  <si>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</si>
  <si>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</si>
  <si>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</si>
  <si>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</si>
  <si>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</si>
  <si>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</si>
  <si>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</si>
  <si>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</si>
  <si>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</si>
  <si>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</si>
  <si>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</si>
  <si>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</si>
  <si>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</si>
  <si>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</si>
  <si>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</si>
  <si>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</si>
  <si>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</si>
  <si>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</si>
  <si>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</si>
  <si>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</si>
  <si>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</si>
  <si>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</si>
  <si>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</si>
  <si>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</si>
  <si>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</si>
  <si>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</si>
  <si>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</si>
  <si>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</si>
  <si>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</si>
  <si>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</si>
  <si>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</si>
  <si>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</si>
  <si>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</si>
  <si>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</si>
  <si>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</si>
  <si>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</si>
  <si>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</si>
  <si>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</si>
  <si>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</si>
  <si>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</si>
  <si>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</si>
  <si>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</si>
  <si>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</si>
  <si>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</si>
  <si>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</si>
  <si>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</si>
  <si>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1301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</si>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</sst>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yr"/>
      <charset val="204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 Cyr"/>
      <charset val="204"/>
    </font>
    <font>
      <sz val="16"/>
      <color rgb="FFFF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8"/>
      <color rgb="FF92D050"/>
      <name val="Times New Roman"/>
      <family val="1"/>
    </font>
    <font>
      <sz val="10"/>
      <color rgb="FF92D050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6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64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shrinkToFit="1"/>
    </xf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left" vertical="top" wrapText="1" shrinkToFit="1"/>
    </xf>
    <xf numFmtId="164" fontId="4" fillId="2" borderId="1" xfId="1" applyNumberFormat="1" applyFont="1" applyFill="1" applyBorder="1" applyAlignment="1">
      <alignment horizontal="center" vertical="top" wrapText="1" shrinkToFit="1"/>
    </xf>
    <xf numFmtId="164" fontId="4" fillId="2" borderId="1" xfId="0" applyNumberFormat="1" applyFont="1" applyFill="1" applyBorder="1" applyAlignment="1">
      <alignment horizontal="center" vertical="top" wrapText="1" shrinkToFit="1"/>
    </xf>
    <xf numFmtId="0" fontId="8" fillId="2" borderId="0" xfId="0" applyFont="1" applyFill="1" applyAlignment="1">
      <alignment vertical="top"/>
    </xf>
    <xf numFmtId="0" fontId="6" fillId="2" borderId="1" xfId="0" applyFont="1" applyFill="1" applyBorder="1" applyAlignment="1">
      <alignment horizontal="right" vertical="top" wrapText="1" shrinkToFit="1"/>
    </xf>
    <xf numFmtId="0" fontId="9" fillId="2" borderId="1" xfId="0" applyFont="1" applyFill="1" applyBorder="1" applyAlignment="1">
      <alignment horizontal="left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  <xf numFmtId="4" fontId="5" fillId="2" borderId="1" xfId="0" applyNumberFormat="1" applyFont="1" applyFill="1" applyBorder="1" applyAlignment="1">
      <alignment horizontal="center" vertical="top" wrapText="1" shrinkToFit="1"/>
    </xf>
    <xf numFmtId="0" fontId="10" fillId="2" borderId="1" xfId="0" applyFont="1" applyFill="1" applyBorder="1" applyAlignment="1">
      <alignment horizontal="left" vertical="top" wrapText="1" shrinkToFit="1"/>
    </xf>
    <xf numFmtId="164" fontId="5" fillId="2" borderId="1" xfId="1" applyNumberFormat="1" applyFont="1" applyFill="1" applyBorder="1" applyAlignment="1">
      <alignment horizontal="center" vertical="top" wrapText="1" shrinkToFit="1"/>
    </xf>
    <xf numFmtId="0" fontId="11" fillId="2" borderId="0" xfId="0" applyFont="1" applyFill="1" applyAlignment="1">
      <alignment vertical="top"/>
    </xf>
    <xf numFmtId="4" fontId="4" fillId="2" borderId="1" xfId="0" applyNumberFormat="1" applyFont="1" applyFill="1" applyBorder="1" applyAlignment="1">
      <alignment horizontal="center" vertical="top" wrapText="1" shrinkToFit="1"/>
    </xf>
    <xf numFmtId="164" fontId="2" fillId="2" borderId="0" xfId="0" applyNumberFormat="1" applyFont="1" applyFill="1" applyAlignment="1">
      <alignment vertical="top"/>
    </xf>
    <xf numFmtId="49" fontId="12" fillId="2" borderId="1" xfId="0" applyNumberFormat="1" applyFont="1" applyFill="1" applyBorder="1" applyAlignment="1">
      <alignment horizontal="center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Border="1" applyAlignment="1">
      <alignment horizontal="left" vertical="top" wrapText="1" shrinkToFit="1"/>
    </xf>
    <xf numFmtId="164" fontId="11" fillId="2" borderId="0" xfId="1" applyNumberFormat="1" applyFont="1" applyFill="1" applyBorder="1" applyAlignment="1">
      <alignment horizontal="center" vertical="top" wrapText="1" shrinkToFit="1"/>
    </xf>
    <xf numFmtId="164" fontId="5" fillId="2" borderId="0" xfId="1" applyNumberFormat="1" applyFont="1" applyFill="1" applyBorder="1" applyAlignment="1">
      <alignment horizontal="center" vertical="top" wrapText="1" shrinkToFit="1"/>
    </xf>
    <xf numFmtId="164" fontId="5" fillId="2" borderId="0" xfId="0" applyNumberFormat="1" applyFont="1" applyFill="1" applyBorder="1" applyAlignment="1">
      <alignment horizontal="center" vertical="top" wrapText="1" shrinkToFit="1"/>
    </xf>
    <xf numFmtId="4" fontId="11" fillId="2" borderId="0" xfId="0" applyNumberFormat="1" applyFont="1" applyFill="1" applyAlignment="1">
      <alignment vertical="top"/>
    </xf>
    <xf numFmtId="164" fontId="13" fillId="2" borderId="0" xfId="0" applyNumberFormat="1" applyFont="1" applyFill="1" applyAlignment="1">
      <alignment horizontal="center" vertical="top"/>
    </xf>
    <xf numFmtId="164" fontId="14" fillId="2" borderId="0" xfId="0" applyNumberFormat="1" applyFont="1" applyFill="1" applyAlignment="1">
      <alignment horizontal="center" vertical="top"/>
    </xf>
    <xf numFmtId="164" fontId="1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 shrinkToFit="1"/>
    </xf>
    <xf numFmtId="0" fontId="4" fillId="2" borderId="0" xfId="0" applyFont="1" applyFill="1" applyBorder="1" applyAlignment="1">
      <alignment horizontal="center" vertical="top" shrinkToFit="1"/>
    </xf>
    <xf numFmtId="0" fontId="1" fillId="2" borderId="1" xfId="0" applyNumberFormat="1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center" vertical="top" wrapText="1" shrinkToFit="1"/>
    </xf>
    <xf numFmtId="0" fontId="6" fillId="2" borderId="3" xfId="0" applyNumberFormat="1" applyFont="1" applyFill="1" applyBorder="1" applyAlignment="1">
      <alignment horizontal="center" vertical="top" wrapText="1" shrinkToFit="1"/>
    </xf>
    <xf numFmtId="0" fontId="6" fillId="2" borderId="4" xfId="0" applyNumberFormat="1" applyFont="1" applyFill="1" applyBorder="1" applyAlignment="1">
      <alignment horizontal="center" vertical="top" wrapText="1" shrinkToFit="1"/>
    </xf>
    <xf numFmtId="0" fontId="6" fillId="2" borderId="5" xfId="0" applyNumberFormat="1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wrapText="1" shrinkToFit="1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abSelected="1" topLeftCell="A63" zoomScale="60" zoomScaleNormal="60" workbookViewId="0">
      <selection activeCell="B16" sqref="B16"/>
    </sheetView>
  </sheetViews>
  <sheetFormatPr defaultRowHeight="12.75" x14ac:dyDescent="0.2"/>
  <cols>
    <col min="1" max="1" width="9.28515625" style="1" customWidth="1"/>
    <col min="2" max="2" width="86.5703125" style="2" customWidth="1"/>
    <col min="3" max="3" width="19.28515625" style="3" customWidth="1"/>
    <col min="4" max="4" width="19.5703125" style="1" customWidth="1"/>
    <col min="5" max="5" width="20" style="4" customWidth="1"/>
    <col min="6" max="6" width="18.5703125" style="1" customWidth="1"/>
    <col min="7" max="7" width="19.42578125" style="1" customWidth="1"/>
    <col min="8" max="8" width="17.85546875" style="1" customWidth="1"/>
    <col min="9" max="9" width="15.140625" style="1" customWidth="1"/>
    <col min="10" max="10" width="19.42578125" style="1" customWidth="1"/>
    <col min="11" max="11" width="17.28515625" style="1" customWidth="1"/>
    <col min="12" max="12" width="9.140625" style="5" customWidth="1"/>
    <col min="13" max="13" width="12.42578125" style="5" hidden="1" customWidth="1"/>
    <col min="14" max="14" width="21.5703125" style="5" customWidth="1"/>
    <col min="15" max="15" width="17.5703125" style="5" customWidth="1"/>
    <col min="16" max="16384" width="9.140625" style="5"/>
  </cols>
  <sheetData>
    <row r="1" spans="1:14" ht="19.5" customHeight="1" x14ac:dyDescent="0.2">
      <c r="H1" s="41" t="s">
        <v>168</v>
      </c>
      <c r="I1" s="41"/>
      <c r="J1" s="41"/>
      <c r="K1" s="41"/>
    </row>
    <row r="2" spans="1:14" hidden="1" x14ac:dyDescent="0.2"/>
    <row r="3" spans="1:14" s="6" customFormat="1" ht="25.5" customHeight="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4" s="6" customFormat="1" ht="19.5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4" ht="19.5" customHeight="1" x14ac:dyDescent="0.2">
      <c r="A5" s="7"/>
      <c r="F5" s="8"/>
      <c r="G5" s="9"/>
      <c r="H5" s="9"/>
      <c r="I5" s="7"/>
      <c r="J5" s="7"/>
      <c r="K5" s="10" t="s">
        <v>2</v>
      </c>
    </row>
    <row r="6" spans="1:14" ht="18.75" customHeight="1" x14ac:dyDescent="0.2">
      <c r="A6" s="44" t="s">
        <v>3</v>
      </c>
      <c r="B6" s="45" t="s">
        <v>4</v>
      </c>
      <c r="C6" s="48" t="s">
        <v>5</v>
      </c>
      <c r="D6" s="49"/>
      <c r="E6" s="49"/>
      <c r="F6" s="49"/>
      <c r="G6" s="49"/>
      <c r="H6" s="49"/>
      <c r="I6" s="49"/>
      <c r="J6" s="49"/>
      <c r="K6" s="50"/>
    </row>
    <row r="7" spans="1:14" ht="13.15" customHeight="1" x14ac:dyDescent="0.2">
      <c r="A7" s="44"/>
      <c r="B7" s="46"/>
      <c r="C7" s="51" t="s">
        <v>6</v>
      </c>
      <c r="D7" s="44" t="s">
        <v>7</v>
      </c>
      <c r="E7" s="44" t="s">
        <v>8</v>
      </c>
      <c r="F7" s="51" t="s">
        <v>9</v>
      </c>
      <c r="G7" s="44" t="s">
        <v>7</v>
      </c>
      <c r="H7" s="44" t="s">
        <v>8</v>
      </c>
      <c r="I7" s="44" t="s">
        <v>10</v>
      </c>
      <c r="J7" s="44" t="s">
        <v>11</v>
      </c>
      <c r="K7" s="44" t="s">
        <v>12</v>
      </c>
    </row>
    <row r="8" spans="1:14" ht="45" customHeight="1" x14ac:dyDescent="0.2">
      <c r="A8" s="44"/>
      <c r="B8" s="47"/>
      <c r="C8" s="51"/>
      <c r="D8" s="44"/>
      <c r="E8" s="44"/>
      <c r="F8" s="51"/>
      <c r="G8" s="44"/>
      <c r="H8" s="44"/>
      <c r="I8" s="44"/>
      <c r="J8" s="44"/>
      <c r="K8" s="44"/>
    </row>
    <row r="9" spans="1:14" ht="18.75" customHeight="1" x14ac:dyDescent="0.2">
      <c r="A9" s="11"/>
      <c r="B9" s="12" t="s">
        <v>13</v>
      </c>
      <c r="C9" s="13">
        <f t="shared" ref="C9:H9" si="0">C12+C13+C14</f>
        <v>155326651.30000001</v>
      </c>
      <c r="D9" s="13">
        <f>D12+D13+D14</f>
        <v>134998031.90000001</v>
      </c>
      <c r="E9" s="13">
        <f t="shared" si="0"/>
        <v>20328619.399999999</v>
      </c>
      <c r="F9" s="13">
        <f t="shared" si="0"/>
        <v>33866366.780000001</v>
      </c>
      <c r="G9" s="13">
        <f t="shared" si="0"/>
        <v>29982417.98</v>
      </c>
      <c r="H9" s="13">
        <f t="shared" si="0"/>
        <v>3883948.8</v>
      </c>
      <c r="I9" s="14">
        <f>F9/C9*100</f>
        <v>21.803319968953712</v>
      </c>
      <c r="J9" s="14"/>
      <c r="K9" s="14"/>
      <c r="N9" s="15"/>
    </row>
    <row r="10" spans="1:14" ht="20.25" hidden="1" customHeight="1" x14ac:dyDescent="0.2">
      <c r="A10" s="11"/>
      <c r="B10" s="16" t="s">
        <v>14</v>
      </c>
      <c r="C10" s="13">
        <f>D9+E9</f>
        <v>155326651.30000001</v>
      </c>
      <c r="D10" s="13"/>
      <c r="E10" s="13"/>
      <c r="F10" s="13">
        <f>G9+H9</f>
        <v>33866366.780000001</v>
      </c>
      <c r="G10" s="13"/>
      <c r="H10" s="13"/>
      <c r="I10" s="14"/>
      <c r="J10" s="14"/>
      <c r="K10" s="14"/>
    </row>
    <row r="11" spans="1:14" ht="17.25" customHeight="1" x14ac:dyDescent="0.2">
      <c r="A11" s="11"/>
      <c r="B11" s="17" t="s">
        <v>15</v>
      </c>
      <c r="C11" s="18"/>
      <c r="D11" s="19"/>
      <c r="E11" s="13"/>
      <c r="F11" s="13"/>
      <c r="G11" s="13"/>
      <c r="H11" s="13"/>
      <c r="I11" s="14"/>
      <c r="J11" s="14"/>
      <c r="K11" s="14"/>
    </row>
    <row r="12" spans="1:14" ht="16.5" customHeight="1" x14ac:dyDescent="0.2">
      <c r="A12" s="11"/>
      <c r="B12" s="20" t="s">
        <v>16</v>
      </c>
      <c r="C12" s="21">
        <f>D12</f>
        <v>134998031.90000001</v>
      </c>
      <c r="D12" s="21">
        <v>134998031.90000001</v>
      </c>
      <c r="E12" s="21"/>
      <c r="F12" s="21">
        <f>G12</f>
        <v>29982417.98</v>
      </c>
      <c r="G12" s="21">
        <v>29982417.98</v>
      </c>
      <c r="H12" s="21"/>
      <c r="I12" s="18">
        <f>F12/C12*100</f>
        <v>22.209522285635632</v>
      </c>
      <c r="J12" s="18"/>
      <c r="K12" s="18"/>
    </row>
    <row r="13" spans="1:14" ht="19.5" customHeight="1" x14ac:dyDescent="0.2">
      <c r="A13" s="11"/>
      <c r="B13" s="20" t="s">
        <v>17</v>
      </c>
      <c r="C13" s="21">
        <f>E13</f>
        <v>20328619.399999999</v>
      </c>
      <c r="D13" s="21"/>
      <c r="E13" s="21">
        <v>20328619.399999999</v>
      </c>
      <c r="F13" s="21">
        <f>H13</f>
        <v>3516496.1999999997</v>
      </c>
      <c r="G13" s="21"/>
      <c r="H13" s="21">
        <f>3883948.8-H14</f>
        <v>3516496.1999999997</v>
      </c>
      <c r="I13" s="18">
        <f>F13/C13*100</f>
        <v>17.29825390896934</v>
      </c>
      <c r="J13" s="18"/>
      <c r="K13" s="18"/>
    </row>
    <row r="14" spans="1:14" ht="33" customHeight="1" x14ac:dyDescent="0.2">
      <c r="A14" s="11"/>
      <c r="B14" s="20" t="s">
        <v>18</v>
      </c>
      <c r="C14" s="21">
        <f>E14</f>
        <v>0</v>
      </c>
      <c r="D14" s="21"/>
      <c r="E14" s="21">
        <v>0</v>
      </c>
      <c r="F14" s="21">
        <f>H14</f>
        <v>367452.6</v>
      </c>
      <c r="G14" s="21"/>
      <c r="H14" s="21">
        <f>383067.3-15614.7</f>
        <v>367452.6</v>
      </c>
      <c r="I14" s="18"/>
      <c r="J14" s="18"/>
      <c r="K14" s="18"/>
      <c r="N14" s="22"/>
    </row>
    <row r="15" spans="1:14" ht="15.75" x14ac:dyDescent="0.2">
      <c r="A15" s="11"/>
      <c r="B15" s="20"/>
      <c r="C15" s="18"/>
      <c r="D15" s="19"/>
      <c r="E15" s="23"/>
      <c r="F15" s="19"/>
      <c r="G15" s="21"/>
      <c r="H15" s="21"/>
      <c r="I15" s="18"/>
      <c r="J15" s="18"/>
      <c r="K15" s="18"/>
    </row>
    <row r="16" spans="1:14" ht="16.5" customHeight="1" x14ac:dyDescent="0.2">
      <c r="A16" s="11"/>
      <c r="B16" s="12" t="s">
        <v>19</v>
      </c>
      <c r="C16" s="14">
        <f t="shared" ref="C16:H16" si="1">C19+C29+C31+C35+C46+C51+C54+C63+C74+C66+C80+C84+C88+C90</f>
        <v>168784621.24000004</v>
      </c>
      <c r="D16" s="14">
        <f t="shared" si="1"/>
        <v>148171988.62999997</v>
      </c>
      <c r="E16" s="14">
        <f t="shared" si="1"/>
        <v>20612632.609999999</v>
      </c>
      <c r="F16" s="14">
        <f t="shared" si="1"/>
        <v>36614849.170000002</v>
      </c>
      <c r="G16" s="14">
        <f t="shared" si="1"/>
        <v>33118680.040000003</v>
      </c>
      <c r="H16" s="14">
        <f t="shared" si="1"/>
        <v>3496169.13</v>
      </c>
      <c r="I16" s="14">
        <f>F16/C16*100</f>
        <v>21.693237749389631</v>
      </c>
      <c r="J16" s="14">
        <f>G16/D16*100</f>
        <v>22.351512148966702</v>
      </c>
      <c r="K16" s="14">
        <f>H16/E16*100</f>
        <v>16.961293572485598</v>
      </c>
      <c r="N16" s="24"/>
    </row>
    <row r="17" spans="1:14" ht="15.75" hidden="1" x14ac:dyDescent="0.2">
      <c r="A17" s="11"/>
      <c r="B17" s="16" t="s">
        <v>14</v>
      </c>
      <c r="C17" s="14">
        <f>D16+E16</f>
        <v>168784621.23999995</v>
      </c>
      <c r="D17" s="14"/>
      <c r="E17" s="14"/>
      <c r="F17" s="14">
        <f>G16+H16</f>
        <v>36614849.170000002</v>
      </c>
      <c r="G17" s="14"/>
      <c r="H17" s="14"/>
      <c r="I17" s="14"/>
      <c r="J17" s="14"/>
      <c r="K17" s="14"/>
    </row>
    <row r="18" spans="1:14" ht="16.5" customHeight="1" x14ac:dyDescent="0.2">
      <c r="A18" s="11"/>
      <c r="B18" s="17" t="s">
        <v>15</v>
      </c>
      <c r="C18" s="18"/>
      <c r="D18" s="18"/>
      <c r="E18" s="18"/>
      <c r="F18" s="18"/>
      <c r="G18" s="18"/>
      <c r="H18" s="18"/>
      <c r="I18" s="14"/>
      <c r="J18" s="18"/>
      <c r="K18" s="18"/>
    </row>
    <row r="19" spans="1:14" ht="20.25" customHeight="1" x14ac:dyDescent="0.2">
      <c r="A19" s="25" t="s">
        <v>20</v>
      </c>
      <c r="B19" s="12" t="s">
        <v>21</v>
      </c>
      <c r="C19" s="13">
        <f>SUM(C20:C28)</f>
        <v>8416006.120000001</v>
      </c>
      <c r="D19" s="13">
        <f>SUM(D20:D28)</f>
        <v>8292500.9199999999</v>
      </c>
      <c r="E19" s="13">
        <f>SUM(E20:E28)</f>
        <v>123505.20000000001</v>
      </c>
      <c r="F19" s="13">
        <f>SUM(F20:F28)</f>
        <v>1275163.56</v>
      </c>
      <c r="G19" s="13">
        <f t="shared" ref="G19:G82" si="2">F19-H19</f>
        <v>1251435.6600000001</v>
      </c>
      <c r="H19" s="13">
        <f>SUM(H20:H28)</f>
        <v>23727.9</v>
      </c>
      <c r="I19" s="14">
        <f>F19/C19*100</f>
        <v>15.151647251891493</v>
      </c>
      <c r="J19" s="14">
        <f>G19/D19*100</f>
        <v>15.091173001642552</v>
      </c>
      <c r="K19" s="14">
        <f t="shared" ref="K19:K82" si="3">H19/E19*100</f>
        <v>19.212065564850711</v>
      </c>
      <c r="M19" s="24"/>
    </row>
    <row r="20" spans="1:14" ht="32.25" customHeight="1" x14ac:dyDescent="0.2">
      <c r="A20" s="26" t="s">
        <v>22</v>
      </c>
      <c r="B20" s="17" t="s">
        <v>23</v>
      </c>
      <c r="C20" s="27">
        <v>5994.57</v>
      </c>
      <c r="D20" s="21">
        <f t="shared" ref="D20:D30" si="4">C20-E20</f>
        <v>5994.57</v>
      </c>
      <c r="E20" s="21">
        <v>0</v>
      </c>
      <c r="F20" s="27">
        <v>857.52</v>
      </c>
      <c r="G20" s="21">
        <v>425.22</v>
      </c>
      <c r="H20" s="21">
        <v>0</v>
      </c>
      <c r="I20" s="18">
        <f t="shared" ref="I20:J35" si="5">F20/C20*100</f>
        <v>14.30494597610838</v>
      </c>
      <c r="J20" s="18">
        <f t="shared" si="5"/>
        <v>7.0934195446879427</v>
      </c>
      <c r="K20" s="18"/>
      <c r="N20" s="24"/>
    </row>
    <row r="21" spans="1:14" ht="31.5" customHeight="1" x14ac:dyDescent="0.2">
      <c r="A21" s="26" t="s">
        <v>24</v>
      </c>
      <c r="B21" s="17" t="s">
        <v>25</v>
      </c>
      <c r="C21" s="27">
        <v>492527.3</v>
      </c>
      <c r="D21" s="21">
        <f t="shared" si="4"/>
        <v>479685.5</v>
      </c>
      <c r="E21" s="21">
        <v>12841.8</v>
      </c>
      <c r="F21" s="27">
        <v>78619.320000000007</v>
      </c>
      <c r="G21" s="21">
        <v>45870.92</v>
      </c>
      <c r="H21" s="21">
        <v>3886.6</v>
      </c>
      <c r="I21" s="18">
        <f t="shared" si="5"/>
        <v>15.962428884652692</v>
      </c>
      <c r="J21" s="18">
        <f t="shared" si="5"/>
        <v>9.5627072321343878</v>
      </c>
      <c r="K21" s="18">
        <f t="shared" si="3"/>
        <v>30.265227616066287</v>
      </c>
    </row>
    <row r="22" spans="1:14" ht="33.75" customHeight="1" x14ac:dyDescent="0.2">
      <c r="A22" s="26" t="s">
        <v>26</v>
      </c>
      <c r="B22" s="17" t="s">
        <v>27</v>
      </c>
      <c r="C22" s="27">
        <v>3102535.91</v>
      </c>
      <c r="D22" s="21">
        <f t="shared" si="4"/>
        <v>3102535.91</v>
      </c>
      <c r="E22" s="21">
        <v>0</v>
      </c>
      <c r="F22" s="27">
        <v>516748.9</v>
      </c>
      <c r="G22" s="21">
        <v>243826.89</v>
      </c>
      <c r="H22" s="21">
        <v>0</v>
      </c>
      <c r="I22" s="18">
        <f t="shared" si="5"/>
        <v>16.655694405806248</v>
      </c>
      <c r="J22" s="18">
        <f t="shared" si="5"/>
        <v>7.8589546446216643</v>
      </c>
      <c r="K22" s="18"/>
    </row>
    <row r="23" spans="1:14" ht="18.75" customHeight="1" x14ac:dyDescent="0.2">
      <c r="A23" s="26" t="s">
        <v>28</v>
      </c>
      <c r="B23" s="17" t="s">
        <v>29</v>
      </c>
      <c r="C23" s="27">
        <v>403643.17</v>
      </c>
      <c r="D23" s="21">
        <f t="shared" si="4"/>
        <v>401517.87</v>
      </c>
      <c r="E23" s="21">
        <v>2125.3000000000002</v>
      </c>
      <c r="F23" s="27">
        <v>86602.77</v>
      </c>
      <c r="G23" s="21">
        <v>44378.11</v>
      </c>
      <c r="H23" s="21">
        <v>2125.3000000000002</v>
      </c>
      <c r="I23" s="18">
        <f t="shared" si="5"/>
        <v>21.455279424150795</v>
      </c>
      <c r="J23" s="18">
        <f t="shared" si="5"/>
        <v>11.052586526223603</v>
      </c>
      <c r="K23" s="18">
        <f t="shared" si="3"/>
        <v>100</v>
      </c>
    </row>
    <row r="24" spans="1:14" ht="30.75" customHeight="1" x14ac:dyDescent="0.2">
      <c r="A24" s="26" t="s">
        <v>30</v>
      </c>
      <c r="B24" s="17" t="s">
        <v>31</v>
      </c>
      <c r="C24" s="27">
        <v>89658.1</v>
      </c>
      <c r="D24" s="21">
        <f t="shared" si="4"/>
        <v>89658.1</v>
      </c>
      <c r="E24" s="21">
        <v>0</v>
      </c>
      <c r="F24" s="27">
        <v>12951.62</v>
      </c>
      <c r="G24" s="21">
        <v>6984.78</v>
      </c>
      <c r="H24" s="21">
        <v>0</v>
      </c>
      <c r="I24" s="18">
        <f t="shared" si="5"/>
        <v>14.445565989018281</v>
      </c>
      <c r="J24" s="18">
        <f t="shared" si="5"/>
        <v>7.790461765306202</v>
      </c>
      <c r="K24" s="18"/>
    </row>
    <row r="25" spans="1:14" ht="21.75" customHeight="1" x14ac:dyDescent="0.2">
      <c r="A25" s="26" t="s">
        <v>32</v>
      </c>
      <c r="B25" s="17" t="s">
        <v>33</v>
      </c>
      <c r="C25" s="27">
        <v>114478</v>
      </c>
      <c r="D25" s="21">
        <f t="shared" si="4"/>
        <v>114478</v>
      </c>
      <c r="E25" s="21">
        <v>0</v>
      </c>
      <c r="F25" s="27">
        <v>13620.53</v>
      </c>
      <c r="G25" s="21">
        <v>7364.45</v>
      </c>
      <c r="H25" s="21">
        <v>0</v>
      </c>
      <c r="I25" s="18">
        <f t="shared" si="5"/>
        <v>11.897945456768987</v>
      </c>
      <c r="J25" s="18">
        <f t="shared" si="5"/>
        <v>6.4330701095406981</v>
      </c>
      <c r="K25" s="18"/>
    </row>
    <row r="26" spans="1:14" ht="23.25" customHeight="1" x14ac:dyDescent="0.2">
      <c r="A26" s="26" t="s">
        <v>34</v>
      </c>
      <c r="B26" s="17" t="s">
        <v>35</v>
      </c>
      <c r="C26" s="27">
        <v>170</v>
      </c>
      <c r="D26" s="21">
        <f t="shared" si="4"/>
        <v>170</v>
      </c>
      <c r="E26" s="21">
        <v>0</v>
      </c>
      <c r="F26" s="27">
        <v>0</v>
      </c>
      <c r="G26" s="21">
        <v>0</v>
      </c>
      <c r="H26" s="21">
        <v>0</v>
      </c>
      <c r="I26" s="18">
        <f t="shared" si="5"/>
        <v>0</v>
      </c>
      <c r="J26" s="18">
        <f t="shared" si="5"/>
        <v>0</v>
      </c>
      <c r="K26" s="18"/>
    </row>
    <row r="27" spans="1:14" ht="20.25" customHeight="1" x14ac:dyDescent="0.2">
      <c r="A27" s="26" t="s">
        <v>36</v>
      </c>
      <c r="B27" s="17" t="s">
        <v>37</v>
      </c>
      <c r="C27" s="27">
        <v>158654.91</v>
      </c>
      <c r="D27" s="21">
        <f t="shared" si="4"/>
        <v>158654.91</v>
      </c>
      <c r="E27" s="21">
        <v>0</v>
      </c>
      <c r="F27" s="27">
        <v>0</v>
      </c>
      <c r="G27" s="21">
        <v>0</v>
      </c>
      <c r="H27" s="21">
        <v>0</v>
      </c>
      <c r="I27" s="18">
        <f t="shared" si="5"/>
        <v>0</v>
      </c>
      <c r="J27" s="18">
        <f t="shared" si="5"/>
        <v>0</v>
      </c>
      <c r="K27" s="18"/>
    </row>
    <row r="28" spans="1:14" ht="18.75" customHeight="1" x14ac:dyDescent="0.2">
      <c r="A28" s="26" t="s">
        <v>38</v>
      </c>
      <c r="B28" s="17" t="s">
        <v>39</v>
      </c>
      <c r="C28" s="27">
        <v>4048344.16</v>
      </c>
      <c r="D28" s="21">
        <f t="shared" si="4"/>
        <v>3939806.06</v>
      </c>
      <c r="E28" s="21">
        <v>108538.1</v>
      </c>
      <c r="F28" s="27">
        <v>565762.9</v>
      </c>
      <c r="G28" s="21">
        <v>337596.08</v>
      </c>
      <c r="H28" s="21">
        <v>17716</v>
      </c>
      <c r="I28" s="18">
        <f t="shared" si="5"/>
        <v>13.975168059822266</v>
      </c>
      <c r="J28" s="18">
        <f>G28/D28*100</f>
        <v>8.5688502139112916</v>
      </c>
      <c r="K28" s="18">
        <f t="shared" si="3"/>
        <v>16.322378961857634</v>
      </c>
    </row>
    <row r="29" spans="1:14" ht="18.75" customHeight="1" x14ac:dyDescent="0.2">
      <c r="A29" s="25" t="s">
        <v>40</v>
      </c>
      <c r="B29" s="12" t="s">
        <v>41</v>
      </c>
      <c r="C29" s="13">
        <f>C30</f>
        <v>78850.5</v>
      </c>
      <c r="D29" s="13">
        <f t="shared" si="4"/>
        <v>0</v>
      </c>
      <c r="E29" s="13">
        <f>E30</f>
        <v>78850.5</v>
      </c>
      <c r="F29" s="13">
        <f>F30</f>
        <v>19712.7</v>
      </c>
      <c r="G29" s="13">
        <f t="shared" si="2"/>
        <v>0</v>
      </c>
      <c r="H29" s="13">
        <f>H30</f>
        <v>19712.7</v>
      </c>
      <c r="I29" s="14">
        <f t="shared" si="5"/>
        <v>25.000095116708206</v>
      </c>
      <c r="J29" s="18"/>
      <c r="K29" s="14">
        <f t="shared" si="3"/>
        <v>25.000095116708206</v>
      </c>
    </row>
    <row r="30" spans="1:14" ht="19.5" customHeight="1" x14ac:dyDescent="0.2">
      <c r="A30" s="26" t="s">
        <v>42</v>
      </c>
      <c r="B30" s="17" t="s">
        <v>43</v>
      </c>
      <c r="C30" s="21">
        <v>78850.5</v>
      </c>
      <c r="D30" s="21">
        <f t="shared" si="4"/>
        <v>0</v>
      </c>
      <c r="E30" s="21">
        <v>78850.5</v>
      </c>
      <c r="F30" s="21">
        <v>19712.7</v>
      </c>
      <c r="G30" s="21">
        <f t="shared" si="2"/>
        <v>0</v>
      </c>
      <c r="H30" s="21">
        <v>19712.7</v>
      </c>
      <c r="I30" s="18">
        <f t="shared" si="5"/>
        <v>25.000095116708206</v>
      </c>
      <c r="J30" s="18"/>
      <c r="K30" s="18">
        <f t="shared" si="3"/>
        <v>25.000095116708206</v>
      </c>
    </row>
    <row r="31" spans="1:14" ht="20.25" customHeight="1" x14ac:dyDescent="0.2">
      <c r="A31" s="25" t="s">
        <v>44</v>
      </c>
      <c r="B31" s="12" t="s">
        <v>45</v>
      </c>
      <c r="C31" s="13">
        <f>C32+C33+C34</f>
        <v>2489753.36</v>
      </c>
      <c r="D31" s="13">
        <f>D32+D33+D34</f>
        <v>2489753.36</v>
      </c>
      <c r="E31" s="13">
        <f>SUM(E32:E34)</f>
        <v>0</v>
      </c>
      <c r="F31" s="13">
        <f>F32+F33+F34</f>
        <v>573770.41</v>
      </c>
      <c r="G31" s="13">
        <f t="shared" si="2"/>
        <v>573770.41</v>
      </c>
      <c r="H31" s="13">
        <f>SUM(H32:H34)</f>
        <v>0</v>
      </c>
      <c r="I31" s="14">
        <f t="shared" si="5"/>
        <v>23.045271038413219</v>
      </c>
      <c r="J31" s="14">
        <f t="shared" si="5"/>
        <v>23.045271038413219</v>
      </c>
      <c r="K31" s="14"/>
    </row>
    <row r="32" spans="1:14" ht="37.5" customHeight="1" x14ac:dyDescent="0.2">
      <c r="A32" s="26" t="s">
        <v>46</v>
      </c>
      <c r="B32" s="17" t="s">
        <v>47</v>
      </c>
      <c r="C32" s="27">
        <v>522913.16</v>
      </c>
      <c r="D32" s="21">
        <f>C32-E32</f>
        <v>522913.16</v>
      </c>
      <c r="E32" s="21">
        <v>0</v>
      </c>
      <c r="F32" s="21">
        <v>77196.09</v>
      </c>
      <c r="G32" s="21">
        <f t="shared" si="2"/>
        <v>77196.09</v>
      </c>
      <c r="H32" s="21">
        <v>0</v>
      </c>
      <c r="I32" s="18">
        <f t="shared" si="5"/>
        <v>14.762697882761261</v>
      </c>
      <c r="J32" s="18">
        <f t="shared" si="5"/>
        <v>14.762697882761261</v>
      </c>
      <c r="K32" s="18"/>
    </row>
    <row r="33" spans="1:13" ht="21.75" customHeight="1" x14ac:dyDescent="0.2">
      <c r="A33" s="26" t="s">
        <v>48</v>
      </c>
      <c r="B33" s="17" t="s">
        <v>49</v>
      </c>
      <c r="C33" s="27">
        <v>1577716.9</v>
      </c>
      <c r="D33" s="21">
        <f>C33-E33</f>
        <v>1577716.9</v>
      </c>
      <c r="E33" s="21">
        <v>0</v>
      </c>
      <c r="F33" s="21">
        <v>296628.58</v>
      </c>
      <c r="G33" s="21">
        <f t="shared" si="2"/>
        <v>296628.58</v>
      </c>
      <c r="H33" s="21">
        <v>0</v>
      </c>
      <c r="I33" s="18">
        <f t="shared" si="5"/>
        <v>18.801128390017247</v>
      </c>
      <c r="J33" s="18">
        <f t="shared" si="5"/>
        <v>18.801128390017247</v>
      </c>
      <c r="K33" s="18"/>
    </row>
    <row r="34" spans="1:13" ht="36" customHeight="1" x14ac:dyDescent="0.2">
      <c r="A34" s="26" t="s">
        <v>50</v>
      </c>
      <c r="B34" s="17" t="s">
        <v>51</v>
      </c>
      <c r="C34" s="27">
        <v>389123.3</v>
      </c>
      <c r="D34" s="21">
        <f>C34-E34</f>
        <v>389123.3</v>
      </c>
      <c r="E34" s="21">
        <v>0</v>
      </c>
      <c r="F34" s="21">
        <v>199945.74</v>
      </c>
      <c r="G34" s="21">
        <f t="shared" si="2"/>
        <v>199945.74</v>
      </c>
      <c r="H34" s="21">
        <v>0</v>
      </c>
      <c r="I34" s="18">
        <f t="shared" si="5"/>
        <v>51.383646263279523</v>
      </c>
      <c r="J34" s="18">
        <f t="shared" si="5"/>
        <v>51.383646263279523</v>
      </c>
      <c r="K34" s="18"/>
    </row>
    <row r="35" spans="1:13" ht="15.75" x14ac:dyDescent="0.2">
      <c r="A35" s="25" t="s">
        <v>52</v>
      </c>
      <c r="B35" s="12" t="s">
        <v>53</v>
      </c>
      <c r="C35" s="13">
        <f>C36+C37+C38+C39+C40+C41+C42+C43+C44+C45</f>
        <v>29715561.739999998</v>
      </c>
      <c r="D35" s="13">
        <f>D36+D37+D38+D39+D40+D41+D42+D43+D44+D45</f>
        <v>25359980.839999996</v>
      </c>
      <c r="E35" s="13">
        <f>SUM(E36:E45)</f>
        <v>4355580.8999999994</v>
      </c>
      <c r="F35" s="13">
        <f>SUM(F36:F45)</f>
        <v>6507508.1499999994</v>
      </c>
      <c r="G35" s="13">
        <f t="shared" si="2"/>
        <v>5656824.9499999993</v>
      </c>
      <c r="H35" s="13">
        <f>SUM(H36:H45)</f>
        <v>850683.2</v>
      </c>
      <c r="I35" s="14">
        <f t="shared" si="5"/>
        <v>21.899327385893798</v>
      </c>
      <c r="J35" s="14">
        <f t="shared" si="5"/>
        <v>22.306108926855167</v>
      </c>
      <c r="K35" s="14">
        <f t="shared" si="3"/>
        <v>19.530878188946048</v>
      </c>
    </row>
    <row r="36" spans="1:13" ht="15.75" x14ac:dyDescent="0.2">
      <c r="A36" s="26" t="s">
        <v>54</v>
      </c>
      <c r="B36" s="17" t="s">
        <v>55</v>
      </c>
      <c r="C36" s="27">
        <v>456650.91</v>
      </c>
      <c r="D36" s="21">
        <f t="shared" ref="D36:D45" si="6">C36-E36</f>
        <v>449852.91</v>
      </c>
      <c r="E36" s="21">
        <v>6798</v>
      </c>
      <c r="F36" s="27">
        <v>101078.04</v>
      </c>
      <c r="G36" s="21">
        <f t="shared" si="2"/>
        <v>101078.04</v>
      </c>
      <c r="H36" s="21">
        <v>0</v>
      </c>
      <c r="I36" s="18">
        <f t="shared" ref="I36:J67" si="7">F36/C36*100</f>
        <v>22.134641098164021</v>
      </c>
      <c r="J36" s="18">
        <f t="shared" si="7"/>
        <v>22.469131076644587</v>
      </c>
      <c r="K36" s="18">
        <f t="shared" si="3"/>
        <v>0</v>
      </c>
    </row>
    <row r="37" spans="1:13" ht="15.75" x14ac:dyDescent="0.2">
      <c r="A37" s="26" t="s">
        <v>56</v>
      </c>
      <c r="B37" s="17" t="s">
        <v>57</v>
      </c>
      <c r="C37" s="27">
        <v>6273</v>
      </c>
      <c r="D37" s="21">
        <f t="shared" si="6"/>
        <v>6273</v>
      </c>
      <c r="E37" s="21">
        <v>0</v>
      </c>
      <c r="F37" s="27">
        <v>0</v>
      </c>
      <c r="G37" s="21">
        <f t="shared" si="2"/>
        <v>0</v>
      </c>
      <c r="H37" s="21">
        <v>0</v>
      </c>
      <c r="I37" s="18">
        <f t="shared" si="7"/>
        <v>0</v>
      </c>
      <c r="J37" s="18">
        <f t="shared" si="7"/>
        <v>0</v>
      </c>
      <c r="K37" s="18"/>
    </row>
    <row r="38" spans="1:13" ht="15.75" x14ac:dyDescent="0.2">
      <c r="A38" s="26" t="s">
        <v>58</v>
      </c>
      <c r="B38" s="17" t="s">
        <v>59</v>
      </c>
      <c r="C38" s="27">
        <v>5249506.07</v>
      </c>
      <c r="D38" s="21">
        <f t="shared" si="6"/>
        <v>4620747.67</v>
      </c>
      <c r="E38" s="21">
        <v>628758.4</v>
      </c>
      <c r="F38" s="27">
        <v>1508869.57</v>
      </c>
      <c r="G38" s="21">
        <f t="shared" si="2"/>
        <v>1296956.97</v>
      </c>
      <c r="H38" s="21">
        <v>211912.6</v>
      </c>
      <c r="I38" s="18">
        <f t="shared" si="7"/>
        <v>28.743076965334382</v>
      </c>
      <c r="J38" s="18">
        <f t="shared" si="7"/>
        <v>28.068119330999952</v>
      </c>
      <c r="K38" s="18">
        <f t="shared" si="3"/>
        <v>33.703342969254962</v>
      </c>
    </row>
    <row r="39" spans="1:13" ht="15.75" x14ac:dyDescent="0.2">
      <c r="A39" s="26" t="s">
        <v>60</v>
      </c>
      <c r="B39" s="17" t="s">
        <v>61</v>
      </c>
      <c r="C39" s="27">
        <v>112485.4</v>
      </c>
      <c r="D39" s="21">
        <f t="shared" si="6"/>
        <v>26313.299999999988</v>
      </c>
      <c r="E39" s="21">
        <v>86172.1</v>
      </c>
      <c r="F39" s="27">
        <v>4370.8</v>
      </c>
      <c r="G39" s="21">
        <f t="shared" si="2"/>
        <v>359.60000000000036</v>
      </c>
      <c r="H39" s="21">
        <v>4011.2</v>
      </c>
      <c r="I39" s="18">
        <f t="shared" si="7"/>
        <v>3.8856598278532148</v>
      </c>
      <c r="J39" s="18">
        <f t="shared" si="7"/>
        <v>1.3666092812380071</v>
      </c>
      <c r="K39" s="18">
        <f t="shared" si="3"/>
        <v>4.6548708920868815</v>
      </c>
    </row>
    <row r="40" spans="1:13" ht="15.75" x14ac:dyDescent="0.2">
      <c r="A40" s="26" t="s">
        <v>62</v>
      </c>
      <c r="B40" s="17" t="s">
        <v>63</v>
      </c>
      <c r="C40" s="27">
        <v>1625646.72</v>
      </c>
      <c r="D40" s="21">
        <f t="shared" si="6"/>
        <v>1129995.8199999998</v>
      </c>
      <c r="E40" s="21">
        <v>495650.9</v>
      </c>
      <c r="F40" s="27">
        <v>217752.54</v>
      </c>
      <c r="G40" s="21">
        <f t="shared" si="2"/>
        <v>173728.64000000001</v>
      </c>
      <c r="H40" s="21">
        <v>44023.9</v>
      </c>
      <c r="I40" s="18">
        <f t="shared" si="7"/>
        <v>13.394825414466435</v>
      </c>
      <c r="J40" s="18">
        <f t="shared" si="7"/>
        <v>15.374272800407354</v>
      </c>
      <c r="K40" s="18">
        <f t="shared" si="3"/>
        <v>8.8820377406759476</v>
      </c>
    </row>
    <row r="41" spans="1:13" ht="15.75" x14ac:dyDescent="0.2">
      <c r="A41" s="26" t="s">
        <v>64</v>
      </c>
      <c r="B41" s="17" t="s">
        <v>65</v>
      </c>
      <c r="C41" s="27">
        <v>402025.6</v>
      </c>
      <c r="D41" s="21">
        <f t="shared" si="6"/>
        <v>341291.6</v>
      </c>
      <c r="E41" s="21">
        <v>60734</v>
      </c>
      <c r="F41" s="27">
        <v>61837.91</v>
      </c>
      <c r="G41" s="21">
        <f t="shared" si="2"/>
        <v>61837.91</v>
      </c>
      <c r="H41" s="21">
        <v>0</v>
      </c>
      <c r="I41" s="18">
        <f t="shared" si="7"/>
        <v>15.381585152786293</v>
      </c>
      <c r="J41" s="18">
        <f t="shared" si="7"/>
        <v>18.118790500557296</v>
      </c>
      <c r="K41" s="18">
        <f t="shared" si="3"/>
        <v>0</v>
      </c>
    </row>
    <row r="42" spans="1:13" ht="15.75" x14ac:dyDescent="0.2">
      <c r="A42" s="26" t="s">
        <v>66</v>
      </c>
      <c r="B42" s="17" t="s">
        <v>67</v>
      </c>
      <c r="C42" s="27">
        <v>15525623.800000001</v>
      </c>
      <c r="D42" s="21">
        <f t="shared" si="6"/>
        <v>12629851</v>
      </c>
      <c r="E42" s="21">
        <v>2895772.8</v>
      </c>
      <c r="F42" s="27">
        <v>2742801.06</v>
      </c>
      <c r="G42" s="21">
        <f t="shared" si="2"/>
        <v>2287801.06</v>
      </c>
      <c r="H42" s="21">
        <v>455000</v>
      </c>
      <c r="I42" s="18">
        <f t="shared" si="7"/>
        <v>17.666285717936823</v>
      </c>
      <c r="J42" s="18">
        <f t="shared" si="7"/>
        <v>18.114236343722503</v>
      </c>
      <c r="K42" s="18">
        <f t="shared" si="3"/>
        <v>15.712558664823428</v>
      </c>
    </row>
    <row r="43" spans="1:13" ht="15.75" x14ac:dyDescent="0.2">
      <c r="A43" s="26" t="s">
        <v>68</v>
      </c>
      <c r="B43" s="17" t="s">
        <v>69</v>
      </c>
      <c r="C43" s="27">
        <v>1617757.34</v>
      </c>
      <c r="D43" s="21">
        <f t="shared" si="6"/>
        <v>1589959.6400000001</v>
      </c>
      <c r="E43" s="21">
        <v>27797.7</v>
      </c>
      <c r="F43" s="27">
        <v>239703.39</v>
      </c>
      <c r="G43" s="21">
        <f t="shared" si="2"/>
        <v>239703.39</v>
      </c>
      <c r="H43" s="21">
        <v>0</v>
      </c>
      <c r="I43" s="18">
        <f t="shared" si="7"/>
        <v>14.817017612789815</v>
      </c>
      <c r="J43" s="18">
        <f t="shared" si="7"/>
        <v>15.076067591250302</v>
      </c>
      <c r="K43" s="18">
        <f t="shared" si="3"/>
        <v>0</v>
      </c>
    </row>
    <row r="44" spans="1:13" ht="15.75" x14ac:dyDescent="0.2">
      <c r="A44" s="26" t="s">
        <v>70</v>
      </c>
      <c r="B44" s="17" t="s">
        <v>71</v>
      </c>
      <c r="C44" s="27">
        <v>17354.900000000001</v>
      </c>
      <c r="D44" s="21">
        <f t="shared" si="6"/>
        <v>17354.900000000001</v>
      </c>
      <c r="E44" s="21">
        <v>0</v>
      </c>
      <c r="F44" s="27">
        <v>0</v>
      </c>
      <c r="G44" s="21">
        <f t="shared" si="2"/>
        <v>0</v>
      </c>
      <c r="H44" s="21">
        <v>0</v>
      </c>
      <c r="I44" s="18">
        <f t="shared" si="7"/>
        <v>0</v>
      </c>
      <c r="J44" s="18">
        <f t="shared" si="7"/>
        <v>0</v>
      </c>
      <c r="K44" s="18"/>
    </row>
    <row r="45" spans="1:13" ht="15.75" x14ac:dyDescent="0.2">
      <c r="A45" s="26" t="s">
        <v>72</v>
      </c>
      <c r="B45" s="17" t="s">
        <v>73</v>
      </c>
      <c r="C45" s="27">
        <v>4702238</v>
      </c>
      <c r="D45" s="21">
        <f t="shared" si="6"/>
        <v>4548341</v>
      </c>
      <c r="E45" s="21">
        <v>153897</v>
      </c>
      <c r="F45" s="27">
        <v>1631094.84</v>
      </c>
      <c r="G45" s="21">
        <f t="shared" si="2"/>
        <v>1495359.34</v>
      </c>
      <c r="H45" s="21">
        <v>135735.5</v>
      </c>
      <c r="I45" s="18">
        <f t="shared" si="7"/>
        <v>34.687628316559056</v>
      </c>
      <c r="J45" s="18">
        <f t="shared" si="7"/>
        <v>32.877027909736761</v>
      </c>
      <c r="K45" s="18">
        <f t="shared" si="3"/>
        <v>88.19892525520315</v>
      </c>
    </row>
    <row r="46" spans="1:13" ht="15.75" x14ac:dyDescent="0.2">
      <c r="A46" s="25" t="s">
        <v>74</v>
      </c>
      <c r="B46" s="12" t="s">
        <v>75</v>
      </c>
      <c r="C46" s="13">
        <f>SUM(C47:C50)</f>
        <v>16829868.030000001</v>
      </c>
      <c r="D46" s="13">
        <f>SUM(D47:D50)</f>
        <v>14070462.25</v>
      </c>
      <c r="E46" s="13">
        <f>SUM(E47:E50)</f>
        <v>2759405.7800000003</v>
      </c>
      <c r="F46" s="13">
        <f>SUM(F47:F50)</f>
        <v>2039309.53</v>
      </c>
      <c r="G46" s="13">
        <f t="shared" si="2"/>
        <v>2039309.53</v>
      </c>
      <c r="H46" s="13">
        <f>SUM(H47:H50)</f>
        <v>0</v>
      </c>
      <c r="I46" s="14">
        <f t="shared" si="7"/>
        <v>12.117204522131955</v>
      </c>
      <c r="J46" s="14">
        <f t="shared" si="7"/>
        <v>14.493550345156573</v>
      </c>
      <c r="K46" s="14">
        <f t="shared" si="3"/>
        <v>0</v>
      </c>
    </row>
    <row r="47" spans="1:13" ht="15.75" x14ac:dyDescent="0.2">
      <c r="A47" s="26" t="s">
        <v>76</v>
      </c>
      <c r="B47" s="17" t="s">
        <v>77</v>
      </c>
      <c r="C47" s="27">
        <v>4363928.33</v>
      </c>
      <c r="D47" s="21">
        <f>C47-E47</f>
        <v>2898946.6500000004</v>
      </c>
      <c r="E47" s="21">
        <v>1464981.68</v>
      </c>
      <c r="F47" s="27">
        <v>466811.23</v>
      </c>
      <c r="G47" s="21">
        <f t="shared" si="2"/>
        <v>466811.23</v>
      </c>
      <c r="H47" s="21">
        <v>0</v>
      </c>
      <c r="I47" s="18">
        <f t="shared" si="7"/>
        <v>10.697041626254206</v>
      </c>
      <c r="J47" s="18">
        <f t="shared" si="7"/>
        <v>16.102787886765697</v>
      </c>
      <c r="K47" s="18">
        <f t="shared" si="3"/>
        <v>0</v>
      </c>
      <c r="M47" s="24">
        <f>E47+E48+394718.3</f>
        <v>2480897.88</v>
      </c>
    </row>
    <row r="48" spans="1:13" ht="15.75" x14ac:dyDescent="0.2">
      <c r="A48" s="26" t="s">
        <v>78</v>
      </c>
      <c r="B48" s="17" t="s">
        <v>79</v>
      </c>
      <c r="C48" s="27">
        <v>9944326.4800000004</v>
      </c>
      <c r="D48" s="21">
        <f>C48-E48</f>
        <v>9323128.5800000001</v>
      </c>
      <c r="E48" s="21">
        <f>471005+150192.9</f>
        <v>621197.9</v>
      </c>
      <c r="F48" s="27">
        <v>1417173.6</v>
      </c>
      <c r="G48" s="21">
        <f t="shared" si="2"/>
        <v>1417173.6</v>
      </c>
      <c r="H48" s="21">
        <v>0</v>
      </c>
      <c r="I48" s="18">
        <f t="shared" si="7"/>
        <v>14.251076760705869</v>
      </c>
      <c r="J48" s="18">
        <f t="shared" si="7"/>
        <v>15.200622707704841</v>
      </c>
      <c r="K48" s="18">
        <f t="shared" si="3"/>
        <v>0</v>
      </c>
    </row>
    <row r="49" spans="1:11" ht="15.75" x14ac:dyDescent="0.2">
      <c r="A49" s="26" t="s">
        <v>80</v>
      </c>
      <c r="B49" s="17" t="s">
        <v>81</v>
      </c>
      <c r="C49" s="27">
        <v>2027025.22</v>
      </c>
      <c r="D49" s="21">
        <f>C49-E49</f>
        <v>1353799.02</v>
      </c>
      <c r="E49" s="21">
        <v>673226.2</v>
      </c>
      <c r="F49" s="27">
        <v>42174.26</v>
      </c>
      <c r="G49" s="21">
        <f t="shared" si="2"/>
        <v>42174.26</v>
      </c>
      <c r="H49" s="21">
        <v>0</v>
      </c>
      <c r="I49" s="18">
        <f t="shared" si="7"/>
        <v>2.080598681451038</v>
      </c>
      <c r="J49" s="18">
        <f t="shared" si="7"/>
        <v>3.115252661358848</v>
      </c>
      <c r="K49" s="18">
        <f t="shared" si="3"/>
        <v>0</v>
      </c>
    </row>
    <row r="50" spans="1:11" ht="19.5" customHeight="1" x14ac:dyDescent="0.2">
      <c r="A50" s="26" t="s">
        <v>82</v>
      </c>
      <c r="B50" s="17" t="s">
        <v>83</v>
      </c>
      <c r="C50" s="27">
        <v>494588</v>
      </c>
      <c r="D50" s="21">
        <f>C50-E50</f>
        <v>494588</v>
      </c>
      <c r="E50" s="21">
        <v>0</v>
      </c>
      <c r="F50" s="27">
        <v>113150.44</v>
      </c>
      <c r="G50" s="21">
        <f t="shared" si="2"/>
        <v>113150.44</v>
      </c>
      <c r="H50" s="21">
        <v>0</v>
      </c>
      <c r="I50" s="18">
        <f t="shared" si="7"/>
        <v>22.877716402338915</v>
      </c>
      <c r="J50" s="18">
        <f t="shared" si="7"/>
        <v>22.877716402338915</v>
      </c>
      <c r="K50" s="18"/>
    </row>
    <row r="51" spans="1:11" ht="18.75" customHeight="1" x14ac:dyDescent="0.2">
      <c r="A51" s="25" t="s">
        <v>84</v>
      </c>
      <c r="B51" s="12" t="s">
        <v>85</v>
      </c>
      <c r="C51" s="13">
        <f>SUM(C52:C53)</f>
        <v>673026.38</v>
      </c>
      <c r="D51" s="13">
        <f>SUM(D52:D53)</f>
        <v>591740.48</v>
      </c>
      <c r="E51" s="13">
        <f>SUM(E52:E53)</f>
        <v>81285.899999999994</v>
      </c>
      <c r="F51" s="13">
        <f>SUM(F52:F53)</f>
        <v>50730.18</v>
      </c>
      <c r="G51" s="13">
        <f t="shared" si="2"/>
        <v>44651.18</v>
      </c>
      <c r="H51" s="13">
        <f>SUM(H52:H53)</f>
        <v>6079</v>
      </c>
      <c r="I51" s="14">
        <f t="shared" si="7"/>
        <v>7.5376213336541129</v>
      </c>
      <c r="J51" s="14">
        <f t="shared" si="7"/>
        <v>7.5457369419783484</v>
      </c>
      <c r="K51" s="14">
        <f t="shared" si="3"/>
        <v>7.4785417889203423</v>
      </c>
    </row>
    <row r="52" spans="1:11" ht="15.75" customHeight="1" x14ac:dyDescent="0.2">
      <c r="A52" s="26" t="s">
        <v>86</v>
      </c>
      <c r="B52" s="17" t="s">
        <v>87</v>
      </c>
      <c r="C52" s="21">
        <v>128465.9</v>
      </c>
      <c r="D52" s="21">
        <f>C52-E52</f>
        <v>122164.7</v>
      </c>
      <c r="E52" s="21">
        <v>6301.2</v>
      </c>
      <c r="F52" s="21">
        <v>22473.06</v>
      </c>
      <c r="G52" s="21">
        <f t="shared" si="2"/>
        <v>20483.36</v>
      </c>
      <c r="H52" s="21">
        <v>1989.7</v>
      </c>
      <c r="I52" s="18">
        <f t="shared" si="7"/>
        <v>17.493404864637231</v>
      </c>
      <c r="J52" s="18">
        <f t="shared" si="7"/>
        <v>16.76700388901213</v>
      </c>
      <c r="K52" s="18">
        <f t="shared" si="3"/>
        <v>31.576525106328958</v>
      </c>
    </row>
    <row r="53" spans="1:11" ht="18.75" customHeight="1" x14ac:dyDescent="0.2">
      <c r="A53" s="26" t="s">
        <v>88</v>
      </c>
      <c r="B53" s="17" t="s">
        <v>89</v>
      </c>
      <c r="C53" s="21">
        <v>544560.48</v>
      </c>
      <c r="D53" s="21">
        <f>C53-E53</f>
        <v>469575.77999999997</v>
      </c>
      <c r="E53" s="21">
        <v>74984.7</v>
      </c>
      <c r="F53" s="21">
        <v>28257.119999999999</v>
      </c>
      <c r="G53" s="21">
        <f t="shared" si="2"/>
        <v>24167.82</v>
      </c>
      <c r="H53" s="21">
        <v>4089.3</v>
      </c>
      <c r="I53" s="18">
        <f t="shared" si="7"/>
        <v>5.1889773565646928</v>
      </c>
      <c r="J53" s="18">
        <f t="shared" si="7"/>
        <v>5.1467347826159182</v>
      </c>
      <c r="K53" s="18">
        <f t="shared" si="3"/>
        <v>5.4535125165533769</v>
      </c>
    </row>
    <row r="54" spans="1:11" ht="20.25" customHeight="1" x14ac:dyDescent="0.2">
      <c r="A54" s="25" t="s">
        <v>90</v>
      </c>
      <c r="B54" s="12" t="s">
        <v>91</v>
      </c>
      <c r="C54" s="13">
        <f>C55+C56+C57+C58+C59+C60+C61+C62</f>
        <v>38194051.500000007</v>
      </c>
      <c r="D54" s="13">
        <f>D55+D56+D57+D58+D59+D60+D61+D62</f>
        <v>35647248.199999996</v>
      </c>
      <c r="E54" s="13">
        <f>SUM(E55:E62)</f>
        <v>2546803.2999999998</v>
      </c>
      <c r="F54" s="13">
        <f>F55+F56+F57+F58+F59+F60+F61+F62</f>
        <v>8556430.1600000001</v>
      </c>
      <c r="G54" s="13">
        <f t="shared" si="2"/>
        <v>8275655.3600000003</v>
      </c>
      <c r="H54" s="13">
        <f>SUM(H55:H62)</f>
        <v>280774.8</v>
      </c>
      <c r="I54" s="14">
        <f t="shared" si="7"/>
        <v>22.402520350583906</v>
      </c>
      <c r="J54" s="14">
        <f t="shared" si="7"/>
        <v>23.215411505452476</v>
      </c>
      <c r="K54" s="14">
        <f t="shared" si="3"/>
        <v>11.024596991844641</v>
      </c>
    </row>
    <row r="55" spans="1:11" ht="18.75" customHeight="1" x14ac:dyDescent="0.2">
      <c r="A55" s="26" t="s">
        <v>92</v>
      </c>
      <c r="B55" s="17" t="s">
        <v>93</v>
      </c>
      <c r="C55" s="27">
        <v>12278587.689999999</v>
      </c>
      <c r="D55" s="21">
        <f t="shared" ref="D55:D62" si="8">C55-E55</f>
        <v>12025416.289999999</v>
      </c>
      <c r="E55" s="21">
        <v>253171.4</v>
      </c>
      <c r="F55" s="27">
        <v>2996872.01</v>
      </c>
      <c r="G55" s="21">
        <f t="shared" si="2"/>
        <v>2983478.51</v>
      </c>
      <c r="H55" s="21">
        <v>13393.5</v>
      </c>
      <c r="I55" s="18">
        <f t="shared" si="7"/>
        <v>24.407302253831116</v>
      </c>
      <c r="J55" s="18">
        <f t="shared" si="7"/>
        <v>24.809773217422645</v>
      </c>
      <c r="K55" s="18">
        <f t="shared" si="3"/>
        <v>5.290289503474721</v>
      </c>
    </row>
    <row r="56" spans="1:11" ht="17.25" customHeight="1" x14ac:dyDescent="0.2">
      <c r="A56" s="26" t="s">
        <v>94</v>
      </c>
      <c r="B56" s="17" t="s">
        <v>95</v>
      </c>
      <c r="C56" s="27">
        <v>19153748.260000002</v>
      </c>
      <c r="D56" s="21">
        <f t="shared" si="8"/>
        <v>17112530.860000003</v>
      </c>
      <c r="E56" s="21">
        <v>2041217.4</v>
      </c>
      <c r="F56" s="27">
        <v>4120640.48</v>
      </c>
      <c r="G56" s="21">
        <f t="shared" si="2"/>
        <v>3867734.88</v>
      </c>
      <c r="H56" s="21">
        <v>252905.60000000001</v>
      </c>
      <c r="I56" s="18">
        <f t="shared" si="7"/>
        <v>21.513493985954682</v>
      </c>
      <c r="J56" s="18">
        <f t="shared" si="7"/>
        <v>22.601770080898479</v>
      </c>
      <c r="K56" s="18">
        <f t="shared" si="3"/>
        <v>12.389939454758716</v>
      </c>
    </row>
    <row r="57" spans="1:11" ht="15" customHeight="1" x14ac:dyDescent="0.2">
      <c r="A57" s="26" t="s">
        <v>96</v>
      </c>
      <c r="B57" s="17" t="s">
        <v>97</v>
      </c>
      <c r="C57" s="27">
        <v>742816.51</v>
      </c>
      <c r="D57" s="21">
        <f t="shared" si="8"/>
        <v>512882.41000000003</v>
      </c>
      <c r="E57" s="21">
        <v>229934.1</v>
      </c>
      <c r="F57" s="27">
        <v>82451.33</v>
      </c>
      <c r="G57" s="21">
        <f t="shared" si="2"/>
        <v>76929.03</v>
      </c>
      <c r="H57" s="21">
        <v>5522.3</v>
      </c>
      <c r="I57" s="18">
        <f t="shared" si="7"/>
        <v>11.099824639061941</v>
      </c>
      <c r="J57" s="18">
        <f t="shared" si="7"/>
        <v>14.999350435902063</v>
      </c>
      <c r="K57" s="18">
        <f t="shared" si="3"/>
        <v>2.4016881358615358</v>
      </c>
    </row>
    <row r="58" spans="1:11" ht="15.75" customHeight="1" x14ac:dyDescent="0.2">
      <c r="A58" s="26" t="s">
        <v>98</v>
      </c>
      <c r="B58" s="17" t="s">
        <v>99</v>
      </c>
      <c r="C58" s="27">
        <v>3465901.5</v>
      </c>
      <c r="D58" s="21">
        <f t="shared" si="8"/>
        <v>3458937</v>
      </c>
      <c r="E58" s="21">
        <v>6964.5</v>
      </c>
      <c r="F58" s="27">
        <v>855636.88</v>
      </c>
      <c r="G58" s="21">
        <f t="shared" si="2"/>
        <v>848672.38</v>
      </c>
      <c r="H58" s="21">
        <v>6964.5</v>
      </c>
      <c r="I58" s="18">
        <f t="shared" si="7"/>
        <v>24.687282082309611</v>
      </c>
      <c r="J58" s="18">
        <f t="shared" si="7"/>
        <v>24.535641441286732</v>
      </c>
      <c r="K58" s="18">
        <f t="shared" si="3"/>
        <v>100</v>
      </c>
    </row>
    <row r="59" spans="1:11" ht="18.75" customHeight="1" x14ac:dyDescent="0.2">
      <c r="A59" s="26" t="s">
        <v>100</v>
      </c>
      <c r="B59" s="17" t="s">
        <v>101</v>
      </c>
      <c r="C59" s="27">
        <v>354812.81</v>
      </c>
      <c r="D59" s="21">
        <f t="shared" si="8"/>
        <v>354102.31</v>
      </c>
      <c r="E59" s="21">
        <v>710.5</v>
      </c>
      <c r="F59" s="27">
        <v>63672.42</v>
      </c>
      <c r="G59" s="21">
        <f t="shared" si="2"/>
        <v>63672.42</v>
      </c>
      <c r="H59" s="21">
        <v>0</v>
      </c>
      <c r="I59" s="18">
        <f t="shared" si="7"/>
        <v>17.945355467859237</v>
      </c>
      <c r="J59" s="18">
        <f t="shared" si="7"/>
        <v>17.98136250509069</v>
      </c>
      <c r="K59" s="18">
        <f t="shared" si="3"/>
        <v>0</v>
      </c>
    </row>
    <row r="60" spans="1:11" ht="17.25" customHeight="1" x14ac:dyDescent="0.2">
      <c r="A60" s="26" t="s">
        <v>102</v>
      </c>
      <c r="B60" s="17" t="s">
        <v>103</v>
      </c>
      <c r="C60" s="27">
        <v>926024.2</v>
      </c>
      <c r="D60" s="21">
        <f t="shared" si="8"/>
        <v>926024.2</v>
      </c>
      <c r="E60" s="21">
        <v>0</v>
      </c>
      <c r="F60" s="27">
        <v>215332</v>
      </c>
      <c r="G60" s="21">
        <f t="shared" si="2"/>
        <v>215332</v>
      </c>
      <c r="H60" s="21">
        <v>0</v>
      </c>
      <c r="I60" s="18">
        <f t="shared" si="7"/>
        <v>23.253387978413524</v>
      </c>
      <c r="J60" s="18">
        <f t="shared" si="7"/>
        <v>23.253387978413524</v>
      </c>
      <c r="K60" s="18"/>
    </row>
    <row r="61" spans="1:11" ht="15.75" customHeight="1" x14ac:dyDescent="0.2">
      <c r="A61" s="26" t="s">
        <v>104</v>
      </c>
      <c r="B61" s="17" t="s">
        <v>105</v>
      </c>
      <c r="C61" s="27">
        <v>862560.23</v>
      </c>
      <c r="D61" s="21">
        <f t="shared" si="8"/>
        <v>862560.23</v>
      </c>
      <c r="E61" s="21">
        <v>0</v>
      </c>
      <c r="F61" s="27">
        <v>78500.039999999994</v>
      </c>
      <c r="G61" s="21">
        <f t="shared" si="2"/>
        <v>78500.039999999994</v>
      </c>
      <c r="H61" s="21">
        <v>0</v>
      </c>
      <c r="I61" s="18">
        <f t="shared" si="7"/>
        <v>9.1008183857491325</v>
      </c>
      <c r="J61" s="18">
        <f t="shared" si="7"/>
        <v>9.1008183857491325</v>
      </c>
      <c r="K61" s="18"/>
    </row>
    <row r="62" spans="1:11" ht="17.25" customHeight="1" x14ac:dyDescent="0.2">
      <c r="A62" s="26" t="s">
        <v>106</v>
      </c>
      <c r="B62" s="17" t="s">
        <v>107</v>
      </c>
      <c r="C62" s="27">
        <v>409600.3</v>
      </c>
      <c r="D62" s="21">
        <f t="shared" si="8"/>
        <v>394794.89999999997</v>
      </c>
      <c r="E62" s="21">
        <v>14805.4</v>
      </c>
      <c r="F62" s="27">
        <v>143325</v>
      </c>
      <c r="G62" s="21">
        <f t="shared" si="2"/>
        <v>141336.1</v>
      </c>
      <c r="H62" s="21">
        <v>1988.9</v>
      </c>
      <c r="I62" s="18">
        <f t="shared" si="7"/>
        <v>34.991429449636634</v>
      </c>
      <c r="J62" s="18">
        <f t="shared" si="7"/>
        <v>35.799879886999555</v>
      </c>
      <c r="K62" s="18">
        <f t="shared" si="3"/>
        <v>13.433612060464425</v>
      </c>
    </row>
    <row r="63" spans="1:11" ht="18.75" customHeight="1" x14ac:dyDescent="0.2">
      <c r="A63" s="25" t="s">
        <v>108</v>
      </c>
      <c r="B63" s="12" t="s">
        <v>109</v>
      </c>
      <c r="C63" s="13">
        <f>C64+C65</f>
        <v>4991392.0299999993</v>
      </c>
      <c r="D63" s="13">
        <f>D64+D65</f>
        <v>4818350.3299999991</v>
      </c>
      <c r="E63" s="13">
        <f>SUM(E64:E65)</f>
        <v>173041.69999999998</v>
      </c>
      <c r="F63" s="13">
        <f>SUM(F64:F65)</f>
        <v>968365.96000000008</v>
      </c>
      <c r="G63" s="13">
        <f t="shared" si="2"/>
        <v>956505.3600000001</v>
      </c>
      <c r="H63" s="13">
        <f>SUM(H64:H65)</f>
        <v>11860.6</v>
      </c>
      <c r="I63" s="14">
        <f t="shared" si="7"/>
        <v>19.400719362049394</v>
      </c>
      <c r="J63" s="14">
        <f t="shared" si="7"/>
        <v>19.851303755241894</v>
      </c>
      <c r="K63" s="14">
        <f t="shared" si="3"/>
        <v>6.8541860141226083</v>
      </c>
    </row>
    <row r="64" spans="1:11" ht="17.25" customHeight="1" x14ac:dyDescent="0.2">
      <c r="A64" s="26" t="s">
        <v>110</v>
      </c>
      <c r="B64" s="17" t="s">
        <v>111</v>
      </c>
      <c r="C64" s="21">
        <v>4960787.5599999996</v>
      </c>
      <c r="D64" s="21">
        <f>C64-E64</f>
        <v>4794428.1599999992</v>
      </c>
      <c r="E64" s="21">
        <v>166359.4</v>
      </c>
      <c r="F64" s="21">
        <v>963292.16000000003</v>
      </c>
      <c r="G64" s="21">
        <f t="shared" si="2"/>
        <v>952833.96000000008</v>
      </c>
      <c r="H64" s="21">
        <v>10458.200000000001</v>
      </c>
      <c r="I64" s="18">
        <f t="shared" si="7"/>
        <v>19.418129648752792</v>
      </c>
      <c r="J64" s="18">
        <f t="shared" si="7"/>
        <v>19.873776980318759</v>
      </c>
      <c r="K64" s="18">
        <f t="shared" si="3"/>
        <v>6.2865098094847669</v>
      </c>
    </row>
    <row r="65" spans="1:11" ht="17.25" customHeight="1" x14ac:dyDescent="0.2">
      <c r="A65" s="26" t="s">
        <v>112</v>
      </c>
      <c r="B65" s="17" t="s">
        <v>113</v>
      </c>
      <c r="C65" s="21">
        <v>30604.47</v>
      </c>
      <c r="D65" s="21">
        <f>C65-E65</f>
        <v>23922.170000000002</v>
      </c>
      <c r="E65" s="21">
        <v>6682.3</v>
      </c>
      <c r="F65" s="21">
        <v>5073.8</v>
      </c>
      <c r="G65" s="21">
        <f t="shared" si="2"/>
        <v>3671.4</v>
      </c>
      <c r="H65" s="21">
        <v>1402.4</v>
      </c>
      <c r="I65" s="18">
        <f t="shared" si="7"/>
        <v>16.578623972249808</v>
      </c>
      <c r="J65" s="18">
        <f t="shared" si="7"/>
        <v>15.347269917402977</v>
      </c>
      <c r="K65" s="18">
        <f t="shared" si="3"/>
        <v>20.986785986860813</v>
      </c>
    </row>
    <row r="66" spans="1:11" ht="17.25" customHeight="1" x14ac:dyDescent="0.2">
      <c r="A66" s="25" t="s">
        <v>114</v>
      </c>
      <c r="B66" s="12" t="s">
        <v>115</v>
      </c>
      <c r="C66" s="13">
        <f>SUM(C67:C73)</f>
        <v>21065995.299999997</v>
      </c>
      <c r="D66" s="13">
        <f>SUM(D67:D73)</f>
        <v>19141190.799999997</v>
      </c>
      <c r="E66" s="13">
        <f>SUM(E67:E73)</f>
        <v>1924804.5</v>
      </c>
      <c r="F66" s="13">
        <f>SUM(F67:F73)</f>
        <v>6179507.2100000009</v>
      </c>
      <c r="G66" s="13">
        <f t="shared" si="2"/>
        <v>5628996.7100000009</v>
      </c>
      <c r="H66" s="13">
        <f>SUM(H67:H73)</f>
        <v>550510.50000000012</v>
      </c>
      <c r="I66" s="14">
        <f t="shared" si="7"/>
        <v>29.334038681761225</v>
      </c>
      <c r="J66" s="14">
        <f t="shared" si="7"/>
        <v>29.407766574271864</v>
      </c>
      <c r="K66" s="14">
        <f t="shared" si="3"/>
        <v>28.600852709976525</v>
      </c>
    </row>
    <row r="67" spans="1:11" ht="16.5" customHeight="1" x14ac:dyDescent="0.2">
      <c r="A67" s="26" t="s">
        <v>116</v>
      </c>
      <c r="B67" s="17" t="s">
        <v>117</v>
      </c>
      <c r="C67" s="21">
        <v>6888470.0700000003</v>
      </c>
      <c r="D67" s="21">
        <f t="shared" ref="D67:D73" si="9">C67-E67</f>
        <v>6597214.7700000005</v>
      </c>
      <c r="E67" s="21">
        <v>291255.3</v>
      </c>
      <c r="F67" s="21">
        <v>1571482.6</v>
      </c>
      <c r="G67" s="21">
        <f t="shared" si="2"/>
        <v>1500614.6</v>
      </c>
      <c r="H67" s="21">
        <v>70868</v>
      </c>
      <c r="I67" s="18">
        <f t="shared" si="7"/>
        <v>22.813231153372783</v>
      </c>
      <c r="J67" s="18">
        <f t="shared" si="7"/>
        <v>22.746183841457686</v>
      </c>
      <c r="K67" s="18">
        <f t="shared" si="3"/>
        <v>24.331917736775949</v>
      </c>
    </row>
    <row r="68" spans="1:11" ht="16.5" customHeight="1" x14ac:dyDescent="0.2">
      <c r="A68" s="26" t="s">
        <v>118</v>
      </c>
      <c r="B68" s="17" t="s">
        <v>119</v>
      </c>
      <c r="C68" s="21">
        <v>6603848.3899999997</v>
      </c>
      <c r="D68" s="21">
        <f t="shared" si="9"/>
        <v>5093043.09</v>
      </c>
      <c r="E68" s="21">
        <v>1510805.3</v>
      </c>
      <c r="F68" s="21">
        <v>1819451.28</v>
      </c>
      <c r="G68" s="21">
        <f t="shared" si="2"/>
        <v>1351247.48</v>
      </c>
      <c r="H68" s="21">
        <v>468203.8</v>
      </c>
      <c r="I68" s="18">
        <f t="shared" ref="I68:J93" si="10">F68/C68*100</f>
        <v>27.551378719643804</v>
      </c>
      <c r="J68" s="18">
        <f t="shared" si="10"/>
        <v>26.531239891787369</v>
      </c>
      <c r="K68" s="18">
        <f t="shared" si="3"/>
        <v>30.990346671407625</v>
      </c>
    </row>
    <row r="69" spans="1:11" ht="16.5" customHeight="1" x14ac:dyDescent="0.2">
      <c r="A69" s="26" t="s">
        <v>120</v>
      </c>
      <c r="B69" s="17" t="s">
        <v>121</v>
      </c>
      <c r="C69" s="21">
        <v>67334.95</v>
      </c>
      <c r="D69" s="21">
        <f t="shared" si="9"/>
        <v>67334.95</v>
      </c>
      <c r="E69" s="21">
        <v>0</v>
      </c>
      <c r="F69" s="21">
        <v>13208.87</v>
      </c>
      <c r="G69" s="21">
        <f t="shared" si="2"/>
        <v>13208.87</v>
      </c>
      <c r="H69" s="21">
        <v>0</v>
      </c>
      <c r="I69" s="18">
        <f t="shared" si="10"/>
        <v>19.616662669237893</v>
      </c>
      <c r="J69" s="18">
        <f t="shared" si="10"/>
        <v>19.616662669237893</v>
      </c>
      <c r="K69" s="18"/>
    </row>
    <row r="70" spans="1:11" ht="16.5" customHeight="1" x14ac:dyDescent="0.2">
      <c r="A70" s="26" t="s">
        <v>122</v>
      </c>
      <c r="B70" s="17" t="s">
        <v>123</v>
      </c>
      <c r="C70" s="21">
        <v>660681.19999999995</v>
      </c>
      <c r="D70" s="21">
        <f t="shared" si="9"/>
        <v>610842.5</v>
      </c>
      <c r="E70" s="21">
        <v>49838.7</v>
      </c>
      <c r="F70" s="21">
        <v>357892.79</v>
      </c>
      <c r="G70" s="21">
        <f t="shared" si="2"/>
        <v>347249.38999999996</v>
      </c>
      <c r="H70" s="21">
        <v>10643.4</v>
      </c>
      <c r="I70" s="18">
        <f t="shared" si="10"/>
        <v>54.17027001827811</v>
      </c>
      <c r="J70" s="18">
        <f t="shared" si="10"/>
        <v>56.847614565129298</v>
      </c>
      <c r="K70" s="18">
        <f t="shared" si="3"/>
        <v>21.355693467124944</v>
      </c>
    </row>
    <row r="71" spans="1:11" ht="21" customHeight="1" x14ac:dyDescent="0.2">
      <c r="A71" s="26" t="s">
        <v>124</v>
      </c>
      <c r="B71" s="17" t="s">
        <v>125</v>
      </c>
      <c r="C71" s="21">
        <v>125869.94</v>
      </c>
      <c r="D71" s="21">
        <f t="shared" si="9"/>
        <v>125869.94</v>
      </c>
      <c r="E71" s="21">
        <v>0</v>
      </c>
      <c r="F71" s="21">
        <v>43576.99</v>
      </c>
      <c r="G71" s="21">
        <f t="shared" si="2"/>
        <v>43576.99</v>
      </c>
      <c r="H71" s="21">
        <v>0</v>
      </c>
      <c r="I71" s="18">
        <f t="shared" si="10"/>
        <v>34.620648901556642</v>
      </c>
      <c r="J71" s="18">
        <f t="shared" si="10"/>
        <v>34.620648901556642</v>
      </c>
      <c r="K71" s="14"/>
    </row>
    <row r="72" spans="1:11" ht="21" customHeight="1" x14ac:dyDescent="0.2">
      <c r="A72" s="26" t="s">
        <v>126</v>
      </c>
      <c r="B72" s="17" t="s">
        <v>127</v>
      </c>
      <c r="C72" s="21">
        <v>316966.49</v>
      </c>
      <c r="D72" s="21">
        <f t="shared" si="9"/>
        <v>316966.49</v>
      </c>
      <c r="E72" s="21">
        <v>0</v>
      </c>
      <c r="F72" s="21">
        <v>83076.12</v>
      </c>
      <c r="G72" s="21">
        <f t="shared" si="2"/>
        <v>83076.12</v>
      </c>
      <c r="H72" s="21">
        <v>0</v>
      </c>
      <c r="I72" s="18">
        <f t="shared" si="10"/>
        <v>26.209748544712092</v>
      </c>
      <c r="J72" s="18">
        <f t="shared" si="10"/>
        <v>26.209748544712092</v>
      </c>
      <c r="K72" s="18"/>
    </row>
    <row r="73" spans="1:11" ht="20.25" customHeight="1" x14ac:dyDescent="0.2">
      <c r="A73" s="26" t="s">
        <v>128</v>
      </c>
      <c r="B73" s="17" t="s">
        <v>129</v>
      </c>
      <c r="C73" s="21">
        <v>6402824.2599999998</v>
      </c>
      <c r="D73" s="21">
        <f t="shared" si="9"/>
        <v>6329919.0599999996</v>
      </c>
      <c r="E73" s="21">
        <v>72905.2</v>
      </c>
      <c r="F73" s="21">
        <v>2290818.56</v>
      </c>
      <c r="G73" s="21">
        <f t="shared" si="2"/>
        <v>2290023.2600000002</v>
      </c>
      <c r="H73" s="21">
        <v>795.3</v>
      </c>
      <c r="I73" s="18">
        <f t="shared" si="10"/>
        <v>35.778251393081341</v>
      </c>
      <c r="J73" s="18">
        <f t="shared" si="10"/>
        <v>36.177765280935525</v>
      </c>
      <c r="K73" s="18">
        <f t="shared" si="3"/>
        <v>1.0908686897505253</v>
      </c>
    </row>
    <row r="74" spans="1:11" ht="16.5" customHeight="1" x14ac:dyDescent="0.2">
      <c r="A74" s="25" t="s">
        <v>130</v>
      </c>
      <c r="B74" s="12" t="s">
        <v>131</v>
      </c>
      <c r="C74" s="13">
        <f>C75+C76+C77+C78+C79</f>
        <v>36374997.199999996</v>
      </c>
      <c r="D74" s="13">
        <f>D75+D76+D77+D78+D79</f>
        <v>28073806.170000002</v>
      </c>
      <c r="E74" s="13">
        <f>E75+E76+E77+E78+E79</f>
        <v>8301191.0299999993</v>
      </c>
      <c r="F74" s="13">
        <f>F75+F76+F77+F78+F79</f>
        <v>8439434.3200000003</v>
      </c>
      <c r="G74" s="13">
        <f t="shared" si="2"/>
        <v>6692216.1900000004</v>
      </c>
      <c r="H74" s="13">
        <f>SUM(H75:H79)</f>
        <v>1747218.13</v>
      </c>
      <c r="I74" s="14">
        <f t="shared" si="10"/>
        <v>23.201195792806828</v>
      </c>
      <c r="J74" s="14">
        <f t="shared" si="10"/>
        <v>23.837936863549984</v>
      </c>
      <c r="K74" s="14">
        <f t="shared" si="3"/>
        <v>21.047800534714352</v>
      </c>
    </row>
    <row r="75" spans="1:11" ht="16.5" customHeight="1" x14ac:dyDescent="0.2">
      <c r="A75" s="26" t="s">
        <v>132</v>
      </c>
      <c r="B75" s="17" t="s">
        <v>133</v>
      </c>
      <c r="C75" s="21">
        <v>522043.7</v>
      </c>
      <c r="D75" s="21">
        <f>C75-E75</f>
        <v>468704.10000000003</v>
      </c>
      <c r="E75" s="21">
        <v>53339.6</v>
      </c>
      <c r="F75" s="21">
        <v>96493.36</v>
      </c>
      <c r="G75" s="21">
        <f t="shared" si="2"/>
        <v>95487.76</v>
      </c>
      <c r="H75" s="21">
        <v>1005.6</v>
      </c>
      <c r="I75" s="18">
        <f t="shared" si="10"/>
        <v>18.483770611540759</v>
      </c>
      <c r="J75" s="18">
        <f t="shared" si="10"/>
        <v>20.372717029784887</v>
      </c>
      <c r="K75" s="18">
        <f t="shared" si="3"/>
        <v>1.8852784797786262</v>
      </c>
    </row>
    <row r="76" spans="1:11" ht="15" customHeight="1" x14ac:dyDescent="0.2">
      <c r="A76" s="26" t="s">
        <v>134</v>
      </c>
      <c r="B76" s="17" t="s">
        <v>135</v>
      </c>
      <c r="C76" s="21">
        <v>4765289.88</v>
      </c>
      <c r="D76" s="21">
        <f>C76-E76</f>
        <v>4765289.88</v>
      </c>
      <c r="E76" s="21">
        <v>0</v>
      </c>
      <c r="F76" s="21">
        <v>1270216.6299999999</v>
      </c>
      <c r="G76" s="21">
        <f t="shared" si="2"/>
        <v>1270216.6299999999</v>
      </c>
      <c r="H76" s="21">
        <v>0</v>
      </c>
      <c r="I76" s="18">
        <f t="shared" si="10"/>
        <v>26.655600435371625</v>
      </c>
      <c r="J76" s="18">
        <f t="shared" si="10"/>
        <v>26.655600435371625</v>
      </c>
      <c r="K76" s="18"/>
    </row>
    <row r="77" spans="1:11" ht="15.75" customHeight="1" x14ac:dyDescent="0.2">
      <c r="A77" s="26" t="s">
        <v>136</v>
      </c>
      <c r="B77" s="17" t="s">
        <v>137</v>
      </c>
      <c r="C77" s="21">
        <v>22432577.719999999</v>
      </c>
      <c r="D77" s="21">
        <f>C77-E77</f>
        <v>17776440.09</v>
      </c>
      <c r="E77" s="21">
        <f>4229023.7+427113.93</f>
        <v>4656137.63</v>
      </c>
      <c r="F77" s="21">
        <v>5127250.0199999996</v>
      </c>
      <c r="G77" s="21">
        <f t="shared" si="2"/>
        <v>4109679.59</v>
      </c>
      <c r="H77" s="21">
        <f>985984.2+31586.23</f>
        <v>1017570.4299999999</v>
      </c>
      <c r="I77" s="18">
        <f t="shared" si="10"/>
        <v>22.856267719196381</v>
      </c>
      <c r="J77" s="18">
        <f t="shared" si="10"/>
        <v>23.118687257927803</v>
      </c>
      <c r="K77" s="18">
        <f t="shared" si="3"/>
        <v>21.854388999235834</v>
      </c>
    </row>
    <row r="78" spans="1:11" ht="15" customHeight="1" x14ac:dyDescent="0.2">
      <c r="A78" s="26" t="s">
        <v>138</v>
      </c>
      <c r="B78" s="17" t="s">
        <v>139</v>
      </c>
      <c r="C78" s="21">
        <v>7673753.4900000002</v>
      </c>
      <c r="D78" s="21">
        <f>C78-E78</f>
        <v>4086148.99</v>
      </c>
      <c r="E78" s="21">
        <v>3587604.5</v>
      </c>
      <c r="F78" s="21">
        <v>1774283.88</v>
      </c>
      <c r="G78" s="21">
        <f t="shared" si="2"/>
        <v>1045641.7799999999</v>
      </c>
      <c r="H78" s="21">
        <v>728642.1</v>
      </c>
      <c r="I78" s="18">
        <f t="shared" si="10"/>
        <v>23.121460473184939</v>
      </c>
      <c r="J78" s="18">
        <f t="shared" si="10"/>
        <v>25.589908311199387</v>
      </c>
      <c r="K78" s="18">
        <f t="shared" si="3"/>
        <v>20.309989576610242</v>
      </c>
    </row>
    <row r="79" spans="1:11" ht="16.5" customHeight="1" x14ac:dyDescent="0.2">
      <c r="A79" s="26" t="s">
        <v>140</v>
      </c>
      <c r="B79" s="17" t="s">
        <v>141</v>
      </c>
      <c r="C79" s="21">
        <v>981332.41</v>
      </c>
      <c r="D79" s="21">
        <f>C79-E79</f>
        <v>977223.11</v>
      </c>
      <c r="E79" s="21">
        <v>4109.3</v>
      </c>
      <c r="F79" s="21">
        <v>171190.43</v>
      </c>
      <c r="G79" s="21">
        <f t="shared" si="2"/>
        <v>171190.43</v>
      </c>
      <c r="H79" s="21">
        <v>0</v>
      </c>
      <c r="I79" s="18">
        <f t="shared" si="10"/>
        <v>17.444693383763816</v>
      </c>
      <c r="J79" s="18">
        <f t="shared" si="10"/>
        <v>17.518049690822394</v>
      </c>
      <c r="K79" s="18">
        <f t="shared" si="3"/>
        <v>0</v>
      </c>
    </row>
    <row r="80" spans="1:11" ht="15.75" customHeight="1" x14ac:dyDescent="0.2">
      <c r="A80" s="28" t="s">
        <v>142</v>
      </c>
      <c r="B80" s="29" t="s">
        <v>143</v>
      </c>
      <c r="C80" s="14">
        <f>SUM(C81:C83)</f>
        <v>3046481.24</v>
      </c>
      <c r="D80" s="14">
        <f>SUM(D81:D83)</f>
        <v>2778317.4400000004</v>
      </c>
      <c r="E80" s="14">
        <f>SUM(E81:E83)</f>
        <v>268163.8</v>
      </c>
      <c r="F80" s="14">
        <f>SUM(F81:F83)</f>
        <v>233511.77000000002</v>
      </c>
      <c r="G80" s="14">
        <f t="shared" si="2"/>
        <v>227909.47000000003</v>
      </c>
      <c r="H80" s="14">
        <f>SUM(H81:H83)</f>
        <v>5602.3</v>
      </c>
      <c r="I80" s="14">
        <f t="shared" si="10"/>
        <v>7.6649666157143317</v>
      </c>
      <c r="J80" s="14">
        <f t="shared" si="10"/>
        <v>8.203147225682029</v>
      </c>
      <c r="K80" s="14">
        <f t="shared" si="3"/>
        <v>2.0891335817884444</v>
      </c>
    </row>
    <row r="81" spans="1:11" ht="17.25" customHeight="1" x14ac:dyDescent="0.2">
      <c r="A81" s="30" t="s">
        <v>144</v>
      </c>
      <c r="B81" s="31" t="s">
        <v>145</v>
      </c>
      <c r="C81" s="21">
        <v>130105.1</v>
      </c>
      <c r="D81" s="21">
        <f>C81-E81</f>
        <v>87509.5</v>
      </c>
      <c r="E81" s="21">
        <v>42595.6</v>
      </c>
      <c r="F81" s="21">
        <v>7873.65</v>
      </c>
      <c r="G81" s="21">
        <f t="shared" si="2"/>
        <v>4166.6499999999996</v>
      </c>
      <c r="H81" s="21">
        <v>3707</v>
      </c>
      <c r="I81" s="18">
        <f>F81/C81*100</f>
        <v>6.051761229959471</v>
      </c>
      <c r="J81" s="18">
        <f t="shared" si="10"/>
        <v>4.7613687656768686</v>
      </c>
      <c r="K81" s="18">
        <f t="shared" si="3"/>
        <v>8.7027768126285352</v>
      </c>
    </row>
    <row r="82" spans="1:11" ht="17.25" customHeight="1" x14ac:dyDescent="0.2">
      <c r="A82" s="30" t="s">
        <v>146</v>
      </c>
      <c r="B82" s="31" t="s">
        <v>147</v>
      </c>
      <c r="C82" s="21">
        <v>2195211.83</v>
      </c>
      <c r="D82" s="21">
        <f>C82-E82</f>
        <v>1974951.1300000001</v>
      </c>
      <c r="E82" s="21">
        <v>220260.7</v>
      </c>
      <c r="F82" s="21">
        <v>67202.52</v>
      </c>
      <c r="G82" s="21">
        <f t="shared" si="2"/>
        <v>67202.52</v>
      </c>
      <c r="H82" s="21">
        <v>0</v>
      </c>
      <c r="I82" s="18">
        <f>F82/C82*100</f>
        <v>3.0613227881520664</v>
      </c>
      <c r="J82" s="18">
        <f t="shared" si="10"/>
        <v>3.402743439023729</v>
      </c>
      <c r="K82" s="18">
        <f t="shared" si="3"/>
        <v>0</v>
      </c>
    </row>
    <row r="83" spans="1:11" ht="20.25" customHeight="1" x14ac:dyDescent="0.2">
      <c r="A83" s="30" t="s">
        <v>148</v>
      </c>
      <c r="B83" s="31" t="s">
        <v>149</v>
      </c>
      <c r="C83" s="21">
        <v>721164.31</v>
      </c>
      <c r="D83" s="21">
        <f>C83-E83</f>
        <v>715856.81</v>
      </c>
      <c r="E83" s="21">
        <v>5307.5</v>
      </c>
      <c r="F83" s="21">
        <v>158435.6</v>
      </c>
      <c r="G83" s="21">
        <f t="shared" ref="G83:G93" si="11">F83-H83</f>
        <v>156540.30000000002</v>
      </c>
      <c r="H83" s="21">
        <v>1895.3</v>
      </c>
      <c r="I83" s="18">
        <f>F83/C83*100</f>
        <v>21.969417760010892</v>
      </c>
      <c r="J83" s="18">
        <f t="shared" si="10"/>
        <v>21.867543594367707</v>
      </c>
      <c r="K83" s="18">
        <f>H83/E83*100</f>
        <v>35.709844559585491</v>
      </c>
    </row>
    <row r="84" spans="1:11" ht="15.75" customHeight="1" x14ac:dyDescent="0.2">
      <c r="A84" s="28" t="s">
        <v>150</v>
      </c>
      <c r="B84" s="29" t="s">
        <v>151</v>
      </c>
      <c r="C84" s="14">
        <f>C85+C86</f>
        <v>396505.8</v>
      </c>
      <c r="D84" s="14">
        <f>D85+D86</f>
        <v>396505.8</v>
      </c>
      <c r="E84" s="14">
        <f>E85+E86</f>
        <v>0</v>
      </c>
      <c r="F84" s="14">
        <f>F85+F86</f>
        <v>301279.69</v>
      </c>
      <c r="G84" s="14">
        <f t="shared" si="11"/>
        <v>301279.69</v>
      </c>
      <c r="H84" s="14">
        <v>0</v>
      </c>
      <c r="I84" s="14">
        <f t="shared" si="10"/>
        <v>75.983677918456678</v>
      </c>
      <c r="J84" s="14">
        <f t="shared" si="10"/>
        <v>75.983677918456678</v>
      </c>
      <c r="K84" s="18"/>
    </row>
    <row r="85" spans="1:11" ht="19.5" customHeight="1" x14ac:dyDescent="0.2">
      <c r="A85" s="30" t="s">
        <v>152</v>
      </c>
      <c r="B85" s="31" t="s">
        <v>153</v>
      </c>
      <c r="C85" s="21">
        <v>316013.99</v>
      </c>
      <c r="D85" s="21">
        <f>C85-E85</f>
        <v>316013.99</v>
      </c>
      <c r="E85" s="21">
        <v>0</v>
      </c>
      <c r="F85" s="21">
        <v>239792.48</v>
      </c>
      <c r="G85" s="21">
        <f t="shared" si="11"/>
        <v>239792.48</v>
      </c>
      <c r="H85" s="21">
        <v>0</v>
      </c>
      <c r="I85" s="18">
        <f t="shared" si="10"/>
        <v>75.880336816733973</v>
      </c>
      <c r="J85" s="18">
        <f t="shared" si="10"/>
        <v>75.880336816733973</v>
      </c>
      <c r="K85" s="18"/>
    </row>
    <row r="86" spans="1:11" ht="18.75" customHeight="1" x14ac:dyDescent="0.2">
      <c r="A86" s="30" t="s">
        <v>154</v>
      </c>
      <c r="B86" s="31" t="s">
        <v>155</v>
      </c>
      <c r="C86" s="21">
        <v>80491.81</v>
      </c>
      <c r="D86" s="21">
        <f>C86-E86</f>
        <v>80491.81</v>
      </c>
      <c r="E86" s="21">
        <v>0</v>
      </c>
      <c r="F86" s="21">
        <v>61487.21</v>
      </c>
      <c r="G86" s="21">
        <f t="shared" si="11"/>
        <v>61487.21</v>
      </c>
      <c r="H86" s="21">
        <v>0</v>
      </c>
      <c r="I86" s="18">
        <f t="shared" si="10"/>
        <v>76.389399120233477</v>
      </c>
      <c r="J86" s="18">
        <f t="shared" si="10"/>
        <v>76.389399120233477</v>
      </c>
      <c r="K86" s="18"/>
    </row>
    <row r="87" spans="1:11" ht="20.25" customHeight="1" x14ac:dyDescent="0.2">
      <c r="A87" s="25"/>
      <c r="B87" s="12" t="s">
        <v>156</v>
      </c>
      <c r="C87" s="14">
        <f>C54+C63+C66+C74+C80+C84</f>
        <v>104069423.06999999</v>
      </c>
      <c r="D87" s="14">
        <f>D54+D63+D66+D74+D80+D84</f>
        <v>90855418.739999995</v>
      </c>
      <c r="E87" s="14">
        <f>E54+E63+E66+E74+E80+E84</f>
        <v>13214004.33</v>
      </c>
      <c r="F87" s="14">
        <f>F54+F63+F66+F74+F80+F84</f>
        <v>24678529.110000003</v>
      </c>
      <c r="G87" s="14">
        <f t="shared" si="11"/>
        <v>22082562.780000001</v>
      </c>
      <c r="H87" s="14">
        <f>H54+H63+H66+H74+H80+H84</f>
        <v>2595966.33</v>
      </c>
      <c r="I87" s="14">
        <f t="shared" si="10"/>
        <v>23.713525435228501</v>
      </c>
      <c r="J87" s="14">
        <f t="shared" si="10"/>
        <v>24.305168680355148</v>
      </c>
      <c r="K87" s="14">
        <f>H87/E87*100</f>
        <v>19.645568937088427</v>
      </c>
    </row>
    <row r="88" spans="1:11" ht="15.75" customHeight="1" x14ac:dyDescent="0.2">
      <c r="A88" s="25" t="s">
        <v>157</v>
      </c>
      <c r="B88" s="12" t="s">
        <v>158</v>
      </c>
      <c r="C88" s="13">
        <f>C89</f>
        <v>6202.4</v>
      </c>
      <c r="D88" s="13">
        <f>D89</f>
        <v>6202.4</v>
      </c>
      <c r="E88" s="13">
        <f>E89</f>
        <v>0</v>
      </c>
      <c r="F88" s="13">
        <f>F89</f>
        <v>880</v>
      </c>
      <c r="G88" s="13">
        <f t="shared" si="11"/>
        <v>880</v>
      </c>
      <c r="H88" s="13">
        <f>H89</f>
        <v>0</v>
      </c>
      <c r="I88" s="14">
        <f t="shared" si="10"/>
        <v>14.18805623629563</v>
      </c>
      <c r="J88" s="14">
        <f t="shared" si="10"/>
        <v>14.18805623629563</v>
      </c>
      <c r="K88" s="18"/>
    </row>
    <row r="89" spans="1:11" ht="21" customHeight="1" x14ac:dyDescent="0.2">
      <c r="A89" s="26" t="s">
        <v>159</v>
      </c>
      <c r="B89" s="17" t="s">
        <v>158</v>
      </c>
      <c r="C89" s="21">
        <v>6202.4</v>
      </c>
      <c r="D89" s="21">
        <f>C89-E89</f>
        <v>6202.4</v>
      </c>
      <c r="E89" s="21">
        <v>0</v>
      </c>
      <c r="F89" s="21">
        <v>880</v>
      </c>
      <c r="G89" s="21">
        <f t="shared" si="11"/>
        <v>880</v>
      </c>
      <c r="H89" s="21">
        <v>0</v>
      </c>
      <c r="I89" s="18">
        <f t="shared" si="10"/>
        <v>14.18805623629563</v>
      </c>
      <c r="J89" s="18">
        <f t="shared" si="10"/>
        <v>14.18805623629563</v>
      </c>
      <c r="K89" s="18"/>
    </row>
    <row r="90" spans="1:11" ht="33.75" customHeight="1" x14ac:dyDescent="0.2">
      <c r="A90" s="25" t="s">
        <v>160</v>
      </c>
      <c r="B90" s="12" t="s">
        <v>161</v>
      </c>
      <c r="C90" s="13">
        <f>C91+C92+C93</f>
        <v>6505929.6399999997</v>
      </c>
      <c r="D90" s="13">
        <f>D91+D92+D93</f>
        <v>6505929.6399999997</v>
      </c>
      <c r="E90" s="13">
        <f>E91+E92+E93</f>
        <v>0</v>
      </c>
      <c r="F90" s="13">
        <f>F91+F92+F93</f>
        <v>1469245.53</v>
      </c>
      <c r="G90" s="13">
        <f t="shared" si="11"/>
        <v>1469245.53</v>
      </c>
      <c r="H90" s="13">
        <f>SUM(H91:H93)</f>
        <v>0</v>
      </c>
      <c r="I90" s="14">
        <f t="shared" si="10"/>
        <v>22.583175830349127</v>
      </c>
      <c r="J90" s="14">
        <f t="shared" si="10"/>
        <v>22.583175830349127</v>
      </c>
      <c r="K90" s="14"/>
    </row>
    <row r="91" spans="1:11" ht="31.5" customHeight="1" x14ac:dyDescent="0.2">
      <c r="A91" s="26" t="s">
        <v>162</v>
      </c>
      <c r="B91" s="17" t="s">
        <v>163</v>
      </c>
      <c r="C91" s="21">
        <v>2470864.2999999998</v>
      </c>
      <c r="D91" s="21">
        <f>C91-E91</f>
        <v>2470864.2999999998</v>
      </c>
      <c r="E91" s="21">
        <v>0</v>
      </c>
      <c r="F91" s="21">
        <v>741259.29</v>
      </c>
      <c r="G91" s="21">
        <f t="shared" si="11"/>
        <v>741259.29</v>
      </c>
      <c r="H91" s="21">
        <v>0</v>
      </c>
      <c r="I91" s="18">
        <f t="shared" si="10"/>
        <v>30.000000000000004</v>
      </c>
      <c r="J91" s="18">
        <f t="shared" si="10"/>
        <v>30.000000000000004</v>
      </c>
      <c r="K91" s="18"/>
    </row>
    <row r="92" spans="1:11" ht="21.75" customHeight="1" x14ac:dyDescent="0.2">
      <c r="A92" s="26" t="s">
        <v>164</v>
      </c>
      <c r="B92" s="17" t="s">
        <v>165</v>
      </c>
      <c r="C92" s="21">
        <v>605000</v>
      </c>
      <c r="D92" s="21">
        <f>C92-E92</f>
        <v>605000</v>
      </c>
      <c r="E92" s="21">
        <v>0</v>
      </c>
      <c r="F92" s="21">
        <v>0</v>
      </c>
      <c r="G92" s="21">
        <f t="shared" si="11"/>
        <v>0</v>
      </c>
      <c r="H92" s="21">
        <v>0</v>
      </c>
      <c r="I92" s="18">
        <f t="shared" si="10"/>
        <v>0</v>
      </c>
      <c r="J92" s="18">
        <f t="shared" si="10"/>
        <v>0</v>
      </c>
      <c r="K92" s="18"/>
    </row>
    <row r="93" spans="1:11" ht="22.5" customHeight="1" x14ac:dyDescent="0.2">
      <c r="A93" s="26" t="s">
        <v>166</v>
      </c>
      <c r="B93" s="17" t="s">
        <v>167</v>
      </c>
      <c r="C93" s="21">
        <v>3430065.34</v>
      </c>
      <c r="D93" s="21">
        <f>C93-E93</f>
        <v>3430065.34</v>
      </c>
      <c r="E93" s="21">
        <v>0</v>
      </c>
      <c r="F93" s="21">
        <v>727986.24</v>
      </c>
      <c r="G93" s="21">
        <f t="shared" si="11"/>
        <v>727986.24</v>
      </c>
      <c r="H93" s="21">
        <v>0</v>
      </c>
      <c r="I93" s="18">
        <f t="shared" si="10"/>
        <v>21.223684327832657</v>
      </c>
      <c r="J93" s="18">
        <f t="shared" si="10"/>
        <v>21.223684327832657</v>
      </c>
      <c r="K93" s="18"/>
    </row>
    <row r="94" spans="1:11" ht="27" customHeight="1" x14ac:dyDescent="0.2">
      <c r="A94" s="32"/>
      <c r="B94" s="33"/>
      <c r="C94" s="34"/>
      <c r="D94" s="35"/>
      <c r="E94" s="34"/>
      <c r="F94" s="35"/>
      <c r="G94" s="35"/>
      <c r="H94" s="35"/>
      <c r="I94" s="36"/>
      <c r="J94" s="36"/>
      <c r="K94" s="36"/>
    </row>
    <row r="95" spans="1:11" s="4" customFormat="1" ht="21.75" customHeight="1" x14ac:dyDescent="0.2">
      <c r="A95" s="1"/>
      <c r="B95" s="2"/>
      <c r="C95" s="3"/>
      <c r="D95" s="1"/>
      <c r="E95" s="3"/>
      <c r="F95" s="1"/>
      <c r="G95" s="1"/>
      <c r="H95" s="1"/>
      <c r="I95" s="1"/>
      <c r="J95" s="1"/>
      <c r="K95" s="1"/>
    </row>
    <row r="96" spans="1:11" s="4" customFormat="1" ht="15.75" hidden="1" customHeight="1" x14ac:dyDescent="0.2">
      <c r="A96" s="1"/>
      <c r="B96" s="2"/>
      <c r="C96" s="3"/>
      <c r="D96" s="1"/>
      <c r="E96" s="37">
        <f>E9-E16</f>
        <v>-284013.21000000089</v>
      </c>
      <c r="F96" s="1"/>
      <c r="G96" s="1"/>
      <c r="H96" s="1"/>
      <c r="I96" s="1"/>
      <c r="J96" s="1"/>
      <c r="K96" s="1"/>
    </row>
    <row r="97" spans="1:11" s="4" customFormat="1" x14ac:dyDescent="0.2">
      <c r="A97" s="1"/>
      <c r="B97" s="2"/>
      <c r="C97" s="3"/>
      <c r="D97" s="1"/>
      <c r="F97" s="1"/>
      <c r="G97" s="1"/>
      <c r="H97" s="1"/>
      <c r="I97" s="1"/>
      <c r="J97" s="1"/>
      <c r="K97" s="1"/>
    </row>
    <row r="98" spans="1:11" s="4" customFormat="1" x14ac:dyDescent="0.2">
      <c r="A98" s="1"/>
      <c r="B98" s="2"/>
      <c r="C98" s="3"/>
      <c r="D98" s="1"/>
      <c r="F98" s="1"/>
      <c r="G98" s="1"/>
      <c r="H98" s="1"/>
      <c r="I98" s="1"/>
      <c r="J98" s="1"/>
      <c r="K98" s="1"/>
    </row>
    <row r="99" spans="1:11" s="4" customFormat="1" x14ac:dyDescent="0.2">
      <c r="A99" s="1"/>
      <c r="B99" s="2"/>
      <c r="C99" s="3"/>
      <c r="D99" s="1"/>
      <c r="E99" s="3"/>
      <c r="F99" s="1"/>
      <c r="G99" s="1"/>
      <c r="H99" s="1"/>
      <c r="I99" s="1"/>
      <c r="J99" s="1"/>
      <c r="K99" s="1"/>
    </row>
    <row r="100" spans="1:11" s="4" customFormat="1" x14ac:dyDescent="0.2">
      <c r="A100" s="1"/>
      <c r="B100" s="2"/>
      <c r="C100" s="3"/>
      <c r="D100" s="1"/>
      <c r="F100" s="1"/>
      <c r="G100" s="1"/>
      <c r="H100" s="1"/>
      <c r="I100" s="1"/>
      <c r="J100" s="1"/>
      <c r="K100" s="1"/>
    </row>
    <row r="101" spans="1:11" s="4" customFormat="1" x14ac:dyDescent="0.2">
      <c r="A101" s="1"/>
      <c r="B101" s="2"/>
      <c r="C101" s="3"/>
      <c r="D101" s="1"/>
      <c r="F101" s="1"/>
      <c r="G101" s="1"/>
      <c r="H101" s="1"/>
      <c r="I101" s="1"/>
      <c r="J101" s="1"/>
      <c r="K101" s="1"/>
    </row>
    <row r="102" spans="1:11" ht="15.75" hidden="1" x14ac:dyDescent="0.2">
      <c r="E102" s="35">
        <f>E13-E16</f>
        <v>-284013.21000000089</v>
      </c>
    </row>
    <row r="103" spans="1:11" s="4" customFormat="1" ht="15.75" x14ac:dyDescent="0.2">
      <c r="A103" s="1"/>
      <c r="B103" s="2"/>
      <c r="C103" s="3"/>
      <c r="D103" s="1"/>
      <c r="E103" s="35"/>
      <c r="F103" s="1"/>
      <c r="G103" s="1"/>
      <c r="H103" s="1"/>
      <c r="I103" s="1"/>
      <c r="J103" s="1"/>
      <c r="K103" s="1"/>
    </row>
    <row r="104" spans="1:11" s="4" customFormat="1" ht="22.5" x14ac:dyDescent="0.2">
      <c r="A104" s="1"/>
      <c r="B104" s="2"/>
      <c r="C104" s="3"/>
      <c r="D104" s="1"/>
      <c r="E104" s="38"/>
      <c r="F104" s="1"/>
      <c r="G104" s="1"/>
      <c r="H104" s="1"/>
      <c r="I104" s="1"/>
      <c r="J104" s="1"/>
      <c r="K104" s="1"/>
    </row>
    <row r="105" spans="1:11" s="4" customFormat="1" x14ac:dyDescent="0.2">
      <c r="A105" s="1"/>
      <c r="B105" s="2"/>
      <c r="C105" s="3"/>
      <c r="D105" s="1"/>
      <c r="E105" s="39"/>
      <c r="F105" s="1"/>
      <c r="G105" s="1"/>
      <c r="H105" s="1"/>
      <c r="I105" s="1"/>
      <c r="J105" s="1"/>
      <c r="K105" s="1"/>
    </row>
    <row r="106" spans="1:11" s="4" customFormat="1" x14ac:dyDescent="0.2">
      <c r="A106" s="1"/>
      <c r="B106" s="2"/>
      <c r="C106" s="3"/>
      <c r="D106" s="1"/>
      <c r="E106" s="39"/>
      <c r="F106" s="1"/>
      <c r="G106" s="1"/>
      <c r="H106" s="1"/>
      <c r="I106" s="1"/>
      <c r="J106" s="1"/>
      <c r="K106" s="1"/>
    </row>
    <row r="107" spans="1:11" s="4" customFormat="1" x14ac:dyDescent="0.2">
      <c r="A107" s="1"/>
      <c r="B107" s="2"/>
      <c r="C107" s="3"/>
      <c r="D107" s="1"/>
      <c r="E107" s="3"/>
      <c r="F107" s="1"/>
      <c r="G107" s="1"/>
      <c r="H107" s="1"/>
      <c r="I107" s="1"/>
      <c r="J107" s="1"/>
      <c r="K107" s="1"/>
    </row>
    <row r="108" spans="1:11" s="4" customFormat="1" x14ac:dyDescent="0.2">
      <c r="A108" s="1"/>
      <c r="B108" s="2"/>
      <c r="C108" s="3"/>
      <c r="D108" s="1"/>
      <c r="E108" s="3"/>
      <c r="F108" s="8"/>
      <c r="G108" s="1"/>
      <c r="H108" s="1"/>
      <c r="I108" s="1"/>
      <c r="J108" s="1"/>
      <c r="K108" s="1"/>
    </row>
    <row r="109" spans="1:11" x14ac:dyDescent="0.2">
      <c r="E109" s="3"/>
    </row>
    <row r="110" spans="1:11" s="4" customFormat="1" x14ac:dyDescent="0.2">
      <c r="A110" s="1"/>
      <c r="B110" s="2"/>
      <c r="C110" s="3"/>
      <c r="D110" s="1"/>
      <c r="E110" s="3"/>
      <c r="F110" s="1"/>
      <c r="G110" s="1"/>
      <c r="H110" s="1"/>
      <c r="I110" s="1"/>
      <c r="J110" s="1"/>
      <c r="K110" s="1"/>
    </row>
    <row r="111" spans="1:11" x14ac:dyDescent="0.2">
      <c r="E111" s="3"/>
    </row>
    <row r="112" spans="1:11" s="4" customFormat="1" x14ac:dyDescent="0.2">
      <c r="A112" s="1"/>
      <c r="B112" s="2"/>
      <c r="C112" s="3"/>
      <c r="D112" s="1"/>
      <c r="E112" s="3"/>
      <c r="F112" s="1"/>
      <c r="G112" s="1"/>
      <c r="H112" s="1"/>
      <c r="I112" s="1"/>
      <c r="J112" s="1"/>
      <c r="K112" s="1"/>
    </row>
    <row r="113" spans="1:11" s="4" customFormat="1" x14ac:dyDescent="0.2">
      <c r="A113" s="1"/>
      <c r="B113" s="2"/>
      <c r="C113" s="3"/>
      <c r="D113" s="1"/>
      <c r="E113" s="3"/>
      <c r="F113" s="1"/>
      <c r="G113" s="1"/>
      <c r="H113" s="1"/>
      <c r="I113" s="1"/>
      <c r="J113" s="1"/>
      <c r="K113" s="1"/>
    </row>
    <row r="114" spans="1:11" x14ac:dyDescent="0.2">
      <c r="E114" s="40"/>
    </row>
    <row r="115" spans="1:11" x14ac:dyDescent="0.2">
      <c r="E115" s="3"/>
    </row>
    <row r="116" spans="1:11" s="4" customFormat="1" x14ac:dyDescent="0.2">
      <c r="A116" s="1"/>
      <c r="B116" s="2"/>
      <c r="C116" s="3"/>
      <c r="D116" s="1"/>
      <c r="E116" s="3"/>
      <c r="F116" s="1"/>
      <c r="G116" s="1"/>
      <c r="H116" s="1"/>
      <c r="I116" s="1"/>
      <c r="J116" s="1"/>
      <c r="K116" s="1"/>
    </row>
    <row r="117" spans="1:11" s="4" customFormat="1" x14ac:dyDescent="0.2">
      <c r="A117" s="1"/>
      <c r="B117" s="2"/>
      <c r="C117" s="3"/>
      <c r="D117" s="1"/>
      <c r="E117" s="3"/>
      <c r="F117" s="1"/>
      <c r="G117" s="1"/>
      <c r="H117" s="1"/>
      <c r="I117" s="1"/>
      <c r="J117" s="1"/>
      <c r="K117" s="1"/>
    </row>
    <row r="118" spans="1:11" s="4" customFormat="1" x14ac:dyDescent="0.2">
      <c r="A118" s="1"/>
      <c r="B118" s="2"/>
      <c r="C118" s="3"/>
      <c r="D118" s="1"/>
      <c r="E118" s="3"/>
      <c r="F118" s="1"/>
      <c r="G118" s="1"/>
      <c r="H118" s="1"/>
      <c r="I118" s="1"/>
      <c r="J118" s="1"/>
      <c r="K118" s="1"/>
    </row>
  </sheetData>
  <mergeCells count="15">
    <mergeCell ref="H1:K1"/>
    <mergeCell ref="A3:K3"/>
    <mergeCell ref="A4:K4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0866141732283472" right="0.39370078740157483" top="0.74803149606299213" bottom="0.74803149606299213" header="0.31496062992125984" footer="0.31496062992125984"/>
  <pageSetup paperSize="9" scale="5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01.04.2021 </vt:lpstr>
      <vt:lpstr>'НА 01.04.2021 '!Заголовки_для_печати</vt:lpstr>
      <vt:lpstr>'НА 01.04.2021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2021-04-22T11:52:19Z</dcterms:created>
  <dcterms:modified xsi:type="dcterms:W3CDTF">2021-04-27T13:50:36Z</dcterms:modified>
</cp:coreProperties>
</file>