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А 01.04.2020" sheetId="1" r:id="rId1"/>
  </sheets>
  <definedNames>
    <definedName name="_xlnm.Print_Titles" localSheetId="0">'НА 01.04.2020'!$6:$8</definedName>
  </definedNames>
  <calcPr calcId="145621"/>
</workbook>
</file>

<file path=xl/calcChain.xml><?xml version="1.0" encoding="utf-8"?>
<calcChain xmlns="http://schemas.openxmlformats.org/spreadsheetml/2006/main">
  <c r="E102" i="1" l="1"/>
  <c r="I95" i="1"/>
  <c r="G95" i="1"/>
  <c r="D95" i="1"/>
  <c r="J95" i="1" s="1"/>
  <c r="I94" i="1"/>
  <c r="G94" i="1"/>
  <c r="D94" i="1"/>
  <c r="J94" i="1" s="1"/>
  <c r="I93" i="1"/>
  <c r="G93" i="1"/>
  <c r="D93" i="1"/>
  <c r="J93" i="1" s="1"/>
  <c r="H92" i="1"/>
  <c r="G92" i="1" s="1"/>
  <c r="F92" i="1"/>
  <c r="E92" i="1"/>
  <c r="C92" i="1"/>
  <c r="I91" i="1"/>
  <c r="G91" i="1"/>
  <c r="D91" i="1"/>
  <c r="H90" i="1"/>
  <c r="F90" i="1"/>
  <c r="I90" i="1" s="1"/>
  <c r="E90" i="1"/>
  <c r="C90" i="1"/>
  <c r="I88" i="1"/>
  <c r="G88" i="1"/>
  <c r="J88" i="1" s="1"/>
  <c r="D88" i="1"/>
  <c r="I87" i="1"/>
  <c r="G87" i="1"/>
  <c r="D87" i="1"/>
  <c r="D86" i="1" s="1"/>
  <c r="F86" i="1"/>
  <c r="C86" i="1"/>
  <c r="J85" i="1"/>
  <c r="I85" i="1"/>
  <c r="G85" i="1"/>
  <c r="D85" i="1"/>
  <c r="K84" i="1"/>
  <c r="I84" i="1"/>
  <c r="G84" i="1"/>
  <c r="D84" i="1"/>
  <c r="J84" i="1" s="1"/>
  <c r="K83" i="1"/>
  <c r="I83" i="1"/>
  <c r="G83" i="1"/>
  <c r="D83" i="1"/>
  <c r="K82" i="1"/>
  <c r="I82" i="1"/>
  <c r="G82" i="1"/>
  <c r="D82" i="1"/>
  <c r="H81" i="1"/>
  <c r="K81" i="1" s="1"/>
  <c r="F81" i="1"/>
  <c r="I81" i="1" s="1"/>
  <c r="E81" i="1"/>
  <c r="C81" i="1"/>
  <c r="K80" i="1"/>
  <c r="I80" i="1"/>
  <c r="G80" i="1"/>
  <c r="D80" i="1"/>
  <c r="J80" i="1" s="1"/>
  <c r="K79" i="1"/>
  <c r="I79" i="1"/>
  <c r="G79" i="1"/>
  <c r="D79" i="1"/>
  <c r="I78" i="1"/>
  <c r="H78" i="1"/>
  <c r="K78" i="1" s="1"/>
  <c r="E78" i="1"/>
  <c r="D78" i="1"/>
  <c r="I77" i="1"/>
  <c r="G77" i="1"/>
  <c r="D77" i="1"/>
  <c r="K76" i="1"/>
  <c r="I76" i="1"/>
  <c r="G76" i="1"/>
  <c r="J76" i="1" s="1"/>
  <c r="D76" i="1"/>
  <c r="F75" i="1"/>
  <c r="E75" i="1"/>
  <c r="C75" i="1"/>
  <c r="K74" i="1"/>
  <c r="J74" i="1"/>
  <c r="I74" i="1"/>
  <c r="G74" i="1"/>
  <c r="D74" i="1"/>
  <c r="J73" i="1"/>
  <c r="I73" i="1"/>
  <c r="G73" i="1"/>
  <c r="D73" i="1"/>
  <c r="J72" i="1"/>
  <c r="I72" i="1"/>
  <c r="G72" i="1"/>
  <c r="D72" i="1"/>
  <c r="K71" i="1"/>
  <c r="I71" i="1"/>
  <c r="G71" i="1"/>
  <c r="D71" i="1"/>
  <c r="J71" i="1" s="1"/>
  <c r="I70" i="1"/>
  <c r="G70" i="1"/>
  <c r="D70" i="1"/>
  <c r="J70" i="1" s="1"/>
  <c r="K69" i="1"/>
  <c r="I69" i="1"/>
  <c r="G69" i="1"/>
  <c r="D69" i="1"/>
  <c r="K68" i="1"/>
  <c r="I68" i="1"/>
  <c r="G68" i="1"/>
  <c r="D68" i="1"/>
  <c r="H67" i="1"/>
  <c r="K67" i="1" s="1"/>
  <c r="F67" i="1"/>
  <c r="I67" i="1" s="1"/>
  <c r="E67" i="1"/>
  <c r="C67" i="1"/>
  <c r="K66" i="1"/>
  <c r="I66" i="1"/>
  <c r="G66" i="1"/>
  <c r="D66" i="1"/>
  <c r="J66" i="1" s="1"/>
  <c r="K65" i="1"/>
  <c r="I65" i="1"/>
  <c r="G65" i="1"/>
  <c r="D65" i="1"/>
  <c r="H64" i="1"/>
  <c r="K64" i="1" s="1"/>
  <c r="F64" i="1"/>
  <c r="E64" i="1"/>
  <c r="C64" i="1"/>
  <c r="I64" i="1" s="1"/>
  <c r="K63" i="1"/>
  <c r="I63" i="1"/>
  <c r="G63" i="1"/>
  <c r="J63" i="1" s="1"/>
  <c r="D63" i="1"/>
  <c r="I62" i="1"/>
  <c r="G62" i="1"/>
  <c r="J62" i="1" s="1"/>
  <c r="D62" i="1"/>
  <c r="I61" i="1"/>
  <c r="G61" i="1"/>
  <c r="J61" i="1" s="1"/>
  <c r="D61" i="1"/>
  <c r="I60" i="1"/>
  <c r="G60" i="1"/>
  <c r="J60" i="1" s="1"/>
  <c r="D60" i="1"/>
  <c r="K59" i="1"/>
  <c r="I59" i="1"/>
  <c r="G59" i="1"/>
  <c r="D59" i="1"/>
  <c r="J59" i="1" s="1"/>
  <c r="K58" i="1"/>
  <c r="I58" i="1"/>
  <c r="G58" i="1"/>
  <c r="D58" i="1"/>
  <c r="K57" i="1"/>
  <c r="I57" i="1"/>
  <c r="G57" i="1"/>
  <c r="D57" i="1"/>
  <c r="K56" i="1"/>
  <c r="I56" i="1"/>
  <c r="G56" i="1"/>
  <c r="J56" i="1" s="1"/>
  <c r="D56" i="1"/>
  <c r="H55" i="1"/>
  <c r="K55" i="1" s="1"/>
  <c r="G55" i="1"/>
  <c r="F55" i="1"/>
  <c r="E55" i="1"/>
  <c r="E89" i="1" s="1"/>
  <c r="C55" i="1"/>
  <c r="C89" i="1" s="1"/>
  <c r="K54" i="1"/>
  <c r="I54" i="1"/>
  <c r="G54" i="1"/>
  <c r="D54" i="1"/>
  <c r="K53" i="1"/>
  <c r="I53" i="1"/>
  <c r="G53" i="1"/>
  <c r="D53" i="1"/>
  <c r="H52" i="1"/>
  <c r="K52" i="1" s="1"/>
  <c r="F52" i="1"/>
  <c r="E52" i="1"/>
  <c r="C52" i="1"/>
  <c r="J51" i="1"/>
  <c r="I51" i="1"/>
  <c r="G51" i="1"/>
  <c r="D51" i="1"/>
  <c r="K50" i="1"/>
  <c r="I50" i="1"/>
  <c r="G50" i="1"/>
  <c r="D50" i="1"/>
  <c r="J50" i="1" s="1"/>
  <c r="I49" i="1"/>
  <c r="G49" i="1"/>
  <c r="E49" i="1"/>
  <c r="K49" i="1" s="1"/>
  <c r="J48" i="1"/>
  <c r="I48" i="1"/>
  <c r="G48" i="1"/>
  <c r="D48" i="1"/>
  <c r="H47" i="1"/>
  <c r="G47" i="1"/>
  <c r="F47" i="1"/>
  <c r="C47" i="1"/>
  <c r="K46" i="1"/>
  <c r="I46" i="1"/>
  <c r="G46" i="1"/>
  <c r="D46" i="1"/>
  <c r="I45" i="1"/>
  <c r="G45" i="1"/>
  <c r="J45" i="1" s="1"/>
  <c r="D45" i="1"/>
  <c r="K44" i="1"/>
  <c r="I44" i="1"/>
  <c r="G44" i="1"/>
  <c r="J44" i="1" s="1"/>
  <c r="D44" i="1"/>
  <c r="I43" i="1"/>
  <c r="G43" i="1"/>
  <c r="D43" i="1"/>
  <c r="I42" i="1"/>
  <c r="G42" i="1"/>
  <c r="D42" i="1"/>
  <c r="K41" i="1"/>
  <c r="I41" i="1"/>
  <c r="G41" i="1"/>
  <c r="J41" i="1" s="1"/>
  <c r="D41" i="1"/>
  <c r="K40" i="1"/>
  <c r="I40" i="1"/>
  <c r="G40" i="1"/>
  <c r="D40" i="1"/>
  <c r="J40" i="1" s="1"/>
  <c r="K39" i="1"/>
  <c r="I39" i="1"/>
  <c r="G39" i="1"/>
  <c r="D39" i="1"/>
  <c r="I38" i="1"/>
  <c r="G38" i="1"/>
  <c r="D38" i="1"/>
  <c r="K37" i="1"/>
  <c r="I37" i="1"/>
  <c r="G37" i="1"/>
  <c r="D37" i="1"/>
  <c r="H36" i="1"/>
  <c r="K36" i="1" s="1"/>
  <c r="F36" i="1"/>
  <c r="E36" i="1"/>
  <c r="C36" i="1"/>
  <c r="J35" i="1"/>
  <c r="I35" i="1"/>
  <c r="G35" i="1"/>
  <c r="D35" i="1"/>
  <c r="J34" i="1"/>
  <c r="I34" i="1"/>
  <c r="G34" i="1"/>
  <c r="D34" i="1"/>
  <c r="J33" i="1"/>
  <c r="I33" i="1"/>
  <c r="G33" i="1"/>
  <c r="D33" i="1"/>
  <c r="D32" i="1" s="1"/>
  <c r="H32" i="1"/>
  <c r="F32" i="1"/>
  <c r="E32" i="1"/>
  <c r="C32" i="1"/>
  <c r="K31" i="1"/>
  <c r="I31" i="1"/>
  <c r="G31" i="1"/>
  <c r="D31" i="1"/>
  <c r="K30" i="1"/>
  <c r="H30" i="1"/>
  <c r="F30" i="1"/>
  <c r="E30" i="1"/>
  <c r="C30" i="1"/>
  <c r="D30" i="1" s="1"/>
  <c r="K29" i="1"/>
  <c r="I29" i="1"/>
  <c r="G29" i="1"/>
  <c r="D29" i="1"/>
  <c r="J29" i="1" s="1"/>
  <c r="I28" i="1"/>
  <c r="G28" i="1"/>
  <c r="D28" i="1"/>
  <c r="J28" i="1" s="1"/>
  <c r="I27" i="1"/>
  <c r="G27" i="1"/>
  <c r="D27" i="1"/>
  <c r="I26" i="1"/>
  <c r="G26" i="1"/>
  <c r="D26" i="1"/>
  <c r="I25" i="1"/>
  <c r="G25" i="1"/>
  <c r="D25" i="1"/>
  <c r="J25" i="1" s="1"/>
  <c r="I24" i="1"/>
  <c r="G24" i="1"/>
  <c r="D24" i="1"/>
  <c r="J24" i="1" s="1"/>
  <c r="K23" i="1"/>
  <c r="I23" i="1"/>
  <c r="G23" i="1"/>
  <c r="D23" i="1"/>
  <c r="I22" i="1"/>
  <c r="G22" i="1"/>
  <c r="J22" i="1" s="1"/>
  <c r="D22" i="1"/>
  <c r="K21" i="1"/>
  <c r="I21" i="1"/>
  <c r="G21" i="1"/>
  <c r="J21" i="1" s="1"/>
  <c r="D21" i="1"/>
  <c r="I20" i="1"/>
  <c r="G20" i="1"/>
  <c r="J20" i="1" s="1"/>
  <c r="D20" i="1"/>
  <c r="H19" i="1"/>
  <c r="F19" i="1"/>
  <c r="I19" i="1" s="1"/>
  <c r="E19" i="1"/>
  <c r="C19" i="1"/>
  <c r="H14" i="1"/>
  <c r="H13" i="1" s="1"/>
  <c r="F14" i="1"/>
  <c r="C14" i="1"/>
  <c r="E13" i="1"/>
  <c r="C13" i="1" s="1"/>
  <c r="F12" i="1"/>
  <c r="I12" i="1" s="1"/>
  <c r="C12" i="1"/>
  <c r="G9" i="1"/>
  <c r="D9" i="1"/>
  <c r="H9" i="1" l="1"/>
  <c r="F13" i="1"/>
  <c r="D55" i="1"/>
  <c r="D36" i="1"/>
  <c r="J43" i="1"/>
  <c r="J58" i="1"/>
  <c r="H75" i="1"/>
  <c r="K75" i="1" s="1"/>
  <c r="E9" i="1"/>
  <c r="J26" i="1"/>
  <c r="I32" i="1"/>
  <c r="I36" i="1"/>
  <c r="J46" i="1"/>
  <c r="I47" i="1"/>
  <c r="I52" i="1"/>
  <c r="F89" i="1"/>
  <c r="G64" i="1"/>
  <c r="J65" i="1"/>
  <c r="J68" i="1"/>
  <c r="J69" i="1"/>
  <c r="J77" i="1"/>
  <c r="J79" i="1"/>
  <c r="J82" i="1"/>
  <c r="J83" i="1"/>
  <c r="I86" i="1"/>
  <c r="G90" i="1"/>
  <c r="G86" i="1"/>
  <c r="J91" i="1"/>
  <c r="F10" i="1"/>
  <c r="J55" i="1"/>
  <c r="G75" i="1"/>
  <c r="J39" i="1"/>
  <c r="D52" i="1"/>
  <c r="J57" i="1"/>
  <c r="C10" i="1"/>
  <c r="K19" i="1"/>
  <c r="D19" i="1"/>
  <c r="J23" i="1"/>
  <c r="J27" i="1"/>
  <c r="I30" i="1"/>
  <c r="J37" i="1"/>
  <c r="J38" i="1"/>
  <c r="J42" i="1"/>
  <c r="C16" i="1"/>
  <c r="J53" i="1"/>
  <c r="J54" i="1"/>
  <c r="D67" i="1"/>
  <c r="I75" i="1"/>
  <c r="D81" i="1"/>
  <c r="J87" i="1"/>
  <c r="I92" i="1"/>
  <c r="I89" i="1"/>
  <c r="J86" i="1"/>
  <c r="I13" i="1"/>
  <c r="F9" i="1"/>
  <c r="I9" i="1" s="1"/>
  <c r="F16" i="1"/>
  <c r="I16" i="1" s="1"/>
  <c r="G19" i="1"/>
  <c r="G30" i="1"/>
  <c r="G32" i="1"/>
  <c r="J32" i="1" s="1"/>
  <c r="G36" i="1"/>
  <c r="J36" i="1" s="1"/>
  <c r="M48" i="1"/>
  <c r="G52" i="1"/>
  <c r="J52" i="1" s="1"/>
  <c r="G67" i="1"/>
  <c r="J67" i="1" s="1"/>
  <c r="G81" i="1"/>
  <c r="J81" i="1" s="1"/>
  <c r="D90" i="1"/>
  <c r="J90" i="1" s="1"/>
  <c r="D92" i="1"/>
  <c r="J92" i="1" s="1"/>
  <c r="E47" i="1"/>
  <c r="D49" i="1"/>
  <c r="D47" i="1" s="1"/>
  <c r="D16" i="1" s="1"/>
  <c r="I55" i="1"/>
  <c r="G78" i="1"/>
  <c r="J78" i="1" s="1"/>
  <c r="D64" i="1"/>
  <c r="D75" i="1"/>
  <c r="J75" i="1" s="1"/>
  <c r="H16" i="1" l="1"/>
  <c r="D89" i="1"/>
  <c r="H89" i="1"/>
  <c r="J47" i="1"/>
  <c r="J64" i="1"/>
  <c r="K47" i="1"/>
  <c r="E16" i="1"/>
  <c r="G16" i="1"/>
  <c r="J19" i="1"/>
  <c r="J49" i="1"/>
  <c r="G89" i="1" l="1"/>
  <c r="J89" i="1" s="1"/>
  <c r="K89" i="1"/>
  <c r="J16" i="1"/>
  <c r="F17" i="1"/>
  <c r="E96" i="1"/>
  <c r="K16" i="1"/>
  <c r="C17" i="1"/>
  <c r="E101" i="1" l="1"/>
  <c r="E98" i="1"/>
</calcChain>
</file>

<file path=xl/sharedStrings.xml><?xml version="1.0" encoding="utf-8"?>
<sst xmlns="http://schemas.openxmlformats.org/spreadsheetml/2006/main" count="179" uniqueCount="174">
  <si>
    <t>Информация об исполнении областного бюджета Ленинградской области на 01.04.2020. (за счет собственных средств и безвозмездных поступлений текущего года)</t>
  </si>
  <si>
    <t>(по данным месячного отчета)</t>
  </si>
  <si>
    <t>тыс. руб.</t>
  </si>
  <si>
    <t>Раздел, подраздел</t>
  </si>
  <si>
    <t>Наименование раздела, подраздела</t>
  </si>
  <si>
    <t>на 01.04.2020.</t>
  </si>
  <si>
    <t>Назначено на год, всего</t>
  </si>
  <si>
    <t>в т.ч. за счет собственных средств</t>
  </si>
  <si>
    <t>в т.ч. за счет безвозмездных поступлений</t>
  </si>
  <si>
    <t>Исполнено, всего</t>
  </si>
  <si>
    <t>% исполнения плана года</t>
  </si>
  <si>
    <t>% исполнения расходов  за счет собственных средств</t>
  </si>
  <si>
    <t>% исполнения расходов за счет безвозмездных поступлений</t>
  </si>
  <si>
    <t>ДОХОДЫ (всего)</t>
  </si>
  <si>
    <t>проверка формул</t>
  </si>
  <si>
    <t>в том числе:</t>
  </si>
  <si>
    <t>Налоговые и неналоговые доходы</t>
  </si>
  <si>
    <t>Безвозмездные поступления от других бюджетов, корпорации, прочие</t>
  </si>
  <si>
    <t>Доходы от возврата остатков межбюджетных трансфертов прошлых лет, возврат остатков межбюджетных трансфертов прошлых лет</t>
  </si>
  <si>
    <t>РАСХОДЫ (всего)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</si>
  <si>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</si>
  <si>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</si>
  <si>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</si>
  <si>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</si>
  <si>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</si>
  <si>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</si>
  <si>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</si>
  <si>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</si>
  <si>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</si>
  <si>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</si>
  <si>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</si>
  <si>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Обсепечение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</si>
  <si>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</si>
  <si>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</si>
  <si>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</si>
  <si>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</si>
  <si>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</si>
  <si>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</si>
  <si>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</si>
  <si>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</si>
  <si>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</si>
  <si>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</si>
  <si>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</si>
  <si>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</si>
  <si>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</si>
  <si>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</si>
  <si>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</si>
  <si>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</si>
  <si>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</si>
  <si>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</si>
  <si>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</si>
  <si>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</si>
  <si>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</si>
  <si>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</si>
  <si>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</si>
  <si>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</si>
  <si>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</si>
  <si>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</si>
  <si>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</si>
  <si>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</si>
  <si>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</si>
  <si>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</si>
  <si>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</si>
  <si>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</si>
  <si>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</si>
  <si>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</si>
  <si>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</si>
  <si>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</si>
  <si>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</si>
  <si>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</si>
  <si>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</si>
  <si>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</si>
  <si>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</si>
  <si>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</si>
  <si>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</si>
  <si>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</si>
  <si>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</si>
  <si>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</si>
  <si>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</si>
  <si>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</si>
  <si>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</si>
  <si>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</si>
  <si>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</si>
  <si>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</si>
  <si>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</si>
  <si>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</si>
  <si>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</si>
  <si>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</si>
  <si>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</si>
  <si>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</si>
  <si>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</si>
  <si>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</si>
  <si>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</si>
  <si>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</si>
  <si>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</si>
  <si>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</si>
  <si>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</si>
  <si>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</si>
  <si>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</si>
  <si>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</si>
  <si>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</si>
  <si>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</si>
  <si>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</si>
  <si>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</si>
  <si>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</si>
  <si>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</si>
  <si>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</si>
  <si>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</si>
  <si>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</si>
  <si>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</si>
  <si>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</si>
  <si>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</si>
  <si>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</si>
  <si>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</si>
  <si>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</si>
  <si>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</si>
  <si>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</si>
  <si>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</si>
  <si>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</si>
  <si>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</si>
  <si>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</si>
  <si>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</si>
  <si>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</si>
  <si>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</si>
  <si>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</si>
  <si>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</si>
  <si>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</si>
  <si>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</si>
  <si>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</si>
  <si>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</si>
  <si>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</si>
  <si>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</si>
  <si>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</si>
  <si>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</si>
  <si>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</si>
  <si>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</si>
  <si>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</si>
  <si>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</si>
  <si>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</si>
  <si>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</si>
  <si>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</si>
  <si>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</si>
  <si>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</si>
  <si>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</si>
  <si>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</si>
  <si>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</si>
  <si>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</si>
  <si>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</si>
  <si>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</si>
  <si>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</si>
  <si>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</si>
  <si>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</si>
  <si>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</si>
  <si>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</si>
  <si>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</si>
  <si>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</si>
  <si>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</si>
  <si>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</si>
  <si>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</si>
  <si>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</si>
  <si>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</si>
  <si>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</si>
  <si>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</si>
  <si>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1301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</si>
  <si>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</si>
  <si>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</si>
  <si>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</si>
  <si>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</si>
  <si>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</si>
  <si>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</si>
  <si>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</si>
  <si>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</si>
  <si>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Исп. Тагарифуллина Е.Р.  т.2774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</si>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</sst>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16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4" fillId="2" borderId="0" xfId="0" applyFont="1" applyFill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left" vertical="top" wrapText="1" shrinkToFit="1"/>
    </xf>
    <xf numFmtId="164" fontId="6" fillId="2" borderId="1" xfId="1" applyNumberFormat="1" applyFont="1" applyFill="1" applyBorder="1" applyAlignment="1">
      <alignment horizontal="center" vertical="top" wrapText="1" shrinkToFit="1"/>
    </xf>
    <xf numFmtId="164" fontId="6" fillId="2" borderId="1" xfId="0" applyNumberFormat="1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right" vertical="top" wrapText="1" shrinkToFit="1"/>
    </xf>
    <xf numFmtId="0" fontId="1" fillId="2" borderId="1" xfId="0" applyFont="1" applyFill="1" applyBorder="1" applyAlignment="1">
      <alignment horizontal="left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4" fontId="1" fillId="2" borderId="1" xfId="0" applyNumberFormat="1" applyFont="1" applyFill="1" applyBorder="1" applyAlignment="1">
      <alignment horizontal="center" vertical="top" wrapText="1" shrinkToFit="1"/>
    </xf>
    <xf numFmtId="0" fontId="8" fillId="2" borderId="1" xfId="0" applyFont="1" applyFill="1" applyBorder="1" applyAlignment="1">
      <alignment horizontal="left" vertical="top" wrapText="1" shrinkToFit="1"/>
    </xf>
    <xf numFmtId="164" fontId="1" fillId="2" borderId="1" xfId="1" applyNumberFormat="1" applyFont="1" applyFill="1" applyBorder="1" applyAlignment="1">
      <alignment horizontal="center" vertical="top" wrapText="1" shrinkToFit="1"/>
    </xf>
    <xf numFmtId="4" fontId="6" fillId="2" borderId="1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Alignment="1">
      <alignment vertical="top"/>
    </xf>
    <xf numFmtId="49" fontId="6" fillId="2" borderId="1" xfId="0" applyNumberFormat="1" applyFont="1" applyFill="1" applyBorder="1" applyAlignment="1">
      <alignment horizontal="center" vertical="top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Border="1" applyAlignment="1">
      <alignment horizontal="left" vertical="top" wrapText="1" shrinkToFit="1"/>
    </xf>
    <xf numFmtId="164" fontId="1" fillId="2" borderId="0" xfId="1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0" fontId="1" fillId="2" borderId="1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 shrinkToFit="1"/>
    </xf>
    <xf numFmtId="0" fontId="3" fillId="2" borderId="0" xfId="0" applyFont="1" applyFill="1" applyBorder="1" applyAlignment="1">
      <alignment horizontal="center" vertical="top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1" fillId="2" borderId="7" xfId="0" applyNumberFormat="1" applyFont="1" applyFill="1" applyBorder="1" applyAlignment="1">
      <alignment horizontal="center" vertical="top" wrapText="1" shrinkToFit="1"/>
    </xf>
    <xf numFmtId="0" fontId="5" fillId="2" borderId="3" xfId="0" applyNumberFormat="1" applyFont="1" applyFill="1" applyBorder="1" applyAlignment="1">
      <alignment horizontal="center" vertical="top" wrapText="1" shrinkToFit="1"/>
    </xf>
    <xf numFmtId="0" fontId="5" fillId="2" borderId="4" xfId="0" applyNumberFormat="1" applyFont="1" applyFill="1" applyBorder="1" applyAlignment="1">
      <alignment horizontal="center" vertical="top" wrapText="1" shrinkToFit="1"/>
    </xf>
    <xf numFmtId="0" fontId="5" fillId="2" borderId="5" xfId="0" applyNumberFormat="1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</cellXfs>
  <cellStyles count="3">
    <cellStyle name="Обычный" xfId="0" builtinId="0"/>
    <cellStyle name="Обычный 2" xfId="2"/>
    <cellStyle name="Обычный_на 01.03.09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10"/>
  <sheetViews>
    <sheetView tabSelected="1" topLeftCell="B1" zoomScale="90" zoomScaleNormal="90" workbookViewId="0">
      <selection activeCell="L1" sqref="L1"/>
    </sheetView>
  </sheetViews>
  <sheetFormatPr defaultRowHeight="12.75" x14ac:dyDescent="0.2"/>
  <cols>
    <col min="1" max="1" width="9.28515625" style="1" customWidth="1"/>
    <col min="2" max="2" width="86.5703125" style="2" customWidth="1"/>
    <col min="3" max="3" width="19.28515625" style="3" customWidth="1"/>
    <col min="4" max="4" width="19.5703125" style="1" customWidth="1"/>
    <col min="5" max="5" width="17.7109375" style="1" customWidth="1"/>
    <col min="6" max="6" width="18.5703125" style="1" customWidth="1"/>
    <col min="7" max="7" width="19.42578125" style="1" customWidth="1"/>
    <col min="8" max="8" width="17.85546875" style="1" customWidth="1"/>
    <col min="9" max="9" width="15.140625" style="1" customWidth="1"/>
    <col min="10" max="10" width="19.5703125" style="1" customWidth="1"/>
    <col min="11" max="11" width="17.28515625" style="1" customWidth="1"/>
    <col min="12" max="12" width="9.140625" style="4" customWidth="1"/>
    <col min="13" max="13" width="12.42578125" style="4" hidden="1" customWidth="1"/>
    <col min="14" max="16384" width="9.140625" style="4"/>
  </cols>
  <sheetData>
    <row r="1" spans="1:14" ht="19.5" customHeight="1" x14ac:dyDescent="0.2">
      <c r="H1" s="32" t="s">
        <v>173</v>
      </c>
      <c r="I1" s="32"/>
      <c r="J1" s="32"/>
      <c r="K1" s="32"/>
    </row>
    <row r="2" spans="1:14" hidden="1" x14ac:dyDescent="0.2"/>
    <row r="3" spans="1:14" ht="25.5" customHeight="1" x14ac:dyDescent="0.2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4" ht="19.5" customHeight="1" x14ac:dyDescent="0.2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4" ht="19.5" customHeight="1" x14ac:dyDescent="0.2">
      <c r="A5" s="5"/>
      <c r="G5" s="6"/>
      <c r="H5" s="6"/>
      <c r="I5" s="5"/>
      <c r="J5" s="5"/>
      <c r="K5" s="7" t="s">
        <v>2</v>
      </c>
    </row>
    <row r="6" spans="1:14" ht="18.75" customHeight="1" x14ac:dyDescent="0.2">
      <c r="A6" s="31" t="s">
        <v>3</v>
      </c>
      <c r="B6" s="35" t="s">
        <v>4</v>
      </c>
      <c r="C6" s="38" t="s">
        <v>5</v>
      </c>
      <c r="D6" s="39"/>
      <c r="E6" s="39"/>
      <c r="F6" s="39"/>
      <c r="G6" s="39"/>
      <c r="H6" s="39"/>
      <c r="I6" s="39"/>
      <c r="J6" s="39"/>
      <c r="K6" s="40"/>
    </row>
    <row r="7" spans="1:14" ht="13.15" customHeight="1" x14ac:dyDescent="0.2">
      <c r="A7" s="31"/>
      <c r="B7" s="36"/>
      <c r="C7" s="41" t="s">
        <v>6</v>
      </c>
      <c r="D7" s="31" t="s">
        <v>7</v>
      </c>
      <c r="E7" s="31" t="s">
        <v>8</v>
      </c>
      <c r="F7" s="41" t="s">
        <v>9</v>
      </c>
      <c r="G7" s="31" t="s">
        <v>7</v>
      </c>
      <c r="H7" s="31" t="s">
        <v>8</v>
      </c>
      <c r="I7" s="31" t="s">
        <v>10</v>
      </c>
      <c r="J7" s="31" t="s">
        <v>11</v>
      </c>
      <c r="K7" s="31" t="s">
        <v>12</v>
      </c>
    </row>
    <row r="8" spans="1:14" ht="45" customHeight="1" x14ac:dyDescent="0.2">
      <c r="A8" s="31"/>
      <c r="B8" s="37"/>
      <c r="C8" s="41"/>
      <c r="D8" s="31"/>
      <c r="E8" s="31"/>
      <c r="F8" s="41"/>
      <c r="G8" s="31"/>
      <c r="H8" s="31"/>
      <c r="I8" s="31"/>
      <c r="J8" s="31"/>
      <c r="K8" s="31"/>
    </row>
    <row r="9" spans="1:14" ht="18.75" customHeight="1" x14ac:dyDescent="0.2">
      <c r="A9" s="8"/>
      <c r="B9" s="9" t="s">
        <v>13</v>
      </c>
      <c r="C9" s="10">
        <v>146056837.19999999</v>
      </c>
      <c r="D9" s="10">
        <f>D12+D13+D14</f>
        <v>133988650.7</v>
      </c>
      <c r="E9" s="10">
        <f>E12+E13+E14</f>
        <v>12068186.5</v>
      </c>
      <c r="F9" s="10">
        <f>F12+F13+F14</f>
        <v>35305631.200000003</v>
      </c>
      <c r="G9" s="10">
        <f>G12+G13+G14</f>
        <v>32808660.300000001</v>
      </c>
      <c r="H9" s="10">
        <f>H12+H13+H14</f>
        <v>2496970.9</v>
      </c>
      <c r="I9" s="11">
        <f>F9/C9*100</f>
        <v>24.172528911915947</v>
      </c>
      <c r="J9" s="11"/>
      <c r="K9" s="11"/>
    </row>
    <row r="10" spans="1:14" hidden="1" x14ac:dyDescent="0.2">
      <c r="A10" s="8"/>
      <c r="B10" s="12" t="s">
        <v>14</v>
      </c>
      <c r="C10" s="10">
        <f>D9+E9</f>
        <v>146056837.19999999</v>
      </c>
      <c r="D10" s="10"/>
      <c r="E10" s="10"/>
      <c r="F10" s="10">
        <f>G9+H9</f>
        <v>35305631.200000003</v>
      </c>
      <c r="G10" s="10"/>
      <c r="H10" s="10"/>
      <c r="I10" s="11"/>
      <c r="J10" s="11"/>
      <c r="K10" s="11"/>
    </row>
    <row r="11" spans="1:14" ht="17.25" customHeight="1" x14ac:dyDescent="0.2">
      <c r="A11" s="8"/>
      <c r="B11" s="13" t="s">
        <v>15</v>
      </c>
      <c r="C11" s="14"/>
      <c r="D11" s="15"/>
      <c r="E11" s="10"/>
      <c r="F11" s="10"/>
      <c r="G11" s="10"/>
      <c r="H11" s="10"/>
      <c r="I11" s="11"/>
      <c r="J11" s="11"/>
      <c r="K11" s="11"/>
    </row>
    <row r="12" spans="1:14" ht="16.5" customHeight="1" x14ac:dyDescent="0.2">
      <c r="A12" s="8"/>
      <c r="B12" s="16" t="s">
        <v>16</v>
      </c>
      <c r="C12" s="17">
        <f>D12</f>
        <v>133988650.7</v>
      </c>
      <c r="D12" s="17">
        <v>133988650.7</v>
      </c>
      <c r="E12" s="17"/>
      <c r="F12" s="17">
        <f>G12</f>
        <v>32808660.300000001</v>
      </c>
      <c r="G12" s="17">
        <v>32808660.300000001</v>
      </c>
      <c r="H12" s="17"/>
      <c r="I12" s="14">
        <f>F12/C12*100</f>
        <v>24.486148736177995</v>
      </c>
      <c r="J12" s="14"/>
      <c r="K12" s="14"/>
    </row>
    <row r="13" spans="1:14" ht="19.5" customHeight="1" x14ac:dyDescent="0.2">
      <c r="A13" s="8"/>
      <c r="B13" s="16" t="s">
        <v>17</v>
      </c>
      <c r="C13" s="17">
        <f>E13</f>
        <v>12068186.5</v>
      </c>
      <c r="D13" s="17"/>
      <c r="E13" s="17">
        <f>12068186.5-E14</f>
        <v>12068186.5</v>
      </c>
      <c r="F13" s="17">
        <f>H13</f>
        <v>1562535.04</v>
      </c>
      <c r="G13" s="17"/>
      <c r="H13" s="17">
        <f>2496970.9-H14</f>
        <v>1562535.04</v>
      </c>
      <c r="I13" s="14">
        <f>F13/C13*100</f>
        <v>12.947554630515528</v>
      </c>
      <c r="J13" s="14"/>
      <c r="K13" s="14"/>
    </row>
    <row r="14" spans="1:14" ht="33" customHeight="1" x14ac:dyDescent="0.2">
      <c r="A14" s="8"/>
      <c r="B14" s="16" t="s">
        <v>18</v>
      </c>
      <c r="C14" s="17">
        <f>E14</f>
        <v>0</v>
      </c>
      <c r="D14" s="17"/>
      <c r="E14" s="17">
        <v>0</v>
      </c>
      <c r="F14" s="17">
        <f>H14</f>
        <v>934435.86</v>
      </c>
      <c r="G14" s="17"/>
      <c r="H14" s="17">
        <f>944144.46-9708.6</f>
        <v>934435.86</v>
      </c>
      <c r="I14" s="14"/>
      <c r="J14" s="14"/>
      <c r="K14" s="14"/>
    </row>
    <row r="15" spans="1:14" x14ac:dyDescent="0.2">
      <c r="A15" s="8"/>
      <c r="B15" s="16"/>
      <c r="C15" s="14"/>
      <c r="D15" s="15"/>
      <c r="E15" s="18"/>
      <c r="F15" s="15"/>
      <c r="G15" s="17"/>
      <c r="H15" s="17"/>
      <c r="I15" s="14"/>
      <c r="J15" s="14"/>
      <c r="K15" s="14"/>
    </row>
    <row r="16" spans="1:14" ht="16.5" customHeight="1" x14ac:dyDescent="0.2">
      <c r="A16" s="8"/>
      <c r="B16" s="9" t="s">
        <v>19</v>
      </c>
      <c r="C16" s="11">
        <f t="shared" ref="C16:H16" si="0">C19+C30+C32+C36+C47+C52+C55+C64+C75+C67+C81+C86+C90+C92</f>
        <v>154427751</v>
      </c>
      <c r="D16" s="11">
        <f t="shared" si="0"/>
        <v>142151174.60000002</v>
      </c>
      <c r="E16" s="11">
        <f t="shared" si="0"/>
        <v>12276576.4</v>
      </c>
      <c r="F16" s="11">
        <f t="shared" si="0"/>
        <v>29576064.129999995</v>
      </c>
      <c r="G16" s="11">
        <f t="shared" si="0"/>
        <v>28084100.940000001</v>
      </c>
      <c r="H16" s="11">
        <f t="shared" si="0"/>
        <v>1491963.19</v>
      </c>
      <c r="I16" s="11">
        <f>F16/C16*100</f>
        <v>19.152039668051628</v>
      </c>
      <c r="J16" s="11">
        <f>G16/D16*100</f>
        <v>19.756502905463854</v>
      </c>
      <c r="K16" s="11">
        <f>H16/E16*100</f>
        <v>12.152925550155823</v>
      </c>
      <c r="N16" s="19"/>
    </row>
    <row r="17" spans="1:14" hidden="1" x14ac:dyDescent="0.2">
      <c r="A17" s="8"/>
      <c r="B17" s="12" t="s">
        <v>14</v>
      </c>
      <c r="C17" s="11">
        <f>D16+E16</f>
        <v>154427751.00000003</v>
      </c>
      <c r="D17" s="11"/>
      <c r="E17" s="11"/>
      <c r="F17" s="11">
        <f>G16+H16</f>
        <v>29576064.130000003</v>
      </c>
      <c r="G17" s="11"/>
      <c r="H17" s="11"/>
      <c r="I17" s="11"/>
      <c r="J17" s="11"/>
      <c r="K17" s="11"/>
    </row>
    <row r="18" spans="1:14" ht="16.5" customHeight="1" x14ac:dyDescent="0.2">
      <c r="A18" s="8"/>
      <c r="B18" s="13" t="s">
        <v>15</v>
      </c>
      <c r="C18" s="14"/>
      <c r="D18" s="14"/>
      <c r="E18" s="14"/>
      <c r="F18" s="14"/>
      <c r="G18" s="14"/>
      <c r="H18" s="14"/>
      <c r="I18" s="11"/>
      <c r="J18" s="14"/>
      <c r="K18" s="14"/>
    </row>
    <row r="19" spans="1:14" ht="20.25" customHeight="1" x14ac:dyDescent="0.2">
      <c r="A19" s="20" t="s">
        <v>20</v>
      </c>
      <c r="B19" s="9" t="s">
        <v>21</v>
      </c>
      <c r="C19" s="10">
        <f>SUM(C20:C29)</f>
        <v>10858572.49</v>
      </c>
      <c r="D19" s="10">
        <f>SUM(D20:D29)</f>
        <v>10720758.59</v>
      </c>
      <c r="E19" s="10">
        <f>SUM(E20:E29)</f>
        <v>137813.9</v>
      </c>
      <c r="F19" s="10">
        <f>SUM(F20:F29)</f>
        <v>1336228.0299999998</v>
      </c>
      <c r="G19" s="10">
        <f t="shared" ref="G19:G83" si="1">F19-H19</f>
        <v>1310377.6299999999</v>
      </c>
      <c r="H19" s="10">
        <f>SUM(H20:H29)</f>
        <v>25850.400000000001</v>
      </c>
      <c r="I19" s="11">
        <f>F19/C19*100</f>
        <v>12.305743054444534</v>
      </c>
      <c r="J19" s="11">
        <f>G19/D19*100</f>
        <v>12.222806987019377</v>
      </c>
      <c r="K19" s="11">
        <f>H19/E19*100</f>
        <v>18.757469311876378</v>
      </c>
      <c r="M19" s="19"/>
    </row>
    <row r="20" spans="1:14" ht="32.25" customHeight="1" x14ac:dyDescent="0.2">
      <c r="A20" s="21" t="s">
        <v>22</v>
      </c>
      <c r="B20" s="13" t="s">
        <v>23</v>
      </c>
      <c r="C20" s="22">
        <v>6889.66</v>
      </c>
      <c r="D20" s="17">
        <f t="shared" ref="D20:D83" si="2">C20-E20</f>
        <v>6889.66</v>
      </c>
      <c r="E20" s="17">
        <v>0</v>
      </c>
      <c r="F20" s="22">
        <v>893.52</v>
      </c>
      <c r="G20" s="17">
        <f t="shared" si="1"/>
        <v>893.52</v>
      </c>
      <c r="H20" s="17">
        <v>0</v>
      </c>
      <c r="I20" s="14">
        <f t="shared" ref="I20:J37" si="3">F20/C20*100</f>
        <v>12.968999921621677</v>
      </c>
      <c r="J20" s="14">
        <f t="shared" si="3"/>
        <v>12.968999921621677</v>
      </c>
      <c r="K20" s="14"/>
      <c r="N20" s="19"/>
    </row>
    <row r="21" spans="1:14" ht="31.5" customHeight="1" x14ac:dyDescent="0.2">
      <c r="A21" s="21" t="s">
        <v>24</v>
      </c>
      <c r="B21" s="13" t="s">
        <v>25</v>
      </c>
      <c r="C21" s="22">
        <v>555877.19999999995</v>
      </c>
      <c r="D21" s="17">
        <f t="shared" si="2"/>
        <v>543035.39999999991</v>
      </c>
      <c r="E21" s="17">
        <v>12841.8</v>
      </c>
      <c r="F21" s="22">
        <v>88388.25</v>
      </c>
      <c r="G21" s="17">
        <f t="shared" si="1"/>
        <v>85679.05</v>
      </c>
      <c r="H21" s="17">
        <v>2709.2</v>
      </c>
      <c r="I21" s="14">
        <f t="shared" si="3"/>
        <v>15.900679142803483</v>
      </c>
      <c r="J21" s="14">
        <f t="shared" si="3"/>
        <v>15.777801962818632</v>
      </c>
      <c r="K21" s="14">
        <f>H21/E21*100</f>
        <v>21.096730987867744</v>
      </c>
    </row>
    <row r="22" spans="1:14" ht="33.75" customHeight="1" x14ac:dyDescent="0.2">
      <c r="A22" s="21" t="s">
        <v>26</v>
      </c>
      <c r="B22" s="13" t="s">
        <v>27</v>
      </c>
      <c r="C22" s="22">
        <v>3148312.76</v>
      </c>
      <c r="D22" s="17">
        <f t="shared" si="2"/>
        <v>3148312.76</v>
      </c>
      <c r="E22" s="17">
        <v>0</v>
      </c>
      <c r="F22" s="22">
        <v>583272.06999999995</v>
      </c>
      <c r="G22" s="17">
        <f t="shared" si="1"/>
        <v>583272.06999999995</v>
      </c>
      <c r="H22" s="17">
        <v>0</v>
      </c>
      <c r="I22" s="14">
        <f t="shared" si="3"/>
        <v>18.526497030746082</v>
      </c>
      <c r="J22" s="14">
        <f t="shared" si="3"/>
        <v>18.526497030746082</v>
      </c>
      <c r="K22" s="14"/>
    </row>
    <row r="23" spans="1:14" ht="18.75" customHeight="1" x14ac:dyDescent="0.2">
      <c r="A23" s="21" t="s">
        <v>28</v>
      </c>
      <c r="B23" s="13" t="s">
        <v>29</v>
      </c>
      <c r="C23" s="22">
        <v>383444.52</v>
      </c>
      <c r="D23" s="17">
        <f t="shared" si="2"/>
        <v>381938.82</v>
      </c>
      <c r="E23" s="17">
        <v>1505.7</v>
      </c>
      <c r="F23" s="22">
        <v>71942.77</v>
      </c>
      <c r="G23" s="17">
        <f t="shared" si="1"/>
        <v>70437.070000000007</v>
      </c>
      <c r="H23" s="17">
        <v>1505.7</v>
      </c>
      <c r="I23" s="14">
        <f t="shared" si="3"/>
        <v>18.76223710277565</v>
      </c>
      <c r="J23" s="14">
        <f t="shared" si="3"/>
        <v>18.441977173202766</v>
      </c>
      <c r="K23" s="14">
        <f>H23/E23*100</f>
        <v>100</v>
      </c>
    </row>
    <row r="24" spans="1:14" ht="30.75" customHeight="1" x14ac:dyDescent="0.2">
      <c r="A24" s="21" t="s">
        <v>30</v>
      </c>
      <c r="B24" s="13" t="s">
        <v>31</v>
      </c>
      <c r="C24" s="22">
        <v>87987.1</v>
      </c>
      <c r="D24" s="17">
        <f t="shared" si="2"/>
        <v>87987.1</v>
      </c>
      <c r="E24" s="17">
        <v>0</v>
      </c>
      <c r="F24" s="22">
        <v>12098.19</v>
      </c>
      <c r="G24" s="17">
        <f t="shared" si="1"/>
        <v>12098.19</v>
      </c>
      <c r="H24" s="17">
        <v>0</v>
      </c>
      <c r="I24" s="14">
        <f t="shared" si="3"/>
        <v>13.749958800778749</v>
      </c>
      <c r="J24" s="14">
        <f t="shared" si="3"/>
        <v>13.749958800778749</v>
      </c>
      <c r="K24" s="14"/>
    </row>
    <row r="25" spans="1:14" ht="21.75" customHeight="1" x14ac:dyDescent="0.2">
      <c r="A25" s="21" t="s">
        <v>32</v>
      </c>
      <c r="B25" s="13" t="s">
        <v>33</v>
      </c>
      <c r="C25" s="22">
        <v>257914</v>
      </c>
      <c r="D25" s="17">
        <f t="shared" si="2"/>
        <v>257914</v>
      </c>
      <c r="E25" s="17">
        <v>0</v>
      </c>
      <c r="F25" s="22">
        <v>12569.71</v>
      </c>
      <c r="G25" s="17">
        <f t="shared" si="1"/>
        <v>12569.71</v>
      </c>
      <c r="H25" s="17">
        <v>0</v>
      </c>
      <c r="I25" s="14">
        <f t="shared" si="3"/>
        <v>4.8736051552067741</v>
      </c>
      <c r="J25" s="14">
        <f t="shared" si="3"/>
        <v>4.8736051552067741</v>
      </c>
      <c r="K25" s="14"/>
    </row>
    <row r="26" spans="1:14" ht="23.25" customHeight="1" x14ac:dyDescent="0.2">
      <c r="A26" s="21" t="s">
        <v>34</v>
      </c>
      <c r="B26" s="13" t="s">
        <v>35</v>
      </c>
      <c r="C26" s="22">
        <v>166</v>
      </c>
      <c r="D26" s="17">
        <f>C26-E26</f>
        <v>166</v>
      </c>
      <c r="E26" s="17">
        <v>0</v>
      </c>
      <c r="F26" s="22">
        <v>0</v>
      </c>
      <c r="G26" s="17">
        <f t="shared" si="1"/>
        <v>0</v>
      </c>
      <c r="H26" s="17">
        <v>0</v>
      </c>
      <c r="I26" s="14">
        <f t="shared" si="3"/>
        <v>0</v>
      </c>
      <c r="J26" s="14">
        <f t="shared" si="3"/>
        <v>0</v>
      </c>
      <c r="K26" s="14"/>
    </row>
    <row r="27" spans="1:14" ht="20.25" customHeight="1" x14ac:dyDescent="0.2">
      <c r="A27" s="21" t="s">
        <v>36</v>
      </c>
      <c r="B27" s="13" t="s">
        <v>37</v>
      </c>
      <c r="C27" s="22">
        <v>142145.94</v>
      </c>
      <c r="D27" s="17">
        <f t="shared" si="2"/>
        <v>142145.94</v>
      </c>
      <c r="E27" s="17">
        <v>0</v>
      </c>
      <c r="F27" s="22">
        <v>0</v>
      </c>
      <c r="G27" s="17">
        <f t="shared" si="1"/>
        <v>0</v>
      </c>
      <c r="H27" s="17">
        <v>0</v>
      </c>
      <c r="I27" s="14">
        <f t="shared" si="3"/>
        <v>0</v>
      </c>
      <c r="J27" s="14">
        <f t="shared" si="3"/>
        <v>0</v>
      </c>
      <c r="K27" s="14"/>
    </row>
    <row r="28" spans="1:14" ht="15.75" customHeight="1" x14ac:dyDescent="0.2">
      <c r="A28" s="21" t="s">
        <v>38</v>
      </c>
      <c r="B28" s="13" t="s">
        <v>39</v>
      </c>
      <c r="C28" s="22">
        <v>26500</v>
      </c>
      <c r="D28" s="17">
        <f t="shared" si="2"/>
        <v>26500</v>
      </c>
      <c r="E28" s="17">
        <v>0</v>
      </c>
      <c r="F28" s="22">
        <v>0</v>
      </c>
      <c r="G28" s="17">
        <f t="shared" si="1"/>
        <v>0</v>
      </c>
      <c r="H28" s="17">
        <v>0</v>
      </c>
      <c r="I28" s="14">
        <f t="shared" si="3"/>
        <v>0</v>
      </c>
      <c r="J28" s="14">
        <f t="shared" si="3"/>
        <v>0</v>
      </c>
      <c r="K28" s="14"/>
    </row>
    <row r="29" spans="1:14" ht="18.75" customHeight="1" x14ac:dyDescent="0.2">
      <c r="A29" s="21" t="s">
        <v>40</v>
      </c>
      <c r="B29" s="13" t="s">
        <v>41</v>
      </c>
      <c r="C29" s="22">
        <v>6249335.3099999996</v>
      </c>
      <c r="D29" s="17">
        <f t="shared" si="2"/>
        <v>6125868.9099999992</v>
      </c>
      <c r="E29" s="17">
        <v>123466.4</v>
      </c>
      <c r="F29" s="22">
        <v>567063.52</v>
      </c>
      <c r="G29" s="17">
        <f t="shared" si="1"/>
        <v>545428.02</v>
      </c>
      <c r="H29" s="17">
        <v>21635.5</v>
      </c>
      <c r="I29" s="14">
        <f t="shared" si="3"/>
        <v>9.0739813415452666</v>
      </c>
      <c r="J29" s="14">
        <f t="shared" si="3"/>
        <v>8.903684163231631</v>
      </c>
      <c r="K29" s="14">
        <f>H29/E29*100</f>
        <v>17.523390979246177</v>
      </c>
    </row>
    <row r="30" spans="1:14" ht="18.75" customHeight="1" x14ac:dyDescent="0.2">
      <c r="A30" s="20" t="s">
        <v>42</v>
      </c>
      <c r="B30" s="9" t="s">
        <v>43</v>
      </c>
      <c r="C30" s="10">
        <f>C31</f>
        <v>71362.100000000006</v>
      </c>
      <c r="D30" s="10">
        <f t="shared" si="2"/>
        <v>0</v>
      </c>
      <c r="E30" s="10">
        <f>E31</f>
        <v>71362.100000000006</v>
      </c>
      <c r="F30" s="10">
        <f>F31</f>
        <v>17840.599999999999</v>
      </c>
      <c r="G30" s="10">
        <f t="shared" si="1"/>
        <v>0</v>
      </c>
      <c r="H30" s="10">
        <f>H31</f>
        <v>17840.599999999999</v>
      </c>
      <c r="I30" s="11">
        <f t="shared" si="3"/>
        <v>25.00010509780401</v>
      </c>
      <c r="J30" s="14"/>
      <c r="K30" s="11">
        <f>H30/E30*100</f>
        <v>25.00010509780401</v>
      </c>
    </row>
    <row r="31" spans="1:14" ht="19.5" customHeight="1" x14ac:dyDescent="0.2">
      <c r="A31" s="21" t="s">
        <v>44</v>
      </c>
      <c r="B31" s="13" t="s">
        <v>45</v>
      </c>
      <c r="C31" s="17">
        <v>71362.100000000006</v>
      </c>
      <c r="D31" s="17">
        <f t="shared" si="2"/>
        <v>0</v>
      </c>
      <c r="E31" s="17">
        <v>71362.100000000006</v>
      </c>
      <c r="F31" s="17">
        <v>17840.599999999999</v>
      </c>
      <c r="G31" s="17">
        <f t="shared" si="1"/>
        <v>0</v>
      </c>
      <c r="H31" s="17">
        <v>17840.599999999999</v>
      </c>
      <c r="I31" s="14">
        <f t="shared" si="3"/>
        <v>25.00010509780401</v>
      </c>
      <c r="J31" s="14"/>
      <c r="K31" s="14">
        <f>H31/E31*100</f>
        <v>25.00010509780401</v>
      </c>
    </row>
    <row r="32" spans="1:14" ht="20.25" customHeight="1" x14ac:dyDescent="0.2">
      <c r="A32" s="20" t="s">
        <v>46</v>
      </c>
      <c r="B32" s="9" t="s">
        <v>47</v>
      </c>
      <c r="C32" s="10">
        <f>C33+C34+C35</f>
        <v>2888152.79</v>
      </c>
      <c r="D32" s="10">
        <f>D33+D34+D35</f>
        <v>2888152.79</v>
      </c>
      <c r="E32" s="10">
        <f>SUM(E33:E35)</f>
        <v>0</v>
      </c>
      <c r="F32" s="10">
        <f>F33+F34+F35</f>
        <v>480146.5</v>
      </c>
      <c r="G32" s="10">
        <f t="shared" si="1"/>
        <v>480146.5</v>
      </c>
      <c r="H32" s="10">
        <f>SUM(H33:H35)</f>
        <v>0</v>
      </c>
      <c r="I32" s="11">
        <f t="shared" si="3"/>
        <v>16.624691798247973</v>
      </c>
      <c r="J32" s="11">
        <f>G32/D32*100</f>
        <v>16.624691798247973</v>
      </c>
      <c r="K32" s="11"/>
    </row>
    <row r="33" spans="1:13" ht="27.75" customHeight="1" x14ac:dyDescent="0.2">
      <c r="A33" s="21" t="s">
        <v>48</v>
      </c>
      <c r="B33" s="13" t="s">
        <v>49</v>
      </c>
      <c r="C33" s="22">
        <v>717334.39</v>
      </c>
      <c r="D33" s="17">
        <f t="shared" si="2"/>
        <v>717334.39</v>
      </c>
      <c r="E33" s="17">
        <v>0</v>
      </c>
      <c r="F33" s="17">
        <v>87657.86</v>
      </c>
      <c r="G33" s="17">
        <f t="shared" si="1"/>
        <v>87657.86</v>
      </c>
      <c r="H33" s="17">
        <v>0</v>
      </c>
      <c r="I33" s="14">
        <f t="shared" si="3"/>
        <v>12.219943895342867</v>
      </c>
      <c r="J33" s="14">
        <f t="shared" si="3"/>
        <v>12.219943895342867</v>
      </c>
      <c r="K33" s="14"/>
    </row>
    <row r="34" spans="1:13" ht="19.5" customHeight="1" x14ac:dyDescent="0.2">
      <c r="A34" s="21" t="s">
        <v>50</v>
      </c>
      <c r="B34" s="13" t="s">
        <v>51</v>
      </c>
      <c r="C34" s="22">
        <v>1609923.82</v>
      </c>
      <c r="D34" s="17">
        <f t="shared" si="2"/>
        <v>1609923.82</v>
      </c>
      <c r="E34" s="17">
        <v>0</v>
      </c>
      <c r="F34" s="17">
        <v>249209.38</v>
      </c>
      <c r="G34" s="17">
        <f t="shared" si="1"/>
        <v>249209.38</v>
      </c>
      <c r="H34" s="17">
        <v>0</v>
      </c>
      <c r="I34" s="14">
        <f t="shared" si="3"/>
        <v>15.479575921797343</v>
      </c>
      <c r="J34" s="14">
        <f t="shared" si="3"/>
        <v>15.479575921797343</v>
      </c>
      <c r="K34" s="14"/>
    </row>
    <row r="35" spans="1:13" ht="22.5" customHeight="1" x14ac:dyDescent="0.2">
      <c r="A35" s="21" t="s">
        <v>52</v>
      </c>
      <c r="B35" s="13" t="s">
        <v>53</v>
      </c>
      <c r="C35" s="22">
        <v>560894.57999999996</v>
      </c>
      <c r="D35" s="17">
        <f t="shared" si="2"/>
        <v>560894.57999999996</v>
      </c>
      <c r="E35" s="17">
        <v>0</v>
      </c>
      <c r="F35" s="17">
        <v>143279.26</v>
      </c>
      <c r="G35" s="17">
        <f t="shared" si="1"/>
        <v>143279.26</v>
      </c>
      <c r="H35" s="17">
        <v>0</v>
      </c>
      <c r="I35" s="14">
        <f t="shared" si="3"/>
        <v>25.544775276666076</v>
      </c>
      <c r="J35" s="14">
        <f t="shared" si="3"/>
        <v>25.544775276666076</v>
      </c>
      <c r="K35" s="14"/>
    </row>
    <row r="36" spans="1:13" x14ac:dyDescent="0.2">
      <c r="A36" s="20" t="s">
        <v>54</v>
      </c>
      <c r="B36" s="9" t="s">
        <v>55</v>
      </c>
      <c r="C36" s="10">
        <f>C37+C38+C39+C40+C41+C42+C43+C44+C45+C46</f>
        <v>24763910.900000002</v>
      </c>
      <c r="D36" s="10">
        <f>D37+D38+D39+D40+D41+D42+D43+D44+D45+D46</f>
        <v>22390206.900000002</v>
      </c>
      <c r="E36" s="10">
        <f>SUM(E37:E46)</f>
        <v>2373704</v>
      </c>
      <c r="F36" s="10">
        <f>SUM(F37:F46)</f>
        <v>3731270.09</v>
      </c>
      <c r="G36" s="10">
        <f t="shared" si="1"/>
        <v>3403474.8899999997</v>
      </c>
      <c r="H36" s="10">
        <f>SUM(H37:H46)</f>
        <v>327795.20000000001</v>
      </c>
      <c r="I36" s="11">
        <f t="shared" si="3"/>
        <v>15.067370033220397</v>
      </c>
      <c r="J36" s="11">
        <f t="shared" si="3"/>
        <v>15.200729967350144</v>
      </c>
      <c r="K36" s="11">
        <f>H36/E36*100</f>
        <v>13.809438750577158</v>
      </c>
    </row>
    <row r="37" spans="1:13" x14ac:dyDescent="0.2">
      <c r="A37" s="21" t="s">
        <v>56</v>
      </c>
      <c r="B37" s="13" t="s">
        <v>57</v>
      </c>
      <c r="C37" s="22">
        <v>157670.10999999999</v>
      </c>
      <c r="D37" s="17">
        <f>C37-E37</f>
        <v>121532.00999999998</v>
      </c>
      <c r="E37" s="17">
        <v>36138.1</v>
      </c>
      <c r="F37" s="22">
        <v>26450.26</v>
      </c>
      <c r="G37" s="17">
        <f t="shared" si="1"/>
        <v>26450.26</v>
      </c>
      <c r="H37" s="17">
        <v>0</v>
      </c>
      <c r="I37" s="14">
        <f t="shared" si="3"/>
        <v>16.775697055072772</v>
      </c>
      <c r="J37" s="14">
        <f t="shared" si="3"/>
        <v>21.764027436063966</v>
      </c>
      <c r="K37" s="14">
        <f>H37/E37*100</f>
        <v>0</v>
      </c>
    </row>
    <row r="38" spans="1:13" x14ac:dyDescent="0.2">
      <c r="A38" s="21" t="s">
        <v>58</v>
      </c>
      <c r="B38" s="13" t="s">
        <v>59</v>
      </c>
      <c r="C38" s="22">
        <v>8761</v>
      </c>
      <c r="D38" s="17">
        <f>C38-E38</f>
        <v>8761</v>
      </c>
      <c r="E38" s="17">
        <v>0</v>
      </c>
      <c r="F38" s="22">
        <v>0</v>
      </c>
      <c r="G38" s="17">
        <f t="shared" si="1"/>
        <v>0</v>
      </c>
      <c r="H38" s="17">
        <v>0</v>
      </c>
      <c r="I38" s="14">
        <f t="shared" ref="I38:K69" si="4">F38/C38*100</f>
        <v>0</v>
      </c>
      <c r="J38" s="14">
        <f t="shared" si="4"/>
        <v>0</v>
      </c>
      <c r="K38" s="14"/>
    </row>
    <row r="39" spans="1:13" x14ac:dyDescent="0.2">
      <c r="A39" s="21" t="s">
        <v>60</v>
      </c>
      <c r="B39" s="13" t="s">
        <v>61</v>
      </c>
      <c r="C39" s="22">
        <v>5425242.29</v>
      </c>
      <c r="D39" s="17">
        <f t="shared" si="2"/>
        <v>4404151.6900000004</v>
      </c>
      <c r="E39" s="17">
        <v>1021090.6</v>
      </c>
      <c r="F39" s="22">
        <v>1376080.07</v>
      </c>
      <c r="G39" s="17">
        <f t="shared" si="1"/>
        <v>1268271.27</v>
      </c>
      <c r="H39" s="17">
        <v>107808.8</v>
      </c>
      <c r="I39" s="14">
        <f t="shared" si="4"/>
        <v>25.36439842578902</v>
      </c>
      <c r="J39" s="14">
        <f t="shared" si="4"/>
        <v>28.797175012834309</v>
      </c>
      <c r="K39" s="14">
        <f>H39/E39*100</f>
        <v>10.558201201734695</v>
      </c>
    </row>
    <row r="40" spans="1:13" x14ac:dyDescent="0.2">
      <c r="A40" s="21" t="s">
        <v>62</v>
      </c>
      <c r="B40" s="13" t="s">
        <v>63</v>
      </c>
      <c r="C40" s="22">
        <v>69296.100000000006</v>
      </c>
      <c r="D40" s="17">
        <f t="shared" si="2"/>
        <v>28859.000000000007</v>
      </c>
      <c r="E40" s="17">
        <v>40437.1</v>
      </c>
      <c r="F40" s="22">
        <v>58</v>
      </c>
      <c r="G40" s="17">
        <f t="shared" si="1"/>
        <v>58</v>
      </c>
      <c r="H40" s="17">
        <v>0</v>
      </c>
      <c r="I40" s="14">
        <f>F40/C40*100</f>
        <v>8.3698794015824848E-2</v>
      </c>
      <c r="J40" s="14">
        <f t="shared" si="4"/>
        <v>0.20097716483592634</v>
      </c>
      <c r="K40" s="14">
        <f t="shared" si="4"/>
        <v>0</v>
      </c>
    </row>
    <row r="41" spans="1:13" x14ac:dyDescent="0.2">
      <c r="A41" s="21" t="s">
        <v>64</v>
      </c>
      <c r="B41" s="13" t="s">
        <v>65</v>
      </c>
      <c r="C41" s="22">
        <v>1590486.4</v>
      </c>
      <c r="D41" s="17">
        <f t="shared" si="2"/>
        <v>1039002.0999999999</v>
      </c>
      <c r="E41" s="17">
        <v>551484.30000000005</v>
      </c>
      <c r="F41" s="22">
        <v>198928.47</v>
      </c>
      <c r="G41" s="17">
        <f t="shared" si="1"/>
        <v>153806.07</v>
      </c>
      <c r="H41" s="17">
        <v>45122.400000000001</v>
      </c>
      <c r="I41" s="14">
        <f t="shared" si="4"/>
        <v>12.507398365682349</v>
      </c>
      <c r="J41" s="14">
        <f t="shared" si="4"/>
        <v>14.803249194587769</v>
      </c>
      <c r="K41" s="14">
        <f t="shared" si="4"/>
        <v>8.1819917629568053</v>
      </c>
    </row>
    <row r="42" spans="1:13" x14ac:dyDescent="0.2">
      <c r="A42" s="21" t="s">
        <v>66</v>
      </c>
      <c r="B42" s="13" t="s">
        <v>67</v>
      </c>
      <c r="C42" s="22">
        <v>321472.5</v>
      </c>
      <c r="D42" s="17">
        <f t="shared" si="2"/>
        <v>252000.5</v>
      </c>
      <c r="E42" s="17">
        <v>69472</v>
      </c>
      <c r="F42" s="22">
        <v>29607.61</v>
      </c>
      <c r="G42" s="17">
        <f t="shared" si="1"/>
        <v>29607.61</v>
      </c>
      <c r="H42" s="17">
        <v>0</v>
      </c>
      <c r="I42" s="14">
        <f t="shared" si="4"/>
        <v>9.2099977447526609</v>
      </c>
      <c r="J42" s="14">
        <f t="shared" si="4"/>
        <v>11.749028275737547</v>
      </c>
      <c r="K42" s="14"/>
    </row>
    <row r="43" spans="1:13" x14ac:dyDescent="0.2">
      <c r="A43" s="21" t="s">
        <v>68</v>
      </c>
      <c r="B43" s="13" t="s">
        <v>69</v>
      </c>
      <c r="C43" s="22">
        <v>11108976.560000001</v>
      </c>
      <c r="D43" s="17">
        <f t="shared" si="2"/>
        <v>10908976.560000001</v>
      </c>
      <c r="E43" s="17">
        <v>200000</v>
      </c>
      <c r="F43" s="22">
        <v>1332058.8</v>
      </c>
      <c r="G43" s="17">
        <f t="shared" si="1"/>
        <v>1332058.8</v>
      </c>
      <c r="H43" s="17">
        <v>0</v>
      </c>
      <c r="I43" s="14">
        <f t="shared" si="4"/>
        <v>11.990832754084053</v>
      </c>
      <c r="J43" s="14">
        <f t="shared" si="4"/>
        <v>12.210666992211411</v>
      </c>
      <c r="K43" s="14"/>
    </row>
    <row r="44" spans="1:13" x14ac:dyDescent="0.2">
      <c r="A44" s="21" t="s">
        <v>70</v>
      </c>
      <c r="B44" s="13" t="s">
        <v>71</v>
      </c>
      <c r="C44" s="22">
        <v>1942533.82</v>
      </c>
      <c r="D44" s="17">
        <f t="shared" si="2"/>
        <v>1699698.4200000002</v>
      </c>
      <c r="E44" s="17">
        <v>242835.4</v>
      </c>
      <c r="F44" s="22">
        <v>84003.13</v>
      </c>
      <c r="G44" s="17">
        <f t="shared" si="1"/>
        <v>84003.13</v>
      </c>
      <c r="H44" s="17">
        <v>0</v>
      </c>
      <c r="I44" s="14">
        <f t="shared" si="4"/>
        <v>4.3244101665112842</v>
      </c>
      <c r="J44" s="14">
        <f t="shared" si="4"/>
        <v>4.9422373411396121</v>
      </c>
      <c r="K44" s="14">
        <f>H44/E44*100</f>
        <v>0</v>
      </c>
    </row>
    <row r="45" spans="1:13" x14ac:dyDescent="0.2">
      <c r="A45" s="21" t="s">
        <v>72</v>
      </c>
      <c r="B45" s="13" t="s">
        <v>73</v>
      </c>
      <c r="C45" s="22">
        <v>16972</v>
      </c>
      <c r="D45" s="17">
        <f t="shared" si="2"/>
        <v>16972</v>
      </c>
      <c r="E45" s="17">
        <v>0</v>
      </c>
      <c r="F45" s="22">
        <v>0</v>
      </c>
      <c r="G45" s="17">
        <f t="shared" si="1"/>
        <v>0</v>
      </c>
      <c r="H45" s="17">
        <v>0</v>
      </c>
      <c r="I45" s="14">
        <f t="shared" si="4"/>
        <v>0</v>
      </c>
      <c r="J45" s="14">
        <f t="shared" si="4"/>
        <v>0</v>
      </c>
      <c r="K45" s="14"/>
    </row>
    <row r="46" spans="1:13" x14ac:dyDescent="0.2">
      <c r="A46" s="21" t="s">
        <v>74</v>
      </c>
      <c r="B46" s="13" t="s">
        <v>75</v>
      </c>
      <c r="C46" s="22">
        <v>4122500.12</v>
      </c>
      <c r="D46" s="17">
        <f t="shared" si="2"/>
        <v>3910253.62</v>
      </c>
      <c r="E46" s="17">
        <v>212246.5</v>
      </c>
      <c r="F46" s="22">
        <v>684083.75</v>
      </c>
      <c r="G46" s="17">
        <f t="shared" si="1"/>
        <v>509219.75</v>
      </c>
      <c r="H46" s="17">
        <v>174864</v>
      </c>
      <c r="I46" s="14">
        <f t="shared" si="4"/>
        <v>16.593904914185909</v>
      </c>
      <c r="J46" s="14">
        <f t="shared" si="4"/>
        <v>13.022678309035104</v>
      </c>
      <c r="K46" s="14">
        <f>H46/E46*100</f>
        <v>82.387224288739745</v>
      </c>
    </row>
    <row r="47" spans="1:13" x14ac:dyDescent="0.2">
      <c r="A47" s="20" t="s">
        <v>76</v>
      </c>
      <c r="B47" s="9" t="s">
        <v>77</v>
      </c>
      <c r="C47" s="10">
        <f>SUM(C48:C51)</f>
        <v>15231347.01</v>
      </c>
      <c r="D47" s="10">
        <f>SUM(D48:D51)</f>
        <v>14064092.209999999</v>
      </c>
      <c r="E47" s="10">
        <f>SUM(E48:E51)</f>
        <v>1167254.7999999998</v>
      </c>
      <c r="F47" s="10">
        <f>SUM(F48:F51)</f>
        <v>1449409.64</v>
      </c>
      <c r="G47" s="10">
        <f t="shared" si="1"/>
        <v>1437332.3499999999</v>
      </c>
      <c r="H47" s="10">
        <f>SUM(H48:H51)</f>
        <v>12077.29</v>
      </c>
      <c r="I47" s="11">
        <f t="shared" si="4"/>
        <v>9.5159649310622587</v>
      </c>
      <c r="J47" s="11">
        <f t="shared" si="4"/>
        <v>10.219872911370793</v>
      </c>
      <c r="K47" s="11">
        <f t="shared" si="4"/>
        <v>1.0346746914212734</v>
      </c>
    </row>
    <row r="48" spans="1:13" x14ac:dyDescent="0.2">
      <c r="A48" s="21" t="s">
        <v>78</v>
      </c>
      <c r="B48" s="13" t="s">
        <v>79</v>
      </c>
      <c r="C48" s="22">
        <v>3277512.5</v>
      </c>
      <c r="D48" s="17">
        <f t="shared" si="2"/>
        <v>2553391</v>
      </c>
      <c r="E48" s="17">
        <v>724121.5</v>
      </c>
      <c r="F48" s="22">
        <v>32083.31</v>
      </c>
      <c r="G48" s="17">
        <f t="shared" si="1"/>
        <v>20006.02</v>
      </c>
      <c r="H48" s="17">
        <v>12077.29</v>
      </c>
      <c r="I48" s="14">
        <f t="shared" si="4"/>
        <v>0.97889207134984235</v>
      </c>
      <c r="J48" s="14">
        <f t="shared" si="4"/>
        <v>0.78350789205413507</v>
      </c>
      <c r="K48" s="14"/>
      <c r="M48" s="19">
        <f>E48+E49+394718.3</f>
        <v>1183065.5</v>
      </c>
    </row>
    <row r="49" spans="1:11" x14ac:dyDescent="0.2">
      <c r="A49" s="21" t="s">
        <v>80</v>
      </c>
      <c r="B49" s="13" t="s">
        <v>81</v>
      </c>
      <c r="C49" s="22">
        <v>10157522.68</v>
      </c>
      <c r="D49" s="17">
        <f t="shared" si="2"/>
        <v>10093296.98</v>
      </c>
      <c r="E49" s="17">
        <f>42908.4+21317.3</f>
        <v>64225.7</v>
      </c>
      <c r="F49" s="22">
        <v>1325201.1299999999</v>
      </c>
      <c r="G49" s="17">
        <f t="shared" si="1"/>
        <v>1325201.1299999999</v>
      </c>
      <c r="H49" s="17">
        <v>0</v>
      </c>
      <c r="I49" s="14">
        <f t="shared" si="4"/>
        <v>13.046499345842463</v>
      </c>
      <c r="J49" s="14">
        <f t="shared" si="4"/>
        <v>13.129516872691879</v>
      </c>
      <c r="K49" s="14">
        <f t="shared" si="4"/>
        <v>0</v>
      </c>
    </row>
    <row r="50" spans="1:11" x14ac:dyDescent="0.2">
      <c r="A50" s="21" t="s">
        <v>82</v>
      </c>
      <c r="B50" s="13" t="s">
        <v>83</v>
      </c>
      <c r="C50" s="22">
        <v>1420144.14</v>
      </c>
      <c r="D50" s="17">
        <f t="shared" si="2"/>
        <v>1041236.5399999999</v>
      </c>
      <c r="E50" s="17">
        <v>378907.6</v>
      </c>
      <c r="F50" s="22">
        <v>0</v>
      </c>
      <c r="G50" s="17">
        <f t="shared" si="1"/>
        <v>0</v>
      </c>
      <c r="H50" s="17">
        <v>0</v>
      </c>
      <c r="I50" s="14">
        <f t="shared" si="4"/>
        <v>0</v>
      </c>
      <c r="J50" s="14">
        <f t="shared" si="4"/>
        <v>0</v>
      </c>
      <c r="K50" s="14">
        <f t="shared" si="4"/>
        <v>0</v>
      </c>
    </row>
    <row r="51" spans="1:11" ht="19.5" customHeight="1" x14ac:dyDescent="0.2">
      <c r="A51" s="21" t="s">
        <v>84</v>
      </c>
      <c r="B51" s="13" t="s">
        <v>85</v>
      </c>
      <c r="C51" s="22">
        <v>376167.69</v>
      </c>
      <c r="D51" s="17">
        <f t="shared" si="2"/>
        <v>376167.69</v>
      </c>
      <c r="E51" s="17">
        <v>0</v>
      </c>
      <c r="F51" s="22">
        <v>92125.2</v>
      </c>
      <c r="G51" s="17">
        <f t="shared" si="1"/>
        <v>92125.2</v>
      </c>
      <c r="H51" s="17">
        <v>0</v>
      </c>
      <c r="I51" s="14">
        <f t="shared" si="4"/>
        <v>24.490460624090282</v>
      </c>
      <c r="J51" s="14">
        <f t="shared" si="4"/>
        <v>24.490460624090282</v>
      </c>
      <c r="K51" s="14"/>
    </row>
    <row r="52" spans="1:11" ht="18.75" customHeight="1" x14ac:dyDescent="0.2">
      <c r="A52" s="20" t="s">
        <v>86</v>
      </c>
      <c r="B52" s="9" t="s">
        <v>87</v>
      </c>
      <c r="C52" s="10">
        <f>SUM(C53:C54)</f>
        <v>449340.39</v>
      </c>
      <c r="D52" s="10">
        <f>SUM(D53:D54)</f>
        <v>432761.99000000005</v>
      </c>
      <c r="E52" s="10">
        <f>SUM(E53:E54)</f>
        <v>16578.400000000001</v>
      </c>
      <c r="F52" s="10">
        <f>SUM(F53:F54)</f>
        <v>41735.149999999994</v>
      </c>
      <c r="G52" s="10">
        <f t="shared" si="1"/>
        <v>36335.549999999996</v>
      </c>
      <c r="H52" s="10">
        <f>SUM(H53:H54)</f>
        <v>5399.6</v>
      </c>
      <c r="I52" s="11">
        <f t="shared" si="4"/>
        <v>9.2880922634174947</v>
      </c>
      <c r="J52" s="11">
        <f t="shared" si="4"/>
        <v>8.3961971798863377</v>
      </c>
      <c r="K52" s="11">
        <f>H52/E52*100</f>
        <v>32.570091203011145</v>
      </c>
    </row>
    <row r="53" spans="1:11" ht="15.75" customHeight="1" x14ac:dyDescent="0.2">
      <c r="A53" s="21" t="s">
        <v>88</v>
      </c>
      <c r="B53" s="13" t="s">
        <v>89</v>
      </c>
      <c r="C53" s="17">
        <v>123417.3</v>
      </c>
      <c r="D53" s="17">
        <f t="shared" si="2"/>
        <v>117838.90000000001</v>
      </c>
      <c r="E53" s="17">
        <v>5578.4</v>
      </c>
      <c r="F53" s="17">
        <v>19184.48</v>
      </c>
      <c r="G53" s="17">
        <f>F53-H53</f>
        <v>18147.88</v>
      </c>
      <c r="H53" s="17">
        <v>1036.5999999999999</v>
      </c>
      <c r="I53" s="14">
        <f t="shared" si="4"/>
        <v>15.544400987543886</v>
      </c>
      <c r="J53" s="14">
        <f t="shared" si="4"/>
        <v>15.400585036011027</v>
      </c>
      <c r="K53" s="14">
        <f>H53/E53*100</f>
        <v>18.582389215545675</v>
      </c>
    </row>
    <row r="54" spans="1:11" ht="18.75" customHeight="1" x14ac:dyDescent="0.2">
      <c r="A54" s="21" t="s">
        <v>90</v>
      </c>
      <c r="B54" s="13" t="s">
        <v>91</v>
      </c>
      <c r="C54" s="17">
        <v>325923.09000000003</v>
      </c>
      <c r="D54" s="17">
        <f t="shared" si="2"/>
        <v>314923.09000000003</v>
      </c>
      <c r="E54" s="17">
        <v>11000</v>
      </c>
      <c r="F54" s="17">
        <v>22550.67</v>
      </c>
      <c r="G54" s="17">
        <f>F54-H54</f>
        <v>18187.669999999998</v>
      </c>
      <c r="H54" s="17">
        <v>4363</v>
      </c>
      <c r="I54" s="14">
        <f t="shared" si="4"/>
        <v>6.919015771481547</v>
      </c>
      <c r="J54" s="14">
        <f t="shared" si="4"/>
        <v>5.7752735755260103</v>
      </c>
      <c r="K54" s="14">
        <f t="shared" si="4"/>
        <v>39.663636363636364</v>
      </c>
    </row>
    <row r="55" spans="1:11" ht="20.25" customHeight="1" x14ac:dyDescent="0.2">
      <c r="A55" s="20" t="s">
        <v>92</v>
      </c>
      <c r="B55" s="9" t="s">
        <v>93</v>
      </c>
      <c r="C55" s="10">
        <f>C56+C57+C58+C59+C60+C61+C62+C63</f>
        <v>37230104.700000003</v>
      </c>
      <c r="D55" s="10">
        <f>D56+D57+D58+D59+D60+D61+D62+D63</f>
        <v>35097390</v>
      </c>
      <c r="E55" s="10">
        <f>SUM(E56:E63)</f>
        <v>2132714.6999999997</v>
      </c>
      <c r="F55" s="10">
        <f>F56+F57+F58+F59+F60+F61+F62+F63</f>
        <v>7772945.2799999993</v>
      </c>
      <c r="G55" s="10">
        <f t="shared" si="1"/>
        <v>7770835.5799999991</v>
      </c>
      <c r="H55" s="10">
        <f>SUM(H56:H63)</f>
        <v>2109.6999999999998</v>
      </c>
      <c r="I55" s="11">
        <f t="shared" si="4"/>
        <v>20.878118239619127</v>
      </c>
      <c r="J55" s="11">
        <f t="shared" si="4"/>
        <v>22.14077907217602</v>
      </c>
      <c r="K55" s="11">
        <f t="shared" si="4"/>
        <v>9.8920873007533563E-2</v>
      </c>
    </row>
    <row r="56" spans="1:11" ht="18.75" customHeight="1" x14ac:dyDescent="0.2">
      <c r="A56" s="21" t="s">
        <v>94</v>
      </c>
      <c r="B56" s="13" t="s">
        <v>95</v>
      </c>
      <c r="C56" s="22">
        <v>12456978.66</v>
      </c>
      <c r="D56" s="17">
        <f t="shared" si="2"/>
        <v>11930993.26</v>
      </c>
      <c r="E56" s="17">
        <v>525985.4</v>
      </c>
      <c r="F56" s="22">
        <v>2809902.54</v>
      </c>
      <c r="G56" s="17">
        <f t="shared" si="1"/>
        <v>2809902.54</v>
      </c>
      <c r="H56" s="17">
        <v>0</v>
      </c>
      <c r="I56" s="14">
        <f t="shared" si="4"/>
        <v>22.556854408226144</v>
      </c>
      <c r="J56" s="14">
        <f t="shared" si="4"/>
        <v>23.551287631856397</v>
      </c>
      <c r="K56" s="14">
        <f t="shared" si="4"/>
        <v>0</v>
      </c>
    </row>
    <row r="57" spans="1:11" ht="17.25" customHeight="1" x14ac:dyDescent="0.2">
      <c r="A57" s="21" t="s">
        <v>96</v>
      </c>
      <c r="B57" s="13" t="s">
        <v>97</v>
      </c>
      <c r="C57" s="22">
        <v>18752477.59</v>
      </c>
      <c r="D57" s="17">
        <f t="shared" si="2"/>
        <v>17205029.59</v>
      </c>
      <c r="E57" s="17">
        <v>1547448</v>
      </c>
      <c r="F57" s="22">
        <v>3644092.23</v>
      </c>
      <c r="G57" s="17">
        <f t="shared" si="1"/>
        <v>3644092.23</v>
      </c>
      <c r="H57" s="17">
        <v>0</v>
      </c>
      <c r="I57" s="14">
        <f t="shared" si="4"/>
        <v>19.432590773729331</v>
      </c>
      <c r="J57" s="14">
        <f t="shared" si="4"/>
        <v>21.180389205015022</v>
      </c>
      <c r="K57" s="14">
        <f t="shared" si="4"/>
        <v>0</v>
      </c>
    </row>
    <row r="58" spans="1:11" ht="15" customHeight="1" x14ac:dyDescent="0.2">
      <c r="A58" s="21" t="s">
        <v>98</v>
      </c>
      <c r="B58" s="13" t="s">
        <v>99</v>
      </c>
      <c r="C58" s="22">
        <v>422159.48</v>
      </c>
      <c r="D58" s="17">
        <f t="shared" si="2"/>
        <v>381835.98</v>
      </c>
      <c r="E58" s="17">
        <v>40323.5</v>
      </c>
      <c r="F58" s="22">
        <v>48625</v>
      </c>
      <c r="G58" s="17">
        <f t="shared" si="1"/>
        <v>48625</v>
      </c>
      <c r="H58" s="17">
        <v>0</v>
      </c>
      <c r="I58" s="14">
        <f t="shared" si="4"/>
        <v>11.518158966843526</v>
      </c>
      <c r="J58" s="14">
        <f t="shared" si="4"/>
        <v>12.7345254368119</v>
      </c>
      <c r="K58" s="14">
        <f t="shared" si="4"/>
        <v>0</v>
      </c>
    </row>
    <row r="59" spans="1:11" ht="15.75" customHeight="1" x14ac:dyDescent="0.2">
      <c r="A59" s="21" t="s">
        <v>100</v>
      </c>
      <c r="B59" s="13" t="s">
        <v>101</v>
      </c>
      <c r="C59" s="22">
        <v>3172525.8</v>
      </c>
      <c r="D59" s="17">
        <f t="shared" si="2"/>
        <v>3161353.9</v>
      </c>
      <c r="E59" s="17">
        <v>11171.9</v>
      </c>
      <c r="F59" s="22">
        <v>789775.65</v>
      </c>
      <c r="G59" s="17">
        <f t="shared" si="1"/>
        <v>789775.65</v>
      </c>
      <c r="H59" s="17">
        <v>0</v>
      </c>
      <c r="I59" s="14">
        <f t="shared" si="4"/>
        <v>24.894223082441126</v>
      </c>
      <c r="J59" s="14">
        <f t="shared" si="4"/>
        <v>24.982196710086779</v>
      </c>
      <c r="K59" s="14">
        <f t="shared" si="4"/>
        <v>0</v>
      </c>
    </row>
    <row r="60" spans="1:11" ht="18.75" customHeight="1" x14ac:dyDescent="0.2">
      <c r="A60" s="21" t="s">
        <v>102</v>
      </c>
      <c r="B60" s="13" t="s">
        <v>103</v>
      </c>
      <c r="C60" s="22">
        <v>273288.8</v>
      </c>
      <c r="D60" s="17">
        <f t="shared" si="2"/>
        <v>273288.8</v>
      </c>
      <c r="E60" s="17">
        <v>0</v>
      </c>
      <c r="F60" s="22">
        <v>55546.8</v>
      </c>
      <c r="G60" s="17">
        <f t="shared" si="1"/>
        <v>55546.8</v>
      </c>
      <c r="H60" s="17">
        <v>0</v>
      </c>
      <c r="I60" s="14">
        <f t="shared" si="4"/>
        <v>20.325311538562872</v>
      </c>
      <c r="J60" s="14">
        <f t="shared" si="4"/>
        <v>20.325311538562872</v>
      </c>
      <c r="K60" s="14"/>
    </row>
    <row r="61" spans="1:11" ht="17.25" customHeight="1" x14ac:dyDescent="0.2">
      <c r="A61" s="21" t="s">
        <v>104</v>
      </c>
      <c r="B61" s="13" t="s">
        <v>105</v>
      </c>
      <c r="C61" s="22">
        <v>972163.9</v>
      </c>
      <c r="D61" s="17">
        <f t="shared" si="2"/>
        <v>972163.9</v>
      </c>
      <c r="E61" s="17">
        <v>0</v>
      </c>
      <c r="F61" s="22">
        <v>233726.5</v>
      </c>
      <c r="G61" s="17">
        <f t="shared" si="1"/>
        <v>233726.5</v>
      </c>
      <c r="H61" s="17">
        <v>0</v>
      </c>
      <c r="I61" s="14">
        <f t="shared" si="4"/>
        <v>24.041882238169919</v>
      </c>
      <c r="J61" s="14">
        <f t="shared" si="4"/>
        <v>24.041882238169919</v>
      </c>
      <c r="K61" s="14"/>
    </row>
    <row r="62" spans="1:11" ht="15.75" customHeight="1" x14ac:dyDescent="0.2">
      <c r="A62" s="21" t="s">
        <v>106</v>
      </c>
      <c r="B62" s="13" t="s">
        <v>107</v>
      </c>
      <c r="C62" s="22">
        <v>901437.27</v>
      </c>
      <c r="D62" s="17">
        <f t="shared" si="2"/>
        <v>901437.27</v>
      </c>
      <c r="E62" s="17">
        <v>0</v>
      </c>
      <c r="F62" s="22">
        <v>101906.06</v>
      </c>
      <c r="G62" s="17">
        <f t="shared" si="1"/>
        <v>101906.06</v>
      </c>
      <c r="H62" s="17">
        <v>0</v>
      </c>
      <c r="I62" s="14">
        <f t="shared" si="4"/>
        <v>11.304842099550642</v>
      </c>
      <c r="J62" s="14">
        <f t="shared" si="4"/>
        <v>11.304842099550642</v>
      </c>
      <c r="K62" s="14"/>
    </row>
    <row r="63" spans="1:11" ht="17.25" customHeight="1" x14ac:dyDescent="0.2">
      <c r="A63" s="21" t="s">
        <v>108</v>
      </c>
      <c r="B63" s="13" t="s">
        <v>109</v>
      </c>
      <c r="C63" s="22">
        <v>279073.2</v>
      </c>
      <c r="D63" s="17">
        <f t="shared" si="2"/>
        <v>271287.3</v>
      </c>
      <c r="E63" s="17">
        <v>7785.9</v>
      </c>
      <c r="F63" s="22">
        <v>89370.5</v>
      </c>
      <c r="G63" s="17">
        <f t="shared" si="1"/>
        <v>87260.800000000003</v>
      </c>
      <c r="H63" s="17">
        <v>2109.6999999999998</v>
      </c>
      <c r="I63" s="14">
        <f t="shared" si="4"/>
        <v>32.02403527103283</v>
      </c>
      <c r="J63" s="14">
        <f t="shared" si="4"/>
        <v>32.165457063415801</v>
      </c>
      <c r="K63" s="14">
        <f t="shared" si="4"/>
        <v>27.096417883610112</v>
      </c>
    </row>
    <row r="64" spans="1:11" ht="18.75" customHeight="1" x14ac:dyDescent="0.2">
      <c r="A64" s="20" t="s">
        <v>110</v>
      </c>
      <c r="B64" s="9" t="s">
        <v>111</v>
      </c>
      <c r="C64" s="10">
        <f>C65+C66</f>
        <v>4094603.3800000004</v>
      </c>
      <c r="D64" s="10">
        <f>D65+D66</f>
        <v>3939973.48</v>
      </c>
      <c r="E64" s="10">
        <f>SUM(E65:E66)</f>
        <v>154629.90000000002</v>
      </c>
      <c r="F64" s="10">
        <f>SUM(F65:F66)</f>
        <v>496388.01</v>
      </c>
      <c r="G64" s="10">
        <f t="shared" si="1"/>
        <v>494963.41000000003</v>
      </c>
      <c r="H64" s="10">
        <f>SUM(H65:H66)</f>
        <v>1424.6</v>
      </c>
      <c r="I64" s="11">
        <f t="shared" si="4"/>
        <v>12.12298149375337</v>
      </c>
      <c r="J64" s="11">
        <f t="shared" si="4"/>
        <v>12.562607654912439</v>
      </c>
      <c r="K64" s="11">
        <f t="shared" si="4"/>
        <v>0.92129659270296349</v>
      </c>
    </row>
    <row r="65" spans="1:11" ht="17.25" customHeight="1" x14ac:dyDescent="0.2">
      <c r="A65" s="21" t="s">
        <v>112</v>
      </c>
      <c r="B65" s="13" t="s">
        <v>113</v>
      </c>
      <c r="C65" s="17">
        <v>4076373.18</v>
      </c>
      <c r="D65" s="17">
        <f t="shared" si="2"/>
        <v>3927973.48</v>
      </c>
      <c r="E65" s="17">
        <v>148399.70000000001</v>
      </c>
      <c r="F65" s="17">
        <v>495055.42</v>
      </c>
      <c r="G65" s="17">
        <f t="shared" si="1"/>
        <v>494963.42</v>
      </c>
      <c r="H65" s="17">
        <v>92</v>
      </c>
      <c r="I65" s="14">
        <f t="shared" si="4"/>
        <v>12.144506848119336</v>
      </c>
      <c r="J65" s="14">
        <f t="shared" si="4"/>
        <v>12.600986807069786</v>
      </c>
      <c r="K65" s="14">
        <f t="shared" si="4"/>
        <v>6.1994734490703148E-2</v>
      </c>
    </row>
    <row r="66" spans="1:11" ht="17.25" customHeight="1" x14ac:dyDescent="0.2">
      <c r="A66" s="21" t="s">
        <v>114</v>
      </c>
      <c r="B66" s="13" t="s">
        <v>115</v>
      </c>
      <c r="C66" s="17">
        <v>18230.2</v>
      </c>
      <c r="D66" s="17">
        <f t="shared" si="2"/>
        <v>12000</v>
      </c>
      <c r="E66" s="17">
        <v>6230.2</v>
      </c>
      <c r="F66" s="17">
        <v>1332.59</v>
      </c>
      <c r="G66" s="17">
        <f t="shared" si="1"/>
        <v>-9.9999999999909051E-3</v>
      </c>
      <c r="H66" s="17">
        <v>1332.6</v>
      </c>
      <c r="I66" s="14">
        <f t="shared" si="4"/>
        <v>7.3097936391262843</v>
      </c>
      <c r="J66" s="14">
        <f t="shared" si="4"/>
        <v>-8.3333333333257545E-5</v>
      </c>
      <c r="K66" s="14">
        <f t="shared" si="4"/>
        <v>21.389361497223202</v>
      </c>
    </row>
    <row r="67" spans="1:11" ht="17.25" customHeight="1" x14ac:dyDescent="0.2">
      <c r="A67" s="20" t="s">
        <v>116</v>
      </c>
      <c r="B67" s="9" t="s">
        <v>117</v>
      </c>
      <c r="C67" s="10">
        <f>SUM(C68:C74)</f>
        <v>19868574.449999999</v>
      </c>
      <c r="D67" s="10">
        <f>SUM(D68:D74)</f>
        <v>18477784.049999997</v>
      </c>
      <c r="E67" s="10">
        <f>SUM(E68:E74)</f>
        <v>1390790.4</v>
      </c>
      <c r="F67" s="10">
        <f>SUM(F68:F74)</f>
        <v>5380794.1899999995</v>
      </c>
      <c r="G67" s="10">
        <f t="shared" si="1"/>
        <v>5074470.8899999997</v>
      </c>
      <c r="H67" s="10">
        <f>SUM(H68:H74)</f>
        <v>306323.3</v>
      </c>
      <c r="I67" s="11">
        <f t="shared" si="4"/>
        <v>27.081933852581958</v>
      </c>
      <c r="J67" s="11">
        <f t="shared" si="4"/>
        <v>27.462551116891099</v>
      </c>
      <c r="K67" s="11">
        <f t="shared" si="4"/>
        <v>22.025123268035212</v>
      </c>
    </row>
    <row r="68" spans="1:11" ht="16.5" customHeight="1" x14ac:dyDescent="0.2">
      <c r="A68" s="21" t="s">
        <v>118</v>
      </c>
      <c r="B68" s="13" t="s">
        <v>119</v>
      </c>
      <c r="C68" s="17">
        <v>7810392.9800000004</v>
      </c>
      <c r="D68" s="17">
        <f t="shared" si="2"/>
        <v>7296545.2800000003</v>
      </c>
      <c r="E68" s="17">
        <v>513847.7</v>
      </c>
      <c r="F68" s="17">
        <v>1276778.6399999999</v>
      </c>
      <c r="G68" s="17">
        <f t="shared" si="1"/>
        <v>1235328.3399999999</v>
      </c>
      <c r="H68" s="17">
        <v>41450.300000000003</v>
      </c>
      <c r="I68" s="14">
        <f t="shared" si="4"/>
        <v>16.347175401665893</v>
      </c>
      <c r="J68" s="14">
        <f t="shared" si="4"/>
        <v>16.930318288931385</v>
      </c>
      <c r="K68" s="14">
        <f t="shared" si="4"/>
        <v>8.0666508772930197</v>
      </c>
    </row>
    <row r="69" spans="1:11" ht="16.5" customHeight="1" x14ac:dyDescent="0.2">
      <c r="A69" s="21" t="s">
        <v>120</v>
      </c>
      <c r="B69" s="13" t="s">
        <v>121</v>
      </c>
      <c r="C69" s="17">
        <v>4963978.87</v>
      </c>
      <c r="D69" s="17">
        <f t="shared" si="2"/>
        <v>4169181.67</v>
      </c>
      <c r="E69" s="17">
        <v>794797.2</v>
      </c>
      <c r="F69" s="17">
        <v>1187772.57</v>
      </c>
      <c r="G69" s="17">
        <f t="shared" si="1"/>
        <v>925114.37000000011</v>
      </c>
      <c r="H69" s="17">
        <v>262658.2</v>
      </c>
      <c r="I69" s="14">
        <f t="shared" si="4"/>
        <v>23.927832916017227</v>
      </c>
      <c r="J69" s="14">
        <f t="shared" si="4"/>
        <v>22.189351369761734</v>
      </c>
      <c r="K69" s="14">
        <f t="shared" si="4"/>
        <v>33.047197448607015</v>
      </c>
    </row>
    <row r="70" spans="1:11" ht="16.5" customHeight="1" x14ac:dyDescent="0.2">
      <c r="A70" s="21" t="s">
        <v>122</v>
      </c>
      <c r="B70" s="13" t="s">
        <v>123</v>
      </c>
      <c r="C70" s="17">
        <v>67518.25</v>
      </c>
      <c r="D70" s="17">
        <f t="shared" si="2"/>
        <v>67518.25</v>
      </c>
      <c r="E70" s="17">
        <v>0</v>
      </c>
      <c r="F70" s="17">
        <v>12700.74</v>
      </c>
      <c r="G70" s="17">
        <f t="shared" si="1"/>
        <v>12700.74</v>
      </c>
      <c r="H70" s="17">
        <v>0</v>
      </c>
      <c r="I70" s="14">
        <f>F70/C70*100</f>
        <v>18.810825221329047</v>
      </c>
      <c r="J70" s="14">
        <f>G70/D70*100</f>
        <v>18.810825221329047</v>
      </c>
      <c r="K70" s="14"/>
    </row>
    <row r="71" spans="1:11" ht="16.5" customHeight="1" x14ac:dyDescent="0.2">
      <c r="A71" s="21" t="s">
        <v>124</v>
      </c>
      <c r="B71" s="13" t="s">
        <v>125</v>
      </c>
      <c r="C71" s="17">
        <v>422616</v>
      </c>
      <c r="D71" s="17">
        <f t="shared" si="2"/>
        <v>352893.6</v>
      </c>
      <c r="E71" s="17">
        <v>69722.399999999994</v>
      </c>
      <c r="F71" s="17">
        <v>94484.53</v>
      </c>
      <c r="G71" s="17">
        <f t="shared" si="1"/>
        <v>94484.53</v>
      </c>
      <c r="H71" s="17">
        <v>0</v>
      </c>
      <c r="I71" s="14">
        <f t="shared" ref="I71:K95" si="5">F71/C71*100</f>
        <v>22.357064096011509</v>
      </c>
      <c r="J71" s="14">
        <f t="shared" si="5"/>
        <v>26.774225998997998</v>
      </c>
      <c r="K71" s="14">
        <f>H71/E71*100</f>
        <v>0</v>
      </c>
    </row>
    <row r="72" spans="1:11" ht="21" customHeight="1" x14ac:dyDescent="0.2">
      <c r="A72" s="21" t="s">
        <v>126</v>
      </c>
      <c r="B72" s="13" t="s">
        <v>127</v>
      </c>
      <c r="C72" s="17">
        <v>118696.2</v>
      </c>
      <c r="D72" s="17">
        <f t="shared" si="2"/>
        <v>118696.2</v>
      </c>
      <c r="E72" s="17">
        <v>0</v>
      </c>
      <c r="F72" s="17">
        <v>16631.3</v>
      </c>
      <c r="G72" s="17">
        <f t="shared" si="1"/>
        <v>16631.3</v>
      </c>
      <c r="H72" s="17">
        <v>0</v>
      </c>
      <c r="I72" s="14">
        <f t="shared" si="5"/>
        <v>14.011653279548966</v>
      </c>
      <c r="J72" s="14">
        <f t="shared" si="5"/>
        <v>14.011653279548966</v>
      </c>
      <c r="K72" s="11"/>
    </row>
    <row r="73" spans="1:11" ht="21" customHeight="1" x14ac:dyDescent="0.2">
      <c r="A73" s="21" t="s">
        <v>128</v>
      </c>
      <c r="B73" s="13" t="s">
        <v>129</v>
      </c>
      <c r="C73" s="17">
        <v>309264.12</v>
      </c>
      <c r="D73" s="17">
        <f t="shared" si="2"/>
        <v>309264.12</v>
      </c>
      <c r="E73" s="17">
        <v>0</v>
      </c>
      <c r="F73" s="17">
        <v>77372.94</v>
      </c>
      <c r="G73" s="17">
        <f t="shared" si="1"/>
        <v>77372.94</v>
      </c>
      <c r="H73" s="17">
        <v>0</v>
      </c>
      <c r="I73" s="14">
        <f t="shared" si="5"/>
        <v>25.018401746701169</v>
      </c>
      <c r="J73" s="14">
        <f t="shared" si="5"/>
        <v>25.018401746701169</v>
      </c>
      <c r="K73" s="14"/>
    </row>
    <row r="74" spans="1:11" ht="20.25" customHeight="1" x14ac:dyDescent="0.2">
      <c r="A74" s="21" t="s">
        <v>130</v>
      </c>
      <c r="B74" s="13" t="s">
        <v>131</v>
      </c>
      <c r="C74" s="17">
        <v>6176108.0300000003</v>
      </c>
      <c r="D74" s="17">
        <f t="shared" si="2"/>
        <v>6163684.9300000006</v>
      </c>
      <c r="E74" s="17">
        <v>12423.1</v>
      </c>
      <c r="F74" s="17">
        <v>2715053.47</v>
      </c>
      <c r="G74" s="17">
        <f t="shared" si="1"/>
        <v>2712838.6700000004</v>
      </c>
      <c r="H74" s="17">
        <v>2214.8000000000002</v>
      </c>
      <c r="I74" s="14">
        <f t="shared" si="5"/>
        <v>43.960589044294942</v>
      </c>
      <c r="J74" s="14">
        <f t="shared" si="5"/>
        <v>44.013259937996217</v>
      </c>
      <c r="K74" s="14">
        <f>H74/E74*100</f>
        <v>17.828078337934976</v>
      </c>
    </row>
    <row r="75" spans="1:11" ht="16.5" customHeight="1" x14ac:dyDescent="0.2">
      <c r="A75" s="20" t="s">
        <v>132</v>
      </c>
      <c r="B75" s="9" t="s">
        <v>133</v>
      </c>
      <c r="C75" s="10">
        <f>C76+C77+C78+C79+C80</f>
        <v>30327935.599999998</v>
      </c>
      <c r="D75" s="10">
        <f>D76+D77+D78+D79+D80</f>
        <v>25815614.399999999</v>
      </c>
      <c r="E75" s="10">
        <f>E76+E77+E78+E79+E80</f>
        <v>4512321.1999999993</v>
      </c>
      <c r="F75" s="10">
        <f>F76+F77+F78+F79+F80</f>
        <v>6916285.7100000009</v>
      </c>
      <c r="G75" s="10">
        <f t="shared" si="1"/>
        <v>6160401.4100000011</v>
      </c>
      <c r="H75" s="10">
        <f>SUM(H76:H80)</f>
        <v>755884.3</v>
      </c>
      <c r="I75" s="11">
        <f t="shared" si="5"/>
        <v>22.804999988195707</v>
      </c>
      <c r="J75" s="11">
        <f t="shared" si="5"/>
        <v>23.863082685337915</v>
      </c>
      <c r="K75" s="11">
        <f t="shared" si="5"/>
        <v>16.751562366615218</v>
      </c>
    </row>
    <row r="76" spans="1:11" ht="16.5" customHeight="1" x14ac:dyDescent="0.2">
      <c r="A76" s="21" t="s">
        <v>134</v>
      </c>
      <c r="B76" s="13" t="s">
        <v>135</v>
      </c>
      <c r="C76" s="17">
        <v>415346.3</v>
      </c>
      <c r="D76" s="17">
        <f t="shared" si="2"/>
        <v>400901.5</v>
      </c>
      <c r="E76" s="17">
        <v>14444.8</v>
      </c>
      <c r="F76" s="17">
        <v>103992.23</v>
      </c>
      <c r="G76" s="17">
        <f t="shared" si="1"/>
        <v>102697.23</v>
      </c>
      <c r="H76" s="17">
        <v>1295</v>
      </c>
      <c r="I76" s="14">
        <f t="shared" si="5"/>
        <v>25.037475956810017</v>
      </c>
      <c r="J76" s="14">
        <f t="shared" si="5"/>
        <v>25.616574146018412</v>
      </c>
      <c r="K76" s="14">
        <f t="shared" si="5"/>
        <v>8.9651639344262311</v>
      </c>
    </row>
    <row r="77" spans="1:11" ht="15" customHeight="1" x14ac:dyDescent="0.2">
      <c r="A77" s="21" t="s">
        <v>136</v>
      </c>
      <c r="B77" s="13" t="s">
        <v>137</v>
      </c>
      <c r="C77" s="17">
        <v>4707155.66</v>
      </c>
      <c r="D77" s="17">
        <f t="shared" si="2"/>
        <v>4707155.66</v>
      </c>
      <c r="E77" s="17">
        <v>0</v>
      </c>
      <c r="F77" s="17">
        <v>1679253.65</v>
      </c>
      <c r="G77" s="17">
        <f t="shared" si="1"/>
        <v>1679253.65</v>
      </c>
      <c r="H77" s="17">
        <v>0</v>
      </c>
      <c r="I77" s="14">
        <f t="shared" si="5"/>
        <v>35.674487339983138</v>
      </c>
      <c r="J77" s="14">
        <f t="shared" si="5"/>
        <v>35.674487339983138</v>
      </c>
      <c r="K77" s="14"/>
    </row>
    <row r="78" spans="1:11" ht="15.75" customHeight="1" x14ac:dyDescent="0.2">
      <c r="A78" s="21" t="s">
        <v>138</v>
      </c>
      <c r="B78" s="13" t="s">
        <v>139</v>
      </c>
      <c r="C78" s="17">
        <v>20235953.309999999</v>
      </c>
      <c r="D78" s="17">
        <f t="shared" si="2"/>
        <v>17671576.509999998</v>
      </c>
      <c r="E78" s="17">
        <f>410589.8+2153787</f>
        <v>2564376.7999999998</v>
      </c>
      <c r="F78" s="17">
        <v>3941645.6</v>
      </c>
      <c r="G78" s="17">
        <f t="shared" si="1"/>
        <v>3547398.3</v>
      </c>
      <c r="H78" s="17">
        <f>22281.4+371965.9</f>
        <v>394247.30000000005</v>
      </c>
      <c r="I78" s="14">
        <f t="shared" si="5"/>
        <v>19.478428021733759</v>
      </c>
      <c r="J78" s="14">
        <f t="shared" si="5"/>
        <v>20.074034130416134</v>
      </c>
      <c r="K78" s="14">
        <f t="shared" si="5"/>
        <v>15.374000419907095</v>
      </c>
    </row>
    <row r="79" spans="1:11" ht="15" customHeight="1" x14ac:dyDescent="0.2">
      <c r="A79" s="21" t="s">
        <v>140</v>
      </c>
      <c r="B79" s="13" t="s">
        <v>141</v>
      </c>
      <c r="C79" s="17">
        <v>4193482.18</v>
      </c>
      <c r="D79" s="17">
        <f t="shared" si="2"/>
        <v>2293031.1800000002</v>
      </c>
      <c r="E79" s="17">
        <v>1900451</v>
      </c>
      <c r="F79" s="17">
        <v>1050488.54</v>
      </c>
      <c r="G79" s="17">
        <f t="shared" si="1"/>
        <v>690146.54</v>
      </c>
      <c r="H79" s="17">
        <v>360342</v>
      </c>
      <c r="I79" s="14">
        <f t="shared" si="5"/>
        <v>25.050506832009479</v>
      </c>
      <c r="J79" s="14">
        <f t="shared" si="5"/>
        <v>30.097564569531933</v>
      </c>
      <c r="K79" s="14">
        <f>H79/E79*100</f>
        <v>18.960867709822562</v>
      </c>
    </row>
    <row r="80" spans="1:11" ht="16.5" customHeight="1" x14ac:dyDescent="0.2">
      <c r="A80" s="21" t="s">
        <v>142</v>
      </c>
      <c r="B80" s="13" t="s">
        <v>143</v>
      </c>
      <c r="C80" s="17">
        <v>775998.15</v>
      </c>
      <c r="D80" s="17">
        <f t="shared" si="2"/>
        <v>742949.55</v>
      </c>
      <c r="E80" s="17">
        <v>33048.6</v>
      </c>
      <c r="F80" s="17">
        <v>140905.69</v>
      </c>
      <c r="G80" s="17">
        <f t="shared" si="1"/>
        <v>140905.69</v>
      </c>
      <c r="H80" s="17">
        <v>0</v>
      </c>
      <c r="I80" s="14">
        <f>F80/C80*100</f>
        <v>18.157993031297821</v>
      </c>
      <c r="J80" s="14">
        <f t="shared" si="5"/>
        <v>18.965714428388843</v>
      </c>
      <c r="K80" s="14">
        <f>H80/E80*100</f>
        <v>0</v>
      </c>
    </row>
    <row r="81" spans="1:11" ht="15.75" customHeight="1" x14ac:dyDescent="0.2">
      <c r="A81" s="23" t="s">
        <v>144</v>
      </c>
      <c r="B81" s="24" t="s">
        <v>145</v>
      </c>
      <c r="C81" s="11">
        <f t="shared" ref="C81:H81" si="6">SUM(C82:C85)</f>
        <v>2560511.9900000002</v>
      </c>
      <c r="D81" s="11">
        <f t="shared" si="6"/>
        <v>2241104.9900000002</v>
      </c>
      <c r="E81" s="11">
        <f>SUM(E82:E85)</f>
        <v>319407</v>
      </c>
      <c r="F81" s="11">
        <f t="shared" si="6"/>
        <v>442398.61</v>
      </c>
      <c r="G81" s="11">
        <f t="shared" si="1"/>
        <v>405140.41</v>
      </c>
      <c r="H81" s="11">
        <f t="shared" si="6"/>
        <v>37258.199999999997</v>
      </c>
      <c r="I81" s="11">
        <f t="shared" si="5"/>
        <v>17.277740222571655</v>
      </c>
      <c r="J81" s="11">
        <f t="shared" si="5"/>
        <v>18.077707729346493</v>
      </c>
      <c r="K81" s="11">
        <f>H81/E81*100</f>
        <v>11.664803839615285</v>
      </c>
    </row>
    <row r="82" spans="1:11" ht="17.25" customHeight="1" x14ac:dyDescent="0.2">
      <c r="A82" s="25" t="s">
        <v>146</v>
      </c>
      <c r="B82" s="26" t="s">
        <v>147</v>
      </c>
      <c r="C82" s="17">
        <v>160835.01</v>
      </c>
      <c r="D82" s="17">
        <f t="shared" si="2"/>
        <v>87694.310000000012</v>
      </c>
      <c r="E82" s="17">
        <v>73140.7</v>
      </c>
      <c r="F82" s="17">
        <v>335.58</v>
      </c>
      <c r="G82" s="17">
        <f t="shared" si="1"/>
        <v>335.58</v>
      </c>
      <c r="H82" s="17">
        <v>0</v>
      </c>
      <c r="I82" s="14">
        <f t="shared" si="5"/>
        <v>0.208648602067423</v>
      </c>
      <c r="J82" s="14">
        <f t="shared" si="5"/>
        <v>0.38267020973196547</v>
      </c>
      <c r="K82" s="14">
        <f t="shared" si="5"/>
        <v>0</v>
      </c>
    </row>
    <row r="83" spans="1:11" ht="15" customHeight="1" x14ac:dyDescent="0.2">
      <c r="A83" s="25" t="s">
        <v>148</v>
      </c>
      <c r="B83" s="26" t="s">
        <v>149</v>
      </c>
      <c r="C83" s="17">
        <v>1837679.81</v>
      </c>
      <c r="D83" s="17">
        <f t="shared" si="2"/>
        <v>1593323.61</v>
      </c>
      <c r="E83" s="17">
        <v>244356.2</v>
      </c>
      <c r="F83" s="17">
        <v>309998.69</v>
      </c>
      <c r="G83" s="17">
        <f t="shared" si="1"/>
        <v>272740.49</v>
      </c>
      <c r="H83" s="17">
        <v>37258.199999999997</v>
      </c>
      <c r="I83" s="14">
        <f t="shared" si="5"/>
        <v>16.869026275039719</v>
      </c>
      <c r="J83" s="14">
        <f t="shared" si="5"/>
        <v>17.117708435890179</v>
      </c>
      <c r="K83" s="14">
        <f t="shared" si="5"/>
        <v>15.247495254877919</v>
      </c>
    </row>
    <row r="84" spans="1:11" ht="20.25" customHeight="1" x14ac:dyDescent="0.2">
      <c r="A84" s="25" t="s">
        <v>150</v>
      </c>
      <c r="B84" s="26" t="s">
        <v>151</v>
      </c>
      <c r="C84" s="17">
        <v>561997.17000000004</v>
      </c>
      <c r="D84" s="17">
        <f>C84-E84</f>
        <v>560087.07000000007</v>
      </c>
      <c r="E84" s="17">
        <v>1910.1</v>
      </c>
      <c r="F84" s="17">
        <v>132064.34</v>
      </c>
      <c r="G84" s="17">
        <f t="shared" ref="G84:G95" si="7">F84-H84</f>
        <v>132064.34</v>
      </c>
      <c r="H84" s="17">
        <v>0</v>
      </c>
      <c r="I84" s="14">
        <f t="shared" si="5"/>
        <v>23.49911121438565</v>
      </c>
      <c r="J84" s="14">
        <f t="shared" si="5"/>
        <v>23.579251704560861</v>
      </c>
      <c r="K84" s="14">
        <f t="shared" si="5"/>
        <v>0</v>
      </c>
    </row>
    <row r="85" spans="1:11" hidden="1" x14ac:dyDescent="0.2">
      <c r="A85" s="25" t="s">
        <v>152</v>
      </c>
      <c r="B85" s="26" t="s">
        <v>153</v>
      </c>
      <c r="C85" s="17"/>
      <c r="D85" s="17">
        <f>C85-E85</f>
        <v>0</v>
      </c>
      <c r="E85" s="17"/>
      <c r="F85" s="17">
        <v>0</v>
      </c>
      <c r="G85" s="17">
        <f t="shared" si="7"/>
        <v>0</v>
      </c>
      <c r="H85" s="17"/>
      <c r="I85" s="14" t="e">
        <f t="shared" si="5"/>
        <v>#DIV/0!</v>
      </c>
      <c r="J85" s="14" t="e">
        <f t="shared" si="5"/>
        <v>#DIV/0!</v>
      </c>
      <c r="K85" s="14"/>
    </row>
    <row r="86" spans="1:11" ht="15.75" customHeight="1" x14ac:dyDescent="0.2">
      <c r="A86" s="23" t="s">
        <v>154</v>
      </c>
      <c r="B86" s="24" t="s">
        <v>155</v>
      </c>
      <c r="C86" s="11">
        <f>C87+C88</f>
        <v>388790.80000000005</v>
      </c>
      <c r="D86" s="11">
        <f>D87+D88</f>
        <v>388790.80000000005</v>
      </c>
      <c r="E86" s="11">
        <v>0</v>
      </c>
      <c r="F86" s="11">
        <f>F87+F88</f>
        <v>271859.41000000003</v>
      </c>
      <c r="G86" s="11">
        <f t="shared" si="7"/>
        <v>271859.41000000003</v>
      </c>
      <c r="H86" s="11">
        <v>0</v>
      </c>
      <c r="I86" s="11">
        <f t="shared" si="5"/>
        <v>69.924342345549334</v>
      </c>
      <c r="J86" s="11">
        <f t="shared" si="5"/>
        <v>69.924342345549334</v>
      </c>
      <c r="K86" s="14"/>
    </row>
    <row r="87" spans="1:11" ht="19.5" customHeight="1" x14ac:dyDescent="0.2">
      <c r="A87" s="25" t="s">
        <v>156</v>
      </c>
      <c r="B87" s="26" t="s">
        <v>157</v>
      </c>
      <c r="C87" s="17">
        <v>295524.15000000002</v>
      </c>
      <c r="D87" s="17">
        <f>C87-E87</f>
        <v>295524.15000000002</v>
      </c>
      <c r="E87" s="17">
        <v>0</v>
      </c>
      <c r="F87" s="17">
        <v>208879.25</v>
      </c>
      <c r="G87" s="17">
        <f t="shared" si="7"/>
        <v>208879.25</v>
      </c>
      <c r="H87" s="17">
        <v>0</v>
      </c>
      <c r="I87" s="14">
        <f t="shared" si="5"/>
        <v>70.680940965399941</v>
      </c>
      <c r="J87" s="14">
        <f t="shared" si="5"/>
        <v>70.680940965399941</v>
      </c>
      <c r="K87" s="14"/>
    </row>
    <row r="88" spans="1:11" ht="18.75" customHeight="1" x14ac:dyDescent="0.2">
      <c r="A88" s="25" t="s">
        <v>158</v>
      </c>
      <c r="B88" s="26" t="s">
        <v>159</v>
      </c>
      <c r="C88" s="17">
        <v>93266.65</v>
      </c>
      <c r="D88" s="17">
        <f>C88-E88</f>
        <v>93266.65</v>
      </c>
      <c r="E88" s="17">
        <v>0</v>
      </c>
      <c r="F88" s="17">
        <v>62980.160000000003</v>
      </c>
      <c r="G88" s="17">
        <f t="shared" si="7"/>
        <v>62980.160000000003</v>
      </c>
      <c r="H88" s="17">
        <v>0</v>
      </c>
      <c r="I88" s="14">
        <f t="shared" si="5"/>
        <v>67.526988478732761</v>
      </c>
      <c r="J88" s="14">
        <f t="shared" si="5"/>
        <v>67.526988478732761</v>
      </c>
      <c r="K88" s="14"/>
    </row>
    <row r="89" spans="1:11" ht="20.25" customHeight="1" x14ac:dyDescent="0.2">
      <c r="A89" s="20"/>
      <c r="B89" s="9" t="s">
        <v>160</v>
      </c>
      <c r="C89" s="11">
        <f>C55+C64+C67+C75+C81+C86</f>
        <v>94470520.919999987</v>
      </c>
      <c r="D89" s="11">
        <f>D55+D64+D67+D75+D81+D86</f>
        <v>85960657.719999984</v>
      </c>
      <c r="E89" s="11">
        <f>E55+E64+E67+E75+E81+E86</f>
        <v>8509863.1999999993</v>
      </c>
      <c r="F89" s="11">
        <f>F55+F64+F67+F75+F81+F86</f>
        <v>21280671.209999997</v>
      </c>
      <c r="G89" s="11">
        <f t="shared" si="7"/>
        <v>20177671.109999996</v>
      </c>
      <c r="H89" s="11">
        <f>H55+H64+H67+H75+H81+H86</f>
        <v>1103000.0999999999</v>
      </c>
      <c r="I89" s="11">
        <f t="shared" si="5"/>
        <v>22.526255812668804</v>
      </c>
      <c r="J89" s="11">
        <f t="shared" si="5"/>
        <v>23.473146489554335</v>
      </c>
      <c r="K89" s="11">
        <f>H89/E89*100</f>
        <v>12.961431624423762</v>
      </c>
    </row>
    <row r="90" spans="1:11" ht="15.75" customHeight="1" x14ac:dyDescent="0.2">
      <c r="A90" s="20" t="s">
        <v>161</v>
      </c>
      <c r="B90" s="9" t="s">
        <v>162</v>
      </c>
      <c r="C90" s="10">
        <f>C91</f>
        <v>7959</v>
      </c>
      <c r="D90" s="10">
        <f>D91</f>
        <v>7959</v>
      </c>
      <c r="E90" s="10">
        <f>E91</f>
        <v>0</v>
      </c>
      <c r="F90" s="10">
        <f>F91</f>
        <v>1762.75</v>
      </c>
      <c r="G90" s="10">
        <f t="shared" si="7"/>
        <v>1762.75</v>
      </c>
      <c r="H90" s="10">
        <f>H91</f>
        <v>0</v>
      </c>
      <c r="I90" s="11">
        <f t="shared" si="5"/>
        <v>22.147882899861791</v>
      </c>
      <c r="J90" s="11">
        <f t="shared" si="5"/>
        <v>22.147882899861791</v>
      </c>
      <c r="K90" s="14"/>
    </row>
    <row r="91" spans="1:11" ht="21" customHeight="1" x14ac:dyDescent="0.2">
      <c r="A91" s="21" t="s">
        <v>163</v>
      </c>
      <c r="B91" s="13" t="s">
        <v>162</v>
      </c>
      <c r="C91" s="17">
        <v>7959</v>
      </c>
      <c r="D91" s="17">
        <f>C91-E91</f>
        <v>7959</v>
      </c>
      <c r="E91" s="17">
        <v>0</v>
      </c>
      <c r="F91" s="17">
        <v>1762.75</v>
      </c>
      <c r="G91" s="17">
        <f t="shared" si="7"/>
        <v>1762.75</v>
      </c>
      <c r="H91" s="17"/>
      <c r="I91" s="14">
        <f t="shared" si="5"/>
        <v>22.147882899861791</v>
      </c>
      <c r="J91" s="14">
        <f t="shared" si="5"/>
        <v>22.147882899861791</v>
      </c>
      <c r="K91" s="14"/>
    </row>
    <row r="92" spans="1:11" ht="33.75" customHeight="1" x14ac:dyDescent="0.2">
      <c r="A92" s="20" t="s">
        <v>164</v>
      </c>
      <c r="B92" s="9" t="s">
        <v>165</v>
      </c>
      <c r="C92" s="10">
        <f>C93+C94+C95</f>
        <v>5686585.4000000004</v>
      </c>
      <c r="D92" s="10">
        <f>D93+D94+D95</f>
        <v>5686585.4000000004</v>
      </c>
      <c r="E92" s="10">
        <f>E93+E94+E95</f>
        <v>0</v>
      </c>
      <c r="F92" s="10">
        <f>F93+F94+F95</f>
        <v>1237000.1600000001</v>
      </c>
      <c r="G92" s="10">
        <f t="shared" si="7"/>
        <v>1237000.1600000001</v>
      </c>
      <c r="H92" s="10">
        <f>SUM(H93:H95)</f>
        <v>0</v>
      </c>
      <c r="I92" s="11">
        <f t="shared" si="5"/>
        <v>21.752951428461799</v>
      </c>
      <c r="J92" s="11">
        <f t="shared" si="5"/>
        <v>21.752951428461799</v>
      </c>
      <c r="K92" s="11"/>
    </row>
    <row r="93" spans="1:11" ht="31.5" customHeight="1" x14ac:dyDescent="0.2">
      <c r="A93" s="21" t="s">
        <v>166</v>
      </c>
      <c r="B93" s="13" t="s">
        <v>167</v>
      </c>
      <c r="C93" s="17">
        <v>1625695.5</v>
      </c>
      <c r="D93" s="17">
        <f>C93-E93</f>
        <v>1625695.5</v>
      </c>
      <c r="E93" s="17">
        <v>0</v>
      </c>
      <c r="F93" s="17">
        <v>487708.65</v>
      </c>
      <c r="G93" s="17">
        <f t="shared" si="7"/>
        <v>487708.65</v>
      </c>
      <c r="H93" s="17">
        <v>0</v>
      </c>
      <c r="I93" s="14">
        <f t="shared" si="5"/>
        <v>30</v>
      </c>
      <c r="J93" s="14">
        <f t="shared" si="5"/>
        <v>30</v>
      </c>
      <c r="K93" s="14"/>
    </row>
    <row r="94" spans="1:11" ht="21.75" customHeight="1" x14ac:dyDescent="0.2">
      <c r="A94" s="21" t="s">
        <v>168</v>
      </c>
      <c r="B94" s="13" t="s">
        <v>169</v>
      </c>
      <c r="C94" s="17">
        <v>505000</v>
      </c>
      <c r="D94" s="17">
        <f>C94-E94</f>
        <v>505000</v>
      </c>
      <c r="E94" s="17">
        <v>0</v>
      </c>
      <c r="F94" s="17">
        <v>0</v>
      </c>
      <c r="G94" s="17">
        <f t="shared" si="7"/>
        <v>0</v>
      </c>
      <c r="H94" s="17">
        <v>0</v>
      </c>
      <c r="I94" s="14">
        <f t="shared" si="5"/>
        <v>0</v>
      </c>
      <c r="J94" s="14">
        <f t="shared" si="5"/>
        <v>0</v>
      </c>
      <c r="K94" s="14"/>
    </row>
    <row r="95" spans="1:11" ht="22.5" customHeight="1" x14ac:dyDescent="0.2">
      <c r="A95" s="21" t="s">
        <v>170</v>
      </c>
      <c r="B95" s="13" t="s">
        <v>171</v>
      </c>
      <c r="C95" s="17">
        <v>3555889.9</v>
      </c>
      <c r="D95" s="17">
        <f>C95-E95</f>
        <v>3555889.9</v>
      </c>
      <c r="E95" s="17">
        <v>0</v>
      </c>
      <c r="F95" s="17">
        <v>749291.51</v>
      </c>
      <c r="G95" s="17">
        <f t="shared" si="7"/>
        <v>749291.51</v>
      </c>
      <c r="H95" s="17">
        <v>0</v>
      </c>
      <c r="I95" s="14">
        <f t="shared" si="5"/>
        <v>21.071842241234748</v>
      </c>
      <c r="J95" s="14">
        <f t="shared" si="5"/>
        <v>21.071842241234748</v>
      </c>
      <c r="K95" s="14"/>
    </row>
    <row r="96" spans="1:11" ht="20.25" hidden="1" customHeight="1" x14ac:dyDescent="0.2">
      <c r="A96" s="27"/>
      <c r="B96" s="28"/>
      <c r="C96" s="29"/>
      <c r="D96" s="29"/>
      <c r="E96" s="29">
        <f>E9-E16</f>
        <v>-208389.90000000037</v>
      </c>
      <c r="F96" s="29"/>
      <c r="G96" s="29"/>
      <c r="H96" s="29"/>
      <c r="I96" s="30"/>
      <c r="J96" s="30"/>
      <c r="K96" s="30"/>
    </row>
    <row r="97" spans="2:5" s="1" customFormat="1" ht="24.75" customHeight="1" x14ac:dyDescent="0.2">
      <c r="B97" s="2" t="s">
        <v>172</v>
      </c>
      <c r="C97" s="3"/>
      <c r="E97" s="3"/>
    </row>
    <row r="98" spans="2:5" s="1" customFormat="1" hidden="1" x14ac:dyDescent="0.2">
      <c r="B98" s="2"/>
      <c r="C98" s="3"/>
      <c r="E98" s="3">
        <f>E96+1584728.5</f>
        <v>1376338.5999999996</v>
      </c>
    </row>
    <row r="99" spans="2:5" s="1" customFormat="1" hidden="1" x14ac:dyDescent="0.2">
      <c r="B99" s="2"/>
      <c r="C99" s="3"/>
    </row>
    <row r="100" spans="2:5" s="1" customFormat="1" hidden="1" x14ac:dyDescent="0.2">
      <c r="B100" s="2"/>
      <c r="C100" s="3"/>
    </row>
    <row r="101" spans="2:5" s="1" customFormat="1" hidden="1" x14ac:dyDescent="0.2">
      <c r="B101" s="2"/>
      <c r="C101" s="3"/>
      <c r="E101" s="3">
        <f>50948.8+E96</f>
        <v>-157441.10000000038</v>
      </c>
    </row>
    <row r="102" spans="2:5" s="1" customFormat="1" hidden="1" x14ac:dyDescent="0.2">
      <c r="B102" s="2"/>
      <c r="C102" s="3"/>
      <c r="E102" s="1">
        <f>6600+750</f>
        <v>7350</v>
      </c>
    </row>
    <row r="103" spans="2:5" s="1" customFormat="1" hidden="1" x14ac:dyDescent="0.2">
      <c r="B103" s="2"/>
      <c r="C103" s="3"/>
    </row>
    <row r="106" spans="2:5" s="1" customFormat="1" x14ac:dyDescent="0.2">
      <c r="B106" s="2"/>
      <c r="C106" s="3"/>
      <c r="E106" s="3"/>
    </row>
    <row r="107" spans="2:5" x14ac:dyDescent="0.2">
      <c r="E107" s="3"/>
    </row>
    <row r="109" spans="2:5" x14ac:dyDescent="0.2">
      <c r="E109" s="3"/>
    </row>
    <row r="110" spans="2:5" x14ac:dyDescent="0.2">
      <c r="E110" s="3"/>
    </row>
  </sheetData>
  <mergeCells count="15">
    <mergeCell ref="H1:K1"/>
    <mergeCell ref="A3:K3"/>
    <mergeCell ref="A4:K4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8740157480314965" right="0.78740157480314965" top="0.78740157480314965" bottom="0.39370078740157483" header="0.31496062992125984" footer="0.31496062992125984"/>
  <pageSetup paperSize="9" scale="5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01.04.2020</vt:lpstr>
      <vt:lpstr>'НА 01.04.2020'!Заголовки_для_печати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2020-04-16T11:34:37Z</dcterms:created>
  <dcterms:modified xsi:type="dcterms:W3CDTF">2020-04-27T07:09:07Z</dcterms:modified>
</cp:coreProperties>
</file>