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9015"/>
  </bookViews>
  <sheets>
    <sheet name="2020 год" sheetId="1" r:id="rId1"/>
  </sheets>
  <definedNames>
    <definedName name="_xlnm._FilterDatabase" localSheetId="0" hidden="1">'2020 год'!$A$16:$K$91</definedName>
    <definedName name="_xlnm.Print_Titles" localSheetId="0">'2020 год'!$6:$8</definedName>
    <definedName name="_xlnm.Print_Area" localSheetId="0">'2020 год'!$A$1:$K$93</definedName>
  </definedNames>
  <calcPr calcId="145621"/>
</workbook>
</file>

<file path=xl/calcChain.xml><?xml version="1.0" encoding="utf-8"?>
<calcChain xmlns="http://schemas.openxmlformats.org/spreadsheetml/2006/main">
  <c r="D9" i="1" l="1"/>
  <c r="G9" i="1"/>
  <c r="C12" i="1"/>
  <c r="F12" i="1"/>
  <c r="I12" i="1" s="1"/>
  <c r="E13" i="1"/>
  <c r="C14" i="1"/>
  <c r="H14" i="1"/>
  <c r="F14" i="1" s="1"/>
  <c r="C18" i="1"/>
  <c r="F18" i="1"/>
  <c r="I18" i="1"/>
  <c r="D19" i="1"/>
  <c r="G19" i="1"/>
  <c r="I19" i="1"/>
  <c r="J19" i="1"/>
  <c r="D20" i="1"/>
  <c r="G20" i="1"/>
  <c r="I20" i="1"/>
  <c r="J20" i="1"/>
  <c r="K20" i="1"/>
  <c r="D21" i="1"/>
  <c r="J21" i="1" s="1"/>
  <c r="G21" i="1"/>
  <c r="I21" i="1"/>
  <c r="K21" i="1"/>
  <c r="D22" i="1"/>
  <c r="J22" i="1" s="1"/>
  <c r="G22" i="1"/>
  <c r="I22" i="1"/>
  <c r="K22" i="1"/>
  <c r="D23" i="1"/>
  <c r="G23" i="1"/>
  <c r="I23" i="1"/>
  <c r="K23" i="1"/>
  <c r="D24" i="1"/>
  <c r="G24" i="1"/>
  <c r="I24" i="1"/>
  <c r="J24" i="1"/>
  <c r="K24" i="1"/>
  <c r="D25" i="1"/>
  <c r="J25" i="1" s="1"/>
  <c r="G25" i="1"/>
  <c r="I25" i="1"/>
  <c r="E26" i="1"/>
  <c r="D26" i="1" s="1"/>
  <c r="H26" i="1"/>
  <c r="H18" i="1" s="1"/>
  <c r="I26" i="1"/>
  <c r="K26" i="1"/>
  <c r="C27" i="1"/>
  <c r="D27" i="1"/>
  <c r="E27" i="1"/>
  <c r="F27" i="1"/>
  <c r="H27" i="1"/>
  <c r="K27" i="1"/>
  <c r="D28" i="1"/>
  <c r="G28" i="1"/>
  <c r="I28" i="1"/>
  <c r="K28" i="1"/>
  <c r="C29" i="1"/>
  <c r="E29" i="1"/>
  <c r="F29" i="1"/>
  <c r="H29" i="1"/>
  <c r="D30" i="1"/>
  <c r="J30" i="1" s="1"/>
  <c r="G30" i="1"/>
  <c r="I30" i="1"/>
  <c r="D31" i="1"/>
  <c r="J31" i="1" s="1"/>
  <c r="G31" i="1"/>
  <c r="I31" i="1"/>
  <c r="D32" i="1"/>
  <c r="J32" i="1" s="1"/>
  <c r="G32" i="1"/>
  <c r="I32" i="1"/>
  <c r="C33" i="1"/>
  <c r="F33" i="1"/>
  <c r="D34" i="1"/>
  <c r="G34" i="1"/>
  <c r="I34" i="1"/>
  <c r="K34" i="1"/>
  <c r="D35" i="1"/>
  <c r="G35" i="1"/>
  <c r="I35" i="1"/>
  <c r="J35" i="1"/>
  <c r="D36" i="1"/>
  <c r="G36" i="1"/>
  <c r="I36" i="1"/>
  <c r="J36" i="1"/>
  <c r="K36" i="1"/>
  <c r="D37" i="1"/>
  <c r="J37" i="1" s="1"/>
  <c r="G37" i="1"/>
  <c r="I37" i="1"/>
  <c r="K37" i="1"/>
  <c r="D38" i="1"/>
  <c r="J38" i="1" s="1"/>
  <c r="G38" i="1"/>
  <c r="I38" i="1"/>
  <c r="K38" i="1"/>
  <c r="D39" i="1"/>
  <c r="G39" i="1"/>
  <c r="I39" i="1"/>
  <c r="K39" i="1"/>
  <c r="E40" i="1"/>
  <c r="H40" i="1"/>
  <c r="H33" i="1" s="1"/>
  <c r="I40" i="1"/>
  <c r="D41" i="1"/>
  <c r="J41" i="1" s="1"/>
  <c r="G41" i="1"/>
  <c r="I41" i="1"/>
  <c r="K41" i="1"/>
  <c r="D42" i="1"/>
  <c r="J42" i="1" s="1"/>
  <c r="G42" i="1"/>
  <c r="I42" i="1"/>
  <c r="D43" i="1"/>
  <c r="J43" i="1" s="1"/>
  <c r="G43" i="1"/>
  <c r="I43" i="1"/>
  <c r="K43" i="1"/>
  <c r="C44" i="1"/>
  <c r="E44" i="1"/>
  <c r="K44" i="1" s="1"/>
  <c r="F44" i="1"/>
  <c r="G44" i="1"/>
  <c r="H44" i="1"/>
  <c r="I44" i="1"/>
  <c r="D45" i="1"/>
  <c r="G45" i="1"/>
  <c r="I45" i="1"/>
  <c r="J45" i="1"/>
  <c r="K45" i="1"/>
  <c r="M45" i="1"/>
  <c r="D46" i="1"/>
  <c r="G46" i="1"/>
  <c r="I46" i="1"/>
  <c r="J46" i="1"/>
  <c r="K46" i="1"/>
  <c r="D47" i="1"/>
  <c r="J47" i="1" s="1"/>
  <c r="G47" i="1"/>
  <c r="I47" i="1"/>
  <c r="K47" i="1"/>
  <c r="D48" i="1"/>
  <c r="J48" i="1" s="1"/>
  <c r="G48" i="1"/>
  <c r="I48" i="1"/>
  <c r="C49" i="1"/>
  <c r="E49" i="1"/>
  <c r="F49" i="1"/>
  <c r="H49" i="1"/>
  <c r="K49" i="1" s="1"/>
  <c r="D50" i="1"/>
  <c r="G50" i="1"/>
  <c r="I50" i="1"/>
  <c r="K50" i="1"/>
  <c r="D51" i="1"/>
  <c r="G51" i="1"/>
  <c r="I51" i="1"/>
  <c r="J51" i="1"/>
  <c r="K51" i="1"/>
  <c r="C52" i="1"/>
  <c r="F52" i="1"/>
  <c r="I52" i="1" s="1"/>
  <c r="D53" i="1"/>
  <c r="J53" i="1" s="1"/>
  <c r="G53" i="1"/>
  <c r="I53" i="1"/>
  <c r="K53" i="1"/>
  <c r="E54" i="1"/>
  <c r="E52" i="1" s="1"/>
  <c r="H54" i="1"/>
  <c r="H52" i="1" s="1"/>
  <c r="I54" i="1"/>
  <c r="K54" i="1"/>
  <c r="D55" i="1"/>
  <c r="G55" i="1"/>
  <c r="I55" i="1"/>
  <c r="J55" i="1"/>
  <c r="K55" i="1"/>
  <c r="D56" i="1"/>
  <c r="J56" i="1" s="1"/>
  <c r="G56" i="1"/>
  <c r="I56" i="1"/>
  <c r="K56" i="1"/>
  <c r="D57" i="1"/>
  <c r="J57" i="1" s="1"/>
  <c r="G57" i="1"/>
  <c r="I57" i="1"/>
  <c r="D58" i="1"/>
  <c r="J58" i="1" s="1"/>
  <c r="G58" i="1"/>
  <c r="I58" i="1"/>
  <c r="D59" i="1"/>
  <c r="J59" i="1" s="1"/>
  <c r="G59" i="1"/>
  <c r="I59" i="1"/>
  <c r="D60" i="1"/>
  <c r="J60" i="1" s="1"/>
  <c r="G60" i="1"/>
  <c r="I60" i="1"/>
  <c r="K60" i="1"/>
  <c r="C61" i="1"/>
  <c r="E61" i="1"/>
  <c r="K61" i="1" s="1"/>
  <c r="F61" i="1"/>
  <c r="G61" i="1"/>
  <c r="H61" i="1"/>
  <c r="I61" i="1"/>
  <c r="D62" i="1"/>
  <c r="G62" i="1"/>
  <c r="I62" i="1"/>
  <c r="J62" i="1"/>
  <c r="K62" i="1"/>
  <c r="D63" i="1"/>
  <c r="J63" i="1" s="1"/>
  <c r="G63" i="1"/>
  <c r="I63" i="1"/>
  <c r="K63" i="1"/>
  <c r="C64" i="1"/>
  <c r="F64" i="1"/>
  <c r="D65" i="1"/>
  <c r="G65" i="1"/>
  <c r="I65" i="1"/>
  <c r="K65" i="1"/>
  <c r="D66" i="1"/>
  <c r="G66" i="1"/>
  <c r="I66" i="1"/>
  <c r="J66" i="1"/>
  <c r="K66" i="1"/>
  <c r="D67" i="1"/>
  <c r="J67" i="1" s="1"/>
  <c r="G67" i="1"/>
  <c r="I67" i="1"/>
  <c r="D68" i="1"/>
  <c r="G68" i="1"/>
  <c r="I68" i="1"/>
  <c r="K68" i="1"/>
  <c r="D69" i="1"/>
  <c r="G69" i="1"/>
  <c r="I69" i="1"/>
  <c r="J69" i="1"/>
  <c r="D70" i="1"/>
  <c r="G70" i="1"/>
  <c r="I70" i="1"/>
  <c r="J70" i="1"/>
  <c r="E71" i="1"/>
  <c r="H71" i="1"/>
  <c r="H64" i="1" s="1"/>
  <c r="I71" i="1"/>
  <c r="C72" i="1"/>
  <c r="F72" i="1"/>
  <c r="I72" i="1"/>
  <c r="D73" i="1"/>
  <c r="G73" i="1"/>
  <c r="I73" i="1"/>
  <c r="J73" i="1"/>
  <c r="K73" i="1"/>
  <c r="D74" i="1"/>
  <c r="J74" i="1" s="1"/>
  <c r="G74" i="1"/>
  <c r="I74" i="1"/>
  <c r="K74" i="1"/>
  <c r="E75" i="1"/>
  <c r="D75" i="1" s="1"/>
  <c r="H75" i="1"/>
  <c r="I75" i="1"/>
  <c r="D76" i="1"/>
  <c r="G76" i="1"/>
  <c r="I76" i="1"/>
  <c r="K76" i="1"/>
  <c r="D77" i="1"/>
  <c r="G77" i="1"/>
  <c r="I77" i="1"/>
  <c r="J77" i="1"/>
  <c r="K77" i="1"/>
  <c r="C78" i="1"/>
  <c r="E78" i="1"/>
  <c r="F78" i="1"/>
  <c r="G78" i="1" s="1"/>
  <c r="H78" i="1"/>
  <c r="K78" i="1" s="1"/>
  <c r="D79" i="1"/>
  <c r="J79" i="1" s="1"/>
  <c r="G79" i="1"/>
  <c r="I79" i="1"/>
  <c r="K79" i="1"/>
  <c r="D80" i="1"/>
  <c r="G80" i="1"/>
  <c r="I80" i="1"/>
  <c r="K80" i="1"/>
  <c r="D81" i="1"/>
  <c r="G81" i="1"/>
  <c r="I81" i="1"/>
  <c r="J81" i="1"/>
  <c r="K81" i="1"/>
  <c r="C82" i="1"/>
  <c r="F82" i="1"/>
  <c r="G82" i="1" s="1"/>
  <c r="D83" i="1"/>
  <c r="G83" i="1"/>
  <c r="I83" i="1"/>
  <c r="D84" i="1"/>
  <c r="G84" i="1"/>
  <c r="I84" i="1"/>
  <c r="C85" i="1"/>
  <c r="C86" i="1"/>
  <c r="E86" i="1"/>
  <c r="F86" i="1"/>
  <c r="H86" i="1"/>
  <c r="D87" i="1"/>
  <c r="J87" i="1" s="1"/>
  <c r="G87" i="1"/>
  <c r="I87" i="1"/>
  <c r="C88" i="1"/>
  <c r="E88" i="1"/>
  <c r="F88" i="1"/>
  <c r="H88" i="1"/>
  <c r="K88" i="1" s="1"/>
  <c r="D89" i="1"/>
  <c r="D88" i="1" s="1"/>
  <c r="G89" i="1"/>
  <c r="I89" i="1"/>
  <c r="J89" i="1"/>
  <c r="D90" i="1"/>
  <c r="G90" i="1"/>
  <c r="I90" i="1"/>
  <c r="J90" i="1"/>
  <c r="D91" i="1"/>
  <c r="G91" i="1"/>
  <c r="I91" i="1"/>
  <c r="J91" i="1"/>
  <c r="K91" i="1"/>
  <c r="D86" i="1" l="1"/>
  <c r="I78" i="1"/>
  <c r="D29" i="1"/>
  <c r="E18" i="1"/>
  <c r="K18" i="1" s="1"/>
  <c r="J84" i="1"/>
  <c r="J80" i="1"/>
  <c r="J76" i="1"/>
  <c r="D72" i="1"/>
  <c r="J68" i="1"/>
  <c r="J65" i="1"/>
  <c r="D61" i="1"/>
  <c r="G54" i="1"/>
  <c r="J54" i="1" s="1"/>
  <c r="D54" i="1"/>
  <c r="J50" i="1"/>
  <c r="D49" i="1"/>
  <c r="D44" i="1"/>
  <c r="J39" i="1"/>
  <c r="J34" i="1"/>
  <c r="G26" i="1"/>
  <c r="J26" i="1" s="1"/>
  <c r="J23" i="1"/>
  <c r="G88" i="1"/>
  <c r="J88" i="1" s="1"/>
  <c r="I88" i="1"/>
  <c r="G86" i="1"/>
  <c r="J86" i="1" s="1"/>
  <c r="I86" i="1"/>
  <c r="D82" i="1"/>
  <c r="J83" i="1"/>
  <c r="J82" i="1"/>
  <c r="H72" i="1"/>
  <c r="G75" i="1"/>
  <c r="J75" i="1" s="1"/>
  <c r="K75" i="1"/>
  <c r="E64" i="1"/>
  <c r="D71" i="1"/>
  <c r="K64" i="1"/>
  <c r="D64" i="1"/>
  <c r="J61" i="1"/>
  <c r="H85" i="1"/>
  <c r="D52" i="1"/>
  <c r="G49" i="1"/>
  <c r="J49" i="1" s="1"/>
  <c r="I49" i="1"/>
  <c r="J44" i="1"/>
  <c r="E33" i="1"/>
  <c r="D40" i="1"/>
  <c r="K33" i="1"/>
  <c r="D33" i="1"/>
  <c r="G29" i="1"/>
  <c r="J29" i="1" s="1"/>
  <c r="I29" i="1"/>
  <c r="G27" i="1"/>
  <c r="I27" i="1"/>
  <c r="G18" i="1"/>
  <c r="F16" i="1"/>
  <c r="H13" i="1"/>
  <c r="I82" i="1"/>
  <c r="D78" i="1"/>
  <c r="J78" i="1" s="1"/>
  <c r="E72" i="1"/>
  <c r="E16" i="1" s="1"/>
  <c r="G71" i="1"/>
  <c r="K71" i="1"/>
  <c r="G64" i="1"/>
  <c r="I64" i="1"/>
  <c r="F85" i="1"/>
  <c r="K52" i="1"/>
  <c r="G52" i="1"/>
  <c r="J52" i="1" s="1"/>
  <c r="G40" i="1"/>
  <c r="J40" i="1" s="1"/>
  <c r="K40" i="1"/>
  <c r="G33" i="1"/>
  <c r="J33" i="1" s="1"/>
  <c r="I33" i="1"/>
  <c r="D18" i="1"/>
  <c r="D16" i="1" s="1"/>
  <c r="C16" i="1"/>
  <c r="E9" i="1"/>
  <c r="C10" i="1" s="1"/>
  <c r="C13" i="1"/>
  <c r="C9" i="1" s="1"/>
  <c r="J64" i="1" l="1"/>
  <c r="J71" i="1"/>
  <c r="E85" i="1"/>
  <c r="F13" i="1"/>
  <c r="H9" i="1"/>
  <c r="F10" i="1" s="1"/>
  <c r="D85" i="1"/>
  <c r="I85" i="1"/>
  <c r="G85" i="1"/>
  <c r="J85" i="1" s="1"/>
  <c r="I16" i="1"/>
  <c r="J18" i="1"/>
  <c r="K85" i="1"/>
  <c r="G72" i="1"/>
  <c r="J72" i="1" s="1"/>
  <c r="K72" i="1"/>
  <c r="H16" i="1"/>
  <c r="K16" i="1" s="1"/>
  <c r="G16" i="1" l="1"/>
  <c r="J16" i="1" s="1"/>
  <c r="I13" i="1"/>
  <c r="F9" i="1"/>
  <c r="I9" i="1" s="1"/>
</calcChain>
</file>

<file path=xl/sharedStrings.xml><?xml version="1.0" encoding="utf-8"?>
<sst xmlns="http://schemas.openxmlformats.org/spreadsheetml/2006/main" count="171" uniqueCount="167">
  <si>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</si>
  <si>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</si>
  <si>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</si>
  <si>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</si>
  <si>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</si>
  <si>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</si>
  <si>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</si>
  <si>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</si>
  <si>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внутреннего государственного и муниципального долга</t>
  </si>
  <si>
    <t>1301</t>
  </si>
  <si>
    <t>1300</t>
  </si>
  <si>
    <t>ВСЕГО ПО СОЦИАЛЬНО-КУЛЬТУРНОЙ СФЕРЕ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</si>
  <si>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</si>
  <si>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</si>
  <si>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</si>
  <si>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</si>
  <si>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</si>
  <si>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</si>
  <si>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</si>
  <si>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</si>
  <si>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</si>
  <si>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</si>
  <si>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</si>
  <si>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</si>
  <si>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</si>
  <si>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</si>
  <si>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</si>
  <si>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</si>
  <si>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</si>
  <si>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</si>
  <si>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</si>
  <si>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</si>
  <si>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</si>
  <si>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</si>
  <si>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</si>
  <si>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</si>
  <si>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</si>
  <si>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</si>
  <si>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</si>
  <si>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</si>
  <si>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</si>
  <si>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</si>
  <si>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</si>
  <si>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</si>
  <si>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</si>
  <si>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</si>
  <si>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</si>
  <si>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</si>
  <si>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</si>
  <si>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</si>
  <si>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</si>
  <si>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</si>
  <si>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</si>
  <si>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</si>
  <si>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</si>
  <si>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</si>
  <si>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</si>
  <si>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</si>
  <si>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</si>
  <si>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</si>
  <si>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</si>
  <si>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</si>
  <si>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</si>
  <si>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</si>
  <si>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Высшее и послевузовское профессиональное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</si>
  <si>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</si>
  <si>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</si>
  <si>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</si>
  <si>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</si>
  <si>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</si>
  <si>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</si>
  <si>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</si>
  <si>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</si>
  <si>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</si>
  <si>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</si>
  <si>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</si>
  <si>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</si>
  <si>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</si>
  <si>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</si>
  <si>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</si>
  <si>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</si>
  <si>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</si>
  <si>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</si>
  <si>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</si>
  <si>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</si>
  <si>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</si>
  <si>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</si>
  <si>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</si>
  <si>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</si>
  <si>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</si>
  <si>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</si>
  <si>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</si>
  <si>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</si>
  <si>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</si>
  <si>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</si>
  <si>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</si>
  <si>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</si>
  <si>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</si>
  <si>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</si>
  <si>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</si>
  <si>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</si>
  <si>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</si>
  <si>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</si>
  <si>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</si>
  <si>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</si>
  <si>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</si>
  <si>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</si>
  <si>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</si>
  <si>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</si>
  <si>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</si>
  <si>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</si>
  <si>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</si>
  <si>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</si>
  <si>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</si>
  <si>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</si>
  <si>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</si>
  <si>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</si>
  <si>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</si>
  <si>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</si>
  <si>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</si>
  <si>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</si>
  <si>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</si>
  <si>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</si>
  <si>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</si>
  <si>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</si>
  <si>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</si>
  <si>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</si>
  <si>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</si>
  <si>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</si>
  <si>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</si>
  <si>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</si>
  <si>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</si>
  <si>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</si>
  <si>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</si>
  <si>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Обсепечение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</si>
  <si>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</si>
  <si>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</si>
  <si>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</si>
  <si>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</si>
  <si>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</si>
  <si>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</si>
  <si>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</si>
  <si>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</si>
  <si>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</si>
  <si>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</si>
  <si>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</si>
  <si>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в том числе:</t>
  </si>
  <si>
    <t>РАСХОДЫ (всего)</t>
  </si>
  <si>
    <t>Доходы от возврата остатков межбюджетных трансфертов прошлых лет, возврат остатков межбюджетных трансфертов прошлых лет</t>
  </si>
  <si>
    <t>Безвозмездные поступления от других бюджетов, корпорации, прочие</t>
  </si>
  <si>
    <t>Налоговые и неналоговые доходы</t>
  </si>
  <si>
    <t>проверка формул</t>
  </si>
  <si>
    <t>ДОХОДЫ (всего)</t>
  </si>
  <si>
    <t>% исполнения расходов за счет безвозмездных поступлений</t>
  </si>
  <si>
    <t>% исполнения расходов  за счет собственных средств</t>
  </si>
  <si>
    <t>% исполнения плана года</t>
  </si>
  <si>
    <t>в т.ч. за счет безвозмездных поступлений</t>
  </si>
  <si>
    <t>в т.ч. за счет собственных средств</t>
  </si>
  <si>
    <t>Исполнено, всего</t>
  </si>
  <si>
    <t>Назначено на год, всего</t>
  </si>
  <si>
    <t>на 01.01.2021.</t>
  </si>
  <si>
    <t>Наименование раздела, подраздела</t>
  </si>
  <si>
    <t>Раздел, подраздел</t>
  </si>
  <si>
    <t>тыс. руб.</t>
  </si>
  <si>
    <t>(по данным годового отчета)</t>
  </si>
  <si>
    <t>Информация об исполнении областного бюджета Ленинградской области на 01.01.2021. (за счет собственных средств и безвозмездных поступлений текущего года)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</si>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</sst>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92D050"/>
      <name val="Times New Roman"/>
      <family val="1"/>
    </font>
    <font>
      <b/>
      <sz val="18"/>
      <color rgb="FF92D050"/>
      <name val="Times New Roman"/>
      <family val="1"/>
    </font>
    <font>
      <sz val="8"/>
      <name val="Arial Cyr"/>
      <charset val="204"/>
    </font>
    <font>
      <sz val="12"/>
      <color rgb="FF92D05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  <charset val="20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7" fillId="0" borderId="0"/>
  </cellStyleXfs>
  <cellXfs count="53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164" fontId="3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164" fontId="7" fillId="2" borderId="0" xfId="1" applyNumberFormat="1" applyFont="1" applyFill="1" applyBorder="1" applyAlignment="1">
      <alignment horizontal="center" vertical="top" wrapText="1" shrinkToFit="1"/>
    </xf>
    <xf numFmtId="4" fontId="8" fillId="2" borderId="0" xfId="0" applyNumberFormat="1" applyFont="1" applyFill="1"/>
    <xf numFmtId="164" fontId="9" fillId="2" borderId="0" xfId="0" applyNumberFormat="1" applyFont="1" applyFill="1" applyBorder="1" applyAlignment="1">
      <alignment horizontal="center" vertical="top" wrapText="1" shrinkToFit="1"/>
    </xf>
    <xf numFmtId="164" fontId="9" fillId="2" borderId="0" xfId="1" applyNumberFormat="1" applyFont="1" applyFill="1" applyBorder="1" applyAlignment="1">
      <alignment horizontal="center" vertical="top" wrapText="1" shrinkToFit="1"/>
    </xf>
    <xf numFmtId="164" fontId="8" fillId="2" borderId="0" xfId="1" applyNumberFormat="1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left" vertical="top" wrapText="1" shrinkToFit="1"/>
    </xf>
    <xf numFmtId="49" fontId="2" fillId="2" borderId="0" xfId="0" applyNumberFormat="1" applyFont="1" applyFill="1" applyBorder="1" applyAlignment="1">
      <alignment horizontal="center" vertical="top" wrapText="1" shrinkToFit="1"/>
    </xf>
    <xf numFmtId="164" fontId="9" fillId="2" borderId="1" xfId="0" applyNumberFormat="1" applyFont="1" applyFill="1" applyBorder="1" applyAlignment="1">
      <alignment horizontal="center" vertical="top" wrapText="1" shrinkToFit="1"/>
    </xf>
    <xf numFmtId="164" fontId="9" fillId="2" borderId="1" xfId="1" applyNumberFormat="1" applyFont="1" applyFill="1" applyBorder="1" applyAlignment="1">
      <alignment horizontal="center" vertical="top" wrapText="1" shrinkToFit="1"/>
    </xf>
    <xf numFmtId="0" fontId="10" fillId="2" borderId="1" xfId="0" applyFont="1" applyFill="1" applyBorder="1" applyAlignment="1">
      <alignment horizontal="left" vertical="top" wrapText="1" shrinkToFit="1"/>
    </xf>
    <xf numFmtId="49" fontId="2" fillId="2" borderId="1" xfId="0" applyNumberFormat="1" applyFont="1" applyFill="1" applyBorder="1" applyAlignment="1">
      <alignment horizontal="center" vertical="top" wrapText="1" shrinkToFit="1"/>
    </xf>
    <xf numFmtId="164" fontId="11" fillId="2" borderId="1" xfId="0" applyNumberFormat="1" applyFont="1" applyFill="1" applyBorder="1" applyAlignment="1">
      <alignment horizontal="center" vertical="top" wrapText="1" shrinkToFit="1"/>
    </xf>
    <xf numFmtId="164" fontId="11" fillId="2" borderId="1" xfId="1" applyNumberFormat="1" applyFont="1" applyFill="1" applyBorder="1" applyAlignment="1">
      <alignment horizontal="center" vertical="top" wrapText="1" shrinkToFit="1"/>
    </xf>
    <xf numFmtId="0" fontId="12" fillId="2" borderId="1" xfId="0" applyFont="1" applyFill="1" applyBorder="1" applyAlignment="1">
      <alignment horizontal="left" vertical="top" wrapText="1" shrinkToFit="1"/>
    </xf>
    <xf numFmtId="49" fontId="13" fillId="2" borderId="1" xfId="0" applyNumberFormat="1" applyFont="1" applyFill="1" applyBorder="1" applyAlignment="1">
      <alignment horizontal="center" vertical="top" wrapText="1" shrinkToFit="1"/>
    </xf>
    <xf numFmtId="49" fontId="10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center" vertical="top" wrapText="1" shrinkToFit="1"/>
    </xf>
    <xf numFmtId="4" fontId="9" fillId="2" borderId="1" xfId="0" applyNumberFormat="1" applyFont="1" applyFill="1" applyBorder="1" applyAlignment="1">
      <alignment horizontal="center" vertical="top" wrapText="1" shrinkToFit="1"/>
    </xf>
    <xf numFmtId="4" fontId="11" fillId="2" borderId="1" xfId="0" applyNumberFormat="1" applyFont="1" applyFill="1" applyBorder="1" applyAlignment="1">
      <alignment horizontal="center" vertical="top" wrapText="1" shrinkToFit="1"/>
    </xf>
    <xf numFmtId="0" fontId="14" fillId="2" borderId="1" xfId="0" applyFont="1" applyFill="1" applyBorder="1" applyAlignment="1">
      <alignment horizontal="left" vertical="top" wrapText="1" shrinkToFit="1"/>
    </xf>
    <xf numFmtId="0" fontId="8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right" vertical="top" wrapText="1" shrinkToFit="1"/>
    </xf>
    <xf numFmtId="0" fontId="15" fillId="2" borderId="0" xfId="0" applyFont="1" applyFill="1" applyAlignment="1">
      <alignment vertical="top"/>
    </xf>
    <xf numFmtId="0" fontId="9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center" vertical="top" shrinkToFit="1"/>
    </xf>
    <xf numFmtId="0" fontId="2" fillId="2" borderId="0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16" fillId="2" borderId="0" xfId="0" applyFont="1" applyFill="1" applyAlignment="1">
      <alignment horizontal="center" vertical="top" shrinkToFit="1"/>
    </xf>
    <xf numFmtId="0" fontId="11" fillId="2" borderId="0" xfId="0" applyFont="1" applyFill="1" applyBorder="1" applyAlignment="1">
      <alignment horizontal="center" vertical="top" shrinkToFit="1"/>
    </xf>
    <xf numFmtId="0" fontId="2" fillId="2" borderId="7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12" fillId="2" borderId="6" xfId="0" applyNumberFormat="1" applyFont="1" applyFill="1" applyBorder="1" applyAlignment="1">
      <alignment horizontal="center" vertical="top" wrapText="1" shrinkToFit="1"/>
    </xf>
    <xf numFmtId="0" fontId="12" fillId="2" borderId="5" xfId="0" applyNumberFormat="1" applyFont="1" applyFill="1" applyBorder="1" applyAlignment="1">
      <alignment horizontal="center" vertical="top" wrapText="1" shrinkToFit="1"/>
    </xf>
    <xf numFmtId="0" fontId="12" fillId="2" borderId="4" xfId="0" applyNumberFormat="1" applyFont="1" applyFill="1" applyBorder="1" applyAlignment="1">
      <alignment horizontal="center" vertical="top" wrapText="1" shrinkToFit="1"/>
    </xf>
    <xf numFmtId="164" fontId="12" fillId="2" borderId="1" xfId="0" applyNumberFormat="1" applyFont="1" applyFill="1" applyBorder="1" applyAlignment="1">
      <alignment horizontal="center" vertical="top" wrapText="1" shrinkToFit="1"/>
    </xf>
    <xf numFmtId="0" fontId="18" fillId="2" borderId="0" xfId="0" applyFont="1" applyFill="1" applyAlignment="1">
      <alignment horizontal="right" vertical="top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topLeftCell="A80" zoomScale="60" zoomScaleNormal="60" workbookViewId="0">
      <selection activeCell="B93" sqref="B93"/>
    </sheetView>
  </sheetViews>
  <sheetFormatPr defaultRowHeight="12.75" x14ac:dyDescent="0.2"/>
  <cols>
    <col min="1" max="1" width="9.28515625" style="2" customWidth="1"/>
    <col min="2" max="2" width="86.5703125" style="5" customWidth="1"/>
    <col min="3" max="3" width="19.28515625" style="4" customWidth="1"/>
    <col min="4" max="4" width="19.5703125" style="2" customWidth="1"/>
    <col min="5" max="5" width="20" style="3" customWidth="1"/>
    <col min="6" max="6" width="18.5703125" style="2" customWidth="1"/>
    <col min="7" max="7" width="19.42578125" style="2" customWidth="1"/>
    <col min="8" max="8" width="17.85546875" style="2" customWidth="1"/>
    <col min="9" max="9" width="15.140625" style="2" customWidth="1"/>
    <col min="10" max="10" width="19.42578125" style="2" customWidth="1"/>
    <col min="11" max="11" width="17.28515625" style="2" customWidth="1"/>
    <col min="12" max="12" width="9.140625" style="1" customWidth="1"/>
    <col min="13" max="13" width="12.42578125" style="1" hidden="1" customWidth="1"/>
    <col min="14" max="14" width="21.5703125" style="1" customWidth="1"/>
    <col min="15" max="15" width="17.5703125" style="1" customWidth="1"/>
    <col min="16" max="16384" width="9.140625" style="1"/>
  </cols>
  <sheetData>
    <row r="1" spans="1:14" ht="19.5" customHeight="1" x14ac:dyDescent="0.2">
      <c r="H1" s="41"/>
      <c r="I1" s="41"/>
      <c r="J1" s="52" t="s">
        <v>166</v>
      </c>
      <c r="K1" s="52"/>
    </row>
    <row r="2" spans="1:14" hidden="1" x14ac:dyDescent="0.2"/>
    <row r="3" spans="1:14" s="41" customFormat="1" ht="25.5" customHeight="1" x14ac:dyDescent="0.2">
      <c r="A3" s="43" t="s">
        <v>165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4" s="41" customFormat="1" ht="19.5" customHeight="1" x14ac:dyDescent="0.2">
      <c r="A4" s="44" t="s">
        <v>164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4" ht="19.5" customHeight="1" x14ac:dyDescent="0.2">
      <c r="A5" s="39"/>
      <c r="F5" s="7"/>
      <c r="G5" s="40"/>
      <c r="H5" s="40"/>
      <c r="I5" s="39"/>
      <c r="J5" s="39"/>
      <c r="K5" s="38" t="s">
        <v>163</v>
      </c>
    </row>
    <row r="6" spans="1:14" ht="18.75" customHeight="1" x14ac:dyDescent="0.2">
      <c r="A6" s="42" t="s">
        <v>162</v>
      </c>
      <c r="B6" s="45" t="s">
        <v>161</v>
      </c>
      <c r="C6" s="48" t="s">
        <v>160</v>
      </c>
      <c r="D6" s="49"/>
      <c r="E6" s="49"/>
      <c r="F6" s="49"/>
      <c r="G6" s="49"/>
      <c r="H6" s="49"/>
      <c r="I6" s="49"/>
      <c r="J6" s="49"/>
      <c r="K6" s="50"/>
    </row>
    <row r="7" spans="1:14" ht="13.15" customHeight="1" x14ac:dyDescent="0.2">
      <c r="A7" s="42"/>
      <c r="B7" s="46"/>
      <c r="C7" s="51" t="s">
        <v>159</v>
      </c>
      <c r="D7" s="42" t="s">
        <v>157</v>
      </c>
      <c r="E7" s="42" t="s">
        <v>156</v>
      </c>
      <c r="F7" s="51" t="s">
        <v>158</v>
      </c>
      <c r="G7" s="42" t="s">
        <v>157</v>
      </c>
      <c r="H7" s="42" t="s">
        <v>156</v>
      </c>
      <c r="I7" s="42" t="s">
        <v>155</v>
      </c>
      <c r="J7" s="42" t="s">
        <v>154</v>
      </c>
      <c r="K7" s="42" t="s">
        <v>153</v>
      </c>
    </row>
    <row r="8" spans="1:14" ht="45" customHeight="1" x14ac:dyDescent="0.2">
      <c r="A8" s="42"/>
      <c r="B8" s="47"/>
      <c r="C8" s="51"/>
      <c r="D8" s="42"/>
      <c r="E8" s="42"/>
      <c r="F8" s="51"/>
      <c r="G8" s="42"/>
      <c r="H8" s="42"/>
      <c r="I8" s="42"/>
      <c r="J8" s="42"/>
      <c r="K8" s="42"/>
    </row>
    <row r="9" spans="1:14" ht="18.75" customHeight="1" x14ac:dyDescent="0.2">
      <c r="A9" s="31"/>
      <c r="B9" s="23" t="s">
        <v>152</v>
      </c>
      <c r="C9" s="22">
        <f t="shared" ref="C9:H9" si="0">C12+C13+C14</f>
        <v>157197019.30000001</v>
      </c>
      <c r="D9" s="22">
        <f t="shared" si="0"/>
        <v>135748650.69999999</v>
      </c>
      <c r="E9" s="22">
        <f t="shared" si="0"/>
        <v>21448368.600000001</v>
      </c>
      <c r="F9" s="22">
        <f t="shared" si="0"/>
        <v>158415214.09999999</v>
      </c>
      <c r="G9" s="22">
        <f t="shared" si="0"/>
        <v>135504035.40000001</v>
      </c>
      <c r="H9" s="22">
        <f t="shared" si="0"/>
        <v>22911178.699999999</v>
      </c>
      <c r="I9" s="21">
        <f>F9/C9*100</f>
        <v>100.77494777281694</v>
      </c>
      <c r="J9" s="21"/>
      <c r="K9" s="21"/>
      <c r="N9" s="37"/>
    </row>
    <row r="10" spans="1:14" ht="20.25" hidden="1" customHeight="1" x14ac:dyDescent="0.2">
      <c r="A10" s="31"/>
      <c r="B10" s="36" t="s">
        <v>151</v>
      </c>
      <c r="C10" s="22">
        <f>D9+E9</f>
        <v>157197019.29999998</v>
      </c>
      <c r="D10" s="22"/>
      <c r="E10" s="22"/>
      <c r="F10" s="22">
        <f>G9+H9</f>
        <v>158415214.09999999</v>
      </c>
      <c r="G10" s="22"/>
      <c r="H10" s="22"/>
      <c r="I10" s="21"/>
      <c r="J10" s="21"/>
      <c r="K10" s="21"/>
    </row>
    <row r="11" spans="1:14" ht="17.25" customHeight="1" x14ac:dyDescent="0.2">
      <c r="A11" s="31"/>
      <c r="B11" s="19" t="s">
        <v>146</v>
      </c>
      <c r="C11" s="17"/>
      <c r="D11" s="32"/>
      <c r="E11" s="22"/>
      <c r="F11" s="22"/>
      <c r="G11" s="22"/>
      <c r="H11" s="22"/>
      <c r="I11" s="21"/>
      <c r="J11" s="21"/>
      <c r="K11" s="21"/>
    </row>
    <row r="12" spans="1:14" ht="16.5" customHeight="1" x14ac:dyDescent="0.2">
      <c r="A12" s="31"/>
      <c r="B12" s="34" t="s">
        <v>150</v>
      </c>
      <c r="C12" s="18">
        <f>D12</f>
        <v>135748650.69999999</v>
      </c>
      <c r="D12" s="18">
        <v>135748650.69999999</v>
      </c>
      <c r="E12" s="18"/>
      <c r="F12" s="18">
        <f>G12</f>
        <v>135504035.40000001</v>
      </c>
      <c r="G12" s="18">
        <v>135504035.40000001</v>
      </c>
      <c r="H12" s="18"/>
      <c r="I12" s="17">
        <f>F12/C12*100</f>
        <v>99.819802776131766</v>
      </c>
      <c r="J12" s="17"/>
      <c r="K12" s="17"/>
    </row>
    <row r="13" spans="1:14" ht="19.5" customHeight="1" x14ac:dyDescent="0.2">
      <c r="A13" s="31"/>
      <c r="B13" s="34" t="s">
        <v>149</v>
      </c>
      <c r="C13" s="18">
        <f>E13</f>
        <v>19884291.800000001</v>
      </c>
      <c r="D13" s="18"/>
      <c r="E13" s="18">
        <f>21448368.6-E14</f>
        <v>19884291.800000001</v>
      </c>
      <c r="F13" s="18">
        <f>H13</f>
        <v>21343398.099999998</v>
      </c>
      <c r="G13" s="18"/>
      <c r="H13" s="18">
        <f>22911178.7-H14</f>
        <v>21343398.099999998</v>
      </c>
      <c r="I13" s="17">
        <f>F13/C13*100</f>
        <v>107.33798475035454</v>
      </c>
      <c r="J13" s="17"/>
      <c r="K13" s="17"/>
    </row>
    <row r="14" spans="1:14" ht="33" customHeight="1" x14ac:dyDescent="0.2">
      <c r="A14" s="31"/>
      <c r="B14" s="34" t="s">
        <v>148</v>
      </c>
      <c r="C14" s="18">
        <f>E14</f>
        <v>1564076.8</v>
      </c>
      <c r="D14" s="18"/>
      <c r="E14" s="18">
        <v>1564076.8</v>
      </c>
      <c r="F14" s="18">
        <f>H14</f>
        <v>1567780.5999999999</v>
      </c>
      <c r="G14" s="18"/>
      <c r="H14" s="18">
        <f>1606824.9-39044.3</f>
        <v>1567780.5999999999</v>
      </c>
      <c r="I14" s="17"/>
      <c r="J14" s="17"/>
      <c r="K14" s="17"/>
      <c r="N14" s="35"/>
    </row>
    <row r="15" spans="1:14" ht="15.75" x14ac:dyDescent="0.2">
      <c r="A15" s="31"/>
      <c r="B15" s="34"/>
      <c r="C15" s="17"/>
      <c r="D15" s="32"/>
      <c r="E15" s="33"/>
      <c r="F15" s="32"/>
      <c r="G15" s="18"/>
      <c r="H15" s="18"/>
      <c r="I15" s="17"/>
      <c r="J15" s="17"/>
      <c r="K15" s="17"/>
    </row>
    <row r="16" spans="1:14" ht="16.5" customHeight="1" x14ac:dyDescent="0.2">
      <c r="A16" s="31"/>
      <c r="B16" s="23" t="s">
        <v>147</v>
      </c>
      <c r="C16" s="21">
        <f t="shared" ref="C16:H16" si="1">C18+C27+C29+C33+C44+C49+C52+C61+C72+C64+C78+C82+C86+C88</f>
        <v>176201435.22999999</v>
      </c>
      <c r="D16" s="21">
        <f t="shared" si="1"/>
        <v>155044509.13000003</v>
      </c>
      <c r="E16" s="21">
        <f t="shared" si="1"/>
        <v>21156926.100000001</v>
      </c>
      <c r="F16" s="21">
        <f t="shared" si="1"/>
        <v>170268115.70000005</v>
      </c>
      <c r="G16" s="21">
        <f t="shared" si="1"/>
        <v>149391595.30000004</v>
      </c>
      <c r="H16" s="21">
        <f t="shared" si="1"/>
        <v>20876520.400000002</v>
      </c>
      <c r="I16" s="21">
        <f>F16/C16*100</f>
        <v>96.632649715789753</v>
      </c>
      <c r="J16" s="21">
        <f>G16/D16*100</f>
        <v>96.354005787292863</v>
      </c>
      <c r="K16" s="21">
        <f>H16/E16*100</f>
        <v>98.67463875104238</v>
      </c>
      <c r="N16" s="30"/>
    </row>
    <row r="17" spans="1:14" ht="16.5" customHeight="1" x14ac:dyDescent="0.2">
      <c r="A17" s="31"/>
      <c r="B17" s="19" t="s">
        <v>146</v>
      </c>
      <c r="C17" s="17"/>
      <c r="D17" s="17"/>
      <c r="E17" s="17"/>
      <c r="F17" s="17"/>
      <c r="G17" s="17"/>
      <c r="H17" s="17"/>
      <c r="I17" s="21"/>
      <c r="J17" s="17"/>
      <c r="K17" s="17"/>
    </row>
    <row r="18" spans="1:14" ht="20.25" customHeight="1" x14ac:dyDescent="0.2">
      <c r="A18" s="24" t="s">
        <v>145</v>
      </c>
      <c r="B18" s="23" t="s">
        <v>144</v>
      </c>
      <c r="C18" s="22">
        <f>SUM(C19:C26)</f>
        <v>8948207.2800000012</v>
      </c>
      <c r="D18" s="22">
        <f>SUM(D19:D26)</f>
        <v>8622155.8800000008</v>
      </c>
      <c r="E18" s="22">
        <f>SUM(E19:E26)</f>
        <v>326051.40000000002</v>
      </c>
      <c r="F18" s="22">
        <f>SUM(F19:F26)</f>
        <v>8213022.8000000007</v>
      </c>
      <c r="G18" s="22">
        <f t="shared" ref="G18:G49" si="2">F18-H18</f>
        <v>7890806.5000000009</v>
      </c>
      <c r="H18" s="22">
        <f>SUM(H19:H26)</f>
        <v>322216.3</v>
      </c>
      <c r="I18" s="21">
        <f>F18/C18*100</f>
        <v>91.784002571741937</v>
      </c>
      <c r="J18" s="21">
        <f>G18/D18*100</f>
        <v>91.517789863942937</v>
      </c>
      <c r="K18" s="21">
        <f>H18/E18*100</f>
        <v>98.823774411028438</v>
      </c>
      <c r="M18" s="30"/>
    </row>
    <row r="19" spans="1:14" ht="32.25" customHeight="1" x14ac:dyDescent="0.2">
      <c r="A19" s="20" t="s">
        <v>143</v>
      </c>
      <c r="B19" s="19" t="s">
        <v>142</v>
      </c>
      <c r="C19" s="29">
        <v>6889.66</v>
      </c>
      <c r="D19" s="18">
        <f t="shared" ref="D19:D28" si="3">C19-E19</f>
        <v>6889.66</v>
      </c>
      <c r="E19" s="18">
        <v>0</v>
      </c>
      <c r="F19" s="29">
        <v>5193.8999999999996</v>
      </c>
      <c r="G19" s="18">
        <f t="shared" si="2"/>
        <v>5193.8999999999996</v>
      </c>
      <c r="H19" s="18">
        <v>0</v>
      </c>
      <c r="I19" s="17">
        <f t="shared" ref="I19:J26" si="4">F19/C19*100</f>
        <v>75.386884113294414</v>
      </c>
      <c r="J19" s="17">
        <f t="shared" si="4"/>
        <v>75.386884113294414</v>
      </c>
      <c r="K19" s="17"/>
      <c r="N19" s="30"/>
    </row>
    <row r="20" spans="1:14" ht="31.5" customHeight="1" x14ac:dyDescent="0.2">
      <c r="A20" s="20" t="s">
        <v>141</v>
      </c>
      <c r="B20" s="19" t="s">
        <v>140</v>
      </c>
      <c r="C20" s="29">
        <v>562049.96</v>
      </c>
      <c r="D20" s="18">
        <f t="shared" si="3"/>
        <v>543035.36</v>
      </c>
      <c r="E20" s="18">
        <v>19014.599999999999</v>
      </c>
      <c r="F20" s="29">
        <v>521012.1</v>
      </c>
      <c r="G20" s="18">
        <f t="shared" si="2"/>
        <v>502515.39999999997</v>
      </c>
      <c r="H20" s="18">
        <v>18496.7</v>
      </c>
      <c r="I20" s="17">
        <f t="shared" si="4"/>
        <v>92.698538756234413</v>
      </c>
      <c r="J20" s="17">
        <f t="shared" si="4"/>
        <v>92.538246496508066</v>
      </c>
      <c r="K20" s="17">
        <f>H20/E20*100</f>
        <v>97.276303472068847</v>
      </c>
    </row>
    <row r="21" spans="1:14" ht="33.75" customHeight="1" x14ac:dyDescent="0.2">
      <c r="A21" s="20" t="s">
        <v>139</v>
      </c>
      <c r="B21" s="19" t="s">
        <v>138</v>
      </c>
      <c r="C21" s="29">
        <v>3177741.1</v>
      </c>
      <c r="D21" s="18">
        <f t="shared" si="3"/>
        <v>3141905.8000000003</v>
      </c>
      <c r="E21" s="18">
        <v>35835.300000000003</v>
      </c>
      <c r="F21" s="29">
        <v>3030031.2</v>
      </c>
      <c r="G21" s="18">
        <f t="shared" si="2"/>
        <v>2994195.9000000004</v>
      </c>
      <c r="H21" s="18">
        <v>35835.300000000003</v>
      </c>
      <c r="I21" s="17">
        <f t="shared" si="4"/>
        <v>95.351732713530382</v>
      </c>
      <c r="J21" s="17">
        <f t="shared" si="4"/>
        <v>95.298716466929093</v>
      </c>
      <c r="K21" s="17">
        <f>H21/E21*100</f>
        <v>100</v>
      </c>
    </row>
    <row r="22" spans="1:14" ht="18.75" customHeight="1" x14ac:dyDescent="0.2">
      <c r="A22" s="20" t="s">
        <v>137</v>
      </c>
      <c r="B22" s="19" t="s">
        <v>136</v>
      </c>
      <c r="C22" s="29">
        <v>407397.81</v>
      </c>
      <c r="D22" s="18">
        <f t="shared" si="3"/>
        <v>405892.11</v>
      </c>
      <c r="E22" s="18">
        <v>1505.7</v>
      </c>
      <c r="F22" s="29">
        <v>401039.2</v>
      </c>
      <c r="G22" s="18">
        <f t="shared" si="2"/>
        <v>399533.5</v>
      </c>
      <c r="H22" s="18">
        <v>1505.7</v>
      </c>
      <c r="I22" s="17">
        <f t="shared" si="4"/>
        <v>98.439213504854138</v>
      </c>
      <c r="J22" s="17">
        <f t="shared" si="4"/>
        <v>98.433423601163369</v>
      </c>
      <c r="K22" s="17">
        <f>H22/E22*100</f>
        <v>100</v>
      </c>
    </row>
    <row r="23" spans="1:14" ht="30.75" customHeight="1" x14ac:dyDescent="0.2">
      <c r="A23" s="20" t="s">
        <v>135</v>
      </c>
      <c r="B23" s="19" t="s">
        <v>134</v>
      </c>
      <c r="C23" s="29">
        <v>87638.07</v>
      </c>
      <c r="D23" s="18">
        <f t="shared" si="3"/>
        <v>86863.97</v>
      </c>
      <c r="E23" s="18">
        <v>774.1</v>
      </c>
      <c r="F23" s="29">
        <v>85567.9</v>
      </c>
      <c r="G23" s="18">
        <f t="shared" si="2"/>
        <v>84793.799999999988</v>
      </c>
      <c r="H23" s="18">
        <v>774.1</v>
      </c>
      <c r="I23" s="17">
        <f t="shared" si="4"/>
        <v>97.637818815498775</v>
      </c>
      <c r="J23" s="17">
        <f t="shared" si="4"/>
        <v>97.616767918850584</v>
      </c>
      <c r="K23" s="17">
        <f>H23/E23*100</f>
        <v>100</v>
      </c>
    </row>
    <row r="24" spans="1:14" ht="21.75" customHeight="1" x14ac:dyDescent="0.2">
      <c r="A24" s="20" t="s">
        <v>133</v>
      </c>
      <c r="B24" s="19" t="s">
        <v>132</v>
      </c>
      <c r="C24" s="29">
        <v>370023.01</v>
      </c>
      <c r="D24" s="18">
        <f t="shared" si="3"/>
        <v>276653.11</v>
      </c>
      <c r="E24" s="18">
        <v>93369.9</v>
      </c>
      <c r="F24" s="29">
        <v>361826.4</v>
      </c>
      <c r="G24" s="18">
        <f t="shared" si="2"/>
        <v>268466</v>
      </c>
      <c r="H24" s="18">
        <v>93360.4</v>
      </c>
      <c r="I24" s="17">
        <f t="shared" si="4"/>
        <v>97.784837759143684</v>
      </c>
      <c r="J24" s="17">
        <f t="shared" si="4"/>
        <v>97.040658606729565</v>
      </c>
      <c r="K24" s="17">
        <f>H24/E24*100</f>
        <v>99.989825414828545</v>
      </c>
    </row>
    <row r="25" spans="1:14" ht="20.25" customHeight="1" x14ac:dyDescent="0.2">
      <c r="A25" s="20" t="s">
        <v>131</v>
      </c>
      <c r="B25" s="19" t="s">
        <v>130</v>
      </c>
      <c r="C25" s="29">
        <v>221938.41</v>
      </c>
      <c r="D25" s="18">
        <f t="shared" si="3"/>
        <v>221938.41</v>
      </c>
      <c r="E25" s="18">
        <v>0</v>
      </c>
      <c r="F25" s="29">
        <v>0</v>
      </c>
      <c r="G25" s="18">
        <f t="shared" si="2"/>
        <v>0</v>
      </c>
      <c r="H25" s="18">
        <v>0</v>
      </c>
      <c r="I25" s="17">
        <f t="shared" si="4"/>
        <v>0</v>
      </c>
      <c r="J25" s="17">
        <f t="shared" si="4"/>
        <v>0</v>
      </c>
      <c r="K25" s="17"/>
    </row>
    <row r="26" spans="1:14" ht="18.75" customHeight="1" x14ac:dyDescent="0.2">
      <c r="A26" s="20" t="s">
        <v>129</v>
      </c>
      <c r="B26" s="19" t="s">
        <v>128</v>
      </c>
      <c r="C26" s="29">
        <v>4114529.26</v>
      </c>
      <c r="D26" s="18">
        <f t="shared" si="3"/>
        <v>3938977.46</v>
      </c>
      <c r="E26" s="18">
        <f>175307.1+244.7</f>
        <v>175551.80000000002</v>
      </c>
      <c r="F26" s="29">
        <v>3808352.1</v>
      </c>
      <c r="G26" s="18">
        <f t="shared" si="2"/>
        <v>3636108</v>
      </c>
      <c r="H26" s="18">
        <f>171999.4+244.7</f>
        <v>172244.1</v>
      </c>
      <c r="I26" s="17">
        <f t="shared" si="4"/>
        <v>92.558634520440876</v>
      </c>
      <c r="J26" s="17">
        <f t="shared" si="4"/>
        <v>92.310962348081077</v>
      </c>
      <c r="K26" s="17">
        <f>H26/E26*100</f>
        <v>98.115826781610892</v>
      </c>
    </row>
    <row r="27" spans="1:14" ht="18.75" customHeight="1" x14ac:dyDescent="0.2">
      <c r="A27" s="24" t="s">
        <v>127</v>
      </c>
      <c r="B27" s="23" t="s">
        <v>126</v>
      </c>
      <c r="C27" s="22">
        <f>C28</f>
        <v>79328.5</v>
      </c>
      <c r="D27" s="22">
        <f t="shared" si="3"/>
        <v>0</v>
      </c>
      <c r="E27" s="22">
        <f>E28</f>
        <v>79328.5</v>
      </c>
      <c r="F27" s="22">
        <f>F28</f>
        <v>79328.399999999994</v>
      </c>
      <c r="G27" s="22">
        <f t="shared" si="2"/>
        <v>0</v>
      </c>
      <c r="H27" s="22">
        <f>H28</f>
        <v>79328.399999999994</v>
      </c>
      <c r="I27" s="21">
        <f t="shared" ref="I27:I58" si="5">F27/C27*100</f>
        <v>99.999873941899821</v>
      </c>
      <c r="J27" s="17"/>
      <c r="K27" s="21">
        <f>H27/E27*100</f>
        <v>99.999873941899821</v>
      </c>
    </row>
    <row r="28" spans="1:14" ht="19.5" customHeight="1" x14ac:dyDescent="0.2">
      <c r="A28" s="20" t="s">
        <v>125</v>
      </c>
      <c r="B28" s="19" t="s">
        <v>124</v>
      </c>
      <c r="C28" s="18">
        <v>79328.5</v>
      </c>
      <c r="D28" s="18">
        <f t="shared" si="3"/>
        <v>0</v>
      </c>
      <c r="E28" s="18">
        <v>79328.5</v>
      </c>
      <c r="F28" s="18">
        <v>79328.399999999994</v>
      </c>
      <c r="G28" s="18">
        <f t="shared" si="2"/>
        <v>0</v>
      </c>
      <c r="H28" s="18">
        <v>79328.399999999994</v>
      </c>
      <c r="I28" s="17">
        <f t="shared" si="5"/>
        <v>99.999873941899821</v>
      </c>
      <c r="J28" s="17"/>
      <c r="K28" s="17">
        <f>H28/E28*100</f>
        <v>99.999873941899821</v>
      </c>
    </row>
    <row r="29" spans="1:14" ht="20.25" customHeight="1" x14ac:dyDescent="0.2">
      <c r="A29" s="24" t="s">
        <v>123</v>
      </c>
      <c r="B29" s="23" t="s">
        <v>122</v>
      </c>
      <c r="C29" s="22">
        <f>C30+C31+C32</f>
        <v>2841814.85</v>
      </c>
      <c r="D29" s="22">
        <f>D30+D31+D32</f>
        <v>2841814.85</v>
      </c>
      <c r="E29" s="22">
        <f>SUM(E30:E32)</f>
        <v>0</v>
      </c>
      <c r="F29" s="22">
        <f>F30+F31+F32</f>
        <v>2779438.4000000004</v>
      </c>
      <c r="G29" s="22">
        <f t="shared" si="2"/>
        <v>2779438.4000000004</v>
      </c>
      <c r="H29" s="22">
        <f>SUM(H30:H32)</f>
        <v>0</v>
      </c>
      <c r="I29" s="21">
        <f t="shared" si="5"/>
        <v>97.805048770154755</v>
      </c>
      <c r="J29" s="21">
        <f t="shared" ref="J29:J60" si="6">G29/D29*100</f>
        <v>97.805048770154755</v>
      </c>
      <c r="K29" s="21"/>
    </row>
    <row r="30" spans="1:14" ht="37.5" customHeight="1" x14ac:dyDescent="0.2">
      <c r="A30" s="20" t="s">
        <v>121</v>
      </c>
      <c r="B30" s="19" t="s">
        <v>120</v>
      </c>
      <c r="C30" s="29">
        <v>730360.6</v>
      </c>
      <c r="D30" s="18">
        <f>C30-E30</f>
        <v>730360.6</v>
      </c>
      <c r="E30" s="18">
        <v>0</v>
      </c>
      <c r="F30" s="18">
        <v>694645.2</v>
      </c>
      <c r="G30" s="18">
        <f t="shared" si="2"/>
        <v>694645.2</v>
      </c>
      <c r="H30" s="18">
        <v>0</v>
      </c>
      <c r="I30" s="17">
        <f t="shared" si="5"/>
        <v>95.10989502993452</v>
      </c>
      <c r="J30" s="17">
        <f t="shared" si="6"/>
        <v>95.10989502993452</v>
      </c>
      <c r="K30" s="17"/>
    </row>
    <row r="31" spans="1:14" ht="21.75" customHeight="1" x14ac:dyDescent="0.2">
      <c r="A31" s="20" t="s">
        <v>119</v>
      </c>
      <c r="B31" s="19" t="s">
        <v>118</v>
      </c>
      <c r="C31" s="29">
        <v>1599379.06</v>
      </c>
      <c r="D31" s="18">
        <f>C31-E31</f>
        <v>1599379.06</v>
      </c>
      <c r="E31" s="18">
        <v>0</v>
      </c>
      <c r="F31" s="18">
        <v>1574510.5</v>
      </c>
      <c r="G31" s="18">
        <f t="shared" si="2"/>
        <v>1574510.5</v>
      </c>
      <c r="H31" s="18">
        <v>0</v>
      </c>
      <c r="I31" s="17">
        <f t="shared" si="5"/>
        <v>98.445111567235344</v>
      </c>
      <c r="J31" s="17">
        <f t="shared" si="6"/>
        <v>98.445111567235344</v>
      </c>
      <c r="K31" s="17"/>
    </row>
    <row r="32" spans="1:14" ht="36" customHeight="1" x14ac:dyDescent="0.2">
      <c r="A32" s="20" t="s">
        <v>117</v>
      </c>
      <c r="B32" s="19" t="s">
        <v>116</v>
      </c>
      <c r="C32" s="29">
        <v>512075.19</v>
      </c>
      <c r="D32" s="18">
        <f>C32-E32</f>
        <v>512075.19</v>
      </c>
      <c r="E32" s="18">
        <v>0</v>
      </c>
      <c r="F32" s="18">
        <v>510282.7</v>
      </c>
      <c r="G32" s="18">
        <f t="shared" si="2"/>
        <v>510282.7</v>
      </c>
      <c r="H32" s="18">
        <v>0</v>
      </c>
      <c r="I32" s="17">
        <f t="shared" si="5"/>
        <v>99.649955702794344</v>
      </c>
      <c r="J32" s="17">
        <f t="shared" si="6"/>
        <v>99.649955702794344</v>
      </c>
      <c r="K32" s="17"/>
    </row>
    <row r="33" spans="1:13" ht="15.75" x14ac:dyDescent="0.2">
      <c r="A33" s="24" t="s">
        <v>115</v>
      </c>
      <c r="B33" s="23" t="s">
        <v>114</v>
      </c>
      <c r="C33" s="22">
        <f>C34+C35+C36+C37+C38+C39+C40+C41+C42+C43</f>
        <v>28779648.93</v>
      </c>
      <c r="D33" s="22">
        <f>D34+D35+D36+D37+D38+D39+D40+D41+D42+D43</f>
        <v>25082029.829999998</v>
      </c>
      <c r="E33" s="22">
        <f>SUM(E34:E43)</f>
        <v>3697619.1</v>
      </c>
      <c r="F33" s="22">
        <f>SUM(F34:F43)</f>
        <v>27281026.300000001</v>
      </c>
      <c r="G33" s="22">
        <f t="shared" si="2"/>
        <v>23650235.600000001</v>
      </c>
      <c r="H33" s="22">
        <f>SUM(H34:H43)</f>
        <v>3630790.6999999997</v>
      </c>
      <c r="I33" s="21">
        <f t="shared" si="5"/>
        <v>94.792769593385032</v>
      </c>
      <c r="J33" s="21">
        <f t="shared" si="6"/>
        <v>94.291553595524945</v>
      </c>
      <c r="K33" s="21">
        <f>H33/E33*100</f>
        <v>98.192664030754258</v>
      </c>
    </row>
    <row r="34" spans="1:13" ht="15.75" x14ac:dyDescent="0.2">
      <c r="A34" s="20" t="s">
        <v>113</v>
      </c>
      <c r="B34" s="19" t="s">
        <v>112</v>
      </c>
      <c r="C34" s="29">
        <v>171026.45</v>
      </c>
      <c r="D34" s="18">
        <f t="shared" ref="D34:D43" si="7">C34-E34</f>
        <v>153827.85</v>
      </c>
      <c r="E34" s="18">
        <v>17198.599999999999</v>
      </c>
      <c r="F34" s="29">
        <v>162719.9</v>
      </c>
      <c r="G34" s="18">
        <f t="shared" si="2"/>
        <v>146314.6</v>
      </c>
      <c r="H34" s="18">
        <v>16405.3</v>
      </c>
      <c r="I34" s="17">
        <f t="shared" si="5"/>
        <v>95.143119675348458</v>
      </c>
      <c r="J34" s="17">
        <f t="shared" si="6"/>
        <v>95.115806403066799</v>
      </c>
      <c r="K34" s="17">
        <f>H34/E34*100</f>
        <v>95.38741525473003</v>
      </c>
    </row>
    <row r="35" spans="1:13" ht="15.75" x14ac:dyDescent="0.2">
      <c r="A35" s="20" t="s">
        <v>111</v>
      </c>
      <c r="B35" s="19" t="s">
        <v>110</v>
      </c>
      <c r="C35" s="29">
        <v>8753</v>
      </c>
      <c r="D35" s="18">
        <f t="shared" si="7"/>
        <v>8753</v>
      </c>
      <c r="E35" s="18">
        <v>0</v>
      </c>
      <c r="F35" s="29">
        <v>8753</v>
      </c>
      <c r="G35" s="18">
        <f t="shared" si="2"/>
        <v>8753</v>
      </c>
      <c r="H35" s="18">
        <v>0</v>
      </c>
      <c r="I35" s="17">
        <f t="shared" si="5"/>
        <v>100</v>
      </c>
      <c r="J35" s="17">
        <f t="shared" si="6"/>
        <v>100</v>
      </c>
      <c r="K35" s="17"/>
    </row>
    <row r="36" spans="1:13" ht="15.75" x14ac:dyDescent="0.2">
      <c r="A36" s="20" t="s">
        <v>109</v>
      </c>
      <c r="B36" s="19" t="s">
        <v>108</v>
      </c>
      <c r="C36" s="29">
        <v>5722848.9299999997</v>
      </c>
      <c r="D36" s="18">
        <f t="shared" si="7"/>
        <v>4818998.63</v>
      </c>
      <c r="E36" s="18">
        <v>903850.3</v>
      </c>
      <c r="F36" s="29">
        <v>5589247.4000000004</v>
      </c>
      <c r="G36" s="18">
        <f t="shared" si="2"/>
        <v>4685788.3000000007</v>
      </c>
      <c r="H36" s="18">
        <v>903459.1</v>
      </c>
      <c r="I36" s="17">
        <f t="shared" si="5"/>
        <v>97.665471662205846</v>
      </c>
      <c r="J36" s="17">
        <f t="shared" si="6"/>
        <v>97.235725920926456</v>
      </c>
      <c r="K36" s="17">
        <f t="shared" ref="K36:K41" si="8">H36/E36*100</f>
        <v>99.956718496414723</v>
      </c>
    </row>
    <row r="37" spans="1:13" ht="15.75" x14ac:dyDescent="0.2">
      <c r="A37" s="20" t="s">
        <v>107</v>
      </c>
      <c r="B37" s="19" t="s">
        <v>106</v>
      </c>
      <c r="C37" s="29">
        <v>52462.52</v>
      </c>
      <c r="D37" s="18">
        <f t="shared" si="7"/>
        <v>20797.319999999996</v>
      </c>
      <c r="E37" s="18">
        <v>31665.200000000001</v>
      </c>
      <c r="F37" s="29">
        <v>43586.2</v>
      </c>
      <c r="G37" s="18">
        <f t="shared" si="2"/>
        <v>12401.799999999996</v>
      </c>
      <c r="H37" s="18">
        <v>31184.400000000001</v>
      </c>
      <c r="I37" s="17">
        <f t="shared" si="5"/>
        <v>83.080645001421971</v>
      </c>
      <c r="J37" s="17">
        <f t="shared" si="6"/>
        <v>59.631721779536974</v>
      </c>
      <c r="K37" s="17">
        <f t="shared" si="8"/>
        <v>98.481613885274683</v>
      </c>
    </row>
    <row r="38" spans="1:13" ht="15.75" x14ac:dyDescent="0.2">
      <c r="A38" s="20" t="s">
        <v>105</v>
      </c>
      <c r="B38" s="19" t="s">
        <v>104</v>
      </c>
      <c r="C38" s="29">
        <v>1735263.33</v>
      </c>
      <c r="D38" s="18">
        <f t="shared" si="7"/>
        <v>1163820.33</v>
      </c>
      <c r="E38" s="18">
        <v>571443</v>
      </c>
      <c r="F38" s="29">
        <v>1728935</v>
      </c>
      <c r="G38" s="18">
        <f t="shared" si="2"/>
        <v>1158661.8999999999</v>
      </c>
      <c r="H38" s="18">
        <v>570273.1</v>
      </c>
      <c r="I38" s="17">
        <f t="shared" si="5"/>
        <v>99.635310105930714</v>
      </c>
      <c r="J38" s="17">
        <f t="shared" si="6"/>
        <v>99.556767495202621</v>
      </c>
      <c r="K38" s="17">
        <f t="shared" si="8"/>
        <v>99.795272669365104</v>
      </c>
    </row>
    <row r="39" spans="1:13" ht="15.75" x14ac:dyDescent="0.2">
      <c r="A39" s="20" t="s">
        <v>103</v>
      </c>
      <c r="B39" s="19" t="s">
        <v>102</v>
      </c>
      <c r="C39" s="29">
        <v>569875.56999999995</v>
      </c>
      <c r="D39" s="18">
        <f t="shared" si="7"/>
        <v>500575.56999999995</v>
      </c>
      <c r="E39" s="18">
        <v>69300</v>
      </c>
      <c r="F39" s="29">
        <v>532135.1</v>
      </c>
      <c r="G39" s="18">
        <f t="shared" si="2"/>
        <v>462835.1</v>
      </c>
      <c r="H39" s="18">
        <v>69300</v>
      </c>
      <c r="I39" s="17">
        <f t="shared" si="5"/>
        <v>93.377419214513807</v>
      </c>
      <c r="J39" s="17">
        <f t="shared" si="6"/>
        <v>92.460584922272588</v>
      </c>
      <c r="K39" s="17">
        <f t="shared" si="8"/>
        <v>100</v>
      </c>
    </row>
    <row r="40" spans="1:13" ht="15.75" x14ac:dyDescent="0.2">
      <c r="A40" s="20" t="s">
        <v>101</v>
      </c>
      <c r="B40" s="19" t="s">
        <v>100</v>
      </c>
      <c r="C40" s="29">
        <v>15206993.109999999</v>
      </c>
      <c r="D40" s="18">
        <f t="shared" si="7"/>
        <v>13396993.109999999</v>
      </c>
      <c r="E40" s="18">
        <f>1730000+80000</f>
        <v>1810000</v>
      </c>
      <c r="F40" s="29">
        <v>14218006.9</v>
      </c>
      <c r="G40" s="18">
        <f t="shared" si="2"/>
        <v>12471972.5</v>
      </c>
      <c r="H40" s="18">
        <f>1730000+16034.4</f>
        <v>1746034.4</v>
      </c>
      <c r="I40" s="17">
        <f t="shared" si="5"/>
        <v>93.496503859466813</v>
      </c>
      <c r="J40" s="17">
        <f t="shared" si="6"/>
        <v>93.095311743427473</v>
      </c>
      <c r="K40" s="17">
        <f t="shared" si="8"/>
        <v>96.465988950276241</v>
      </c>
    </row>
    <row r="41" spans="1:13" ht="15.75" x14ac:dyDescent="0.2">
      <c r="A41" s="20" t="s">
        <v>99</v>
      </c>
      <c r="B41" s="19" t="s">
        <v>98</v>
      </c>
      <c r="C41" s="29">
        <v>1324256.76</v>
      </c>
      <c r="D41" s="18">
        <f t="shared" si="7"/>
        <v>1314906.1599999999</v>
      </c>
      <c r="E41" s="18">
        <v>9350.6</v>
      </c>
      <c r="F41" s="29">
        <v>1130616.1000000001</v>
      </c>
      <c r="G41" s="18">
        <f t="shared" si="2"/>
        <v>1121265.5</v>
      </c>
      <c r="H41" s="18">
        <v>9350.6</v>
      </c>
      <c r="I41" s="17">
        <f t="shared" si="5"/>
        <v>85.377408230107889</v>
      </c>
      <c r="J41" s="17">
        <f t="shared" si="6"/>
        <v>85.273423618305969</v>
      </c>
      <c r="K41" s="17">
        <f t="shared" si="8"/>
        <v>100</v>
      </c>
    </row>
    <row r="42" spans="1:13" ht="15.75" x14ac:dyDescent="0.2">
      <c r="A42" s="20" t="s">
        <v>97</v>
      </c>
      <c r="B42" s="19" t="s">
        <v>96</v>
      </c>
      <c r="C42" s="29">
        <v>5990</v>
      </c>
      <c r="D42" s="18">
        <f t="shared" si="7"/>
        <v>5990</v>
      </c>
      <c r="E42" s="18">
        <v>0</v>
      </c>
      <c r="F42" s="29">
        <v>5990</v>
      </c>
      <c r="G42" s="18">
        <f t="shared" si="2"/>
        <v>5990</v>
      </c>
      <c r="H42" s="18">
        <v>0</v>
      </c>
      <c r="I42" s="17">
        <f t="shared" si="5"/>
        <v>100</v>
      </c>
      <c r="J42" s="17">
        <f t="shared" si="6"/>
        <v>100</v>
      </c>
      <c r="K42" s="17"/>
    </row>
    <row r="43" spans="1:13" ht="15.75" x14ac:dyDescent="0.2">
      <c r="A43" s="20" t="s">
        <v>95</v>
      </c>
      <c r="B43" s="19" t="s">
        <v>94</v>
      </c>
      <c r="C43" s="29">
        <v>3982179.26</v>
      </c>
      <c r="D43" s="18">
        <f t="shared" si="7"/>
        <v>3697367.86</v>
      </c>
      <c r="E43" s="18">
        <v>284811.40000000002</v>
      </c>
      <c r="F43" s="29">
        <v>3861036.7</v>
      </c>
      <c r="G43" s="18">
        <f t="shared" si="2"/>
        <v>3576252.9000000004</v>
      </c>
      <c r="H43" s="18">
        <v>284783.8</v>
      </c>
      <c r="I43" s="17">
        <f t="shared" si="5"/>
        <v>96.957882805105072</v>
      </c>
      <c r="J43" s="17">
        <f t="shared" si="6"/>
        <v>96.724292399728938</v>
      </c>
      <c r="K43" s="17">
        <f>H43/E43*100</f>
        <v>99.990309376661173</v>
      </c>
    </row>
    <row r="44" spans="1:13" ht="15.75" x14ac:dyDescent="0.2">
      <c r="A44" s="24" t="s">
        <v>93</v>
      </c>
      <c r="B44" s="23" t="s">
        <v>92</v>
      </c>
      <c r="C44" s="22">
        <f>SUM(C45:C48)</f>
        <v>18636529.329999998</v>
      </c>
      <c r="D44" s="22">
        <f>SUM(D45:D48)</f>
        <v>16647946.6</v>
      </c>
      <c r="E44" s="22">
        <f>SUM(E45:E48)</f>
        <v>1988582.73</v>
      </c>
      <c r="F44" s="22">
        <f>SUM(F45:F48)</f>
        <v>17936631.699999999</v>
      </c>
      <c r="G44" s="22">
        <f t="shared" si="2"/>
        <v>15989611.399999999</v>
      </c>
      <c r="H44" s="22">
        <f>SUM(H45:H48)</f>
        <v>1947020.2999999998</v>
      </c>
      <c r="I44" s="21">
        <f t="shared" si="5"/>
        <v>96.24448513128813</v>
      </c>
      <c r="J44" s="21">
        <f t="shared" si="6"/>
        <v>96.0455471427329</v>
      </c>
      <c r="K44" s="21">
        <f>H44/E44*100</f>
        <v>97.909947151155237</v>
      </c>
    </row>
    <row r="45" spans="1:13" ht="15.75" x14ac:dyDescent="0.2">
      <c r="A45" s="20" t="s">
        <v>91</v>
      </c>
      <c r="B45" s="19" t="s">
        <v>90</v>
      </c>
      <c r="C45" s="29">
        <v>4271894.2699999996</v>
      </c>
      <c r="D45" s="18">
        <f>C45-E45</f>
        <v>3158210.9399999995</v>
      </c>
      <c r="E45" s="18">
        <v>1113683.33</v>
      </c>
      <c r="F45" s="29">
        <v>4138479.3</v>
      </c>
      <c r="G45" s="18">
        <f t="shared" si="2"/>
        <v>3066115.0999999996</v>
      </c>
      <c r="H45" s="18">
        <v>1072364.2</v>
      </c>
      <c r="I45" s="17">
        <f t="shared" si="5"/>
        <v>96.876913107683265</v>
      </c>
      <c r="J45" s="17">
        <f t="shared" si="6"/>
        <v>97.083923722967029</v>
      </c>
      <c r="K45" s="17">
        <f>H45/E45*100</f>
        <v>96.289867246194646</v>
      </c>
      <c r="M45" s="30">
        <f>E45+E46+394718.3</f>
        <v>1778948.1300000001</v>
      </c>
    </row>
    <row r="46" spans="1:13" ht="15.75" x14ac:dyDescent="0.2">
      <c r="A46" s="20" t="s">
        <v>89</v>
      </c>
      <c r="B46" s="19" t="s">
        <v>88</v>
      </c>
      <c r="C46" s="29">
        <v>11854460.33</v>
      </c>
      <c r="D46" s="18">
        <f>C46-E46</f>
        <v>11583913.83</v>
      </c>
      <c r="E46" s="18">
        <v>270546.5</v>
      </c>
      <c r="F46" s="29">
        <v>11472528.300000001</v>
      </c>
      <c r="G46" s="18">
        <f t="shared" si="2"/>
        <v>11202224.600000001</v>
      </c>
      <c r="H46" s="18">
        <v>270303.7</v>
      </c>
      <c r="I46" s="17">
        <f t="shared" si="5"/>
        <v>96.778157593277811</v>
      </c>
      <c r="J46" s="17">
        <f t="shared" si="6"/>
        <v>96.705006307872381</v>
      </c>
      <c r="K46" s="17">
        <f>H46/E46*100</f>
        <v>99.910255723138178</v>
      </c>
    </row>
    <row r="47" spans="1:13" ht="15.75" x14ac:dyDescent="0.2">
      <c r="A47" s="20" t="s">
        <v>87</v>
      </c>
      <c r="B47" s="19" t="s">
        <v>86</v>
      </c>
      <c r="C47" s="29">
        <v>1922450.33</v>
      </c>
      <c r="D47" s="18">
        <f>C47-E47</f>
        <v>1318097.4300000002</v>
      </c>
      <c r="E47" s="18">
        <v>604352.9</v>
      </c>
      <c r="F47" s="29">
        <v>1913580.9</v>
      </c>
      <c r="G47" s="18">
        <f t="shared" si="2"/>
        <v>1309228.5</v>
      </c>
      <c r="H47" s="18">
        <v>604352.4</v>
      </c>
      <c r="I47" s="17">
        <f t="shared" si="5"/>
        <v>99.538639315586366</v>
      </c>
      <c r="J47" s="17">
        <f t="shared" si="6"/>
        <v>99.327141545219447</v>
      </c>
      <c r="K47" s="17">
        <f>H47/E47*100</f>
        <v>99.999917266881653</v>
      </c>
    </row>
    <row r="48" spans="1:13" ht="19.5" customHeight="1" x14ac:dyDescent="0.2">
      <c r="A48" s="20" t="s">
        <v>85</v>
      </c>
      <c r="B48" s="19" t="s">
        <v>84</v>
      </c>
      <c r="C48" s="29">
        <v>587724.4</v>
      </c>
      <c r="D48" s="18">
        <f>C48-E48</f>
        <v>587724.4</v>
      </c>
      <c r="E48" s="18">
        <v>0</v>
      </c>
      <c r="F48" s="29">
        <v>412043.2</v>
      </c>
      <c r="G48" s="18">
        <f t="shared" si="2"/>
        <v>412043.2</v>
      </c>
      <c r="H48" s="18">
        <v>0</v>
      </c>
      <c r="I48" s="17">
        <f t="shared" si="5"/>
        <v>70.108234403744348</v>
      </c>
      <c r="J48" s="17">
        <f t="shared" si="6"/>
        <v>70.108234403744348</v>
      </c>
      <c r="K48" s="17"/>
    </row>
    <row r="49" spans="1:11" ht="18.75" customHeight="1" x14ac:dyDescent="0.2">
      <c r="A49" s="24" t="s">
        <v>83</v>
      </c>
      <c r="B49" s="23" t="s">
        <v>82</v>
      </c>
      <c r="C49" s="22">
        <f>SUM(C50:C51)</f>
        <v>696402.66</v>
      </c>
      <c r="D49" s="22">
        <f>SUM(D50:D51)</f>
        <v>679824.26</v>
      </c>
      <c r="E49" s="22">
        <f>SUM(E50:E51)</f>
        <v>16578.400000000001</v>
      </c>
      <c r="F49" s="22">
        <f>SUM(F50:F51)</f>
        <v>669996.9</v>
      </c>
      <c r="G49" s="22">
        <f t="shared" si="2"/>
        <v>653418.5</v>
      </c>
      <c r="H49" s="22">
        <f>SUM(H50:H51)</f>
        <v>16578.400000000001</v>
      </c>
      <c r="I49" s="21">
        <f t="shared" si="5"/>
        <v>96.208262616343248</v>
      </c>
      <c r="J49" s="21">
        <f t="shared" si="6"/>
        <v>96.115796161790399</v>
      </c>
      <c r="K49" s="21">
        <f t="shared" ref="K49:K56" si="9">H49/E49*100</f>
        <v>100</v>
      </c>
    </row>
    <row r="50" spans="1:11" ht="15.75" customHeight="1" x14ac:dyDescent="0.2">
      <c r="A50" s="20" t="s">
        <v>81</v>
      </c>
      <c r="B50" s="19" t="s">
        <v>80</v>
      </c>
      <c r="C50" s="18">
        <v>125944.78</v>
      </c>
      <c r="D50" s="18">
        <f>C50-E50</f>
        <v>120366.38</v>
      </c>
      <c r="E50" s="18">
        <v>5578.4</v>
      </c>
      <c r="F50" s="18">
        <v>125140.8</v>
      </c>
      <c r="G50" s="18">
        <f t="shared" ref="G50:G81" si="10">F50-H50</f>
        <v>119562.40000000001</v>
      </c>
      <c r="H50" s="18">
        <v>5578.4</v>
      </c>
      <c r="I50" s="17">
        <f t="shared" si="5"/>
        <v>99.361640871499404</v>
      </c>
      <c r="J50" s="17">
        <f t="shared" si="6"/>
        <v>99.33205601098912</v>
      </c>
      <c r="K50" s="17">
        <f t="shared" si="9"/>
        <v>100</v>
      </c>
    </row>
    <row r="51" spans="1:11" ht="18.75" customHeight="1" x14ac:dyDescent="0.2">
      <c r="A51" s="20" t="s">
        <v>79</v>
      </c>
      <c r="B51" s="19" t="s">
        <v>78</v>
      </c>
      <c r="C51" s="18">
        <v>570457.88</v>
      </c>
      <c r="D51" s="18">
        <f>C51-E51</f>
        <v>559457.88</v>
      </c>
      <c r="E51" s="18">
        <v>11000</v>
      </c>
      <c r="F51" s="18">
        <v>544856.1</v>
      </c>
      <c r="G51" s="18">
        <f t="shared" si="10"/>
        <v>533856.1</v>
      </c>
      <c r="H51" s="18">
        <v>11000</v>
      </c>
      <c r="I51" s="17">
        <f t="shared" si="5"/>
        <v>95.51206479959572</v>
      </c>
      <c r="J51" s="17">
        <f t="shared" si="6"/>
        <v>95.423823505712349</v>
      </c>
      <c r="K51" s="17">
        <f t="shared" si="9"/>
        <v>100</v>
      </c>
    </row>
    <row r="52" spans="1:11" ht="20.25" customHeight="1" x14ac:dyDescent="0.2">
      <c r="A52" s="24" t="s">
        <v>77</v>
      </c>
      <c r="B52" s="23" t="s">
        <v>76</v>
      </c>
      <c r="C52" s="22">
        <f>C53+C54+C55+C56+C57+C58+C59+C60</f>
        <v>39511358.830000006</v>
      </c>
      <c r="D52" s="22">
        <f>D53+D54+D55+D56+D57+D58+D59+D60</f>
        <v>37589817.029999994</v>
      </c>
      <c r="E52" s="22">
        <f>SUM(E53:E60)</f>
        <v>1921541.7999999998</v>
      </c>
      <c r="F52" s="22">
        <f>F53+F54+F55+F56+F57+F58+F59+F60</f>
        <v>38617789.5</v>
      </c>
      <c r="G52" s="22">
        <f t="shared" si="10"/>
        <v>36702526.5</v>
      </c>
      <c r="H52" s="22">
        <f>SUM(H53:H60)</f>
        <v>1915262.9999999998</v>
      </c>
      <c r="I52" s="21">
        <f t="shared" si="5"/>
        <v>97.738449508039849</v>
      </c>
      <c r="J52" s="21">
        <f t="shared" si="6"/>
        <v>97.639545493685546</v>
      </c>
      <c r="K52" s="21">
        <f t="shared" si="9"/>
        <v>99.67324156050104</v>
      </c>
    </row>
    <row r="53" spans="1:11" ht="18.75" customHeight="1" x14ac:dyDescent="0.2">
      <c r="A53" s="20" t="s">
        <v>75</v>
      </c>
      <c r="B53" s="19" t="s">
        <v>74</v>
      </c>
      <c r="C53" s="29">
        <v>13195655.68</v>
      </c>
      <c r="D53" s="18">
        <f t="shared" ref="D53:D60" si="11">C53-E53</f>
        <v>12669670.279999999</v>
      </c>
      <c r="E53" s="18">
        <v>525985.4</v>
      </c>
      <c r="F53" s="29">
        <v>13002021</v>
      </c>
      <c r="G53" s="18">
        <f t="shared" si="10"/>
        <v>12476335.800000001</v>
      </c>
      <c r="H53" s="18">
        <v>525685.19999999995</v>
      </c>
      <c r="I53" s="17">
        <f t="shared" si="5"/>
        <v>98.53258765842547</v>
      </c>
      <c r="J53" s="17">
        <f t="shared" si="6"/>
        <v>98.47403700548395</v>
      </c>
      <c r="K53" s="17">
        <f t="shared" si="9"/>
        <v>99.942926172475495</v>
      </c>
    </row>
    <row r="54" spans="1:11" ht="17.25" customHeight="1" x14ac:dyDescent="0.2">
      <c r="A54" s="20" t="s">
        <v>73</v>
      </c>
      <c r="B54" s="19" t="s">
        <v>72</v>
      </c>
      <c r="C54" s="29">
        <v>20231413.550000001</v>
      </c>
      <c r="D54" s="18">
        <f t="shared" si="11"/>
        <v>18894593.449999999</v>
      </c>
      <c r="E54" s="18">
        <f>1336120.1+700</f>
        <v>1336820.1000000001</v>
      </c>
      <c r="F54" s="29">
        <v>19572410.399999999</v>
      </c>
      <c r="G54" s="18">
        <f t="shared" si="10"/>
        <v>18241568.899999999</v>
      </c>
      <c r="H54" s="18">
        <f>1330374.5+467</f>
        <v>1330841.5</v>
      </c>
      <c r="I54" s="17">
        <f t="shared" si="5"/>
        <v>96.742673721876429</v>
      </c>
      <c r="J54" s="17">
        <f t="shared" si="6"/>
        <v>96.543854983024261</v>
      </c>
      <c r="K54" s="17">
        <f t="shared" si="9"/>
        <v>99.552774528150792</v>
      </c>
    </row>
    <row r="55" spans="1:11" ht="15" customHeight="1" x14ac:dyDescent="0.2">
      <c r="A55" s="20" t="s">
        <v>71</v>
      </c>
      <c r="B55" s="19" t="s">
        <v>70</v>
      </c>
      <c r="C55" s="29">
        <v>425105.99</v>
      </c>
      <c r="D55" s="18">
        <f t="shared" si="11"/>
        <v>385077.79</v>
      </c>
      <c r="E55" s="18">
        <v>40028.199999999997</v>
      </c>
      <c r="F55" s="29">
        <v>425027.4</v>
      </c>
      <c r="G55" s="18">
        <f t="shared" si="10"/>
        <v>384999.2</v>
      </c>
      <c r="H55" s="18">
        <v>40028.199999999997</v>
      </c>
      <c r="I55" s="17">
        <f t="shared" si="5"/>
        <v>99.981512845772897</v>
      </c>
      <c r="J55" s="17">
        <f t="shared" si="6"/>
        <v>99.979591136637623</v>
      </c>
      <c r="K55" s="17">
        <f t="shared" si="9"/>
        <v>100</v>
      </c>
    </row>
    <row r="56" spans="1:11" ht="15.75" customHeight="1" x14ac:dyDescent="0.2">
      <c r="A56" s="20" t="s">
        <v>69</v>
      </c>
      <c r="B56" s="19" t="s">
        <v>68</v>
      </c>
      <c r="C56" s="29">
        <v>3380971.81</v>
      </c>
      <c r="D56" s="18">
        <f t="shared" si="11"/>
        <v>3370049.61</v>
      </c>
      <c r="E56" s="18">
        <v>10922.2</v>
      </c>
      <c r="F56" s="29">
        <v>3380179.6</v>
      </c>
      <c r="G56" s="18">
        <f t="shared" si="10"/>
        <v>3369257.4</v>
      </c>
      <c r="H56" s="18">
        <v>10922.2</v>
      </c>
      <c r="I56" s="17">
        <f t="shared" si="5"/>
        <v>99.97656857127123</v>
      </c>
      <c r="J56" s="17">
        <f t="shared" si="6"/>
        <v>99.976492630920049</v>
      </c>
      <c r="K56" s="17">
        <f t="shared" si="9"/>
        <v>100</v>
      </c>
    </row>
    <row r="57" spans="1:11" ht="18.75" customHeight="1" x14ac:dyDescent="0.2">
      <c r="A57" s="20" t="s">
        <v>67</v>
      </c>
      <c r="B57" s="19" t="s">
        <v>66</v>
      </c>
      <c r="C57" s="29">
        <v>291718.8</v>
      </c>
      <c r="D57" s="18">
        <f t="shared" si="11"/>
        <v>291718.8</v>
      </c>
      <c r="E57" s="18">
        <v>0</v>
      </c>
      <c r="F57" s="29">
        <v>289407.5</v>
      </c>
      <c r="G57" s="18">
        <f t="shared" si="10"/>
        <v>289407.5</v>
      </c>
      <c r="H57" s="18">
        <v>0</v>
      </c>
      <c r="I57" s="17">
        <f t="shared" si="5"/>
        <v>99.207695904412063</v>
      </c>
      <c r="J57" s="17">
        <f t="shared" si="6"/>
        <v>99.207695904412063</v>
      </c>
      <c r="K57" s="17"/>
    </row>
    <row r="58" spans="1:11" ht="17.25" customHeight="1" x14ac:dyDescent="0.2">
      <c r="A58" s="20" t="s">
        <v>65</v>
      </c>
      <c r="B58" s="19" t="s">
        <v>64</v>
      </c>
      <c r="C58" s="29">
        <v>977515.03</v>
      </c>
      <c r="D58" s="18">
        <f t="shared" si="11"/>
        <v>977515.03</v>
      </c>
      <c r="E58" s="18">
        <v>0</v>
      </c>
      <c r="F58" s="29">
        <v>977515</v>
      </c>
      <c r="G58" s="18">
        <f t="shared" si="10"/>
        <v>977515</v>
      </c>
      <c r="H58" s="18">
        <v>0</v>
      </c>
      <c r="I58" s="17">
        <f t="shared" si="5"/>
        <v>99.999996930993476</v>
      </c>
      <c r="J58" s="17">
        <f t="shared" si="6"/>
        <v>99.999996930993476</v>
      </c>
      <c r="K58" s="17"/>
    </row>
    <row r="59" spans="1:11" ht="15.75" customHeight="1" x14ac:dyDescent="0.2">
      <c r="A59" s="20" t="s">
        <v>63</v>
      </c>
      <c r="B59" s="19" t="s">
        <v>62</v>
      </c>
      <c r="C59" s="29">
        <v>755449.27</v>
      </c>
      <c r="D59" s="18">
        <f t="shared" si="11"/>
        <v>755449.27</v>
      </c>
      <c r="E59" s="18">
        <v>0</v>
      </c>
      <c r="F59" s="29">
        <v>721055.1</v>
      </c>
      <c r="G59" s="18">
        <f t="shared" si="10"/>
        <v>721055.1</v>
      </c>
      <c r="H59" s="18">
        <v>0</v>
      </c>
      <c r="I59" s="17">
        <f t="shared" ref="I59:I91" si="12">F59/C59*100</f>
        <v>95.44718998801865</v>
      </c>
      <c r="J59" s="17">
        <f t="shared" si="6"/>
        <v>95.44718998801865</v>
      </c>
      <c r="K59" s="17"/>
    </row>
    <row r="60" spans="1:11" ht="17.25" customHeight="1" x14ac:dyDescent="0.2">
      <c r="A60" s="20" t="s">
        <v>61</v>
      </c>
      <c r="B60" s="19" t="s">
        <v>60</v>
      </c>
      <c r="C60" s="29">
        <v>253528.7</v>
      </c>
      <c r="D60" s="18">
        <f t="shared" si="11"/>
        <v>245742.80000000002</v>
      </c>
      <c r="E60" s="18">
        <v>7785.9</v>
      </c>
      <c r="F60" s="29">
        <v>250173.5</v>
      </c>
      <c r="G60" s="18">
        <f t="shared" si="10"/>
        <v>242387.6</v>
      </c>
      <c r="H60" s="18">
        <v>7785.9</v>
      </c>
      <c r="I60" s="17">
        <f t="shared" si="12"/>
        <v>98.676599532912832</v>
      </c>
      <c r="J60" s="17">
        <f t="shared" si="6"/>
        <v>98.634670069682613</v>
      </c>
      <c r="K60" s="17">
        <f t="shared" ref="K60:K66" si="13">H60/E60*100</f>
        <v>100</v>
      </c>
    </row>
    <row r="61" spans="1:11" ht="18.75" customHeight="1" x14ac:dyDescent="0.2">
      <c r="A61" s="24" t="s">
        <v>59</v>
      </c>
      <c r="B61" s="23" t="s">
        <v>58</v>
      </c>
      <c r="C61" s="22">
        <f>C62+C63</f>
        <v>4233012.55</v>
      </c>
      <c r="D61" s="22">
        <f>D62+D63</f>
        <v>4078382.6499999994</v>
      </c>
      <c r="E61" s="22">
        <f>SUM(E62:E63)</f>
        <v>154629.90000000002</v>
      </c>
      <c r="F61" s="22">
        <f>SUM(F62:F63)</f>
        <v>3958964.9</v>
      </c>
      <c r="G61" s="22">
        <f t="shared" si="10"/>
        <v>3808434.3</v>
      </c>
      <c r="H61" s="22">
        <f>SUM(H62:H63)</f>
        <v>150530.6</v>
      </c>
      <c r="I61" s="21">
        <f t="shared" si="12"/>
        <v>93.525942889066087</v>
      </c>
      <c r="J61" s="21">
        <f t="shared" ref="J61:J91" si="14">G61/D61*100</f>
        <v>93.38099503733423</v>
      </c>
      <c r="K61" s="21">
        <f t="shared" si="13"/>
        <v>97.348960323973557</v>
      </c>
    </row>
    <row r="62" spans="1:11" ht="17.25" customHeight="1" x14ac:dyDescent="0.2">
      <c r="A62" s="20" t="s">
        <v>57</v>
      </c>
      <c r="B62" s="19" t="s">
        <v>56</v>
      </c>
      <c r="C62" s="18">
        <v>4214026.3499999996</v>
      </c>
      <c r="D62" s="18">
        <f>C62-E62</f>
        <v>4065626.6499999994</v>
      </c>
      <c r="E62" s="18">
        <v>148399.70000000001</v>
      </c>
      <c r="F62" s="18">
        <v>3939986.3</v>
      </c>
      <c r="G62" s="18">
        <f t="shared" si="10"/>
        <v>3795685.9</v>
      </c>
      <c r="H62" s="18">
        <v>144300.4</v>
      </c>
      <c r="I62" s="17">
        <f t="shared" si="12"/>
        <v>93.496954521890927</v>
      </c>
      <c r="J62" s="17">
        <f t="shared" si="14"/>
        <v>93.360414685396663</v>
      </c>
      <c r="K62" s="17">
        <f t="shared" si="13"/>
        <v>97.237662879372394</v>
      </c>
    </row>
    <row r="63" spans="1:11" ht="17.25" customHeight="1" x14ac:dyDescent="0.2">
      <c r="A63" s="20" t="s">
        <v>55</v>
      </c>
      <c r="B63" s="19" t="s">
        <v>54</v>
      </c>
      <c r="C63" s="18">
        <v>18986.2</v>
      </c>
      <c r="D63" s="18">
        <f>C63-E63</f>
        <v>12756</v>
      </c>
      <c r="E63" s="18">
        <v>6230.2</v>
      </c>
      <c r="F63" s="18">
        <v>18978.599999999999</v>
      </c>
      <c r="G63" s="18">
        <f t="shared" si="10"/>
        <v>12748.399999999998</v>
      </c>
      <c r="H63" s="18">
        <v>6230.2</v>
      </c>
      <c r="I63" s="17">
        <f t="shared" si="12"/>
        <v>99.959970926251685</v>
      </c>
      <c r="J63" s="17">
        <f t="shared" si="14"/>
        <v>99.940420194418294</v>
      </c>
      <c r="K63" s="17">
        <f t="shared" si="13"/>
        <v>100</v>
      </c>
    </row>
    <row r="64" spans="1:11" ht="17.25" customHeight="1" x14ac:dyDescent="0.2">
      <c r="A64" s="24" t="s">
        <v>53</v>
      </c>
      <c r="B64" s="23" t="s">
        <v>52</v>
      </c>
      <c r="C64" s="22">
        <f>SUM(C65:C71)</f>
        <v>28643109.280000001</v>
      </c>
      <c r="D64" s="22">
        <f>SUM(D65:D71)</f>
        <v>22891782.079999998</v>
      </c>
      <c r="E64" s="22">
        <f>SUM(E65:E71)</f>
        <v>5751327.1999999993</v>
      </c>
      <c r="F64" s="22">
        <f>SUM(F65:F71)</f>
        <v>28225507.400000006</v>
      </c>
      <c r="G64" s="22">
        <f t="shared" si="10"/>
        <v>22497107.000000007</v>
      </c>
      <c r="H64" s="22">
        <f>SUM(H65:H71)</f>
        <v>5728400.4000000004</v>
      </c>
      <c r="I64" s="21">
        <f t="shared" si="12"/>
        <v>98.542051158211436</v>
      </c>
      <c r="J64" s="21">
        <f t="shared" si="14"/>
        <v>98.275909325797699</v>
      </c>
      <c r="K64" s="21">
        <f t="shared" si="13"/>
        <v>99.601365055356283</v>
      </c>
    </row>
    <row r="65" spans="1:11" ht="16.5" customHeight="1" x14ac:dyDescent="0.2">
      <c r="A65" s="20" t="s">
        <v>51</v>
      </c>
      <c r="B65" s="19" t="s">
        <v>50</v>
      </c>
      <c r="C65" s="18">
        <v>10952364.85</v>
      </c>
      <c r="D65" s="18">
        <f t="shared" ref="D65:D71" si="15">C65-E65</f>
        <v>8009598.0499999998</v>
      </c>
      <c r="E65" s="18">
        <v>2942766.8</v>
      </c>
      <c r="F65" s="18">
        <v>10594469.300000001</v>
      </c>
      <c r="G65" s="18">
        <f t="shared" si="10"/>
        <v>7656129.6000000006</v>
      </c>
      <c r="H65" s="18">
        <v>2938339.7</v>
      </c>
      <c r="I65" s="17">
        <f t="shared" si="12"/>
        <v>96.732253217440984</v>
      </c>
      <c r="J65" s="17">
        <f t="shared" si="14"/>
        <v>95.586938972549333</v>
      </c>
      <c r="K65" s="17">
        <f t="shared" si="13"/>
        <v>99.849559944743177</v>
      </c>
    </row>
    <row r="66" spans="1:11" ht="16.5" customHeight="1" x14ac:dyDescent="0.2">
      <c r="A66" s="20" t="s">
        <v>49</v>
      </c>
      <c r="B66" s="19" t="s">
        <v>48</v>
      </c>
      <c r="C66" s="18">
        <v>6561242.71</v>
      </c>
      <c r="D66" s="18">
        <f t="shared" si="15"/>
        <v>5259089.3100000005</v>
      </c>
      <c r="E66" s="18">
        <v>1302153.3999999999</v>
      </c>
      <c r="F66" s="18">
        <v>6516800</v>
      </c>
      <c r="G66" s="18">
        <f t="shared" si="10"/>
        <v>5230688.8</v>
      </c>
      <c r="H66" s="18">
        <v>1286111.2</v>
      </c>
      <c r="I66" s="17">
        <f t="shared" si="12"/>
        <v>99.322647980507341</v>
      </c>
      <c r="J66" s="17">
        <f t="shared" si="14"/>
        <v>99.45997285221992</v>
      </c>
      <c r="K66" s="17">
        <f t="shared" si="13"/>
        <v>98.768025334035144</v>
      </c>
    </row>
    <row r="67" spans="1:11" ht="16.5" customHeight="1" x14ac:dyDescent="0.2">
      <c r="A67" s="20" t="s">
        <v>47</v>
      </c>
      <c r="B67" s="19" t="s">
        <v>46</v>
      </c>
      <c r="C67" s="18">
        <v>64778.41</v>
      </c>
      <c r="D67" s="18">
        <f t="shared" si="15"/>
        <v>64778.41</v>
      </c>
      <c r="E67" s="18">
        <v>0</v>
      </c>
      <c r="F67" s="18">
        <v>64760.1</v>
      </c>
      <c r="G67" s="18">
        <f t="shared" si="10"/>
        <v>64760.1</v>
      </c>
      <c r="H67" s="18">
        <v>0</v>
      </c>
      <c r="I67" s="17">
        <f t="shared" si="12"/>
        <v>99.971734409659007</v>
      </c>
      <c r="J67" s="17">
        <f t="shared" si="14"/>
        <v>99.971734409659007</v>
      </c>
      <c r="K67" s="17"/>
    </row>
    <row r="68" spans="1:11" ht="16.5" customHeight="1" x14ac:dyDescent="0.2">
      <c r="A68" s="20" t="s">
        <v>45</v>
      </c>
      <c r="B68" s="19" t="s">
        <v>44</v>
      </c>
      <c r="C68" s="18">
        <v>1575948.8</v>
      </c>
      <c r="D68" s="18">
        <f t="shared" si="15"/>
        <v>933485.10000000009</v>
      </c>
      <c r="E68" s="18">
        <v>642463.69999999995</v>
      </c>
      <c r="F68" s="18">
        <v>1572680.3</v>
      </c>
      <c r="G68" s="18">
        <f t="shared" si="10"/>
        <v>930216.60000000009</v>
      </c>
      <c r="H68" s="18">
        <v>642463.69999999995</v>
      </c>
      <c r="I68" s="17">
        <f t="shared" si="12"/>
        <v>99.792601130188999</v>
      </c>
      <c r="J68" s="17">
        <f t="shared" si="14"/>
        <v>99.649860506611191</v>
      </c>
      <c r="K68" s="17">
        <f>H68/E68*100</f>
        <v>100</v>
      </c>
    </row>
    <row r="69" spans="1:11" ht="21" customHeight="1" x14ac:dyDescent="0.2">
      <c r="A69" s="20" t="s">
        <v>43</v>
      </c>
      <c r="B69" s="19" t="s">
        <v>42</v>
      </c>
      <c r="C69" s="18">
        <v>92397.85</v>
      </c>
      <c r="D69" s="18">
        <f t="shared" si="15"/>
        <v>92397.85</v>
      </c>
      <c r="E69" s="18">
        <v>0</v>
      </c>
      <c r="F69" s="18">
        <v>90328.6</v>
      </c>
      <c r="G69" s="18">
        <f t="shared" si="10"/>
        <v>90328.6</v>
      </c>
      <c r="H69" s="18">
        <v>0</v>
      </c>
      <c r="I69" s="17">
        <f t="shared" si="12"/>
        <v>97.760499838470267</v>
      </c>
      <c r="J69" s="17">
        <f t="shared" si="14"/>
        <v>97.760499838470267</v>
      </c>
      <c r="K69" s="21"/>
    </row>
    <row r="70" spans="1:11" ht="21" customHeight="1" x14ac:dyDescent="0.2">
      <c r="A70" s="20" t="s">
        <v>41</v>
      </c>
      <c r="B70" s="19" t="s">
        <v>40</v>
      </c>
      <c r="C70" s="18">
        <v>308300.92</v>
      </c>
      <c r="D70" s="18">
        <f t="shared" si="15"/>
        <v>308300.92</v>
      </c>
      <c r="E70" s="18">
        <v>0</v>
      </c>
      <c r="F70" s="18">
        <v>306319.7</v>
      </c>
      <c r="G70" s="18">
        <f t="shared" si="10"/>
        <v>306319.7</v>
      </c>
      <c r="H70" s="18">
        <v>0</v>
      </c>
      <c r="I70" s="17">
        <f t="shared" si="12"/>
        <v>99.357374606601894</v>
      </c>
      <c r="J70" s="17">
        <f t="shared" si="14"/>
        <v>99.357374606601894</v>
      </c>
      <c r="K70" s="17"/>
    </row>
    <row r="71" spans="1:11" ht="20.25" customHeight="1" x14ac:dyDescent="0.2">
      <c r="A71" s="20" t="s">
        <v>39</v>
      </c>
      <c r="B71" s="19" t="s">
        <v>38</v>
      </c>
      <c r="C71" s="18">
        <v>9088075.7400000002</v>
      </c>
      <c r="D71" s="18">
        <f t="shared" si="15"/>
        <v>8224132.4400000004</v>
      </c>
      <c r="E71" s="18">
        <f>823943.3+40000</f>
        <v>863943.3</v>
      </c>
      <c r="F71" s="18">
        <v>9080149.4000000004</v>
      </c>
      <c r="G71" s="18">
        <f t="shared" si="10"/>
        <v>8218663.6000000006</v>
      </c>
      <c r="H71" s="18">
        <f>821485.8+40000</f>
        <v>861485.8</v>
      </c>
      <c r="I71" s="17">
        <f t="shared" si="12"/>
        <v>99.912783077223793</v>
      </c>
      <c r="J71" s="17">
        <f t="shared" si="14"/>
        <v>99.933502530024924</v>
      </c>
      <c r="K71" s="17">
        <f t="shared" ref="K71:K81" si="16">H71/E71*100</f>
        <v>99.71554846249748</v>
      </c>
    </row>
    <row r="72" spans="1:11" ht="16.5" customHeight="1" x14ac:dyDescent="0.2">
      <c r="A72" s="24" t="s">
        <v>37</v>
      </c>
      <c r="B72" s="23" t="s">
        <v>36</v>
      </c>
      <c r="C72" s="22">
        <f>C73+C74+C75+C76+C77</f>
        <v>34571839.640000001</v>
      </c>
      <c r="D72" s="22">
        <f>D73+D74+D75+D76+D77</f>
        <v>27805126.570000008</v>
      </c>
      <c r="E72" s="22">
        <f>E73+E74+E75+E76+E77</f>
        <v>6766713.0700000003</v>
      </c>
      <c r="F72" s="22">
        <f>F73+F74+F75+F76+F77</f>
        <v>33775429.899999999</v>
      </c>
      <c r="G72" s="22">
        <f t="shared" si="10"/>
        <v>27141028.5</v>
      </c>
      <c r="H72" s="22">
        <f>SUM(H73:H77)</f>
        <v>6634401.3999999994</v>
      </c>
      <c r="I72" s="21">
        <f t="shared" si="12"/>
        <v>97.696362854007489</v>
      </c>
      <c r="J72" s="21">
        <f t="shared" si="14"/>
        <v>97.611598464304322</v>
      </c>
      <c r="K72" s="21">
        <f t="shared" si="16"/>
        <v>98.044668532103117</v>
      </c>
    </row>
    <row r="73" spans="1:11" ht="16.5" customHeight="1" x14ac:dyDescent="0.2">
      <c r="A73" s="20" t="s">
        <v>35</v>
      </c>
      <c r="B73" s="19" t="s">
        <v>34</v>
      </c>
      <c r="C73" s="18">
        <v>431801.5</v>
      </c>
      <c r="D73" s="18">
        <f>C73-E73</f>
        <v>425901.5</v>
      </c>
      <c r="E73" s="18">
        <v>5900</v>
      </c>
      <c r="F73" s="18">
        <v>431735</v>
      </c>
      <c r="G73" s="18">
        <f t="shared" si="10"/>
        <v>425901.5</v>
      </c>
      <c r="H73" s="18">
        <v>5833.5</v>
      </c>
      <c r="I73" s="17">
        <f t="shared" si="12"/>
        <v>99.984599405050702</v>
      </c>
      <c r="J73" s="17">
        <f t="shared" si="14"/>
        <v>100</v>
      </c>
      <c r="K73" s="17">
        <f t="shared" si="16"/>
        <v>98.872881355932208</v>
      </c>
    </row>
    <row r="74" spans="1:11" ht="15" customHeight="1" x14ac:dyDescent="0.2">
      <c r="A74" s="20" t="s">
        <v>33</v>
      </c>
      <c r="B74" s="19" t="s">
        <v>32</v>
      </c>
      <c r="C74" s="18">
        <v>5150940.17</v>
      </c>
      <c r="D74" s="18">
        <f>C74-E74</f>
        <v>5098489.37</v>
      </c>
      <c r="E74" s="18">
        <v>52450.8</v>
      </c>
      <c r="F74" s="18">
        <v>4984225.7</v>
      </c>
      <c r="G74" s="18">
        <f t="shared" si="10"/>
        <v>4935517.8</v>
      </c>
      <c r="H74" s="18">
        <v>48707.9</v>
      </c>
      <c r="I74" s="17">
        <f t="shared" si="12"/>
        <v>96.763416687093851</v>
      </c>
      <c r="J74" s="17">
        <f t="shared" si="14"/>
        <v>96.803532219583701</v>
      </c>
      <c r="K74" s="17">
        <f t="shared" si="16"/>
        <v>92.863979195741535</v>
      </c>
    </row>
    <row r="75" spans="1:11" ht="15.75" customHeight="1" x14ac:dyDescent="0.2">
      <c r="A75" s="20" t="s">
        <v>31</v>
      </c>
      <c r="B75" s="19" t="s">
        <v>30</v>
      </c>
      <c r="C75" s="18">
        <v>21518232.510000002</v>
      </c>
      <c r="D75" s="18">
        <f>C75-E75</f>
        <v>17857913.340000004</v>
      </c>
      <c r="E75" s="18">
        <f>3449670.3+210648.87</f>
        <v>3660319.17</v>
      </c>
      <c r="F75" s="18">
        <v>21014407.5</v>
      </c>
      <c r="G75" s="18">
        <f t="shared" si="10"/>
        <v>17449560.5</v>
      </c>
      <c r="H75" s="18">
        <f>3354241.5+210605.5</f>
        <v>3564847</v>
      </c>
      <c r="I75" s="17">
        <f t="shared" si="12"/>
        <v>97.658613411831737</v>
      </c>
      <c r="J75" s="17">
        <f t="shared" si="14"/>
        <v>97.713322759354355</v>
      </c>
      <c r="K75" s="17">
        <f t="shared" si="16"/>
        <v>97.391698221770099</v>
      </c>
    </row>
    <row r="76" spans="1:11" ht="15" customHeight="1" x14ac:dyDescent="0.2">
      <c r="A76" s="20" t="s">
        <v>29</v>
      </c>
      <c r="B76" s="19" t="s">
        <v>28</v>
      </c>
      <c r="C76" s="18">
        <v>6545275.21</v>
      </c>
      <c r="D76" s="18">
        <f>C76-E76</f>
        <v>3556781.01</v>
      </c>
      <c r="E76" s="18">
        <v>2988494.2</v>
      </c>
      <c r="F76" s="18">
        <v>6473091.7999999998</v>
      </c>
      <c r="G76" s="18">
        <f t="shared" si="10"/>
        <v>3516847.4</v>
      </c>
      <c r="H76" s="18">
        <v>2956244.4</v>
      </c>
      <c r="I76" s="17">
        <f t="shared" si="12"/>
        <v>98.897167686857273</v>
      </c>
      <c r="J76" s="17">
        <f t="shared" si="14"/>
        <v>98.877254183270622</v>
      </c>
      <c r="K76" s="17">
        <f t="shared" si="16"/>
        <v>98.920867907322688</v>
      </c>
    </row>
    <row r="77" spans="1:11" ht="16.5" customHeight="1" x14ac:dyDescent="0.2">
      <c r="A77" s="20" t="s">
        <v>27</v>
      </c>
      <c r="B77" s="19" t="s">
        <v>26</v>
      </c>
      <c r="C77" s="18">
        <v>925590.25</v>
      </c>
      <c r="D77" s="18">
        <f>C77-E77</f>
        <v>866041.35</v>
      </c>
      <c r="E77" s="18">
        <v>59548.9</v>
      </c>
      <c r="F77" s="18">
        <v>871969.9</v>
      </c>
      <c r="G77" s="18">
        <f t="shared" si="10"/>
        <v>813201.3</v>
      </c>
      <c r="H77" s="18">
        <v>58768.6</v>
      </c>
      <c r="I77" s="17">
        <f t="shared" si="12"/>
        <v>94.206902028192289</v>
      </c>
      <c r="J77" s="17">
        <f t="shared" si="14"/>
        <v>93.898668926143074</v>
      </c>
      <c r="K77" s="17">
        <f t="shared" si="16"/>
        <v>98.689648339431955</v>
      </c>
    </row>
    <row r="78" spans="1:11" ht="15.75" customHeight="1" x14ac:dyDescent="0.2">
      <c r="A78" s="28" t="s">
        <v>25</v>
      </c>
      <c r="B78" s="27" t="s">
        <v>24</v>
      </c>
      <c r="C78" s="21">
        <f>SUM(C79:C81)</f>
        <v>2963620.14</v>
      </c>
      <c r="D78" s="21">
        <f>SUM(D79:D81)</f>
        <v>2547769.7400000002</v>
      </c>
      <c r="E78" s="21">
        <f>SUM(E79:E81)</f>
        <v>415850.39999999997</v>
      </c>
      <c r="F78" s="21">
        <f>SUM(F79:F81)</f>
        <v>2483470.4000000004</v>
      </c>
      <c r="G78" s="21">
        <f t="shared" si="10"/>
        <v>2070183.1000000003</v>
      </c>
      <c r="H78" s="21">
        <f>SUM(H79:H81)</f>
        <v>413287.3</v>
      </c>
      <c r="I78" s="21">
        <f t="shared" si="12"/>
        <v>83.798539714337352</v>
      </c>
      <c r="J78" s="21">
        <f t="shared" si="14"/>
        <v>81.254717312091174</v>
      </c>
      <c r="K78" s="21">
        <f t="shared" si="16"/>
        <v>99.383648542841371</v>
      </c>
    </row>
    <row r="79" spans="1:11" ht="17.25" customHeight="1" x14ac:dyDescent="0.2">
      <c r="A79" s="26" t="s">
        <v>23</v>
      </c>
      <c r="B79" s="25" t="s">
        <v>22</v>
      </c>
      <c r="C79" s="18">
        <v>172360.5</v>
      </c>
      <c r="D79" s="18">
        <f>C79-E79</f>
        <v>99219.8</v>
      </c>
      <c r="E79" s="18">
        <v>73140.7</v>
      </c>
      <c r="F79" s="18">
        <v>172357.8</v>
      </c>
      <c r="G79" s="18">
        <f t="shared" si="10"/>
        <v>99217.099999999991</v>
      </c>
      <c r="H79" s="18">
        <v>73140.7</v>
      </c>
      <c r="I79" s="17">
        <f t="shared" si="12"/>
        <v>99.998433515799718</v>
      </c>
      <c r="J79" s="17">
        <f t="shared" si="14"/>
        <v>99.997278768955383</v>
      </c>
      <c r="K79" s="17">
        <f t="shared" si="16"/>
        <v>100</v>
      </c>
    </row>
    <row r="80" spans="1:11" ht="15" customHeight="1" x14ac:dyDescent="0.2">
      <c r="A80" s="26" t="s">
        <v>21</v>
      </c>
      <c r="B80" s="25" t="s">
        <v>20</v>
      </c>
      <c r="C80" s="18">
        <v>2174394.62</v>
      </c>
      <c r="D80" s="18">
        <f>C80-E80</f>
        <v>1833595.02</v>
      </c>
      <c r="E80" s="18">
        <v>340799.6</v>
      </c>
      <c r="F80" s="18">
        <v>1697583.3</v>
      </c>
      <c r="G80" s="18">
        <f t="shared" si="10"/>
        <v>1359346.8</v>
      </c>
      <c r="H80" s="18">
        <v>338236.5</v>
      </c>
      <c r="I80" s="17">
        <f t="shared" si="12"/>
        <v>78.071536987154616</v>
      </c>
      <c r="J80" s="17">
        <f t="shared" si="14"/>
        <v>74.135607109142342</v>
      </c>
      <c r="K80" s="17">
        <f t="shared" si="16"/>
        <v>99.247915783938723</v>
      </c>
    </row>
    <row r="81" spans="1:11" ht="20.25" customHeight="1" x14ac:dyDescent="0.2">
      <c r="A81" s="26" t="s">
        <v>19</v>
      </c>
      <c r="B81" s="25" t="s">
        <v>18</v>
      </c>
      <c r="C81" s="18">
        <v>616865.02</v>
      </c>
      <c r="D81" s="18">
        <f>C81-E81</f>
        <v>614954.92000000004</v>
      </c>
      <c r="E81" s="18">
        <v>1910.1</v>
      </c>
      <c r="F81" s="18">
        <v>613529.30000000005</v>
      </c>
      <c r="G81" s="18">
        <f t="shared" si="10"/>
        <v>611619.20000000007</v>
      </c>
      <c r="H81" s="18">
        <v>1910.1</v>
      </c>
      <c r="I81" s="17">
        <f t="shared" si="12"/>
        <v>99.459246368030406</v>
      </c>
      <c r="J81" s="17">
        <f t="shared" si="14"/>
        <v>99.457566743266327</v>
      </c>
      <c r="K81" s="17">
        <f t="shared" si="16"/>
        <v>100</v>
      </c>
    </row>
    <row r="82" spans="1:11" ht="15.75" customHeight="1" x14ac:dyDescent="0.2">
      <c r="A82" s="28" t="s">
        <v>17</v>
      </c>
      <c r="B82" s="27" t="s">
        <v>16</v>
      </c>
      <c r="C82" s="21">
        <f>C83+C84</f>
        <v>446741.94</v>
      </c>
      <c r="D82" s="21">
        <f>D83+D84</f>
        <v>446741.94</v>
      </c>
      <c r="E82" s="21">
        <v>0</v>
      </c>
      <c r="F82" s="21">
        <f>F83+F84</f>
        <v>446335.3</v>
      </c>
      <c r="G82" s="21">
        <f t="shared" ref="G82:G113" si="17">F82-H82</f>
        <v>446335.3</v>
      </c>
      <c r="H82" s="21">
        <v>0</v>
      </c>
      <c r="I82" s="21">
        <f t="shared" si="12"/>
        <v>99.908976533521781</v>
      </c>
      <c r="J82" s="21">
        <f t="shared" si="14"/>
        <v>99.908976533521781</v>
      </c>
      <c r="K82" s="17"/>
    </row>
    <row r="83" spans="1:11" ht="19.5" customHeight="1" x14ac:dyDescent="0.2">
      <c r="A83" s="26" t="s">
        <v>15</v>
      </c>
      <c r="B83" s="25" t="s">
        <v>14</v>
      </c>
      <c r="C83" s="18">
        <v>353852.25</v>
      </c>
      <c r="D83" s="18">
        <f>C83-E83</f>
        <v>353852.25</v>
      </c>
      <c r="E83" s="18">
        <v>0</v>
      </c>
      <c r="F83" s="18">
        <v>353610.6</v>
      </c>
      <c r="G83" s="18">
        <f t="shared" si="17"/>
        <v>353610.6</v>
      </c>
      <c r="H83" s="18">
        <v>0</v>
      </c>
      <c r="I83" s="17">
        <f t="shared" si="12"/>
        <v>99.931708785234505</v>
      </c>
      <c r="J83" s="17">
        <f t="shared" si="14"/>
        <v>99.931708785234505</v>
      </c>
      <c r="K83" s="17"/>
    </row>
    <row r="84" spans="1:11" ht="18.75" customHeight="1" x14ac:dyDescent="0.2">
      <c r="A84" s="26" t="s">
        <v>13</v>
      </c>
      <c r="B84" s="25" t="s">
        <v>12</v>
      </c>
      <c r="C84" s="18">
        <v>92889.69</v>
      </c>
      <c r="D84" s="18">
        <f>C84-E84</f>
        <v>92889.69</v>
      </c>
      <c r="E84" s="18">
        <v>0</v>
      </c>
      <c r="F84" s="18">
        <v>92724.7</v>
      </c>
      <c r="G84" s="18">
        <f t="shared" si="17"/>
        <v>92724.7</v>
      </c>
      <c r="H84" s="18">
        <v>0</v>
      </c>
      <c r="I84" s="17">
        <f t="shared" si="12"/>
        <v>99.822380718462938</v>
      </c>
      <c r="J84" s="17">
        <f t="shared" si="14"/>
        <v>99.822380718462938</v>
      </c>
      <c r="K84" s="17"/>
    </row>
    <row r="85" spans="1:11" ht="20.25" customHeight="1" x14ac:dyDescent="0.2">
      <c r="A85" s="24"/>
      <c r="B85" s="23" t="s">
        <v>11</v>
      </c>
      <c r="C85" s="21">
        <f>C52+C61+C64+C72+C78+C82</f>
        <v>110369682.38</v>
      </c>
      <c r="D85" s="21">
        <f>D52+D61+D64+D72+D78+D82</f>
        <v>95359620.00999999</v>
      </c>
      <c r="E85" s="21">
        <f>E52+E61+E64+E72+E78+E82</f>
        <v>15010062.369999999</v>
      </c>
      <c r="F85" s="21">
        <f>F52+F61+F64+F72+F78+F82</f>
        <v>107507497.40000002</v>
      </c>
      <c r="G85" s="21">
        <f t="shared" si="17"/>
        <v>92665614.700000018</v>
      </c>
      <c r="H85" s="21">
        <f>H52+H61+H64+H72+H78+H82</f>
        <v>14841882.699999999</v>
      </c>
      <c r="I85" s="21">
        <f t="shared" si="12"/>
        <v>97.406728987272487</v>
      </c>
      <c r="J85" s="21">
        <f t="shared" si="14"/>
        <v>97.174899281564393</v>
      </c>
      <c r="K85" s="21">
        <f>H85/E85*100</f>
        <v>98.879553822933246</v>
      </c>
    </row>
    <row r="86" spans="1:11" ht="15.75" customHeight="1" x14ac:dyDescent="0.2">
      <c r="A86" s="24" t="s">
        <v>10</v>
      </c>
      <c r="B86" s="23" t="s">
        <v>8</v>
      </c>
      <c r="C86" s="22">
        <f>C87</f>
        <v>7978.8</v>
      </c>
      <c r="D86" s="22">
        <f>D87</f>
        <v>7978.8</v>
      </c>
      <c r="E86" s="22">
        <f>E87</f>
        <v>0</v>
      </c>
      <c r="F86" s="22">
        <f>F87</f>
        <v>7978.8</v>
      </c>
      <c r="G86" s="22">
        <f t="shared" si="17"/>
        <v>7978.8</v>
      </c>
      <c r="H86" s="22">
        <f>H87</f>
        <v>0</v>
      </c>
      <c r="I86" s="21">
        <f t="shared" si="12"/>
        <v>100</v>
      </c>
      <c r="J86" s="21">
        <f t="shared" si="14"/>
        <v>100</v>
      </c>
      <c r="K86" s="17"/>
    </row>
    <row r="87" spans="1:11" ht="21" customHeight="1" x14ac:dyDescent="0.2">
      <c r="A87" s="20" t="s">
        <v>9</v>
      </c>
      <c r="B87" s="19" t="s">
        <v>8</v>
      </c>
      <c r="C87" s="18">
        <v>7978.8</v>
      </c>
      <c r="D87" s="18">
        <f>C87-E87</f>
        <v>7978.8</v>
      </c>
      <c r="E87" s="18">
        <v>0</v>
      </c>
      <c r="F87" s="18">
        <v>7978.8</v>
      </c>
      <c r="G87" s="18">
        <f t="shared" si="17"/>
        <v>7978.8</v>
      </c>
      <c r="H87" s="18">
        <v>0</v>
      </c>
      <c r="I87" s="17">
        <f t="shared" si="12"/>
        <v>100</v>
      </c>
      <c r="J87" s="17">
        <f t="shared" si="14"/>
        <v>100</v>
      </c>
      <c r="K87" s="17"/>
    </row>
    <row r="88" spans="1:11" ht="33.75" customHeight="1" x14ac:dyDescent="0.2">
      <c r="A88" s="24" t="s">
        <v>7</v>
      </c>
      <c r="B88" s="23" t="s">
        <v>6</v>
      </c>
      <c r="C88" s="22">
        <f>C89+C90+C91</f>
        <v>5841842.5</v>
      </c>
      <c r="D88" s="22">
        <f>D89+D90+D91</f>
        <v>5803138.9000000004</v>
      </c>
      <c r="E88" s="22">
        <f>E89+E90+E91</f>
        <v>38703.599999999999</v>
      </c>
      <c r="F88" s="22">
        <f>F89+F90+F91</f>
        <v>5793195</v>
      </c>
      <c r="G88" s="22">
        <f t="shared" si="17"/>
        <v>5754491.4000000004</v>
      </c>
      <c r="H88" s="22">
        <f>SUM(H89:H91)</f>
        <v>38703.599999999999</v>
      </c>
      <c r="I88" s="21">
        <f t="shared" si="12"/>
        <v>99.167257590392083</v>
      </c>
      <c r="J88" s="21">
        <f t="shared" si="14"/>
        <v>99.161703677297822</v>
      </c>
      <c r="K88" s="21">
        <f>H88/E88*100</f>
        <v>100</v>
      </c>
    </row>
    <row r="89" spans="1:11" ht="31.5" customHeight="1" x14ac:dyDescent="0.2">
      <c r="A89" s="20" t="s">
        <v>5</v>
      </c>
      <c r="B89" s="19" t="s">
        <v>4</v>
      </c>
      <c r="C89" s="18">
        <v>1625695.5</v>
      </c>
      <c r="D89" s="18">
        <f>C89-E89</f>
        <v>1625695.5</v>
      </c>
      <c r="E89" s="18">
        <v>0</v>
      </c>
      <c r="F89" s="18">
        <v>1625695.5</v>
      </c>
      <c r="G89" s="18">
        <f t="shared" si="17"/>
        <v>1625695.5</v>
      </c>
      <c r="H89" s="18">
        <v>0</v>
      </c>
      <c r="I89" s="17">
        <f t="shared" si="12"/>
        <v>100</v>
      </c>
      <c r="J89" s="17">
        <f t="shared" si="14"/>
        <v>100</v>
      </c>
      <c r="K89" s="17"/>
    </row>
    <row r="90" spans="1:11" ht="21.75" customHeight="1" x14ac:dyDescent="0.2">
      <c r="A90" s="20" t="s">
        <v>3</v>
      </c>
      <c r="B90" s="19" t="s">
        <v>2</v>
      </c>
      <c r="C90" s="18">
        <v>650000</v>
      </c>
      <c r="D90" s="18">
        <f>C90-E90</f>
        <v>650000</v>
      </c>
      <c r="E90" s="18">
        <v>0</v>
      </c>
      <c r="F90" s="18">
        <v>643143.6</v>
      </c>
      <c r="G90" s="18">
        <f t="shared" si="17"/>
        <v>643143.6</v>
      </c>
      <c r="H90" s="18">
        <v>0</v>
      </c>
      <c r="I90" s="17">
        <f t="shared" si="12"/>
        <v>98.945169230769224</v>
      </c>
      <c r="J90" s="17">
        <f t="shared" si="14"/>
        <v>98.945169230769224</v>
      </c>
      <c r="K90" s="17"/>
    </row>
    <row r="91" spans="1:11" ht="22.5" customHeight="1" x14ac:dyDescent="0.2">
      <c r="A91" s="20" t="s">
        <v>1</v>
      </c>
      <c r="B91" s="19" t="s">
        <v>0</v>
      </c>
      <c r="C91" s="18">
        <v>3566147</v>
      </c>
      <c r="D91" s="18">
        <f>C91-E91</f>
        <v>3527443.4</v>
      </c>
      <c r="E91" s="18">
        <v>38703.599999999999</v>
      </c>
      <c r="F91" s="18">
        <v>3524355.9</v>
      </c>
      <c r="G91" s="18">
        <f t="shared" si="17"/>
        <v>3485652.3</v>
      </c>
      <c r="H91" s="18">
        <v>38703.599999999999</v>
      </c>
      <c r="I91" s="17">
        <f t="shared" si="12"/>
        <v>98.828116171318797</v>
      </c>
      <c r="J91" s="17">
        <f t="shared" si="14"/>
        <v>98.815258098825907</v>
      </c>
      <c r="K91" s="17">
        <f>H91/E91*100</f>
        <v>100</v>
      </c>
    </row>
    <row r="92" spans="1:11" ht="27" customHeight="1" x14ac:dyDescent="0.2">
      <c r="A92" s="16"/>
      <c r="B92" s="15"/>
      <c r="C92" s="14"/>
      <c r="D92" s="13"/>
      <c r="E92" s="14"/>
      <c r="F92" s="13"/>
      <c r="G92" s="13"/>
      <c r="H92" s="13"/>
      <c r="I92" s="12"/>
      <c r="J92" s="12"/>
      <c r="K92" s="12"/>
    </row>
    <row r="93" spans="1:11" s="3" customFormat="1" ht="21.75" customHeight="1" x14ac:dyDescent="0.2">
      <c r="A93" s="2"/>
      <c r="B93" s="5"/>
      <c r="C93" s="4"/>
      <c r="D93" s="2"/>
      <c r="E93" s="4"/>
      <c r="F93" s="2"/>
      <c r="G93" s="2"/>
      <c r="H93" s="2"/>
      <c r="I93" s="2"/>
      <c r="J93" s="2"/>
      <c r="K93" s="2"/>
    </row>
    <row r="94" spans="1:11" s="3" customFormat="1" ht="15.75" x14ac:dyDescent="0.25">
      <c r="A94" s="2"/>
      <c r="B94" s="5"/>
      <c r="C94" s="4"/>
      <c r="D94" s="2"/>
      <c r="E94" s="11"/>
      <c r="F94" s="2"/>
      <c r="G94" s="2"/>
      <c r="H94" s="2"/>
      <c r="I94" s="2"/>
      <c r="J94" s="2"/>
      <c r="K94" s="2"/>
    </row>
    <row r="95" spans="1:11" s="3" customFormat="1" hidden="1" x14ac:dyDescent="0.2">
      <c r="A95" s="2"/>
      <c r="B95" s="5"/>
      <c r="C95" s="4"/>
      <c r="D95" s="2"/>
      <c r="F95" s="2"/>
      <c r="G95" s="2"/>
      <c r="H95" s="2"/>
      <c r="I95" s="2"/>
      <c r="J95" s="2"/>
      <c r="K95" s="2"/>
    </row>
    <row r="96" spans="1:11" s="3" customFormat="1" hidden="1" x14ac:dyDescent="0.2">
      <c r="A96" s="2"/>
      <c r="B96" s="5"/>
      <c r="C96" s="4"/>
      <c r="D96" s="2"/>
      <c r="F96" s="2"/>
      <c r="G96" s="2"/>
      <c r="H96" s="2"/>
      <c r="I96" s="2"/>
      <c r="J96" s="2"/>
      <c r="K96" s="2"/>
    </row>
    <row r="97" spans="1:11" s="3" customFormat="1" hidden="1" x14ac:dyDescent="0.2">
      <c r="A97" s="2"/>
      <c r="B97" s="5"/>
      <c r="C97" s="4"/>
      <c r="D97" s="2"/>
      <c r="E97" s="4"/>
      <c r="F97" s="2"/>
      <c r="G97" s="2"/>
      <c r="H97" s="2"/>
      <c r="I97" s="2"/>
      <c r="J97" s="2"/>
      <c r="K97" s="2"/>
    </row>
    <row r="98" spans="1:11" s="3" customFormat="1" hidden="1" x14ac:dyDescent="0.2">
      <c r="A98" s="2"/>
      <c r="B98" s="5"/>
      <c r="C98" s="4"/>
      <c r="D98" s="2"/>
      <c r="F98" s="2"/>
      <c r="G98" s="2"/>
      <c r="H98" s="2"/>
      <c r="I98" s="2"/>
      <c r="J98" s="2"/>
      <c r="K98" s="2"/>
    </row>
    <row r="99" spans="1:11" s="3" customFormat="1" hidden="1" x14ac:dyDescent="0.2">
      <c r="A99" s="2"/>
      <c r="B99" s="5"/>
      <c r="C99" s="4"/>
      <c r="D99" s="2"/>
      <c r="F99" s="2"/>
      <c r="G99" s="2"/>
      <c r="H99" s="2"/>
      <c r="I99" s="2"/>
      <c r="J99" s="2"/>
      <c r="K99" s="2"/>
    </row>
    <row r="100" spans="1:11" ht="15.75" x14ac:dyDescent="0.2">
      <c r="E100" s="10"/>
    </row>
    <row r="101" spans="1:11" s="3" customFormat="1" ht="15.75" hidden="1" x14ac:dyDescent="0.2">
      <c r="A101" s="2"/>
      <c r="B101" s="5"/>
      <c r="C101" s="4"/>
      <c r="D101" s="2"/>
      <c r="E101" s="10"/>
      <c r="F101" s="2"/>
      <c r="G101" s="2"/>
      <c r="H101" s="2"/>
      <c r="I101" s="2"/>
      <c r="J101" s="2"/>
      <c r="K101" s="2"/>
    </row>
    <row r="102" spans="1:11" s="3" customFormat="1" ht="22.5" hidden="1" x14ac:dyDescent="0.2">
      <c r="A102" s="2"/>
      <c r="B102" s="5"/>
      <c r="C102" s="4"/>
      <c r="D102" s="2"/>
      <c r="E102" s="9"/>
      <c r="F102" s="2"/>
      <c r="G102" s="2"/>
      <c r="H102" s="2"/>
      <c r="I102" s="2"/>
      <c r="J102" s="2"/>
      <c r="K102" s="2"/>
    </row>
    <row r="103" spans="1:11" s="3" customFormat="1" x14ac:dyDescent="0.2">
      <c r="A103" s="2"/>
      <c r="B103" s="5"/>
      <c r="C103" s="4"/>
      <c r="D103" s="2"/>
      <c r="E103" s="8"/>
      <c r="F103" s="2"/>
      <c r="G103" s="2"/>
      <c r="H103" s="2"/>
      <c r="I103" s="2"/>
      <c r="J103" s="2"/>
      <c r="K103" s="2"/>
    </row>
    <row r="104" spans="1:11" s="3" customFormat="1" x14ac:dyDescent="0.2">
      <c r="A104" s="2"/>
      <c r="B104" s="5"/>
      <c r="C104" s="4"/>
      <c r="D104" s="2"/>
      <c r="E104" s="8"/>
      <c r="F104" s="2"/>
      <c r="G104" s="2"/>
      <c r="H104" s="2"/>
      <c r="I104" s="2"/>
      <c r="J104" s="2"/>
      <c r="K104" s="2"/>
    </row>
    <row r="105" spans="1:11" s="3" customFormat="1" x14ac:dyDescent="0.2">
      <c r="A105" s="2"/>
      <c r="B105" s="5"/>
      <c r="C105" s="4"/>
      <c r="D105" s="2"/>
      <c r="E105" s="4"/>
      <c r="F105" s="2"/>
      <c r="G105" s="2"/>
      <c r="H105" s="2"/>
      <c r="I105" s="2"/>
      <c r="J105" s="2"/>
      <c r="K105" s="2"/>
    </row>
    <row r="106" spans="1:11" s="3" customFormat="1" x14ac:dyDescent="0.2">
      <c r="A106" s="2"/>
      <c r="B106" s="5"/>
      <c r="C106" s="4"/>
      <c r="D106" s="2"/>
      <c r="E106" s="4"/>
      <c r="F106" s="7"/>
      <c r="G106" s="2"/>
      <c r="H106" s="2"/>
      <c r="I106" s="2"/>
      <c r="J106" s="2"/>
      <c r="K106" s="2"/>
    </row>
    <row r="107" spans="1:11" x14ac:dyDescent="0.2">
      <c r="E107" s="4"/>
    </row>
    <row r="108" spans="1:11" s="3" customFormat="1" x14ac:dyDescent="0.2">
      <c r="A108" s="2"/>
      <c r="B108" s="5"/>
      <c r="C108" s="4"/>
      <c r="D108" s="2"/>
      <c r="E108" s="4"/>
      <c r="F108" s="2"/>
      <c r="G108" s="2"/>
      <c r="H108" s="2"/>
      <c r="I108" s="2"/>
      <c r="J108" s="2"/>
      <c r="K108" s="2"/>
    </row>
    <row r="109" spans="1:11" x14ac:dyDescent="0.2">
      <c r="E109" s="4"/>
    </row>
    <row r="110" spans="1:11" s="3" customFormat="1" x14ac:dyDescent="0.2">
      <c r="A110" s="2"/>
      <c r="B110" s="5"/>
      <c r="C110" s="4"/>
      <c r="D110" s="2"/>
      <c r="E110" s="4"/>
      <c r="F110" s="2"/>
      <c r="G110" s="2"/>
      <c r="H110" s="2"/>
      <c r="I110" s="2"/>
      <c r="J110" s="2"/>
      <c r="K110" s="2"/>
    </row>
    <row r="111" spans="1:11" s="3" customFormat="1" x14ac:dyDescent="0.2">
      <c r="A111" s="2"/>
      <c r="B111" s="5"/>
      <c r="C111" s="4"/>
      <c r="D111" s="2"/>
      <c r="E111" s="4"/>
      <c r="F111" s="2"/>
      <c r="G111" s="2"/>
      <c r="H111" s="2"/>
      <c r="I111" s="2"/>
      <c r="J111" s="2"/>
      <c r="K111" s="2"/>
    </row>
    <row r="112" spans="1:11" x14ac:dyDescent="0.2">
      <c r="E112" s="6"/>
    </row>
    <row r="113" spans="1:11" x14ac:dyDescent="0.2">
      <c r="E113" s="4"/>
    </row>
    <row r="114" spans="1:11" s="3" customFormat="1" x14ac:dyDescent="0.2">
      <c r="A114" s="2"/>
      <c r="B114" s="5"/>
      <c r="C114" s="4"/>
      <c r="D114" s="2"/>
      <c r="E114" s="4"/>
      <c r="F114" s="2"/>
      <c r="G114" s="2"/>
      <c r="H114" s="2"/>
      <c r="I114" s="2"/>
      <c r="J114" s="2"/>
      <c r="K114" s="2"/>
    </row>
    <row r="115" spans="1:11" s="3" customFormat="1" x14ac:dyDescent="0.2">
      <c r="A115" s="2"/>
      <c r="B115" s="5"/>
      <c r="C115" s="4"/>
      <c r="D115" s="2"/>
      <c r="E115" s="4"/>
      <c r="F115" s="2"/>
      <c r="G115" s="2"/>
      <c r="H115" s="2"/>
      <c r="I115" s="2"/>
      <c r="J115" s="2"/>
      <c r="K115" s="2"/>
    </row>
    <row r="116" spans="1:11" s="3" customFormat="1" x14ac:dyDescent="0.2">
      <c r="A116" s="2"/>
      <c r="B116" s="5"/>
      <c r="C116" s="4"/>
      <c r="D116" s="2"/>
      <c r="E116" s="4"/>
      <c r="F116" s="2"/>
      <c r="G116" s="2"/>
      <c r="H116" s="2"/>
      <c r="I116" s="2"/>
      <c r="J116" s="2"/>
      <c r="K116" s="2"/>
    </row>
  </sheetData>
  <autoFilter ref="A16:K91"/>
  <mergeCells count="15">
    <mergeCell ref="A3:K3"/>
    <mergeCell ref="A4:K4"/>
    <mergeCell ref="A6:A8"/>
    <mergeCell ref="B6:B8"/>
    <mergeCell ref="C6:K6"/>
    <mergeCell ref="C7:C8"/>
    <mergeCell ref="D7:D8"/>
    <mergeCell ref="E7:E8"/>
    <mergeCell ref="F7:F8"/>
    <mergeCell ref="J1:K1"/>
    <mergeCell ref="G7:G8"/>
    <mergeCell ref="H7:H8"/>
    <mergeCell ref="I7:I8"/>
    <mergeCell ref="J7:J8"/>
    <mergeCell ref="K7:K8"/>
  </mergeCells>
  <pageMargins left="0.70866141732283472" right="0.39370078740157483" top="0.74803149606299213" bottom="0.74803149606299213" header="0.31496062992125984" footer="0.31496062992125984"/>
  <pageSetup paperSize="9" scale="5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</vt:lpstr>
      <vt:lpstr>'2020 год'!Заголовки_для_печати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2021-03-10T13:55:53Z</dcterms:created>
  <dcterms:modified xsi:type="dcterms:W3CDTF">2021-03-11T11:19:07Z</dcterms:modified>
</cp:coreProperties>
</file>