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75" windowWidth="13890" windowHeight="13200"/>
  </bookViews>
  <sheets>
    <sheet name="2020-2023 +УУР" sheetId="3" r:id="rId1"/>
  </sheets>
  <definedNames>
    <definedName name="_xlnm.Print_Titles" localSheetId="0">'2020-2023 +УУР'!$5:$8</definedName>
  </definedNames>
  <calcPr calcId="145621"/>
</workbook>
</file>

<file path=xl/calcChain.xml><?xml version="1.0" encoding="utf-8"?>
<calcChain xmlns="http://schemas.openxmlformats.org/spreadsheetml/2006/main">
  <c r="K12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11" i="3"/>
  <c r="U9" i="3" l="1"/>
  <c r="Q9" i="3"/>
  <c r="U21" i="3" l="1"/>
  <c r="U39" i="3"/>
  <c r="U10" i="3"/>
  <c r="O9" i="3"/>
  <c r="Q10" i="3"/>
  <c r="R10" i="3"/>
  <c r="P10" i="3"/>
  <c r="O10" i="3" l="1"/>
  <c r="O39" i="3"/>
  <c r="Q39" i="3"/>
  <c r="Q21" i="3"/>
  <c r="I14" i="3" l="1"/>
  <c r="I21" i="3"/>
  <c r="I39" i="3"/>
  <c r="I44" i="3"/>
  <c r="I45" i="3"/>
  <c r="I46" i="3"/>
  <c r="I11" i="3"/>
  <c r="E46" i="3" l="1"/>
  <c r="F10" i="3"/>
  <c r="D10" i="3" l="1"/>
  <c r="E45" i="3"/>
  <c r="E44" i="3"/>
  <c r="E39" i="3"/>
  <c r="E21" i="3"/>
  <c r="E14" i="3"/>
  <c r="E11" i="3"/>
  <c r="E10" i="3" s="1"/>
  <c r="G21" i="3" l="1"/>
  <c r="H10" i="3"/>
  <c r="J10" i="3"/>
  <c r="C11" i="3"/>
  <c r="I10" i="3" l="1"/>
  <c r="O43" i="3" l="1"/>
  <c r="S54" i="3"/>
  <c r="O54" i="3"/>
  <c r="G54" i="3"/>
  <c r="C54" i="3"/>
  <c r="S53" i="3"/>
  <c r="O53" i="3"/>
  <c r="G53" i="3"/>
  <c r="C53" i="3"/>
  <c r="S52" i="3"/>
  <c r="O52" i="3"/>
  <c r="G52" i="3"/>
  <c r="C52" i="3"/>
  <c r="S51" i="3"/>
  <c r="O51" i="3"/>
  <c r="G51" i="3"/>
  <c r="C51" i="3"/>
  <c r="S50" i="3"/>
  <c r="O50" i="3"/>
  <c r="G50" i="3"/>
  <c r="C50" i="3"/>
  <c r="S49" i="3"/>
  <c r="O49" i="3"/>
  <c r="G49" i="3"/>
  <c r="C49" i="3"/>
  <c r="S48" i="3"/>
  <c r="O48" i="3"/>
  <c r="G48" i="3"/>
  <c r="C48" i="3"/>
  <c r="S47" i="3"/>
  <c r="O47" i="3"/>
  <c r="G47" i="3"/>
  <c r="C47" i="3"/>
  <c r="S46" i="3"/>
  <c r="O46" i="3"/>
  <c r="G46" i="3"/>
  <c r="C46" i="3"/>
  <c r="S45" i="3"/>
  <c r="O45" i="3"/>
  <c r="G45" i="3"/>
  <c r="C45" i="3"/>
  <c r="S44" i="3"/>
  <c r="O44" i="3"/>
  <c r="G44" i="3"/>
  <c r="C44" i="3"/>
  <c r="S43" i="3"/>
  <c r="G43" i="3"/>
  <c r="C43" i="3"/>
  <c r="S42" i="3"/>
  <c r="O42" i="3"/>
  <c r="G42" i="3"/>
  <c r="C42" i="3"/>
  <c r="S41" i="3"/>
  <c r="O41" i="3"/>
  <c r="G41" i="3"/>
  <c r="C41" i="3"/>
  <c r="S40" i="3"/>
  <c r="O40" i="3"/>
  <c r="G40" i="3"/>
  <c r="C40" i="3"/>
  <c r="S39" i="3"/>
  <c r="G39" i="3"/>
  <c r="C39" i="3"/>
  <c r="G38" i="3"/>
  <c r="C38" i="3"/>
  <c r="S37" i="3"/>
  <c r="O37" i="3"/>
  <c r="G37" i="3"/>
  <c r="C37" i="3"/>
  <c r="S36" i="3"/>
  <c r="O36" i="3"/>
  <c r="G36" i="3"/>
  <c r="C36" i="3"/>
  <c r="S35" i="3"/>
  <c r="O35" i="3"/>
  <c r="G35" i="3"/>
  <c r="C35" i="3"/>
  <c r="S34" i="3"/>
  <c r="O34" i="3"/>
  <c r="G34" i="3"/>
  <c r="C34" i="3"/>
  <c r="S33" i="3"/>
  <c r="O33" i="3"/>
  <c r="G33" i="3"/>
  <c r="C33" i="3"/>
  <c r="S32" i="3"/>
  <c r="O32" i="3"/>
  <c r="G32" i="3"/>
  <c r="C32" i="3"/>
  <c r="S31" i="3"/>
  <c r="O31" i="3"/>
  <c r="G31" i="3"/>
  <c r="C31" i="3"/>
  <c r="S30" i="3"/>
  <c r="O30" i="3"/>
  <c r="G30" i="3"/>
  <c r="C30" i="3"/>
  <c r="S29" i="3"/>
  <c r="O29" i="3"/>
  <c r="G29" i="3"/>
  <c r="C29" i="3"/>
  <c r="S28" i="3"/>
  <c r="O28" i="3"/>
  <c r="G28" i="3"/>
  <c r="C28" i="3"/>
  <c r="S27" i="3"/>
  <c r="O27" i="3"/>
  <c r="G27" i="3"/>
  <c r="C27" i="3"/>
  <c r="S26" i="3"/>
  <c r="O26" i="3"/>
  <c r="G26" i="3"/>
  <c r="C26" i="3"/>
  <c r="S23" i="3"/>
  <c r="O23" i="3"/>
  <c r="G23" i="3"/>
  <c r="C23" i="3"/>
  <c r="S22" i="3"/>
  <c r="O22" i="3"/>
  <c r="G22" i="3"/>
  <c r="C22" i="3"/>
  <c r="S21" i="3"/>
  <c r="O21" i="3"/>
  <c r="C21" i="3"/>
  <c r="S20" i="3"/>
  <c r="O20" i="3"/>
  <c r="G20" i="3"/>
  <c r="C20" i="3"/>
  <c r="S19" i="3"/>
  <c r="O19" i="3"/>
  <c r="G19" i="3"/>
  <c r="C19" i="3"/>
  <c r="S18" i="3"/>
  <c r="O18" i="3"/>
  <c r="G18" i="3"/>
  <c r="C18" i="3"/>
  <c r="S17" i="3"/>
  <c r="O17" i="3"/>
  <c r="G17" i="3"/>
  <c r="C17" i="3"/>
  <c r="S16" i="3"/>
  <c r="O16" i="3"/>
  <c r="G16" i="3"/>
  <c r="C16" i="3"/>
  <c r="S15" i="3"/>
  <c r="O15" i="3"/>
  <c r="G15" i="3"/>
  <c r="C15" i="3"/>
  <c r="S14" i="3"/>
  <c r="O14" i="3"/>
  <c r="G14" i="3"/>
  <c r="C14" i="3"/>
  <c r="S13" i="3"/>
  <c r="O13" i="3"/>
  <c r="G13" i="3"/>
  <c r="C13" i="3"/>
  <c r="S12" i="3"/>
  <c r="O12" i="3"/>
  <c r="G12" i="3"/>
  <c r="C12" i="3"/>
  <c r="S11" i="3"/>
  <c r="O11" i="3"/>
  <c r="G11" i="3"/>
  <c r="V10" i="3"/>
  <c r="V9" i="3" s="1"/>
  <c r="T10" i="3"/>
  <c r="R9" i="3"/>
  <c r="P9" i="3"/>
  <c r="N10" i="3"/>
  <c r="N9" i="3" s="1"/>
  <c r="M10" i="3"/>
  <c r="M9" i="3" s="1"/>
  <c r="L10" i="3"/>
  <c r="L9" i="3" s="1"/>
  <c r="J9" i="3"/>
  <c r="I9" i="3"/>
  <c r="H9" i="3"/>
  <c r="F9" i="3"/>
  <c r="E9" i="3"/>
  <c r="D9" i="3"/>
  <c r="T9" i="3" l="1"/>
  <c r="S9" i="3" s="1"/>
  <c r="S10" i="3"/>
  <c r="G10" i="3"/>
  <c r="G9" i="3" s="1"/>
  <c r="C10" i="3"/>
  <c r="C9" i="3" s="1"/>
  <c r="K10" i="3"/>
  <c r="K9" i="3" s="1"/>
</calcChain>
</file>

<file path=xl/comments1.xml><?xml version="1.0" encoding="utf-8"?>
<comments xmlns="http://schemas.openxmlformats.org/spreadsheetml/2006/main">
  <authors>
    <author>Старостина Рузанна Левоновна</author>
  </authors>
  <commentList>
    <comment ref="Q4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8563987,3 т.р. - условники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17218607,1 т.р. - условники</t>
        </r>
      </text>
    </comment>
  </commentList>
</comments>
</file>

<file path=xl/sharedStrings.xml><?xml version="1.0" encoding="utf-8"?>
<sst xmlns="http://schemas.openxmlformats.org/spreadsheetml/2006/main" count="142" uniqueCount="126">
  <si>
    <t>Комитет финансов Ленинградской области</t>
  </si>
  <si>
    <t>КВСР</t>
  </si>
  <si>
    <t>Наименование КВСР</t>
  </si>
  <si>
    <t>ИТОГО: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</si>
  <si>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</si>
  <si>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</si>
  <si>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</si>
  <si>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</si>
  <si>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</si>
  <si>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</si>
  <si>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</si>
  <si>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</si>
  <si>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</si>
  <si>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</si>
  <si>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</si>
  <si>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</si>
  <si>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</si>
  <si>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</si>
  <si>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</si>
  <si>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</si>
  <si>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</si>
  <si>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</si>
  <si>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</si>
  <si>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</si>
  <si>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</si>
  <si>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</si>
  <si>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</si>
  <si>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</si>
  <si>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</si>
  <si>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</si>
  <si>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</si>
  <si>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</si>
  <si>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</si>
  <si>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</si>
  <si>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</si>
  <si>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</si>
  <si>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</si>
  <si>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</si>
  <si>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</si>
  <si>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</si>
  <si>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</si>
  <si>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</si>
  <si>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</si>
  <si>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</si>
  <si>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</si>
  <si>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</si>
  <si>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</si>
  <si>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</si>
  <si>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</si>
  <si>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</si>
  <si>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</si>
  <si>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</si>
  <si>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</si>
  <si>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</si>
  <si>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</si>
  <si>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</si>
  <si>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</si>
  <si>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</si>
  <si>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</si>
  <si>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</si>
  <si>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</si>
  <si>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</si>
  <si>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</si>
  <si>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</si>
  <si>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</si>
  <si>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</si>
  <si>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</si>
  <si>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</si>
  <si>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</si>
  <si>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</si>
  <si>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</si>
  <si>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</si>
  <si>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</si>
  <si>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</si>
  <si>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</si>
  <si>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</si>
  <si>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</si>
  <si>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</si>
  <si>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тыс.рублей</t>
  </si>
  <si>
    <t>1</t>
  </si>
  <si>
    <t>2</t>
  </si>
  <si>
    <t>3</t>
  </si>
  <si>
    <t>4</t>
  </si>
  <si>
    <t>5</t>
  </si>
  <si>
    <t>6</t>
  </si>
  <si>
    <t>7</t>
  </si>
  <si>
    <t>ФБ</t>
  </si>
  <si>
    <t>ОБ</t>
  </si>
  <si>
    <t>Иные безвозмездные поступления</t>
  </si>
  <si>
    <t>Всего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</si>
  <si>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</si>
  <si>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</si>
  <si>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</si>
  <si>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</si>
  <si>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</si>
  <si>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</si>
  <si>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</si>
  <si>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</si>
  <si>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</si>
  <si>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</si>
  <si>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</si>
  <si>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</si>
  <si>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</si>
  <si>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</si>
  <si>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</si>
  <si>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</si>
  <si>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</si>
  <si>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цифрового развития Ленинградской области</t>
  </si>
  <si>
    <t>ИТОГО+УУР</t>
  </si>
  <si>
    <t>2020 год</t>
  </si>
  <si>
    <t>по плану (уточненный план на 01.01.2021)</t>
  </si>
  <si>
    <t>по факту (на 01.01.2021)</t>
  </si>
  <si>
    <t>Комитет Ленинградской области по обращению с отходами</t>
  </si>
  <si>
    <t>Комитет градостроительной политики Ленинградской области</t>
  </si>
  <si>
    <t>Комитет по печати Ленинградской области</t>
  </si>
  <si>
    <t>2021 год
(уточненный план на 30.04.2021)</t>
  </si>
  <si>
    <t>2022 год
(закон о бюджете от 22.12.2020 №143-оз+№35-оз)</t>
  </si>
  <si>
    <t>2023 год
(закон о бюджете от 22.12.2020 №143-оз+№35-оз)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</si>
  <si>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</si>
  <si>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</si>
  <si>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Комитет общественных коммуникаций Ленинградской области</t>
  </si>
  <si>
    <t>932</t>
  </si>
  <si>
    <t>938</t>
  </si>
  <si>
    <t>комитет по культуре Ленинградской области (2021,2022,2023гг. комитет по культуре и туризму Ленинградской области)</t>
  </si>
  <si>
    <t>комитет Ленинградской области по туризму (2020 год)</t>
  </si>
  <si>
    <t>ВСПОМОГАТЕЛЬНАЯ ТАБЛИЦА  ДЛЯ  РЕЕСТРА  РАСХОДНЫХ  ОБЯЗАТЕЛЬСТВ  НА 2020-2023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</si>
</sst>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/>
    <xf numFmtId="164" fontId="8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W54"/>
  <sheetViews>
    <sheetView showGridLines="0" tabSelected="1" zoomScale="73" zoomScaleNormal="73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E65" sqref="E65"/>
    </sheetView>
  </sheetViews>
  <sheetFormatPr defaultRowHeight="15.75" x14ac:dyDescent="0.25"/>
  <cols>
    <col min="1" max="1" width="7.42578125" style="4" customWidth="1"/>
    <col min="2" max="2" width="43.7109375" style="4" customWidth="1"/>
    <col min="3" max="3" width="15.85546875" style="4" bestFit="1" customWidth="1"/>
    <col min="4" max="4" width="14" style="4" customWidth="1"/>
    <col min="5" max="5" width="15.85546875" style="4" bestFit="1" customWidth="1"/>
    <col min="6" max="6" width="14.140625" style="4" customWidth="1"/>
    <col min="7" max="7" width="15.140625" style="4" customWidth="1"/>
    <col min="8" max="8" width="14.7109375" style="4" customWidth="1"/>
    <col min="9" max="9" width="15.85546875" style="4" bestFit="1" customWidth="1"/>
    <col min="10" max="10" width="14.5703125" style="4" customWidth="1"/>
    <col min="11" max="14" width="15.42578125" style="4" customWidth="1"/>
    <col min="15" max="15" width="16.7109375" style="4" customWidth="1"/>
    <col min="16" max="16" width="14" style="4" customWidth="1"/>
    <col min="17" max="17" width="15.42578125" style="4" customWidth="1"/>
    <col min="18" max="18" width="14.85546875" style="4" customWidth="1"/>
    <col min="19" max="19" width="15.42578125" style="4" customWidth="1"/>
    <col min="20" max="20" width="14.7109375" style="4" bestFit="1" customWidth="1"/>
    <col min="21" max="21" width="15.85546875" style="4" bestFit="1" customWidth="1"/>
    <col min="22" max="22" width="14.85546875" style="16" customWidth="1"/>
    <col min="23" max="24" width="9.140625" style="4" customWidth="1"/>
    <col min="25" max="16384" width="9.140625" style="4"/>
  </cols>
  <sheetData>
    <row r="1" spans="1:23" s="3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5"/>
    </row>
    <row r="2" spans="1:23" x14ac:dyDescent="0.25">
      <c r="A2" s="20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 x14ac:dyDescent="0.25">
      <c r="G3" s="12"/>
      <c r="J3" s="17"/>
      <c r="K3" s="13"/>
    </row>
    <row r="4" spans="1:23" x14ac:dyDescent="0.25">
      <c r="A4" s="2"/>
      <c r="F4" s="13"/>
      <c r="J4" s="13"/>
      <c r="K4" s="17"/>
      <c r="S4" s="5"/>
      <c r="V4" s="16" t="s">
        <v>78</v>
      </c>
    </row>
    <row r="5" spans="1:23" ht="15.75" customHeight="1" x14ac:dyDescent="0.25">
      <c r="A5" s="21" t="s">
        <v>1</v>
      </c>
      <c r="B5" s="21" t="s">
        <v>2</v>
      </c>
      <c r="C5" s="22" t="s">
        <v>109</v>
      </c>
      <c r="D5" s="23"/>
      <c r="E5" s="23"/>
      <c r="F5" s="23"/>
      <c r="G5" s="23"/>
      <c r="H5" s="23"/>
      <c r="I5" s="23"/>
      <c r="J5" s="24"/>
      <c r="K5" s="25" t="s">
        <v>115</v>
      </c>
      <c r="L5" s="26"/>
      <c r="M5" s="26"/>
      <c r="N5" s="27"/>
      <c r="O5" s="25" t="s">
        <v>116</v>
      </c>
      <c r="P5" s="26"/>
      <c r="Q5" s="26"/>
      <c r="R5" s="27"/>
      <c r="S5" s="25" t="s">
        <v>117</v>
      </c>
      <c r="T5" s="26"/>
      <c r="U5" s="26"/>
      <c r="V5" s="27"/>
    </row>
    <row r="6" spans="1:23" ht="15.75" customHeight="1" x14ac:dyDescent="0.25">
      <c r="A6" s="21"/>
      <c r="B6" s="21"/>
      <c r="C6" s="31" t="s">
        <v>110</v>
      </c>
      <c r="D6" s="31"/>
      <c r="E6" s="31"/>
      <c r="F6" s="31"/>
      <c r="G6" s="32" t="s">
        <v>111</v>
      </c>
      <c r="H6" s="33"/>
      <c r="I6" s="33"/>
      <c r="J6" s="34"/>
      <c r="K6" s="28"/>
      <c r="L6" s="29"/>
      <c r="M6" s="29"/>
      <c r="N6" s="30"/>
      <c r="O6" s="28"/>
      <c r="P6" s="29"/>
      <c r="Q6" s="29"/>
      <c r="R6" s="30"/>
      <c r="S6" s="28"/>
      <c r="T6" s="29"/>
      <c r="U6" s="29"/>
      <c r="V6" s="30"/>
    </row>
    <row r="7" spans="1:23" ht="53.25" customHeight="1" x14ac:dyDescent="0.25">
      <c r="A7" s="21"/>
      <c r="B7" s="21"/>
      <c r="C7" s="6" t="s">
        <v>89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86</v>
      </c>
      <c r="M7" s="6" t="s">
        <v>87</v>
      </c>
      <c r="N7" s="6" t="s">
        <v>88</v>
      </c>
      <c r="O7" s="6" t="s">
        <v>89</v>
      </c>
      <c r="P7" s="6" t="s">
        <v>86</v>
      </c>
      <c r="Q7" s="6" t="s">
        <v>87</v>
      </c>
      <c r="R7" s="6" t="s">
        <v>88</v>
      </c>
      <c r="S7" s="6" t="s">
        <v>89</v>
      </c>
      <c r="T7" s="6" t="s">
        <v>86</v>
      </c>
      <c r="U7" s="6" t="s">
        <v>87</v>
      </c>
      <c r="V7" s="6" t="s">
        <v>88</v>
      </c>
    </row>
    <row r="8" spans="1:23" ht="14.2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83</v>
      </c>
      <c r="F8" s="6" t="s">
        <v>84</v>
      </c>
      <c r="G8" s="6" t="s">
        <v>85</v>
      </c>
      <c r="H8" s="6" t="s">
        <v>90</v>
      </c>
      <c r="I8" s="6" t="s">
        <v>91</v>
      </c>
      <c r="J8" s="6" t="s">
        <v>92</v>
      </c>
      <c r="K8" s="6" t="s">
        <v>93</v>
      </c>
      <c r="L8" s="6" t="s">
        <v>94</v>
      </c>
      <c r="M8" s="6" t="s">
        <v>95</v>
      </c>
      <c r="N8" s="6" t="s">
        <v>96</v>
      </c>
      <c r="O8" s="6" t="s">
        <v>97</v>
      </c>
      <c r="P8" s="6" t="s">
        <v>98</v>
      </c>
      <c r="Q8" s="6" t="s">
        <v>99</v>
      </c>
      <c r="R8" s="6" t="s">
        <v>100</v>
      </c>
      <c r="S8" s="6" t="s">
        <v>101</v>
      </c>
      <c r="T8" s="6" t="s">
        <v>102</v>
      </c>
      <c r="U8" s="6" t="s">
        <v>103</v>
      </c>
      <c r="V8" s="6" t="s">
        <v>104</v>
      </c>
    </row>
    <row r="9" spans="1:23" ht="14.25" customHeight="1" x14ac:dyDescent="0.25">
      <c r="A9" s="18" t="s">
        <v>108</v>
      </c>
      <c r="B9" s="19"/>
      <c r="C9" s="10">
        <f>C10</f>
        <v>176201435.23000002</v>
      </c>
      <c r="D9" s="10">
        <f t="shared" ref="D9:J9" si="0">D10</f>
        <v>19711649.190000001</v>
      </c>
      <c r="E9" s="10">
        <f t="shared" si="0"/>
        <v>154943903.06999999</v>
      </c>
      <c r="F9" s="10">
        <f t="shared" si="0"/>
        <v>1545882.97</v>
      </c>
      <c r="G9" s="7">
        <f t="shared" si="0"/>
        <v>170268115.65000007</v>
      </c>
      <c r="H9" s="7">
        <f t="shared" si="0"/>
        <v>19536804.530000001</v>
      </c>
      <c r="I9" s="7">
        <f t="shared" si="0"/>
        <v>149290989.12</v>
      </c>
      <c r="J9" s="7">
        <f t="shared" si="0"/>
        <v>1440322</v>
      </c>
      <c r="K9" s="7">
        <f>K10</f>
        <v>176436538.30000001</v>
      </c>
      <c r="L9" s="7">
        <f t="shared" ref="L9:N9" si="1">L10</f>
        <v>18573626.600000001</v>
      </c>
      <c r="M9" s="7">
        <f t="shared" si="1"/>
        <v>155817508</v>
      </c>
      <c r="N9" s="7">
        <f t="shared" si="1"/>
        <v>2045403.6999999997</v>
      </c>
      <c r="O9" s="7">
        <f>P9+Q9+R9</f>
        <v>163152746.99999997</v>
      </c>
      <c r="P9" s="7">
        <f>P10</f>
        <v>15013786.1</v>
      </c>
      <c r="Q9" s="7">
        <f>Q10+3758859.2</f>
        <v>146714761.29999998</v>
      </c>
      <c r="R9" s="7">
        <f t="shared" ref="R9" si="2">R10</f>
        <v>1424199.6</v>
      </c>
      <c r="S9" s="7">
        <f t="shared" ref="S9" si="3">T9+U9+V9</f>
        <v>158932467.00000003</v>
      </c>
      <c r="T9" s="7">
        <f>T10</f>
        <v>14954568.400000002</v>
      </c>
      <c r="U9" s="7">
        <f>U10+7155843.6</f>
        <v>141575014.10000002</v>
      </c>
      <c r="V9" s="10">
        <f t="shared" ref="V9" si="4">V10</f>
        <v>2402884.5</v>
      </c>
    </row>
    <row r="10" spans="1:23" x14ac:dyDescent="0.25">
      <c r="A10" s="18" t="s">
        <v>3</v>
      </c>
      <c r="B10" s="19"/>
      <c r="C10" s="10">
        <f t="shared" ref="C10:N10" si="5">SUM(C11:C54)</f>
        <v>176201435.23000002</v>
      </c>
      <c r="D10" s="10">
        <f>SUM(D11:D54)</f>
        <v>19711649.190000001</v>
      </c>
      <c r="E10" s="10">
        <f>SUM(E11:E54)</f>
        <v>154943903.06999999</v>
      </c>
      <c r="F10" s="10">
        <f>SUM(F11:F54)</f>
        <v>1545882.97</v>
      </c>
      <c r="G10" s="7">
        <f t="shared" si="5"/>
        <v>170268115.65000007</v>
      </c>
      <c r="H10" s="7">
        <f t="shared" si="5"/>
        <v>19536804.530000001</v>
      </c>
      <c r="I10" s="7">
        <f t="shared" si="5"/>
        <v>149290989.12</v>
      </c>
      <c r="J10" s="7">
        <f t="shared" si="5"/>
        <v>1440322</v>
      </c>
      <c r="K10" s="7">
        <f t="shared" si="5"/>
        <v>176436538.30000001</v>
      </c>
      <c r="L10" s="7">
        <f t="shared" si="5"/>
        <v>18573626.600000001</v>
      </c>
      <c r="M10" s="7">
        <f t="shared" si="5"/>
        <v>155817508</v>
      </c>
      <c r="N10" s="7">
        <f t="shared" si="5"/>
        <v>2045403.6999999997</v>
      </c>
      <c r="O10" s="7">
        <f>P10+Q10+R10</f>
        <v>159393887.79999998</v>
      </c>
      <c r="P10" s="7">
        <f>SUM(P11:P54)</f>
        <v>15013786.1</v>
      </c>
      <c r="Q10" s="7">
        <f t="shared" ref="Q10:R10" si="6">SUM(Q11:Q54)</f>
        <v>142955902.09999999</v>
      </c>
      <c r="R10" s="7">
        <f t="shared" si="6"/>
        <v>1424199.6</v>
      </c>
      <c r="S10" s="7">
        <f t="shared" ref="S10" si="7">T10+U10+V10</f>
        <v>151776623.40000004</v>
      </c>
      <c r="T10" s="7">
        <f t="shared" ref="T10:V10" si="8">SUM(T11:T54)</f>
        <v>14954568.400000002</v>
      </c>
      <c r="U10" s="7">
        <f>SUM(U11:U54)</f>
        <v>134419170.50000003</v>
      </c>
      <c r="V10" s="10">
        <f t="shared" si="8"/>
        <v>2402884.5</v>
      </c>
    </row>
    <row r="11" spans="1:23" ht="31.5" x14ac:dyDescent="0.25">
      <c r="A11" s="8" t="s">
        <v>4</v>
      </c>
      <c r="B11" s="9" t="s">
        <v>5</v>
      </c>
      <c r="C11" s="11">
        <f>D11+E11+F11</f>
        <v>15215467.35</v>
      </c>
      <c r="D11" s="11">
        <v>1730000</v>
      </c>
      <c r="E11" s="11">
        <f>13485467.35-F11</f>
        <v>13405467.35</v>
      </c>
      <c r="F11" s="11">
        <v>80000</v>
      </c>
      <c r="G11" s="1">
        <f>H11+I11+J11</f>
        <v>14222936.439999999</v>
      </c>
      <c r="H11" s="1">
        <v>1730000</v>
      </c>
      <c r="I11" s="1">
        <f>12492936.44-J11</f>
        <v>12476902.039999999</v>
      </c>
      <c r="J11" s="1">
        <v>16034.4</v>
      </c>
      <c r="K11" s="1">
        <f>L11+M11+N11</f>
        <v>15966561.699999999</v>
      </c>
      <c r="L11" s="1">
        <v>2895772.8</v>
      </c>
      <c r="M11" s="1">
        <v>13070788.899999999</v>
      </c>
      <c r="N11" s="1"/>
      <c r="O11" s="1">
        <f t="shared" ref="O11:O15" si="9">P11+Q11+R11</f>
        <v>15360739.5</v>
      </c>
      <c r="P11" s="1">
        <v>1770152.8</v>
      </c>
      <c r="Q11" s="1">
        <v>13590586.699999999</v>
      </c>
      <c r="R11" s="1"/>
      <c r="S11" s="1">
        <f>T11+U11+V11</f>
        <v>13517326.699999999</v>
      </c>
      <c r="T11" s="1">
        <v>2401973.1</v>
      </c>
      <c r="U11" s="1">
        <v>11115353.6</v>
      </c>
      <c r="V11" s="11"/>
      <c r="W11" s="14"/>
    </row>
    <row r="12" spans="1:23" ht="63" x14ac:dyDescent="0.25">
      <c r="A12" s="8" t="s">
        <v>6</v>
      </c>
      <c r="B12" s="9" t="s">
        <v>7</v>
      </c>
      <c r="C12" s="11">
        <f t="shared" ref="C12:C54" si="10">D12+E12+F12</f>
        <v>39101.93</v>
      </c>
      <c r="D12" s="11"/>
      <c r="E12" s="11">
        <v>39101.93</v>
      </c>
      <c r="F12" s="11"/>
      <c r="G12" s="1">
        <f t="shared" ref="G12:G13" si="11">H12+I12+J12</f>
        <v>36124.980000000003</v>
      </c>
      <c r="H12" s="1">
        <v>0</v>
      </c>
      <c r="I12" s="1">
        <v>36124.980000000003</v>
      </c>
      <c r="J12" s="1"/>
      <c r="K12" s="1">
        <f t="shared" ref="K12:K54" si="12">L12+M12+N12</f>
        <v>42211.3</v>
      </c>
      <c r="L12" s="1"/>
      <c r="M12" s="1">
        <v>42211.3</v>
      </c>
      <c r="N12" s="1"/>
      <c r="O12" s="1">
        <f t="shared" si="9"/>
        <v>44757.7</v>
      </c>
      <c r="P12" s="1"/>
      <c r="Q12" s="1">
        <v>44757.7</v>
      </c>
      <c r="R12" s="1"/>
      <c r="S12" s="1">
        <f>T12+U12+V12</f>
        <v>44757</v>
      </c>
      <c r="T12" s="1"/>
      <c r="U12" s="1">
        <v>44757</v>
      </c>
      <c r="V12" s="11"/>
      <c r="W12" s="14"/>
    </row>
    <row r="13" spans="1:23" ht="31.5" x14ac:dyDescent="0.25">
      <c r="A13" s="8" t="s">
        <v>8</v>
      </c>
      <c r="B13" s="9" t="s">
        <v>9</v>
      </c>
      <c r="C13" s="11">
        <f t="shared" si="10"/>
        <v>325911.69</v>
      </c>
      <c r="D13" s="11">
        <v>93369.89</v>
      </c>
      <c r="E13" s="11">
        <v>232541.8</v>
      </c>
      <c r="F13" s="11"/>
      <c r="G13" s="1">
        <f t="shared" si="11"/>
        <v>362282.71</v>
      </c>
      <c r="H13" s="1">
        <v>93360.39</v>
      </c>
      <c r="I13" s="1">
        <v>268922.32</v>
      </c>
      <c r="J13" s="1"/>
      <c r="K13" s="1">
        <f t="shared" si="12"/>
        <v>201257.8</v>
      </c>
      <c r="L13" s="1"/>
      <c r="M13" s="1">
        <v>201257.8</v>
      </c>
      <c r="N13" s="1"/>
      <c r="O13" s="1">
        <f t="shared" si="9"/>
        <v>94385.8</v>
      </c>
      <c r="P13" s="1"/>
      <c r="Q13" s="1">
        <v>94385.8</v>
      </c>
      <c r="R13" s="1"/>
      <c r="S13" s="1">
        <f>T13+U13+V13</f>
        <v>93923</v>
      </c>
      <c r="T13" s="1"/>
      <c r="U13" s="1">
        <v>93923</v>
      </c>
      <c r="V13" s="11"/>
      <c r="W13" s="14"/>
    </row>
    <row r="14" spans="1:23" ht="31.5" x14ac:dyDescent="0.25">
      <c r="A14" s="8" t="s">
        <v>10</v>
      </c>
      <c r="B14" s="9" t="s">
        <v>11</v>
      </c>
      <c r="C14" s="11">
        <f t="shared" si="10"/>
        <v>37519990.770000003</v>
      </c>
      <c r="D14" s="11">
        <v>583876.52</v>
      </c>
      <c r="E14" s="11">
        <f>36936114.25-F14</f>
        <v>36935414.25</v>
      </c>
      <c r="F14" s="11">
        <v>700</v>
      </c>
      <c r="G14" s="1">
        <f>H14+I14+J14</f>
        <v>36662892.930000007</v>
      </c>
      <c r="H14" s="1">
        <v>552168.09</v>
      </c>
      <c r="I14" s="1">
        <f>36110724.84-J14</f>
        <v>36110257.840000004</v>
      </c>
      <c r="J14" s="1">
        <v>467</v>
      </c>
      <c r="K14" s="1">
        <f t="shared" si="12"/>
        <v>38019546.100000001</v>
      </c>
      <c r="L14" s="1">
        <v>1362807.2</v>
      </c>
      <c r="M14" s="1">
        <v>36656738.899999999</v>
      </c>
      <c r="N14" s="1"/>
      <c r="O14" s="1">
        <f t="shared" si="9"/>
        <v>37763035</v>
      </c>
      <c r="P14" s="1">
        <v>1216848.8</v>
      </c>
      <c r="Q14" s="1">
        <v>36546186.200000003</v>
      </c>
      <c r="R14" s="1"/>
      <c r="S14" s="1">
        <f>T14+U14+V14</f>
        <v>37781225.600000001</v>
      </c>
      <c r="T14" s="1">
        <v>1202842.3999999999</v>
      </c>
      <c r="U14" s="1">
        <v>36578383.200000003</v>
      </c>
      <c r="V14" s="11"/>
      <c r="W14" s="14"/>
    </row>
    <row r="15" spans="1:23" ht="47.25" x14ac:dyDescent="0.25">
      <c r="A15" s="8" t="s">
        <v>12</v>
      </c>
      <c r="B15" s="9" t="s">
        <v>13</v>
      </c>
      <c r="C15" s="11">
        <f t="shared" si="10"/>
        <v>5387593.0899999999</v>
      </c>
      <c r="D15" s="11">
        <v>926581.6</v>
      </c>
      <c r="E15" s="11">
        <v>4461011.49</v>
      </c>
      <c r="F15" s="11"/>
      <c r="G15" s="1">
        <f>H15+I15+J15</f>
        <v>5266673.0999999996</v>
      </c>
      <c r="H15" s="1">
        <v>922091.1</v>
      </c>
      <c r="I15" s="1">
        <v>4344582</v>
      </c>
      <c r="J15" s="1"/>
      <c r="K15" s="1">
        <f t="shared" si="12"/>
        <v>5073402.4000000004</v>
      </c>
      <c r="L15" s="1">
        <v>647489.80000000005</v>
      </c>
      <c r="M15" s="1">
        <v>4425912.6000000006</v>
      </c>
      <c r="N15" s="1"/>
      <c r="O15" s="1">
        <f t="shared" si="9"/>
        <v>4886856.5</v>
      </c>
      <c r="P15" s="1">
        <v>630323.5</v>
      </c>
      <c r="Q15" s="1">
        <v>4256533</v>
      </c>
      <c r="R15" s="1"/>
      <c r="S15" s="1">
        <f>T15+U15+V15</f>
        <v>4891574.3</v>
      </c>
      <c r="T15" s="1">
        <v>635041.30000000005</v>
      </c>
      <c r="U15" s="1">
        <v>4256533</v>
      </c>
      <c r="V15" s="11"/>
      <c r="W15" s="14"/>
    </row>
    <row r="16" spans="1:23" ht="31.5" x14ac:dyDescent="0.25">
      <c r="A16" s="8" t="s">
        <v>14</v>
      </c>
      <c r="B16" s="9" t="s">
        <v>15</v>
      </c>
      <c r="C16" s="11">
        <f t="shared" si="10"/>
        <v>87726.67</v>
      </c>
      <c r="D16" s="11">
        <v>774.07</v>
      </c>
      <c r="E16" s="11">
        <v>86952.599999999991</v>
      </c>
      <c r="F16" s="11"/>
      <c r="G16" s="1">
        <f t="shared" ref="G16:G53" si="13">H16+I16+J16</f>
        <v>85567.92</v>
      </c>
      <c r="H16" s="1">
        <v>774.07</v>
      </c>
      <c r="I16" s="1">
        <v>84793.849999999991</v>
      </c>
      <c r="J16" s="1"/>
      <c r="K16" s="1">
        <f t="shared" si="12"/>
        <v>90110</v>
      </c>
      <c r="L16" s="1"/>
      <c r="M16" s="1">
        <v>90110</v>
      </c>
      <c r="N16" s="1"/>
      <c r="O16" s="1">
        <f t="shared" ref="O16:O54" si="14">P16+Q16+R16</f>
        <v>95640.1</v>
      </c>
      <c r="P16" s="1"/>
      <c r="Q16" s="1">
        <v>95640.1</v>
      </c>
      <c r="R16" s="1"/>
      <c r="S16" s="1">
        <f t="shared" ref="S16:S54" si="15">T16+U16+V16</f>
        <v>95640.1</v>
      </c>
      <c r="T16" s="1"/>
      <c r="U16" s="1">
        <v>95640.1</v>
      </c>
      <c r="V16" s="11"/>
      <c r="W16" s="14"/>
    </row>
    <row r="17" spans="1:23" ht="63" x14ac:dyDescent="0.25">
      <c r="A17" s="8" t="s">
        <v>16</v>
      </c>
      <c r="B17" s="9" t="s">
        <v>17</v>
      </c>
      <c r="C17" s="11">
        <f t="shared" si="10"/>
        <v>39699.9</v>
      </c>
      <c r="D17" s="11">
        <v>92.9</v>
      </c>
      <c r="E17" s="11">
        <v>39607</v>
      </c>
      <c r="F17" s="11"/>
      <c r="G17" s="1">
        <f t="shared" si="13"/>
        <v>38018.53</v>
      </c>
      <c r="H17" s="1">
        <v>92.9</v>
      </c>
      <c r="I17" s="1">
        <v>37925.629999999997</v>
      </c>
      <c r="J17" s="1"/>
      <c r="K17" s="1">
        <f t="shared" si="12"/>
        <v>41514.5</v>
      </c>
      <c r="L17" s="1"/>
      <c r="M17" s="1">
        <v>41514.5</v>
      </c>
      <c r="N17" s="1"/>
      <c r="O17" s="1">
        <f t="shared" si="14"/>
        <v>44866</v>
      </c>
      <c r="P17" s="1"/>
      <c r="Q17" s="1">
        <v>44866</v>
      </c>
      <c r="R17" s="1"/>
      <c r="S17" s="1">
        <f t="shared" si="15"/>
        <v>44866</v>
      </c>
      <c r="T17" s="1"/>
      <c r="U17" s="1">
        <v>44866</v>
      </c>
      <c r="V17" s="11"/>
      <c r="W17" s="14"/>
    </row>
    <row r="18" spans="1:23" ht="31.5" x14ac:dyDescent="0.25">
      <c r="A18" s="8" t="s">
        <v>18</v>
      </c>
      <c r="B18" s="9" t="s">
        <v>19</v>
      </c>
      <c r="C18" s="11">
        <f t="shared" si="10"/>
        <v>5133497.76</v>
      </c>
      <c r="D18" s="11">
        <v>80629.97</v>
      </c>
      <c r="E18" s="11">
        <v>5052867.79</v>
      </c>
      <c r="F18" s="11"/>
      <c r="G18" s="1">
        <f t="shared" si="13"/>
        <v>4963901.2</v>
      </c>
      <c r="H18" s="1">
        <v>80112.12</v>
      </c>
      <c r="I18" s="1">
        <v>4883789.08</v>
      </c>
      <c r="J18" s="1"/>
      <c r="K18" s="1">
        <f t="shared" si="12"/>
        <v>5422546</v>
      </c>
      <c r="L18" s="1">
        <v>41736.199999999997</v>
      </c>
      <c r="M18" s="1">
        <v>5380809.7999999998</v>
      </c>
      <c r="N18" s="1"/>
      <c r="O18" s="1">
        <f t="shared" si="14"/>
        <v>5201270.8</v>
      </c>
      <c r="P18" s="1">
        <v>38558.9</v>
      </c>
      <c r="Q18" s="1">
        <v>5162711.8999999994</v>
      </c>
      <c r="R18" s="1"/>
      <c r="S18" s="1">
        <f t="shared" si="15"/>
        <v>5196792.5</v>
      </c>
      <c r="T18" s="1">
        <v>25241</v>
      </c>
      <c r="U18" s="1">
        <v>5171551.5</v>
      </c>
      <c r="V18" s="11"/>
      <c r="W18" s="14"/>
    </row>
    <row r="19" spans="1:23" ht="31.5" x14ac:dyDescent="0.25">
      <c r="A19" s="8" t="s">
        <v>20</v>
      </c>
      <c r="B19" s="9" t="s">
        <v>107</v>
      </c>
      <c r="C19" s="11">
        <f t="shared" si="10"/>
        <v>1941976.55</v>
      </c>
      <c r="D19" s="11">
        <v>242835.4</v>
      </c>
      <c r="E19" s="11">
        <v>1699141.1500000001</v>
      </c>
      <c r="F19" s="11"/>
      <c r="G19" s="1">
        <f t="shared" si="13"/>
        <v>1746769.79</v>
      </c>
      <c r="H19" s="1">
        <v>242684.15</v>
      </c>
      <c r="I19" s="1">
        <v>1504085.6400000001</v>
      </c>
      <c r="J19" s="1"/>
      <c r="K19" s="1">
        <f t="shared" si="12"/>
        <v>1957068.6</v>
      </c>
      <c r="L19" s="1">
        <v>91843</v>
      </c>
      <c r="M19" s="1">
        <v>1865225.6</v>
      </c>
      <c r="N19" s="1"/>
      <c r="O19" s="1">
        <f t="shared" si="14"/>
        <v>1511831.6</v>
      </c>
      <c r="P19" s="1">
        <v>128101.9</v>
      </c>
      <c r="Q19" s="1">
        <v>1383729.7000000002</v>
      </c>
      <c r="R19" s="1"/>
      <c r="S19" s="1">
        <f t="shared" si="15"/>
        <v>1497730.4</v>
      </c>
      <c r="T19" s="1">
        <v>114000.7</v>
      </c>
      <c r="U19" s="1">
        <v>1383729.7</v>
      </c>
      <c r="V19" s="11"/>
      <c r="W19" s="14"/>
    </row>
    <row r="20" spans="1:23" ht="31.5" x14ac:dyDescent="0.25">
      <c r="A20" s="8" t="s">
        <v>21</v>
      </c>
      <c r="B20" s="9" t="s">
        <v>112</v>
      </c>
      <c r="C20" s="11">
        <f t="shared" si="10"/>
        <v>627252.1</v>
      </c>
      <c r="D20" s="11">
        <v>175261.9</v>
      </c>
      <c r="E20" s="11">
        <v>451990.19999999995</v>
      </c>
      <c r="F20" s="11"/>
      <c r="G20" s="1">
        <f t="shared" si="13"/>
        <v>693061.7</v>
      </c>
      <c r="H20" s="1">
        <v>175261.9</v>
      </c>
      <c r="I20" s="1">
        <v>517799.79999999993</v>
      </c>
      <c r="J20" s="1"/>
      <c r="K20" s="1">
        <f t="shared" si="12"/>
        <v>499386</v>
      </c>
      <c r="L20" s="1">
        <v>63984.7</v>
      </c>
      <c r="M20" s="1">
        <v>435401.3</v>
      </c>
      <c r="N20" s="1"/>
      <c r="O20" s="1">
        <f t="shared" si="14"/>
        <v>298963</v>
      </c>
      <c r="P20" s="1"/>
      <c r="Q20" s="1">
        <v>298963</v>
      </c>
      <c r="R20" s="1"/>
      <c r="S20" s="1">
        <f t="shared" si="15"/>
        <v>300080</v>
      </c>
      <c r="T20" s="1"/>
      <c r="U20" s="1">
        <v>300080</v>
      </c>
      <c r="V20" s="11"/>
      <c r="W20" s="14"/>
    </row>
    <row r="21" spans="1:23" ht="31.5" x14ac:dyDescent="0.25">
      <c r="A21" s="8" t="s">
        <v>22</v>
      </c>
      <c r="B21" s="9" t="s">
        <v>118</v>
      </c>
      <c r="C21" s="11">
        <f t="shared" si="10"/>
        <v>3279421.72</v>
      </c>
      <c r="D21" s="11">
        <v>69300</v>
      </c>
      <c r="E21" s="11">
        <f>3210121.72-F21</f>
        <v>2999999.72</v>
      </c>
      <c r="F21" s="11">
        <v>210122</v>
      </c>
      <c r="G21" s="1">
        <f>H21+I21+J21</f>
        <v>3093102.41</v>
      </c>
      <c r="H21" s="1">
        <v>69300</v>
      </c>
      <c r="I21" s="1">
        <f>3023802.41-J21</f>
        <v>2813717.21</v>
      </c>
      <c r="J21" s="1">
        <v>210085.2</v>
      </c>
      <c r="K21" s="1">
        <f t="shared" si="12"/>
        <v>4262517.3</v>
      </c>
      <c r="L21" s="1">
        <v>60734</v>
      </c>
      <c r="M21" s="1">
        <v>3775133.3</v>
      </c>
      <c r="N21" s="1">
        <v>426650</v>
      </c>
      <c r="O21" s="1">
        <f t="shared" si="14"/>
        <v>4598955.8</v>
      </c>
      <c r="P21" s="1">
        <v>173966</v>
      </c>
      <c r="Q21" s="1">
        <f>4424989.8-R21</f>
        <v>3980932.5</v>
      </c>
      <c r="R21" s="1">
        <v>444057.3</v>
      </c>
      <c r="S21" s="1">
        <f t="shared" si="15"/>
        <v>4604825.8</v>
      </c>
      <c r="T21" s="1">
        <v>71796</v>
      </c>
      <c r="U21" s="1">
        <f>4533029.8-V21</f>
        <v>4071110.1999999997</v>
      </c>
      <c r="V21" s="11">
        <v>461919.6</v>
      </c>
      <c r="W21" s="14"/>
    </row>
    <row r="22" spans="1:23" ht="47.25" x14ac:dyDescent="0.25">
      <c r="A22" s="8" t="s">
        <v>23</v>
      </c>
      <c r="B22" s="9" t="s">
        <v>24</v>
      </c>
      <c r="C22" s="11">
        <f t="shared" si="10"/>
        <v>1162263.55</v>
      </c>
      <c r="D22" s="11"/>
      <c r="E22" s="11">
        <v>1162263.55</v>
      </c>
      <c r="F22" s="11"/>
      <c r="G22" s="1">
        <f t="shared" si="13"/>
        <v>1130398.6200000001</v>
      </c>
      <c r="H22" s="1">
        <v>0</v>
      </c>
      <c r="I22" s="1">
        <v>1130398.6200000001</v>
      </c>
      <c r="J22" s="1"/>
      <c r="K22" s="1">
        <f t="shared" si="12"/>
        <v>1726038.4</v>
      </c>
      <c r="L22" s="1"/>
      <c r="M22" s="1">
        <v>1726038.4</v>
      </c>
      <c r="N22" s="1"/>
      <c r="O22" s="1">
        <f t="shared" si="14"/>
        <v>93497</v>
      </c>
      <c r="P22" s="1"/>
      <c r="Q22" s="1">
        <v>93497</v>
      </c>
      <c r="R22" s="1"/>
      <c r="S22" s="1">
        <f t="shared" si="15"/>
        <v>74399</v>
      </c>
      <c r="T22" s="1"/>
      <c r="U22" s="1">
        <v>74399</v>
      </c>
      <c r="V22" s="11"/>
      <c r="W22" s="14"/>
    </row>
    <row r="23" spans="1:23" ht="31.5" x14ac:dyDescent="0.25">
      <c r="A23" s="8" t="s">
        <v>25</v>
      </c>
      <c r="B23" s="9" t="s">
        <v>26</v>
      </c>
      <c r="C23" s="11">
        <f t="shared" si="10"/>
        <v>167485.82</v>
      </c>
      <c r="D23" s="11">
        <v>113005.82</v>
      </c>
      <c r="E23" s="11">
        <v>54480</v>
      </c>
      <c r="F23" s="11"/>
      <c r="G23" s="1">
        <f t="shared" si="13"/>
        <v>164177.65</v>
      </c>
      <c r="H23" s="1">
        <v>109698.12</v>
      </c>
      <c r="I23" s="1">
        <v>54479.53</v>
      </c>
      <c r="J23" s="1"/>
      <c r="K23" s="1">
        <f t="shared" si="12"/>
        <v>135114.6</v>
      </c>
      <c r="L23" s="1">
        <v>77755.5</v>
      </c>
      <c r="M23" s="1">
        <v>57359.100000000006</v>
      </c>
      <c r="N23" s="1"/>
      <c r="O23" s="1">
        <f t="shared" si="14"/>
        <v>138398.39999999999</v>
      </c>
      <c r="P23" s="1">
        <v>78744.899999999994</v>
      </c>
      <c r="Q23" s="1">
        <v>59653.5</v>
      </c>
      <c r="R23" s="1"/>
      <c r="S23" s="1">
        <f t="shared" si="15"/>
        <v>125907.3</v>
      </c>
      <c r="T23" s="1">
        <v>63867.7</v>
      </c>
      <c r="U23" s="1">
        <v>62039.600000000006</v>
      </c>
      <c r="V23" s="11"/>
      <c r="W23" s="14"/>
    </row>
    <row r="24" spans="1:23" ht="31.5" x14ac:dyDescent="0.25">
      <c r="A24" s="8" t="s">
        <v>121</v>
      </c>
      <c r="B24" s="9" t="s">
        <v>119</v>
      </c>
      <c r="C24" s="11"/>
      <c r="D24" s="11"/>
      <c r="E24" s="11"/>
      <c r="F24" s="11"/>
      <c r="G24" s="1"/>
      <c r="H24" s="1"/>
      <c r="I24" s="1"/>
      <c r="J24" s="1"/>
      <c r="K24" s="1">
        <f t="shared" si="12"/>
        <v>892804.4</v>
      </c>
      <c r="L24" s="1"/>
      <c r="M24" s="1">
        <v>892804.4</v>
      </c>
      <c r="N24" s="1"/>
      <c r="O24" s="1"/>
      <c r="P24" s="1"/>
      <c r="Q24" s="1">
        <v>910114.5</v>
      </c>
      <c r="R24" s="1"/>
      <c r="S24" s="1"/>
      <c r="T24" s="1"/>
      <c r="U24" s="1">
        <v>1056221.3</v>
      </c>
      <c r="V24" s="11"/>
      <c r="W24" s="14"/>
    </row>
    <row r="25" spans="1:23" ht="31.5" x14ac:dyDescent="0.25">
      <c r="A25" s="8" t="s">
        <v>122</v>
      </c>
      <c r="B25" s="9" t="s">
        <v>120</v>
      </c>
      <c r="C25" s="11"/>
      <c r="D25" s="11"/>
      <c r="E25" s="11"/>
      <c r="F25" s="11"/>
      <c r="G25" s="1"/>
      <c r="H25" s="1"/>
      <c r="I25" s="1"/>
      <c r="J25" s="1"/>
      <c r="K25" s="1">
        <f t="shared" si="12"/>
        <v>86162.6</v>
      </c>
      <c r="L25" s="1"/>
      <c r="M25" s="1">
        <v>86162.6</v>
      </c>
      <c r="N25" s="1"/>
      <c r="O25" s="1"/>
      <c r="P25" s="1"/>
      <c r="Q25" s="1">
        <v>86681.5</v>
      </c>
      <c r="R25" s="1"/>
      <c r="S25" s="1"/>
      <c r="T25" s="1"/>
      <c r="U25" s="1">
        <v>86681.5</v>
      </c>
      <c r="V25" s="11"/>
      <c r="W25" s="14"/>
    </row>
    <row r="26" spans="1:23" ht="47.25" x14ac:dyDescent="0.25">
      <c r="A26" s="8" t="s">
        <v>27</v>
      </c>
      <c r="B26" s="9" t="s">
        <v>28</v>
      </c>
      <c r="C26" s="11">
        <f t="shared" si="10"/>
        <v>15689.63</v>
      </c>
      <c r="D26" s="11"/>
      <c r="E26" s="11">
        <v>15689.63</v>
      </c>
      <c r="F26" s="11"/>
      <c r="G26" s="1">
        <f t="shared" si="13"/>
        <v>14546.9</v>
      </c>
      <c r="H26" s="1">
        <v>0</v>
      </c>
      <c r="I26" s="1">
        <v>14546.9</v>
      </c>
      <c r="J26" s="1"/>
      <c r="K26" s="1">
        <f t="shared" si="12"/>
        <v>13371.2</v>
      </c>
      <c r="L26" s="1"/>
      <c r="M26" s="1">
        <v>13371.2</v>
      </c>
      <c r="N26" s="1"/>
      <c r="O26" s="1">
        <f t="shared" si="14"/>
        <v>14214</v>
      </c>
      <c r="P26" s="1"/>
      <c r="Q26" s="1">
        <v>14214</v>
      </c>
      <c r="R26" s="1"/>
      <c r="S26" s="1">
        <f t="shared" si="15"/>
        <v>14060.7</v>
      </c>
      <c r="T26" s="1"/>
      <c r="U26" s="1">
        <v>14060.7</v>
      </c>
      <c r="V26" s="11"/>
      <c r="W26" s="14"/>
    </row>
    <row r="27" spans="1:23" ht="31.5" x14ac:dyDescent="0.25">
      <c r="A27" s="8" t="s">
        <v>29</v>
      </c>
      <c r="B27" s="9" t="s">
        <v>113</v>
      </c>
      <c r="C27" s="11">
        <f t="shared" si="10"/>
        <v>26762.78</v>
      </c>
      <c r="D27" s="11"/>
      <c r="E27" s="11">
        <v>26762.78</v>
      </c>
      <c r="F27" s="11"/>
      <c r="G27" s="1">
        <f t="shared" si="13"/>
        <v>40651.550000000003</v>
      </c>
      <c r="H27" s="1">
        <v>0</v>
      </c>
      <c r="I27" s="1">
        <v>40651.550000000003</v>
      </c>
      <c r="J27" s="1"/>
      <c r="K27" s="1">
        <f t="shared" si="12"/>
        <v>77655.600000000006</v>
      </c>
      <c r="L27" s="1"/>
      <c r="M27" s="1">
        <v>77655.600000000006</v>
      </c>
      <c r="N27" s="1"/>
      <c r="O27" s="1">
        <f t="shared" si="14"/>
        <v>101374.5</v>
      </c>
      <c r="P27" s="1"/>
      <c r="Q27" s="1">
        <v>101374.5</v>
      </c>
      <c r="R27" s="1"/>
      <c r="S27" s="1">
        <f t="shared" si="15"/>
        <v>61974.6</v>
      </c>
      <c r="T27" s="1"/>
      <c r="U27" s="1">
        <v>61974.6</v>
      </c>
      <c r="V27" s="11"/>
      <c r="W27" s="14"/>
    </row>
    <row r="28" spans="1:23" ht="31.5" x14ac:dyDescent="0.25">
      <c r="A28" s="8" t="s">
        <v>30</v>
      </c>
      <c r="B28" s="9" t="s">
        <v>31</v>
      </c>
      <c r="C28" s="11">
        <f t="shared" si="10"/>
        <v>546281.94999999995</v>
      </c>
      <c r="D28" s="11">
        <v>2747.95</v>
      </c>
      <c r="E28" s="11">
        <v>543534</v>
      </c>
      <c r="F28" s="11"/>
      <c r="G28" s="1">
        <f t="shared" si="13"/>
        <v>505458</v>
      </c>
      <c r="H28" s="1">
        <v>2747.95</v>
      </c>
      <c r="I28" s="1">
        <v>502710.05</v>
      </c>
      <c r="J28" s="1"/>
      <c r="K28" s="1">
        <f t="shared" si="12"/>
        <v>616275.1</v>
      </c>
      <c r="L28" s="1"/>
      <c r="M28" s="1">
        <v>616275.1</v>
      </c>
      <c r="N28" s="1"/>
      <c r="O28" s="1">
        <f t="shared" si="14"/>
        <v>509911.3</v>
      </c>
      <c r="P28" s="1"/>
      <c r="Q28" s="1">
        <v>509911.3</v>
      </c>
      <c r="R28" s="1"/>
      <c r="S28" s="1">
        <f t="shared" si="15"/>
        <v>509911.3</v>
      </c>
      <c r="T28" s="1"/>
      <c r="U28" s="1">
        <v>509911.3</v>
      </c>
      <c r="V28" s="11"/>
      <c r="W28" s="14"/>
    </row>
    <row r="29" spans="1:23" ht="31.5" x14ac:dyDescent="0.25">
      <c r="A29" s="8" t="s">
        <v>32</v>
      </c>
      <c r="B29" s="9" t="s">
        <v>33</v>
      </c>
      <c r="C29" s="11">
        <f t="shared" si="10"/>
        <v>1806328.43</v>
      </c>
      <c r="D29" s="11">
        <v>130972.66</v>
      </c>
      <c r="E29" s="11">
        <v>1675355.77</v>
      </c>
      <c r="F29" s="11"/>
      <c r="G29" s="1">
        <f t="shared" si="13"/>
        <v>1399788.31</v>
      </c>
      <c r="H29" s="1">
        <v>128409.64</v>
      </c>
      <c r="I29" s="1">
        <v>1271378.6700000002</v>
      </c>
      <c r="J29" s="1"/>
      <c r="K29" s="1">
        <f t="shared" si="12"/>
        <v>1605651.4</v>
      </c>
      <c r="L29" s="1">
        <v>28379</v>
      </c>
      <c r="M29" s="1">
        <v>1577272.4</v>
      </c>
      <c r="N29" s="1"/>
      <c r="O29" s="1">
        <f t="shared" si="14"/>
        <v>2162483.7999999998</v>
      </c>
      <c r="P29" s="1">
        <v>22707.9</v>
      </c>
      <c r="Q29" s="1">
        <v>2139775.9</v>
      </c>
      <c r="R29" s="1"/>
      <c r="S29" s="1">
        <f t="shared" si="15"/>
        <v>1488612.8</v>
      </c>
      <c r="T29" s="1">
        <v>12246.8</v>
      </c>
      <c r="U29" s="1">
        <v>1476366</v>
      </c>
      <c r="V29" s="11"/>
      <c r="W29" s="14"/>
    </row>
    <row r="30" spans="1:23" ht="63" x14ac:dyDescent="0.25">
      <c r="A30" s="8" t="s">
        <v>34</v>
      </c>
      <c r="B30" s="9" t="s">
        <v>123</v>
      </c>
      <c r="C30" s="11">
        <f t="shared" si="10"/>
        <v>3597442.11</v>
      </c>
      <c r="D30" s="11">
        <v>32837</v>
      </c>
      <c r="E30" s="11">
        <v>3564605.11</v>
      </c>
      <c r="F30" s="11"/>
      <c r="G30" s="1">
        <f t="shared" si="13"/>
        <v>3430168.38</v>
      </c>
      <c r="H30" s="1">
        <v>32837</v>
      </c>
      <c r="I30" s="1">
        <v>3397331.38</v>
      </c>
      <c r="J30" s="1"/>
      <c r="K30" s="1">
        <f t="shared" si="12"/>
        <v>2624595</v>
      </c>
      <c r="L30" s="1">
        <v>54966.2</v>
      </c>
      <c r="M30" s="1">
        <v>2569628.7999999998</v>
      </c>
      <c r="N30" s="1"/>
      <c r="O30" s="1">
        <f t="shared" si="14"/>
        <v>1740529.1</v>
      </c>
      <c r="P30" s="1">
        <v>19453.900000000001</v>
      </c>
      <c r="Q30" s="1">
        <v>1721075.2000000002</v>
      </c>
      <c r="R30" s="1"/>
      <c r="S30" s="1">
        <f t="shared" si="15"/>
        <v>1630159.2</v>
      </c>
      <c r="T30" s="1">
        <v>55909</v>
      </c>
      <c r="U30" s="1">
        <v>1574250.2</v>
      </c>
      <c r="V30" s="11"/>
      <c r="W30" s="14"/>
    </row>
    <row r="31" spans="1:23" ht="31.5" x14ac:dyDescent="0.25">
      <c r="A31" s="8" t="s">
        <v>35</v>
      </c>
      <c r="B31" s="9" t="s">
        <v>36</v>
      </c>
      <c r="C31" s="11">
        <f t="shared" si="10"/>
        <v>2357325.44</v>
      </c>
      <c r="D31" s="11">
        <v>1800486.6</v>
      </c>
      <c r="E31" s="11">
        <v>556838.83999999985</v>
      </c>
      <c r="F31" s="11"/>
      <c r="G31" s="1">
        <f t="shared" si="13"/>
        <v>2395114.04</v>
      </c>
      <c r="H31" s="1">
        <v>1798466.58</v>
      </c>
      <c r="I31" s="1">
        <v>596647.46</v>
      </c>
      <c r="J31" s="1"/>
      <c r="K31" s="1">
        <f t="shared" si="12"/>
        <v>1767630.6</v>
      </c>
      <c r="L31" s="1">
        <v>1237578</v>
      </c>
      <c r="M31" s="1">
        <v>530052.60000000009</v>
      </c>
      <c r="N31" s="1"/>
      <c r="O31" s="1">
        <f t="shared" si="14"/>
        <v>1323207.5</v>
      </c>
      <c r="P31" s="1">
        <v>797247.8</v>
      </c>
      <c r="Q31" s="1">
        <v>525959.69999999995</v>
      </c>
      <c r="R31" s="1"/>
      <c r="S31" s="1">
        <f t="shared" si="15"/>
        <v>1349359.4</v>
      </c>
      <c r="T31" s="1">
        <v>802578.4</v>
      </c>
      <c r="U31" s="1">
        <v>546780.99999999988</v>
      </c>
      <c r="V31" s="11"/>
      <c r="W31" s="14"/>
    </row>
    <row r="32" spans="1:23" ht="31.5" x14ac:dyDescent="0.25">
      <c r="A32" s="8" t="s">
        <v>37</v>
      </c>
      <c r="B32" s="9" t="s">
        <v>38</v>
      </c>
      <c r="C32" s="11">
        <f t="shared" si="10"/>
        <v>2646694.91</v>
      </c>
      <c r="D32" s="11">
        <v>80834.2</v>
      </c>
      <c r="E32" s="11">
        <v>2565860.71</v>
      </c>
      <c r="F32" s="11"/>
      <c r="G32" s="1">
        <f t="shared" si="13"/>
        <v>2628844.0699999998</v>
      </c>
      <c r="H32" s="1">
        <v>80834.13</v>
      </c>
      <c r="I32" s="1">
        <v>2548009.94</v>
      </c>
      <c r="J32" s="1"/>
      <c r="K32" s="1">
        <f t="shared" si="12"/>
        <v>2653518.1</v>
      </c>
      <c r="L32" s="1">
        <v>80975.8</v>
      </c>
      <c r="M32" s="1">
        <v>2572542.3000000003</v>
      </c>
      <c r="O32" s="1">
        <f>P32+Q32+R32</f>
        <v>2541923.7999999998</v>
      </c>
      <c r="P32" s="1">
        <v>82529.8</v>
      </c>
      <c r="Q32" s="1">
        <v>2459394</v>
      </c>
      <c r="R32" s="1"/>
      <c r="S32" s="1">
        <f t="shared" si="15"/>
        <v>2538609.6</v>
      </c>
      <c r="T32" s="1">
        <v>79215.600000000006</v>
      </c>
      <c r="U32" s="1">
        <v>2459394</v>
      </c>
      <c r="V32" s="11"/>
      <c r="W32" s="14"/>
    </row>
    <row r="33" spans="1:23" ht="31.5" x14ac:dyDescent="0.25">
      <c r="A33" s="8" t="s">
        <v>39</v>
      </c>
      <c r="B33" s="9" t="s">
        <v>40</v>
      </c>
      <c r="C33" s="11">
        <f t="shared" si="10"/>
        <v>1946092.59</v>
      </c>
      <c r="D33" s="11">
        <v>600428.46</v>
      </c>
      <c r="E33" s="11">
        <v>1345664.1300000001</v>
      </c>
      <c r="F33" s="11"/>
      <c r="G33" s="1">
        <f t="shared" si="13"/>
        <v>1929735.73</v>
      </c>
      <c r="H33" s="1">
        <v>598777.75</v>
      </c>
      <c r="I33" s="1">
        <v>1330957.98</v>
      </c>
      <c r="J33" s="1"/>
      <c r="K33" s="1">
        <f t="shared" si="12"/>
        <v>2016159.5</v>
      </c>
      <c r="L33" s="1">
        <v>581823</v>
      </c>
      <c r="M33" s="1">
        <v>1434336.5</v>
      </c>
      <c r="N33" s="1"/>
      <c r="O33" s="1">
        <f t="shared" si="14"/>
        <v>2039419.5</v>
      </c>
      <c r="P33" s="1">
        <v>580463.19999999995</v>
      </c>
      <c r="Q33" s="1">
        <v>1458956.3</v>
      </c>
      <c r="R33" s="1"/>
      <c r="S33" s="1">
        <f t="shared" si="15"/>
        <v>2116877.1</v>
      </c>
      <c r="T33" s="1">
        <v>631205.69999999995</v>
      </c>
      <c r="U33" s="1">
        <v>1485671.4000000001</v>
      </c>
      <c r="V33" s="11"/>
      <c r="W33" s="14"/>
    </row>
    <row r="34" spans="1:23" ht="31.5" x14ac:dyDescent="0.25">
      <c r="A34" s="8" t="s">
        <v>41</v>
      </c>
      <c r="B34" s="9" t="s">
        <v>114</v>
      </c>
      <c r="C34" s="11">
        <f t="shared" si="10"/>
        <v>659095.14</v>
      </c>
      <c r="D34" s="11"/>
      <c r="E34" s="11">
        <v>659095.14</v>
      </c>
      <c r="F34" s="11"/>
      <c r="G34" s="1">
        <f t="shared" si="13"/>
        <v>650156.48</v>
      </c>
      <c r="H34" s="1">
        <v>0</v>
      </c>
      <c r="I34" s="1">
        <v>650156.48</v>
      </c>
      <c r="J34" s="1"/>
      <c r="K34" s="1">
        <f t="shared" si="12"/>
        <v>538106.5</v>
      </c>
      <c r="L34" s="1"/>
      <c r="M34" s="1">
        <v>538106.5</v>
      </c>
      <c r="N34" s="1"/>
      <c r="O34" s="1">
        <f t="shared" si="14"/>
        <v>506954.7</v>
      </c>
      <c r="P34" s="1"/>
      <c r="Q34" s="1">
        <v>506954.7</v>
      </c>
      <c r="R34" s="1"/>
      <c r="S34" s="1">
        <f t="shared" si="15"/>
        <v>506954.7</v>
      </c>
      <c r="T34" s="1"/>
      <c r="U34" s="1">
        <v>506954.7</v>
      </c>
      <c r="V34" s="11"/>
      <c r="W34" s="14"/>
    </row>
    <row r="35" spans="1:23" ht="47.25" x14ac:dyDescent="0.25">
      <c r="A35" s="8" t="s">
        <v>42</v>
      </c>
      <c r="B35" s="9" t="s">
        <v>43</v>
      </c>
      <c r="C35" s="11">
        <f t="shared" si="10"/>
        <v>2518355.7599999998</v>
      </c>
      <c r="D35" s="11">
        <v>66869.17</v>
      </c>
      <c r="E35" s="11">
        <v>2451486.59</v>
      </c>
      <c r="F35" s="11"/>
      <c r="G35" s="1">
        <f t="shared" si="13"/>
        <v>2500744.87</v>
      </c>
      <c r="H35" s="1">
        <v>66841.59</v>
      </c>
      <c r="I35" s="1">
        <v>2433903.2800000003</v>
      </c>
      <c r="J35" s="1"/>
      <c r="K35" s="1">
        <f t="shared" si="12"/>
        <v>3096137.8</v>
      </c>
      <c r="L35" s="1">
        <v>115295.8</v>
      </c>
      <c r="M35" s="1">
        <v>2980842</v>
      </c>
      <c r="N35" s="1"/>
      <c r="O35" s="1">
        <f t="shared" si="14"/>
        <v>3117154.5</v>
      </c>
      <c r="P35" s="1">
        <v>50699.5</v>
      </c>
      <c r="Q35" s="1">
        <v>3066455</v>
      </c>
      <c r="R35" s="1"/>
      <c r="S35" s="1">
        <f t="shared" si="15"/>
        <v>2555770.5</v>
      </c>
      <c r="T35" s="1">
        <v>85124.7</v>
      </c>
      <c r="U35" s="1">
        <v>2470645.7999999998</v>
      </c>
      <c r="V35" s="11"/>
      <c r="W35" s="14"/>
    </row>
    <row r="36" spans="1:23" ht="31.5" x14ac:dyDescent="0.25">
      <c r="A36" s="8" t="s">
        <v>44</v>
      </c>
      <c r="B36" s="9" t="s">
        <v>45</v>
      </c>
      <c r="C36" s="11">
        <f t="shared" si="10"/>
        <v>7610633.3799999999</v>
      </c>
      <c r="D36" s="11">
        <v>18569.3</v>
      </c>
      <c r="E36" s="11">
        <v>7592064.0800000001</v>
      </c>
      <c r="F36" s="11"/>
      <c r="G36" s="1">
        <f t="shared" si="13"/>
        <v>7252876.1200000001</v>
      </c>
      <c r="H36" s="1">
        <v>18326.5</v>
      </c>
      <c r="I36" s="1">
        <v>7234549.6200000001</v>
      </c>
      <c r="J36" s="1"/>
      <c r="K36" s="1">
        <f t="shared" si="12"/>
        <v>6433732.2999999998</v>
      </c>
      <c r="L36" s="1"/>
      <c r="M36" s="1">
        <v>6433732.2999999998</v>
      </c>
      <c r="N36" s="1"/>
      <c r="O36" s="1">
        <f t="shared" si="14"/>
        <v>5697615.4000000004</v>
      </c>
      <c r="P36" s="1"/>
      <c r="Q36" s="1">
        <v>5697615.4000000004</v>
      </c>
      <c r="R36" s="1"/>
      <c r="S36" s="1">
        <f t="shared" si="15"/>
        <v>4277335.5</v>
      </c>
      <c r="T36" s="1"/>
      <c r="U36" s="1">
        <v>4277335.5</v>
      </c>
      <c r="V36" s="11"/>
      <c r="W36" s="14"/>
    </row>
    <row r="37" spans="1:23" ht="47.25" x14ac:dyDescent="0.25">
      <c r="A37" s="8" t="s">
        <v>46</v>
      </c>
      <c r="B37" s="9" t="s">
        <v>47</v>
      </c>
      <c r="C37" s="11">
        <f t="shared" si="10"/>
        <v>1302410.07</v>
      </c>
      <c r="D37" s="11">
        <v>218644.9</v>
      </c>
      <c r="E37" s="11">
        <v>1083765.1700000002</v>
      </c>
      <c r="F37" s="11"/>
      <c r="G37" s="1">
        <f t="shared" si="13"/>
        <v>1299028.79</v>
      </c>
      <c r="H37" s="1">
        <v>218644.9</v>
      </c>
      <c r="I37" s="1">
        <v>1080383.8900000001</v>
      </c>
      <c r="J37" s="1"/>
      <c r="K37" s="1">
        <f t="shared" si="12"/>
        <v>916132.4</v>
      </c>
      <c r="L37" s="1">
        <v>68418.3</v>
      </c>
      <c r="M37" s="1">
        <v>847714.1</v>
      </c>
      <c r="N37" s="1"/>
      <c r="O37" s="1">
        <f t="shared" si="14"/>
        <v>818041.9</v>
      </c>
      <c r="P37" s="1">
        <v>83492</v>
      </c>
      <c r="Q37" s="1">
        <v>734549.9</v>
      </c>
      <c r="R37" s="1"/>
      <c r="S37" s="1">
        <f t="shared" si="15"/>
        <v>877241.9</v>
      </c>
      <c r="T37" s="1">
        <v>121506.5</v>
      </c>
      <c r="U37" s="1">
        <v>755735.4</v>
      </c>
      <c r="V37" s="11"/>
      <c r="W37" s="14"/>
    </row>
    <row r="38" spans="1:23" ht="31.5" x14ac:dyDescent="0.25">
      <c r="A38" s="8" t="s">
        <v>48</v>
      </c>
      <c r="B38" s="9" t="s">
        <v>124</v>
      </c>
      <c r="C38" s="11">
        <f t="shared" si="10"/>
        <v>209520.76</v>
      </c>
      <c r="D38" s="11"/>
      <c r="E38" s="11">
        <v>209520.76</v>
      </c>
      <c r="F38" s="11"/>
      <c r="G38" s="1">
        <f t="shared" si="13"/>
        <v>209520.76</v>
      </c>
      <c r="H38" s="1">
        <v>0</v>
      </c>
      <c r="I38" s="1">
        <v>209520.76</v>
      </c>
      <c r="J38" s="1"/>
      <c r="K38" s="1">
        <f t="shared" si="12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1"/>
      <c r="W38" s="14"/>
    </row>
    <row r="39" spans="1:23" ht="31.5" x14ac:dyDescent="0.25">
      <c r="A39" s="8" t="s">
        <v>49</v>
      </c>
      <c r="B39" s="9" t="s">
        <v>50</v>
      </c>
      <c r="C39" s="11">
        <f t="shared" si="10"/>
        <v>12353228.76</v>
      </c>
      <c r="D39" s="11">
        <v>1933189.7</v>
      </c>
      <c r="E39" s="11">
        <f>10420039.06-F39</f>
        <v>9205749.6600000001</v>
      </c>
      <c r="F39" s="11">
        <v>1214289.3999999999</v>
      </c>
      <c r="G39" s="1">
        <f t="shared" si="13"/>
        <v>11810064.380000001</v>
      </c>
      <c r="H39" s="1">
        <v>1932740.49</v>
      </c>
      <c r="I39" s="1">
        <f>9877323.89-J39</f>
        <v>8704353.5899999999</v>
      </c>
      <c r="J39" s="1">
        <v>1172970.3</v>
      </c>
      <c r="K39" s="1">
        <f t="shared" si="12"/>
        <v>16087237.5</v>
      </c>
      <c r="L39" s="1">
        <v>2262091.5</v>
      </c>
      <c r="M39" s="1">
        <v>12357164.6</v>
      </c>
      <c r="N39" s="1">
        <v>1467981.4</v>
      </c>
      <c r="O39" s="1">
        <f>P39+Q39+R39</f>
        <v>10416899.200000001</v>
      </c>
      <c r="P39" s="1">
        <v>1273365.3999999999</v>
      </c>
      <c r="Q39" s="1">
        <f>9143533.8-R39</f>
        <v>8163391.5000000009</v>
      </c>
      <c r="R39" s="1">
        <v>980142.3</v>
      </c>
      <c r="S39" s="1">
        <f t="shared" si="15"/>
        <v>8561255.6999999993</v>
      </c>
      <c r="T39" s="1">
        <v>781004.80000000005</v>
      </c>
      <c r="U39" s="1">
        <f>7780250.9-V39</f>
        <v>5839286</v>
      </c>
      <c r="V39" s="11">
        <v>1940964.9</v>
      </c>
      <c r="W39" s="14"/>
    </row>
    <row r="40" spans="1:23" ht="31.5" x14ac:dyDescent="0.25">
      <c r="A40" s="8" t="s">
        <v>51</v>
      </c>
      <c r="B40" s="9" t="s">
        <v>52</v>
      </c>
      <c r="C40" s="11">
        <f t="shared" si="10"/>
        <v>73647.23</v>
      </c>
      <c r="D40" s="11">
        <v>226.03</v>
      </c>
      <c r="E40" s="11">
        <v>73421.2</v>
      </c>
      <c r="F40" s="11"/>
      <c r="G40" s="1">
        <f t="shared" si="13"/>
        <v>73441.31</v>
      </c>
      <c r="H40" s="1">
        <v>226.03</v>
      </c>
      <c r="I40" s="1">
        <v>73215.28</v>
      </c>
      <c r="J40" s="1"/>
      <c r="K40" s="1">
        <f t="shared" si="12"/>
        <v>84638.399999999994</v>
      </c>
      <c r="L40" s="1"/>
      <c r="M40" s="1">
        <v>84638.399999999994</v>
      </c>
      <c r="N40" s="1"/>
      <c r="O40" s="1">
        <f t="shared" si="14"/>
        <v>79390.600000000006</v>
      </c>
      <c r="P40" s="1"/>
      <c r="Q40" s="1">
        <v>79390.600000000006</v>
      </c>
      <c r="R40" s="1"/>
      <c r="S40" s="1">
        <f t="shared" si="15"/>
        <v>82555.600000000006</v>
      </c>
      <c r="T40" s="1"/>
      <c r="U40" s="1">
        <v>82555.600000000006</v>
      </c>
      <c r="V40" s="11"/>
      <c r="W40" s="14"/>
    </row>
    <row r="41" spans="1:23" ht="47.25" x14ac:dyDescent="0.25">
      <c r="A41" s="8" t="s">
        <v>53</v>
      </c>
      <c r="B41" s="9" t="s">
        <v>54</v>
      </c>
      <c r="C41" s="11">
        <f t="shared" si="10"/>
        <v>102298.62</v>
      </c>
      <c r="D41" s="11">
        <v>5578.4</v>
      </c>
      <c r="E41" s="11">
        <v>96720.22</v>
      </c>
      <c r="F41" s="11"/>
      <c r="G41" s="1">
        <f t="shared" si="13"/>
        <v>101837.17</v>
      </c>
      <c r="H41" s="1">
        <v>5578.4</v>
      </c>
      <c r="I41" s="1">
        <v>96258.77</v>
      </c>
      <c r="J41" s="1"/>
      <c r="K41" s="1">
        <f t="shared" si="12"/>
        <v>108459.9</v>
      </c>
      <c r="L41" s="1">
        <v>6301.2</v>
      </c>
      <c r="M41" s="1">
        <v>102158.7</v>
      </c>
      <c r="N41" s="1"/>
      <c r="O41" s="1">
        <f t="shared" si="14"/>
        <v>109579.3</v>
      </c>
      <c r="P41" s="1">
        <v>6417.4</v>
      </c>
      <c r="Q41" s="1">
        <v>103161.90000000001</v>
      </c>
      <c r="R41" s="1"/>
      <c r="S41" s="1">
        <f t="shared" si="15"/>
        <v>113457.5</v>
      </c>
      <c r="T41" s="1">
        <v>6319</v>
      </c>
      <c r="U41" s="1">
        <v>107138.5</v>
      </c>
      <c r="V41" s="11"/>
      <c r="W41" s="14"/>
    </row>
    <row r="42" spans="1:23" ht="31.5" x14ac:dyDescent="0.25">
      <c r="A42" s="8" t="s">
        <v>55</v>
      </c>
      <c r="B42" s="9" t="s">
        <v>56</v>
      </c>
      <c r="C42" s="11">
        <f t="shared" si="10"/>
        <v>7325335.1799999997</v>
      </c>
      <c r="D42" s="11">
        <v>705433.7</v>
      </c>
      <c r="E42" s="11">
        <v>6619901.4799999995</v>
      </c>
      <c r="F42" s="11"/>
      <c r="G42" s="1">
        <f t="shared" si="13"/>
        <v>7210504.1400000006</v>
      </c>
      <c r="H42" s="1">
        <v>693702.48</v>
      </c>
      <c r="I42" s="1">
        <v>6516801.6600000001</v>
      </c>
      <c r="J42" s="1"/>
      <c r="K42" s="1">
        <f t="shared" si="12"/>
        <v>6966195.0999999996</v>
      </c>
      <c r="L42" s="1">
        <v>1177952.8</v>
      </c>
      <c r="M42" s="1">
        <v>5638049.3999999994</v>
      </c>
      <c r="N42" s="1">
        <v>150192.9</v>
      </c>
      <c r="O42" s="1">
        <f t="shared" si="14"/>
        <v>5901959.5999999996</v>
      </c>
      <c r="P42" s="1">
        <v>1028439.3</v>
      </c>
      <c r="Q42" s="1">
        <v>4873520.3</v>
      </c>
      <c r="R42" s="1"/>
      <c r="S42" s="1">
        <f t="shared" si="15"/>
        <v>5469595.2000000002</v>
      </c>
      <c r="T42" s="1">
        <v>1034828.7</v>
      </c>
      <c r="U42" s="1">
        <v>4434766.5</v>
      </c>
      <c r="V42" s="11"/>
      <c r="W42" s="14"/>
    </row>
    <row r="43" spans="1:23" ht="31.5" x14ac:dyDescent="0.25">
      <c r="A43" s="8" t="s">
        <v>57</v>
      </c>
      <c r="B43" s="9" t="s">
        <v>0</v>
      </c>
      <c r="C43" s="11">
        <f t="shared" si="10"/>
        <v>6516820.0599999996</v>
      </c>
      <c r="D43" s="11">
        <v>38703.550000000003</v>
      </c>
      <c r="E43" s="11">
        <v>6478116.5099999998</v>
      </c>
      <c r="F43" s="11"/>
      <c r="G43" s="1">
        <f t="shared" si="13"/>
        <v>5090405.5</v>
      </c>
      <c r="H43" s="1">
        <v>38703.550000000003</v>
      </c>
      <c r="I43" s="1">
        <v>5051701.95</v>
      </c>
      <c r="J43" s="1"/>
      <c r="K43" s="1">
        <f t="shared" si="12"/>
        <v>7414067.2000000002</v>
      </c>
      <c r="L43" s="1"/>
      <c r="M43" s="1">
        <v>7414067.2000000002</v>
      </c>
      <c r="N43" s="1"/>
      <c r="O43" s="1">
        <f t="shared" si="14"/>
        <v>6482608.5</v>
      </c>
      <c r="P43" s="1"/>
      <c r="Q43" s="1">
        <v>6482608.5</v>
      </c>
      <c r="R43" s="1"/>
      <c r="S43" s="1">
        <f t="shared" si="15"/>
        <v>6759399.0999999996</v>
      </c>
      <c r="T43" s="1"/>
      <c r="U43" s="1">
        <v>6759399.0999999996</v>
      </c>
      <c r="V43" s="11"/>
      <c r="W43" s="14"/>
    </row>
    <row r="44" spans="1:23" ht="31.5" x14ac:dyDescent="0.25">
      <c r="A44" s="8" t="s">
        <v>58</v>
      </c>
      <c r="B44" s="9" t="s">
        <v>59</v>
      </c>
      <c r="C44" s="11">
        <f t="shared" si="10"/>
        <v>32849699</v>
      </c>
      <c r="D44" s="11">
        <v>5605628.4000000004</v>
      </c>
      <c r="E44" s="11">
        <f>27244070.6-F44</f>
        <v>27204070.600000001</v>
      </c>
      <c r="F44" s="11">
        <v>40000</v>
      </c>
      <c r="G44" s="1">
        <f t="shared" si="13"/>
        <v>32525164.550000001</v>
      </c>
      <c r="H44" s="1">
        <v>5558736.4299999997</v>
      </c>
      <c r="I44" s="1">
        <f>26966428.12-J44</f>
        <v>26926428.120000001</v>
      </c>
      <c r="J44" s="1">
        <v>40000</v>
      </c>
      <c r="K44" s="1">
        <f t="shared" si="12"/>
        <v>26935458.800000001</v>
      </c>
      <c r="L44" s="1">
        <v>1735497.9</v>
      </c>
      <c r="M44" s="1">
        <v>25199960.900000002</v>
      </c>
      <c r="N44" s="1"/>
      <c r="O44" s="1">
        <f t="shared" si="14"/>
        <v>24243144.300000001</v>
      </c>
      <c r="P44" s="1">
        <v>1567192.1</v>
      </c>
      <c r="Q44" s="1">
        <v>22675952.199999999</v>
      </c>
      <c r="R44" s="1"/>
      <c r="S44" s="1">
        <f t="shared" si="15"/>
        <v>23108275.199999999</v>
      </c>
      <c r="T44" s="1">
        <v>1315569</v>
      </c>
      <c r="U44" s="1">
        <v>21792706.199999999</v>
      </c>
      <c r="V44" s="11"/>
      <c r="W44" s="14"/>
    </row>
    <row r="45" spans="1:23" ht="31.5" x14ac:dyDescent="0.25">
      <c r="A45" s="8" t="s">
        <v>60</v>
      </c>
      <c r="B45" s="9" t="s">
        <v>61</v>
      </c>
      <c r="C45" s="11">
        <f t="shared" si="10"/>
        <v>19138630.290000003</v>
      </c>
      <c r="D45" s="11">
        <v>4393172.5</v>
      </c>
      <c r="E45" s="11">
        <f>14745457.79-F45</f>
        <v>14744930.92</v>
      </c>
      <c r="F45" s="11">
        <v>526.87</v>
      </c>
      <c r="G45" s="1">
        <f t="shared" si="13"/>
        <v>19047406.989999998</v>
      </c>
      <c r="H45" s="1">
        <v>4324089.67</v>
      </c>
      <c r="I45" s="1">
        <f>14723317.32-J45</f>
        <v>14722796.92</v>
      </c>
      <c r="J45" s="11">
        <v>520.4</v>
      </c>
      <c r="K45" s="1">
        <f t="shared" si="12"/>
        <v>20404894.100000001</v>
      </c>
      <c r="L45" s="1">
        <v>5981258.4000000004</v>
      </c>
      <c r="M45" s="1">
        <v>14423056.300000001</v>
      </c>
      <c r="N45" s="1">
        <v>579.4</v>
      </c>
      <c r="O45" s="1">
        <f t="shared" si="14"/>
        <v>19212481.699999999</v>
      </c>
      <c r="P45" s="1">
        <v>5465081</v>
      </c>
      <c r="Q45" s="1">
        <v>13747400.699999999</v>
      </c>
      <c r="R45" s="1"/>
      <c r="S45" s="1">
        <f t="shared" si="15"/>
        <v>19081698.399999999</v>
      </c>
      <c r="T45" s="1">
        <v>5513604.7000000002</v>
      </c>
      <c r="U45" s="1">
        <v>13568093.699999999</v>
      </c>
      <c r="V45" s="11"/>
      <c r="W45" s="14"/>
    </row>
    <row r="46" spans="1:23" ht="31.5" x14ac:dyDescent="0.25">
      <c r="A46" s="8" t="s">
        <v>62</v>
      </c>
      <c r="B46" s="9" t="s">
        <v>63</v>
      </c>
      <c r="C46" s="11">
        <f t="shared" si="10"/>
        <v>76270.8</v>
      </c>
      <c r="D46" s="11"/>
      <c r="E46" s="11">
        <f>76270.8-F46</f>
        <v>76026.100000000006</v>
      </c>
      <c r="F46" s="11">
        <v>244.7</v>
      </c>
      <c r="G46" s="1">
        <f t="shared" si="13"/>
        <v>75585.179999999993</v>
      </c>
      <c r="H46" s="1">
        <v>0</v>
      </c>
      <c r="I46" s="1">
        <f>75585.18-J46</f>
        <v>75340.479999999996</v>
      </c>
      <c r="J46" s="1">
        <v>244.7</v>
      </c>
      <c r="K46" s="1">
        <f t="shared" si="12"/>
        <v>77254.100000000006</v>
      </c>
      <c r="L46" s="1"/>
      <c r="M46" s="1">
        <v>77254.100000000006</v>
      </c>
      <c r="N46" s="1"/>
      <c r="O46" s="1">
        <f t="shared" si="14"/>
        <v>81010.100000000006</v>
      </c>
      <c r="P46" s="1"/>
      <c r="Q46" s="1">
        <v>81010.100000000006</v>
      </c>
      <c r="R46" s="1"/>
      <c r="S46" s="1">
        <f t="shared" si="15"/>
        <v>81010.100000000006</v>
      </c>
      <c r="T46" s="1"/>
      <c r="U46" s="1">
        <v>81010.100000000006</v>
      </c>
      <c r="V46" s="11"/>
      <c r="W46" s="14"/>
    </row>
    <row r="47" spans="1:23" ht="47.25" x14ac:dyDescent="0.25">
      <c r="A47" s="8" t="s">
        <v>105</v>
      </c>
      <c r="B47" s="9" t="s">
        <v>106</v>
      </c>
      <c r="C47" s="11">
        <f t="shared" si="10"/>
        <v>18869.5</v>
      </c>
      <c r="D47" s="11"/>
      <c r="E47" s="11">
        <v>18869.5</v>
      </c>
      <c r="F47" s="11"/>
      <c r="G47" s="1">
        <f t="shared" si="13"/>
        <v>18721.439999999999</v>
      </c>
      <c r="H47" s="1">
        <v>0</v>
      </c>
      <c r="I47" s="1">
        <v>18721.439999999999</v>
      </c>
      <c r="J47" s="1"/>
      <c r="K47" s="1">
        <f t="shared" si="12"/>
        <v>19073.8</v>
      </c>
      <c r="L47" s="1"/>
      <c r="M47" s="1">
        <v>19073.8</v>
      </c>
      <c r="N47" s="1"/>
      <c r="O47" s="1">
        <f t="shared" si="14"/>
        <v>20284.900000000001</v>
      </c>
      <c r="P47" s="1"/>
      <c r="Q47" s="1">
        <v>20284.900000000001</v>
      </c>
      <c r="R47" s="1"/>
      <c r="S47" s="1">
        <f t="shared" si="15"/>
        <v>20284.900000000001</v>
      </c>
      <c r="T47" s="1"/>
      <c r="U47" s="1">
        <v>20284.900000000001</v>
      </c>
      <c r="V47" s="11"/>
      <c r="W47" s="14"/>
    </row>
    <row r="48" spans="1:23" ht="63" x14ac:dyDescent="0.25">
      <c r="A48" s="8" t="s">
        <v>64</v>
      </c>
      <c r="B48" s="9" t="s">
        <v>65</v>
      </c>
      <c r="C48" s="11">
        <f t="shared" si="10"/>
        <v>644506.35</v>
      </c>
      <c r="D48" s="11">
        <v>61598.6</v>
      </c>
      <c r="E48" s="11">
        <v>582907.75</v>
      </c>
      <c r="F48" s="11"/>
      <c r="G48" s="1">
        <f t="shared" si="13"/>
        <v>664859.43999999994</v>
      </c>
      <c r="H48" s="1">
        <v>61598.6</v>
      </c>
      <c r="I48" s="1">
        <v>603260.84</v>
      </c>
      <c r="J48" s="1"/>
      <c r="K48" s="1">
        <f t="shared" si="12"/>
        <v>608092.1</v>
      </c>
      <c r="L48" s="1">
        <v>965.5</v>
      </c>
      <c r="M48" s="1">
        <v>607126.6</v>
      </c>
      <c r="N48" s="1"/>
      <c r="O48" s="1">
        <f t="shared" si="14"/>
        <v>151329.60000000001</v>
      </c>
      <c r="P48" s="1"/>
      <c r="Q48" s="1">
        <v>151329.60000000001</v>
      </c>
      <c r="R48" s="1"/>
      <c r="S48" s="1">
        <f t="shared" si="15"/>
        <v>141742.29999999999</v>
      </c>
      <c r="T48" s="1">
        <v>693.3</v>
      </c>
      <c r="U48" s="1">
        <v>141049</v>
      </c>
      <c r="V48" s="11"/>
      <c r="W48" s="14"/>
    </row>
    <row r="49" spans="1:23" ht="47.25" x14ac:dyDescent="0.25">
      <c r="A49" s="8" t="s">
        <v>66</v>
      </c>
      <c r="B49" s="9" t="s">
        <v>67</v>
      </c>
      <c r="C49" s="11">
        <f t="shared" si="10"/>
        <v>9883.99</v>
      </c>
      <c r="D49" s="11"/>
      <c r="E49" s="11">
        <v>9883.99</v>
      </c>
      <c r="F49" s="11"/>
      <c r="G49" s="1">
        <f t="shared" si="13"/>
        <v>9881.59</v>
      </c>
      <c r="H49" s="1">
        <v>0</v>
      </c>
      <c r="I49" s="1">
        <v>9881.59</v>
      </c>
      <c r="J49" s="1"/>
      <c r="K49" s="1">
        <f t="shared" si="12"/>
        <v>12796</v>
      </c>
      <c r="L49" s="1"/>
      <c r="M49" s="1">
        <v>12796</v>
      </c>
      <c r="N49" s="1"/>
      <c r="O49" s="1">
        <f t="shared" si="14"/>
        <v>10684.7</v>
      </c>
      <c r="P49" s="1"/>
      <c r="Q49" s="1">
        <v>10684.7</v>
      </c>
      <c r="R49" s="1"/>
      <c r="S49" s="1">
        <f t="shared" si="15"/>
        <v>11109.9</v>
      </c>
      <c r="T49" s="1"/>
      <c r="U49" s="1">
        <v>11109.9</v>
      </c>
      <c r="V49" s="11"/>
      <c r="W49" s="14"/>
    </row>
    <row r="50" spans="1:23" ht="31.5" x14ac:dyDescent="0.25">
      <c r="A50" s="8" t="s">
        <v>68</v>
      </c>
      <c r="B50" s="9" t="s">
        <v>69</v>
      </c>
      <c r="C50" s="11">
        <f t="shared" si="10"/>
        <v>309081.02</v>
      </c>
      <c r="D50" s="11"/>
      <c r="E50" s="11">
        <v>309081.02</v>
      </c>
      <c r="F50" s="11"/>
      <c r="G50" s="1">
        <f t="shared" si="13"/>
        <v>293771.05</v>
      </c>
      <c r="H50" s="1">
        <v>0</v>
      </c>
      <c r="I50" s="1">
        <v>293771.05</v>
      </c>
      <c r="J50" s="1"/>
      <c r="K50" s="1">
        <f t="shared" si="12"/>
        <v>259919.6</v>
      </c>
      <c r="L50" s="1"/>
      <c r="M50" s="1">
        <v>259919.6</v>
      </c>
      <c r="N50" s="1"/>
      <c r="O50" s="1">
        <f t="shared" si="14"/>
        <v>270669.2</v>
      </c>
      <c r="P50" s="1"/>
      <c r="Q50" s="1">
        <v>270669.2</v>
      </c>
      <c r="R50" s="1"/>
      <c r="S50" s="1">
        <f t="shared" si="15"/>
        <v>270669.2</v>
      </c>
      <c r="T50" s="1"/>
      <c r="U50" s="1">
        <v>270669.2</v>
      </c>
      <c r="V50" s="11"/>
      <c r="W50" s="14"/>
    </row>
    <row r="51" spans="1:23" ht="31.5" x14ac:dyDescent="0.25">
      <c r="A51" s="8" t="s">
        <v>70</v>
      </c>
      <c r="B51" s="9" t="s">
        <v>71</v>
      </c>
      <c r="C51" s="11">
        <f t="shared" si="10"/>
        <v>19162</v>
      </c>
      <c r="D51" s="11"/>
      <c r="E51" s="11">
        <v>19162</v>
      </c>
      <c r="F51" s="11"/>
      <c r="G51" s="1">
        <f t="shared" si="13"/>
        <v>18354.12</v>
      </c>
      <c r="H51" s="1">
        <v>0</v>
      </c>
      <c r="I51" s="1">
        <v>18354.12</v>
      </c>
      <c r="J51" s="1"/>
      <c r="K51" s="1">
        <f t="shared" si="12"/>
        <v>19808.900000000001</v>
      </c>
      <c r="L51" s="1"/>
      <c r="M51" s="1">
        <v>19808.900000000001</v>
      </c>
      <c r="N51" s="1"/>
      <c r="O51" s="1">
        <f t="shared" si="14"/>
        <v>20726.099999999999</v>
      </c>
      <c r="P51" s="1"/>
      <c r="Q51" s="1">
        <v>20726.099999999999</v>
      </c>
      <c r="R51" s="1"/>
      <c r="S51" s="1">
        <f t="shared" si="15"/>
        <v>20726.099999999999</v>
      </c>
      <c r="T51" s="1"/>
      <c r="U51" s="1">
        <v>20726.099999999999</v>
      </c>
      <c r="V51" s="11"/>
      <c r="W51" s="14"/>
    </row>
    <row r="52" spans="1:23" ht="31.5" x14ac:dyDescent="0.25">
      <c r="A52" s="8" t="s">
        <v>72</v>
      </c>
      <c r="B52" s="9" t="s">
        <v>73</v>
      </c>
      <c r="C52" s="11">
        <f t="shared" si="10"/>
        <v>523103.19</v>
      </c>
      <c r="D52" s="11"/>
      <c r="E52" s="11">
        <v>523103.19</v>
      </c>
      <c r="F52" s="11"/>
      <c r="G52" s="1">
        <f t="shared" si="13"/>
        <v>535103.18999999994</v>
      </c>
      <c r="H52" s="1">
        <v>0</v>
      </c>
      <c r="I52" s="1">
        <v>535103.18999999994</v>
      </c>
      <c r="J52" s="1"/>
      <c r="K52" s="1">
        <f t="shared" si="12"/>
        <v>588663.30000000005</v>
      </c>
      <c r="L52" s="1"/>
      <c r="M52" s="1">
        <v>588663.30000000005</v>
      </c>
      <c r="N52" s="1"/>
      <c r="O52" s="1">
        <f t="shared" si="14"/>
        <v>622661.5</v>
      </c>
      <c r="P52" s="1"/>
      <c r="Q52" s="1">
        <v>622661.5</v>
      </c>
      <c r="R52" s="1"/>
      <c r="S52" s="1">
        <f t="shared" si="15"/>
        <v>646847.4</v>
      </c>
      <c r="T52" s="1"/>
      <c r="U52" s="1">
        <v>646847.4</v>
      </c>
      <c r="V52" s="11"/>
      <c r="W52" s="14"/>
    </row>
    <row r="53" spans="1:23" ht="31.5" x14ac:dyDescent="0.25">
      <c r="A53" s="8" t="s">
        <v>74</v>
      </c>
      <c r="B53" s="9" t="s">
        <v>75</v>
      </c>
      <c r="C53" s="11">
        <f t="shared" si="10"/>
        <v>52831.39</v>
      </c>
      <c r="D53" s="11"/>
      <c r="E53" s="11">
        <v>52831.39</v>
      </c>
      <c r="F53" s="11"/>
      <c r="G53" s="1">
        <f t="shared" si="13"/>
        <v>52831.39</v>
      </c>
      <c r="H53" s="1">
        <v>0</v>
      </c>
      <c r="I53" s="1">
        <v>52831.39</v>
      </c>
      <c r="J53" s="1"/>
      <c r="K53" s="1">
        <f t="shared" si="12"/>
        <v>47355</v>
      </c>
      <c r="L53" s="1"/>
      <c r="M53" s="1">
        <v>47355</v>
      </c>
      <c r="N53" s="1"/>
      <c r="O53" s="1">
        <f t="shared" si="14"/>
        <v>49288</v>
      </c>
      <c r="P53" s="1"/>
      <c r="Q53" s="1">
        <v>49288</v>
      </c>
      <c r="R53" s="1"/>
      <c r="S53" s="1">
        <f t="shared" si="15"/>
        <v>51160</v>
      </c>
      <c r="T53" s="1"/>
      <c r="U53" s="1">
        <v>51160</v>
      </c>
      <c r="V53" s="11"/>
      <c r="W53" s="14"/>
    </row>
    <row r="54" spans="1:23" ht="31.5" x14ac:dyDescent="0.25">
      <c r="A54" s="8" t="s">
        <v>76</v>
      </c>
      <c r="B54" s="9" t="s">
        <v>77</v>
      </c>
      <c r="C54" s="11">
        <f t="shared" si="10"/>
        <v>18046</v>
      </c>
      <c r="D54" s="11"/>
      <c r="E54" s="11">
        <v>18046</v>
      </c>
      <c r="F54" s="11"/>
      <c r="G54" s="1">
        <f>H54+I54+J54</f>
        <v>17642.23</v>
      </c>
      <c r="H54" s="1">
        <v>0</v>
      </c>
      <c r="I54" s="1">
        <v>17642.23</v>
      </c>
      <c r="J54" s="1"/>
      <c r="K54" s="1">
        <f t="shared" si="12"/>
        <v>27417.3</v>
      </c>
      <c r="L54" s="1"/>
      <c r="M54" s="1">
        <v>27417.3</v>
      </c>
      <c r="N54" s="1"/>
      <c r="O54" s="1">
        <f t="shared" si="14"/>
        <v>18347.3</v>
      </c>
      <c r="P54" s="1"/>
      <c r="Q54" s="1">
        <v>18347.3</v>
      </c>
      <c r="R54" s="1"/>
      <c r="S54" s="1">
        <f t="shared" si="15"/>
        <v>18019</v>
      </c>
      <c r="T54" s="1"/>
      <c r="U54" s="1">
        <v>18019</v>
      </c>
      <c r="V54" s="11"/>
      <c r="W54" s="14"/>
    </row>
  </sheetData>
  <mergeCells count="11">
    <mergeCell ref="A10:B10"/>
    <mergeCell ref="A2:V2"/>
    <mergeCell ref="A5:A7"/>
    <mergeCell ref="B5:B7"/>
    <mergeCell ref="C5:J5"/>
    <mergeCell ref="K5:N6"/>
    <mergeCell ref="O5:R6"/>
    <mergeCell ref="S5:V6"/>
    <mergeCell ref="C6:F6"/>
    <mergeCell ref="G6:J6"/>
    <mergeCell ref="A9:B9"/>
  </mergeCells>
  <pageMargins left="0.55118110236220474" right="0.55118110236220474" top="0.78740157480314965" bottom="0.78740157480314965" header="0.51181102362204722" footer="0.51181102362204722"/>
  <pageSetup paperSize="9" scale="4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2020-2023 +УУР</vt:lpstr>
      <vt:lpstr>'2020-2023 +УУР'!Заголовки_для_печати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rep:2.41.2.134</dc:description>
  <cp:lastModifiedBy>Елена Александровна Павлова</cp:lastModifiedBy>
  <cp:lastPrinted>2019-05-07T14:53:47Z</cp:lastPrinted>
  <dcterms:created xsi:type="dcterms:W3CDTF">2017-05-15T12:14:23Z</dcterms:created>
  <dcterms:modified xsi:type="dcterms:W3CDTF">2021-04-30T09:15:03Z</dcterms:modified>
</cp:coreProperties>
</file>