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26" i="1" l="1"/>
  <c r="P26" i="1"/>
  <c r="N26" i="1"/>
  <c r="M26" i="1"/>
  <c r="J26" i="1"/>
  <c r="K26" i="1"/>
  <c r="Q24" i="1" l="1"/>
  <c r="I24" i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Q14" i="1"/>
  <c r="I14" i="1"/>
  <c r="I13" i="1"/>
  <c r="Q12" i="1"/>
  <c r="I12" i="1"/>
  <c r="I11" i="1"/>
  <c r="I10" i="1"/>
  <c r="I9" i="1"/>
  <c r="I8" i="1"/>
  <c r="O9" i="1" l="1"/>
  <c r="L10" i="1"/>
  <c r="Q16" i="1"/>
  <c r="Q22" i="1"/>
  <c r="L9" i="1"/>
  <c r="Q19" i="1"/>
  <c r="Q25" i="1"/>
  <c r="O11" i="1"/>
  <c r="L18" i="1"/>
  <c r="O25" i="1"/>
  <c r="O24" i="1"/>
  <c r="O10" i="1"/>
  <c r="Q15" i="1"/>
  <c r="Q9" i="1"/>
  <c r="O13" i="1"/>
  <c r="O14" i="1"/>
  <c r="Q18" i="1"/>
  <c r="O20" i="1"/>
  <c r="L21" i="1"/>
  <c r="Q21" i="1"/>
  <c r="L22" i="1"/>
  <c r="L23" i="1"/>
  <c r="Q11" i="1"/>
  <c r="Q17" i="1"/>
  <c r="Q23" i="1"/>
  <c r="Q8" i="1"/>
  <c r="O26" i="1"/>
  <c r="O12" i="1"/>
  <c r="L13" i="1"/>
  <c r="Q13" i="1"/>
  <c r="L14" i="1"/>
  <c r="Q20" i="1"/>
  <c r="O21" i="1"/>
  <c r="O22" i="1"/>
  <c r="L24" i="1"/>
  <c r="O8" i="1"/>
  <c r="Q10" i="1"/>
  <c r="L11" i="1"/>
  <c r="L15" i="1"/>
  <c r="L19" i="1"/>
  <c r="L25" i="1"/>
  <c r="L8" i="1"/>
  <c r="L12" i="1"/>
  <c r="L16" i="1"/>
  <c r="L20" i="1"/>
  <c r="L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<sst xmlns="http://schemas.openxmlformats.org/spreadsheetml/2006/main" count="81" uniqueCount="41">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</sst>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view="pageBreakPreview" topLeftCell="I1" zoomScaleNormal="100" zoomScaleSheetLayoutView="100" workbookViewId="0">
      <selection activeCell="K26" sqref="K2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8" width="6.5703125" style="13" customWidth="1"/>
    <col min="19" max="19" width="12.5703125" style="13" customWidth="1"/>
    <col min="20" max="24" width="8.85546875" customWidth="1"/>
  </cols>
  <sheetData>
    <row r="2" spans="1:24" ht="20.25" customHeight="1" x14ac:dyDescent="0.2">
      <c r="B2" s="16" t="s">
        <v>15</v>
      </c>
      <c r="C2" s="17" t="s">
        <v>15</v>
      </c>
      <c r="D2" s="17" t="s">
        <v>15</v>
      </c>
      <c r="E2" s="17" t="s">
        <v>15</v>
      </c>
      <c r="F2" s="18" t="s">
        <v>15</v>
      </c>
      <c r="I2" s="27" t="s">
        <v>37</v>
      </c>
      <c r="J2" s="27" t="s">
        <v>38</v>
      </c>
      <c r="K2" s="27" t="s">
        <v>38</v>
      </c>
      <c r="L2" s="27" t="s">
        <v>38</v>
      </c>
      <c r="M2" s="27" t="s">
        <v>39</v>
      </c>
      <c r="N2" s="27" t="s">
        <v>39</v>
      </c>
      <c r="O2" s="27" t="s">
        <v>39</v>
      </c>
      <c r="P2" s="27" t="s">
        <v>39</v>
      </c>
      <c r="Q2" s="27" t="s">
        <v>39</v>
      </c>
    </row>
    <row r="3" spans="1:24" ht="15.75" x14ac:dyDescent="0.2">
      <c r="I3" s="27" t="s">
        <v>40</v>
      </c>
      <c r="J3" s="27"/>
      <c r="K3" s="27"/>
      <c r="L3" s="27"/>
      <c r="M3" s="27"/>
      <c r="N3" s="27"/>
      <c r="O3" s="27"/>
      <c r="P3" s="27"/>
      <c r="Q3" s="27"/>
    </row>
    <row r="4" spans="1:24" ht="25.35" customHeight="1" x14ac:dyDescent="0.2">
      <c r="A4" s="22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0" t="s">
        <v>26</v>
      </c>
    </row>
    <row r="5" spans="1:24" ht="13.9" customHeight="1" x14ac:dyDescent="0.2">
      <c r="A5" s="23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5" t="s">
        <v>18</v>
      </c>
      <c r="J5" s="19" t="s">
        <v>20</v>
      </c>
      <c r="K5" s="20" t="s">
        <v>20</v>
      </c>
      <c r="L5" s="21" t="s">
        <v>20</v>
      </c>
      <c r="M5" s="19" t="s">
        <v>16</v>
      </c>
      <c r="N5" s="20" t="s">
        <v>16</v>
      </c>
      <c r="O5" s="21" t="s">
        <v>16</v>
      </c>
      <c r="P5" s="19" t="s">
        <v>21</v>
      </c>
      <c r="Q5" s="21" t="s">
        <v>21</v>
      </c>
      <c r="R5" s="14"/>
      <c r="S5" s="15"/>
      <c r="T5" s="7"/>
      <c r="U5" s="7"/>
      <c r="V5" s="7"/>
      <c r="W5" s="9"/>
    </row>
    <row r="6" spans="1:24" ht="73.349999999999994" customHeight="1" x14ac:dyDescent="0.2">
      <c r="A6" s="23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6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4"/>
      <c r="S6" s="15"/>
      <c r="T6" s="7"/>
      <c r="U6" s="7"/>
      <c r="V6" s="7"/>
      <c r="W6" s="7"/>
      <c r="X6" s="7"/>
    </row>
    <row r="7" spans="1:24" ht="13.9" customHeight="1" x14ac:dyDescent="0.2">
      <c r="A7" s="24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4"/>
      <c r="S7" s="15"/>
      <c r="T7" s="7"/>
      <c r="U7" s="7"/>
      <c r="V7" s="7"/>
      <c r="W7" s="7"/>
      <c r="X7" s="7"/>
    </row>
    <row r="8" spans="1:24" ht="13.9" customHeight="1" x14ac:dyDescent="0.2">
      <c r="A8" s="11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2" t="str">
        <f>IF(A8="= Бокситогорский район =","Бокситогорский муниципальный район",A8)</f>
        <v>Бокситогорский муниципальный район</v>
      </c>
      <c r="J8" s="8">
        <v>2136023.2000000002</v>
      </c>
      <c r="K8" s="8">
        <v>278321.7</v>
      </c>
      <c r="L8" s="8">
        <f t="shared" ref="L8:L26" si="0">K8/J8*100</f>
        <v>13.029900611566392</v>
      </c>
      <c r="M8" s="8">
        <v>2574596.6</v>
      </c>
      <c r="N8" s="8">
        <v>196305.7</v>
      </c>
      <c r="O8" s="8">
        <f t="shared" ref="O8:O26" si="1">N8/M8*100</f>
        <v>7.6247168197145916</v>
      </c>
      <c r="P8" s="8">
        <v>-88557.7</v>
      </c>
      <c r="Q8" s="8">
        <f t="shared" ref="Q8:Q24" si="2">K8-N8</f>
        <v>82016</v>
      </c>
    </row>
    <row r="9" spans="1:24" ht="13.9" customHeight="1" x14ac:dyDescent="0.2">
      <c r="A9" s="11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2" t="str">
        <f>IF(A9="= Волосовский район =","Волосовский муниципальный район",A9)</f>
        <v>Волосовский муниципальный район</v>
      </c>
      <c r="J9" s="8">
        <v>2190667.2000000002</v>
      </c>
      <c r="K9" s="8">
        <v>269063.7</v>
      </c>
      <c r="L9" s="8">
        <f t="shared" si="0"/>
        <v>12.28227181198495</v>
      </c>
      <c r="M9" s="8">
        <v>2472014.1</v>
      </c>
      <c r="N9" s="8">
        <v>224253.9</v>
      </c>
      <c r="O9" s="8">
        <f t="shared" si="1"/>
        <v>9.0717079647725303</v>
      </c>
      <c r="P9" s="8">
        <v>-119019</v>
      </c>
      <c r="Q9" s="8">
        <f t="shared" si="2"/>
        <v>44809.800000000017</v>
      </c>
    </row>
    <row r="10" spans="1:24" ht="13.9" customHeight="1" x14ac:dyDescent="0.2">
      <c r="A10" s="11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2" t="str">
        <f>IF(A10="= Волховский район =","Волховский муниципальный район",A10)</f>
        <v>Волховский муниципальный район</v>
      </c>
      <c r="J10" s="8">
        <v>4001656.3</v>
      </c>
      <c r="K10" s="8">
        <v>538798.69999999995</v>
      </c>
      <c r="L10" s="8">
        <f t="shared" si="0"/>
        <v>13.464392231786624</v>
      </c>
      <c r="M10" s="8">
        <v>4947789.8</v>
      </c>
      <c r="N10" s="8">
        <v>410058.5</v>
      </c>
      <c r="O10" s="8">
        <f t="shared" si="1"/>
        <v>8.2877106056526504</v>
      </c>
      <c r="P10" s="8">
        <v>-127261.6</v>
      </c>
      <c r="Q10" s="8">
        <f t="shared" si="2"/>
        <v>128740.19999999995</v>
      </c>
    </row>
    <row r="11" spans="1:24" ht="13.9" customHeight="1" x14ac:dyDescent="0.2">
      <c r="A11" s="11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2" t="str">
        <f>IF(A11="= Всеволожский район =","Всеволожский муниципальный район",A11)</f>
        <v>Всеволожский муниципальный район</v>
      </c>
      <c r="J11" s="8">
        <v>18198639</v>
      </c>
      <c r="K11" s="8">
        <v>2398227.7999999998</v>
      </c>
      <c r="L11" s="8">
        <f t="shared" si="0"/>
        <v>13.178061282494804</v>
      </c>
      <c r="M11" s="8">
        <v>20624724.699999999</v>
      </c>
      <c r="N11" s="8">
        <v>2260936.1</v>
      </c>
      <c r="O11" s="8">
        <f t="shared" si="1"/>
        <v>10.962260747170118</v>
      </c>
      <c r="P11" s="8">
        <v>-1025672.1</v>
      </c>
      <c r="Q11" s="8">
        <f t="shared" si="2"/>
        <v>137291.69999999972</v>
      </c>
    </row>
    <row r="12" spans="1:24" ht="13.9" customHeight="1" x14ac:dyDescent="0.2">
      <c r="A12" s="11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2" t="str">
        <f>IF(A12="= Выборгский район =","Выборгский район",A12)</f>
        <v>Выборгский район</v>
      </c>
      <c r="J12" s="8">
        <v>7262319</v>
      </c>
      <c r="K12" s="8">
        <v>846338.8</v>
      </c>
      <c r="L12" s="8">
        <f t="shared" si="0"/>
        <v>11.653836742781474</v>
      </c>
      <c r="M12" s="8">
        <v>8486083.4000000004</v>
      </c>
      <c r="N12" s="8">
        <v>783111.6</v>
      </c>
      <c r="O12" s="8">
        <f t="shared" si="1"/>
        <v>9.2281864682121775</v>
      </c>
      <c r="P12" s="8">
        <v>-378518.7</v>
      </c>
      <c r="Q12" s="8">
        <f t="shared" si="2"/>
        <v>63227.20000000007</v>
      </c>
    </row>
    <row r="13" spans="1:24" ht="13.9" customHeight="1" x14ac:dyDescent="0.2">
      <c r="A13" s="11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2" t="str">
        <f>IF(A13="= Гатчинский район =","Гатчинский муниципальный район",A13)</f>
        <v>Гатчинский муниципальный район</v>
      </c>
      <c r="J13" s="8">
        <v>9321593.6999999993</v>
      </c>
      <c r="K13" s="8">
        <v>1140161.8999999999</v>
      </c>
      <c r="L13" s="8">
        <f t="shared" si="0"/>
        <v>12.231405237067992</v>
      </c>
      <c r="M13" s="8">
        <v>9901185.8000000007</v>
      </c>
      <c r="N13" s="8">
        <v>1041150.3</v>
      </c>
      <c r="O13" s="8">
        <f t="shared" si="1"/>
        <v>10.515410184505376</v>
      </c>
      <c r="P13" s="8">
        <v>-176052</v>
      </c>
      <c r="Q13" s="8">
        <f t="shared" si="2"/>
        <v>99011.59999999986</v>
      </c>
    </row>
    <row r="14" spans="1:24" ht="13.9" customHeight="1" x14ac:dyDescent="0.2">
      <c r="A14" s="11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2" t="str">
        <f>IF(A14="= Кингисеппский район =","Кингисеппский муниципальный район",A14)</f>
        <v>Кингисеппский муниципальный район</v>
      </c>
      <c r="J14" s="8">
        <v>3207554</v>
      </c>
      <c r="K14" s="8">
        <v>450787.8</v>
      </c>
      <c r="L14" s="8">
        <f t="shared" si="0"/>
        <v>14.053942661604449</v>
      </c>
      <c r="M14" s="8">
        <v>4115880.8</v>
      </c>
      <c r="N14" s="8">
        <v>417136.6</v>
      </c>
      <c r="O14" s="8">
        <f t="shared" si="1"/>
        <v>10.134807596954703</v>
      </c>
      <c r="P14" s="8">
        <v>-345637.6</v>
      </c>
      <c r="Q14" s="8">
        <f t="shared" si="2"/>
        <v>33651.200000000012</v>
      </c>
    </row>
    <row r="15" spans="1:24" ht="13.9" customHeight="1" x14ac:dyDescent="0.2">
      <c r="A15" s="11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2" t="str">
        <f>IF(A15="= Киришский район =","Киришский муниципальный район",A15)</f>
        <v>Киришский муниципальный район</v>
      </c>
      <c r="J15" s="8">
        <v>2613631.6</v>
      </c>
      <c r="K15" s="8">
        <v>404491.2</v>
      </c>
      <c r="L15" s="8">
        <f t="shared" si="0"/>
        <v>15.476213250559107</v>
      </c>
      <c r="M15" s="8">
        <v>2967692.1</v>
      </c>
      <c r="N15" s="8">
        <v>317164.3</v>
      </c>
      <c r="O15" s="8">
        <f t="shared" si="1"/>
        <v>10.687237399054975</v>
      </c>
      <c r="P15" s="8">
        <v>-80884.7</v>
      </c>
      <c r="Q15" s="8">
        <f t="shared" si="2"/>
        <v>87326.900000000023</v>
      </c>
    </row>
    <row r="16" spans="1:24" ht="13.9" customHeight="1" x14ac:dyDescent="0.2">
      <c r="A16" s="11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2" t="str">
        <f>IF(A16="= Кировский район =","Кировский муниципальный район",A16)</f>
        <v>Кировский муниципальный район</v>
      </c>
      <c r="J16" s="8">
        <v>3950325.2</v>
      </c>
      <c r="K16" s="8">
        <v>573098.80000000005</v>
      </c>
      <c r="L16" s="8">
        <f t="shared" si="0"/>
        <v>14.507635978931557</v>
      </c>
      <c r="M16" s="8">
        <v>4578227.5999999996</v>
      </c>
      <c r="N16" s="8">
        <v>442059.9</v>
      </c>
      <c r="O16" s="8">
        <f t="shared" si="1"/>
        <v>9.6556995113130686</v>
      </c>
      <c r="P16" s="8">
        <v>-199508.4</v>
      </c>
      <c r="Q16" s="8">
        <f t="shared" si="2"/>
        <v>131038.90000000002</v>
      </c>
    </row>
    <row r="17" spans="1:17" ht="13.9" customHeight="1" x14ac:dyDescent="0.2">
      <c r="A17" s="11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2" t="str">
        <f>IF(A17="= Лодейнопольский район =","Лодейнопольский муниципальный район",A17)</f>
        <v>Лодейнопольский муниципальный район</v>
      </c>
      <c r="J17" s="8">
        <v>2024777.6</v>
      </c>
      <c r="K17" s="8">
        <v>207841.8</v>
      </c>
      <c r="L17" s="8">
        <f t="shared" si="0"/>
        <v>10.264919959604452</v>
      </c>
      <c r="M17" s="8">
        <v>2209919.2000000002</v>
      </c>
      <c r="N17" s="8">
        <v>172183.1</v>
      </c>
      <c r="O17" s="8">
        <f t="shared" si="1"/>
        <v>7.7913753588818997</v>
      </c>
      <c r="P17" s="8">
        <v>-36294.1</v>
      </c>
      <c r="Q17" s="8">
        <f t="shared" si="2"/>
        <v>35658.699999999983</v>
      </c>
    </row>
    <row r="18" spans="1:17" ht="13.9" customHeight="1" x14ac:dyDescent="0.2">
      <c r="A18" s="11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2" t="str">
        <f>IF(A18="= Ломоносовский район =","Ломоносовский муниципальный район",A18)</f>
        <v>Ломоносовский муниципальный район</v>
      </c>
      <c r="J18" s="8">
        <v>3461224.4</v>
      </c>
      <c r="K18" s="8">
        <v>466388.2</v>
      </c>
      <c r="L18" s="8">
        <f t="shared" si="0"/>
        <v>13.474659429767108</v>
      </c>
      <c r="M18" s="8">
        <v>5662567.7999999998</v>
      </c>
      <c r="N18" s="8">
        <v>283523.5</v>
      </c>
      <c r="O18" s="8">
        <f t="shared" si="1"/>
        <v>5.0069775764980688</v>
      </c>
      <c r="P18" s="8">
        <v>-512347.7</v>
      </c>
      <c r="Q18" s="8">
        <f t="shared" si="2"/>
        <v>182864.7</v>
      </c>
    </row>
    <row r="19" spans="1:17" ht="13.9" customHeight="1" x14ac:dyDescent="0.2">
      <c r="A19" s="11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2" t="str">
        <f>IF(A19="= Лужский район =","Лужский муниципальный район",A19)</f>
        <v>Лужский муниципальный район</v>
      </c>
      <c r="J19" s="8">
        <v>2862852.7</v>
      </c>
      <c r="K19" s="8">
        <v>360250.2</v>
      </c>
      <c r="L19" s="8">
        <f t="shared" si="0"/>
        <v>12.583609348814907</v>
      </c>
      <c r="M19" s="8">
        <v>3864692.6</v>
      </c>
      <c r="N19" s="8">
        <v>248813.1</v>
      </c>
      <c r="O19" s="8">
        <f t="shared" si="1"/>
        <v>6.4381084280804117</v>
      </c>
      <c r="P19" s="8">
        <v>-75122.600000000006</v>
      </c>
      <c r="Q19" s="8">
        <f t="shared" si="2"/>
        <v>111437.1</v>
      </c>
    </row>
    <row r="20" spans="1:17" ht="13.9" customHeight="1" x14ac:dyDescent="0.2">
      <c r="A20" s="11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2" t="str">
        <f>IF(A20="= Подпорожский район =","Подпорожский муниципальный район",A20)</f>
        <v>Подпорожский муниципальный район</v>
      </c>
      <c r="J20" s="8">
        <v>1230279.3</v>
      </c>
      <c r="K20" s="8">
        <v>194439.5</v>
      </c>
      <c r="L20" s="8">
        <f t="shared" si="0"/>
        <v>15.804500652819243</v>
      </c>
      <c r="M20" s="8">
        <v>1964681.5</v>
      </c>
      <c r="N20" s="8">
        <v>154348</v>
      </c>
      <c r="O20" s="8">
        <f t="shared" si="1"/>
        <v>7.856133424170789</v>
      </c>
      <c r="P20" s="8">
        <v>-30378.5</v>
      </c>
      <c r="Q20" s="8">
        <f t="shared" si="2"/>
        <v>40091.5</v>
      </c>
    </row>
    <row r="21" spans="1:17" ht="13.9" customHeight="1" x14ac:dyDescent="0.2">
      <c r="A21" s="11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2" t="str">
        <f>IF(A21="= Приозерский район =","Приозерский муниципальный район",A21)</f>
        <v>Приозерский муниципальный район</v>
      </c>
      <c r="J21" s="8">
        <v>3011639</v>
      </c>
      <c r="K21" s="8">
        <v>385225.7</v>
      </c>
      <c r="L21" s="8">
        <f t="shared" si="0"/>
        <v>12.791230954307606</v>
      </c>
      <c r="M21" s="8">
        <v>3115290.6</v>
      </c>
      <c r="N21" s="8">
        <v>273097.2</v>
      </c>
      <c r="O21" s="8">
        <f t="shared" si="1"/>
        <v>8.7663475118500997</v>
      </c>
      <c r="P21" s="8">
        <v>-64317.2</v>
      </c>
      <c r="Q21" s="8">
        <f t="shared" si="2"/>
        <v>112128.5</v>
      </c>
    </row>
    <row r="22" spans="1:17" ht="13.9" customHeight="1" x14ac:dyDescent="0.2">
      <c r="A22" s="11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2" t="str">
        <f>IF(A22="= Сланцевский район =","Сланцевский муниципальный район",A22)</f>
        <v>Сланцевский муниципальный район</v>
      </c>
      <c r="J22" s="8">
        <v>1686897</v>
      </c>
      <c r="K22" s="8">
        <v>230332</v>
      </c>
      <c r="L22" s="8">
        <f t="shared" si="0"/>
        <v>13.654182798356985</v>
      </c>
      <c r="M22" s="8">
        <v>1808696.6</v>
      </c>
      <c r="N22" s="8">
        <v>165424.79999999999</v>
      </c>
      <c r="O22" s="8">
        <f t="shared" si="1"/>
        <v>9.1460778994111003</v>
      </c>
      <c r="P22" s="8">
        <v>-118407.6</v>
      </c>
      <c r="Q22" s="8">
        <f t="shared" si="2"/>
        <v>64907.200000000012</v>
      </c>
    </row>
    <row r="23" spans="1:17" ht="13.9" customHeight="1" x14ac:dyDescent="0.2">
      <c r="A23" s="11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2" t="str">
        <f>IF(A23="= Тихвинский район =","Тихвинский муниципальный район",A23)</f>
        <v>Тихвинский муниципальный район</v>
      </c>
      <c r="J23" s="8">
        <v>3258163.3</v>
      </c>
      <c r="K23" s="8">
        <v>465214.5</v>
      </c>
      <c r="L23" s="8">
        <f t="shared" si="0"/>
        <v>14.278427971980411</v>
      </c>
      <c r="M23" s="8">
        <v>3490251.3</v>
      </c>
      <c r="N23" s="8">
        <v>409143.7</v>
      </c>
      <c r="O23" s="8">
        <f t="shared" si="1"/>
        <v>11.722471101149653</v>
      </c>
      <c r="P23" s="8">
        <v>-217611.2</v>
      </c>
      <c r="Q23" s="8">
        <f t="shared" si="2"/>
        <v>56070.799999999988</v>
      </c>
    </row>
    <row r="24" spans="1:17" ht="13.9" customHeight="1" x14ac:dyDescent="0.2">
      <c r="A24" s="11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2" t="str">
        <f>IF(A24="= Тосненский район =","Тосненский район",A24)</f>
        <v>Тосненский район</v>
      </c>
      <c r="J24" s="8">
        <v>4693022.4000000004</v>
      </c>
      <c r="K24" s="8">
        <v>606684.19999999995</v>
      </c>
      <c r="L24" s="8">
        <f t="shared" si="0"/>
        <v>12.927366381204571</v>
      </c>
      <c r="M24" s="8">
        <v>5453650.9000000004</v>
      </c>
      <c r="N24" s="8">
        <v>378119.7</v>
      </c>
      <c r="O24" s="8">
        <f t="shared" si="1"/>
        <v>6.9333315779343332</v>
      </c>
      <c r="P24" s="8">
        <v>-139799.6</v>
      </c>
      <c r="Q24" s="8">
        <f t="shared" si="2"/>
        <v>228564.49999999994</v>
      </c>
    </row>
    <row r="25" spans="1:17" ht="13.9" customHeight="1" x14ac:dyDescent="0.2">
      <c r="A25" s="11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2" t="str">
        <f>IF(A25="= Сосновоборский городской округ =","Сосновоборский городской округ",A25)</f>
        <v>Сосновоборский городской округ</v>
      </c>
      <c r="J25" s="8">
        <v>2531685.4</v>
      </c>
      <c r="K25" s="8">
        <v>378645</v>
      </c>
      <c r="L25" s="8">
        <f>K25/J25*100</f>
        <v>14.956242193441572</v>
      </c>
      <c r="M25" s="8">
        <v>3098674.6</v>
      </c>
      <c r="N25" s="8">
        <v>348839</v>
      </c>
      <c r="O25" s="8">
        <f>N25/M25*100</f>
        <v>11.257684172452311</v>
      </c>
      <c r="P25" s="8">
        <v>-566989.19999999995</v>
      </c>
      <c r="Q25" s="8">
        <f>K25-N25</f>
        <v>29806</v>
      </c>
    </row>
    <row r="26" spans="1:17" ht="12.95" customHeight="1" x14ac:dyDescent="0.2">
      <c r="I26" s="4" t="s">
        <v>1</v>
      </c>
      <c r="J26" s="3">
        <f>SUM(J8:J25)</f>
        <v>77642950.300000027</v>
      </c>
      <c r="K26" s="3">
        <f>SUM(K8:K25)</f>
        <v>10194311.499999998</v>
      </c>
      <c r="L26" s="3">
        <f t="shared" si="0"/>
        <v>13.129732268816161</v>
      </c>
      <c r="M26" s="3">
        <f>SUM(M8:M25)</f>
        <v>91336619.999999985</v>
      </c>
      <c r="N26" s="3">
        <f>SUM(N8:N25)</f>
        <v>8525669</v>
      </c>
      <c r="O26" s="3">
        <f t="shared" si="1"/>
        <v>9.334338187684196</v>
      </c>
      <c r="P26" s="3">
        <f>SUM(P8:P25)</f>
        <v>-4302379.5000000009</v>
      </c>
      <c r="Q26" s="3">
        <f>K26-N26</f>
        <v>1668642.4999999981</v>
      </c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2021-03-18T11:33:12Z</cp:lastPrinted>
  <dcterms:created xsi:type="dcterms:W3CDTF">2021-02-17T06:59:43Z</dcterms:created>
  <dcterms:modified xsi:type="dcterms:W3CDTF">2021-03-18T11:33:16Z</dcterms:modified>
</cp:coreProperties>
</file>