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P25" i="1" l="1"/>
  <c r="N25" i="1"/>
  <c r="M25" i="1"/>
  <c r="K25" i="1"/>
  <c r="Q25" i="1" s="1"/>
  <c r="J25" i="1"/>
  <c r="I25" i="1"/>
  <c r="P24" i="1"/>
  <c r="N24" i="1"/>
  <c r="O24" i="1" s="1"/>
  <c r="M24" i="1"/>
  <c r="K24" i="1"/>
  <c r="J24" i="1"/>
  <c r="I24" i="1"/>
  <c r="P23" i="1"/>
  <c r="N23" i="1"/>
  <c r="M23" i="1"/>
  <c r="K23" i="1"/>
  <c r="J23" i="1"/>
  <c r="I23" i="1"/>
  <c r="P22" i="1"/>
  <c r="N22" i="1"/>
  <c r="M22" i="1"/>
  <c r="K22" i="1"/>
  <c r="J22" i="1"/>
  <c r="I22" i="1"/>
  <c r="P21" i="1"/>
  <c r="N21" i="1"/>
  <c r="M21" i="1"/>
  <c r="K21" i="1"/>
  <c r="J21" i="1"/>
  <c r="I21" i="1"/>
  <c r="P20" i="1"/>
  <c r="N20" i="1"/>
  <c r="M20" i="1"/>
  <c r="K20" i="1"/>
  <c r="J20" i="1"/>
  <c r="I20" i="1"/>
  <c r="P19" i="1"/>
  <c r="N19" i="1"/>
  <c r="O19" i="1" s="1"/>
  <c r="M19" i="1"/>
  <c r="K19" i="1"/>
  <c r="J19" i="1"/>
  <c r="I19" i="1"/>
  <c r="P18" i="1"/>
  <c r="N18" i="1"/>
  <c r="O18" i="1" s="1"/>
  <c r="M18" i="1"/>
  <c r="K18" i="1"/>
  <c r="J18" i="1"/>
  <c r="I18" i="1"/>
  <c r="P17" i="1"/>
  <c r="N17" i="1"/>
  <c r="O17" i="1" s="1"/>
  <c r="M17" i="1"/>
  <c r="K17" i="1"/>
  <c r="L17" i="1" s="1"/>
  <c r="J17" i="1"/>
  <c r="I17" i="1"/>
  <c r="P16" i="1"/>
  <c r="N16" i="1"/>
  <c r="O16" i="1" s="1"/>
  <c r="M16" i="1"/>
  <c r="K16" i="1"/>
  <c r="J16" i="1"/>
  <c r="I16" i="1"/>
  <c r="P15" i="1"/>
  <c r="N15" i="1"/>
  <c r="M15" i="1"/>
  <c r="O15" i="1" s="1"/>
  <c r="K15" i="1"/>
  <c r="J15" i="1"/>
  <c r="I15" i="1"/>
  <c r="P14" i="1"/>
  <c r="N14" i="1"/>
  <c r="M14" i="1"/>
  <c r="K14" i="1"/>
  <c r="Q14" i="1" s="1"/>
  <c r="J14" i="1"/>
  <c r="I14" i="1"/>
  <c r="P13" i="1"/>
  <c r="N13" i="1"/>
  <c r="M13" i="1"/>
  <c r="K13" i="1"/>
  <c r="J13" i="1"/>
  <c r="I13" i="1"/>
  <c r="P12" i="1"/>
  <c r="N12" i="1"/>
  <c r="M12" i="1"/>
  <c r="K12" i="1"/>
  <c r="Q12" i="1" s="1"/>
  <c r="J12" i="1"/>
  <c r="I12" i="1"/>
  <c r="P11" i="1"/>
  <c r="N11" i="1"/>
  <c r="M11" i="1"/>
  <c r="K11" i="1"/>
  <c r="J11" i="1"/>
  <c r="I11" i="1"/>
  <c r="P10" i="1"/>
  <c r="N10" i="1"/>
  <c r="M10" i="1"/>
  <c r="K10" i="1"/>
  <c r="J10" i="1"/>
  <c r="I10" i="1"/>
  <c r="P9" i="1"/>
  <c r="N9" i="1"/>
  <c r="M9" i="1"/>
  <c r="K9" i="1"/>
  <c r="J9" i="1"/>
  <c r="I9" i="1"/>
  <c r="P8" i="1"/>
  <c r="N8" i="1"/>
  <c r="M8" i="1"/>
  <c r="K8" i="1"/>
  <c r="J8" i="1"/>
  <c r="I8" i="1"/>
  <c r="O9" i="1" l="1"/>
  <c r="L10" i="1"/>
  <c r="Q16" i="1"/>
  <c r="Q22" i="1"/>
  <c r="N26" i="1"/>
  <c r="L9" i="1"/>
  <c r="Q19" i="1"/>
  <c r="Q23" i="1"/>
  <c r="O11" i="1"/>
  <c r="L18" i="1"/>
  <c r="O23" i="1"/>
  <c r="O25" i="1"/>
  <c r="O10" i="1"/>
  <c r="Q15" i="1"/>
  <c r="Q9" i="1"/>
  <c r="J26" i="1"/>
  <c r="P26" i="1"/>
  <c r="O13" i="1"/>
  <c r="O14" i="1"/>
  <c r="Q18" i="1"/>
  <c r="O20" i="1"/>
  <c r="L21" i="1"/>
  <c r="Q21" i="1"/>
  <c r="L22" i="1"/>
  <c r="L24" i="1"/>
  <c r="Q11" i="1"/>
  <c r="Q17" i="1"/>
  <c r="Q24" i="1"/>
  <c r="Q8" i="1"/>
  <c r="M26" i="1"/>
  <c r="O26" i="1" s="1"/>
  <c r="O12" i="1"/>
  <c r="L13" i="1"/>
  <c r="Q13" i="1"/>
  <c r="L14" i="1"/>
  <c r="Q20" i="1"/>
  <c r="O21" i="1"/>
  <c r="O22" i="1"/>
  <c r="L25" i="1"/>
  <c r="O8" i="1"/>
  <c r="Q10" i="1"/>
  <c r="L11" i="1"/>
  <c r="L15" i="1"/>
  <c r="L19" i="1"/>
  <c r="L23" i="1"/>
  <c r="L8" i="1"/>
  <c r="L12" i="1"/>
  <c r="L16" i="1"/>
  <c r="L20" i="1"/>
  <c r="K26" i="1"/>
  <c r="Q26" i="1" l="1"/>
  <c r="L26" i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<sst xmlns="http://schemas.openxmlformats.org/spreadsheetml/2006/main" count="81" uniqueCount="41">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</sst>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164" fontId="2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"/>
  <sheetViews>
    <sheetView tabSelected="1" view="pageBreakPreview" topLeftCell="I1" zoomScale="78" zoomScaleNormal="100" zoomScaleSheetLayoutView="78" workbookViewId="0">
      <selection activeCell="I5" sqref="I5:I6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9" width="12.5703125" style="13" customWidth="1"/>
    <col min="20" max="24" width="8.85546875" customWidth="1"/>
  </cols>
  <sheetData>
    <row r="2" spans="1:24" ht="20.25" customHeight="1" x14ac:dyDescent="0.2">
      <c r="B2" s="16" t="s">
        <v>15</v>
      </c>
      <c r="C2" s="17" t="s">
        <v>15</v>
      </c>
      <c r="D2" s="17" t="s">
        <v>15</v>
      </c>
      <c r="E2" s="17" t="s">
        <v>15</v>
      </c>
      <c r="F2" s="18" t="s">
        <v>15</v>
      </c>
      <c r="I2" s="27" t="s">
        <v>37</v>
      </c>
      <c r="J2" s="27" t="s">
        <v>38</v>
      </c>
      <c r="K2" s="27" t="s">
        <v>38</v>
      </c>
      <c r="L2" s="27" t="s">
        <v>38</v>
      </c>
      <c r="M2" s="27" t="s">
        <v>39</v>
      </c>
      <c r="N2" s="27" t="s">
        <v>39</v>
      </c>
      <c r="O2" s="27" t="s">
        <v>39</v>
      </c>
      <c r="P2" s="27" t="s">
        <v>39</v>
      </c>
      <c r="Q2" s="27" t="s">
        <v>39</v>
      </c>
    </row>
    <row r="3" spans="1:24" ht="15.75" x14ac:dyDescent="0.2">
      <c r="I3" s="27" t="s">
        <v>40</v>
      </c>
      <c r="J3" s="27"/>
      <c r="K3" s="27"/>
      <c r="L3" s="27"/>
      <c r="M3" s="27"/>
      <c r="N3" s="27"/>
      <c r="O3" s="27"/>
      <c r="P3" s="27"/>
      <c r="Q3" s="27"/>
    </row>
    <row r="4" spans="1:24" ht="25.35" customHeight="1" x14ac:dyDescent="0.2">
      <c r="A4" s="22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0" t="s">
        <v>26</v>
      </c>
    </row>
    <row r="5" spans="1:24" ht="13.9" customHeight="1" x14ac:dyDescent="0.2">
      <c r="A5" s="23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5" t="s">
        <v>18</v>
      </c>
      <c r="J5" s="19" t="s">
        <v>20</v>
      </c>
      <c r="K5" s="20" t="s">
        <v>20</v>
      </c>
      <c r="L5" s="21" t="s">
        <v>20</v>
      </c>
      <c r="M5" s="19" t="s">
        <v>16</v>
      </c>
      <c r="N5" s="20" t="s">
        <v>16</v>
      </c>
      <c r="O5" s="21" t="s">
        <v>16</v>
      </c>
      <c r="P5" s="19" t="s">
        <v>21</v>
      </c>
      <c r="Q5" s="21" t="s">
        <v>21</v>
      </c>
      <c r="R5" s="14"/>
      <c r="S5" s="15"/>
      <c r="T5" s="7"/>
      <c r="U5" s="7"/>
      <c r="V5" s="7"/>
      <c r="W5" s="9"/>
    </row>
    <row r="6" spans="1:24" ht="73.349999999999994" customHeight="1" x14ac:dyDescent="0.2">
      <c r="A6" s="23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26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4"/>
      <c r="S6" s="15"/>
      <c r="T6" s="7"/>
      <c r="U6" s="7"/>
      <c r="V6" s="7"/>
      <c r="W6" s="7"/>
      <c r="X6" s="7"/>
    </row>
    <row r="7" spans="1:24" ht="13.9" customHeight="1" x14ac:dyDescent="0.2">
      <c r="A7" s="24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4"/>
      <c r="S7" s="15"/>
      <c r="T7" s="7"/>
      <c r="U7" s="7"/>
      <c r="V7" s="7"/>
      <c r="W7" s="7"/>
      <c r="X7" s="7"/>
    </row>
    <row r="8" spans="1:24" ht="13.9" customHeight="1" x14ac:dyDescent="0.2">
      <c r="A8" s="11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2" t="str">
        <f>IF(A8="= Бокситогорский район =","Бокситогорский муниципальный район",A8)</f>
        <v>Бокситогорский муниципальный район</v>
      </c>
      <c r="J8" s="8">
        <f t="shared" ref="J8:J25" si="0">ROUND(B8,1)</f>
        <v>1963737.7</v>
      </c>
      <c r="K8" s="8">
        <f t="shared" ref="K8:K25" si="1">ROUND(E8,1)</f>
        <v>146577.4</v>
      </c>
      <c r="L8" s="8">
        <f t="shared" ref="L8:L26" si="2">K8/J8*100</f>
        <v>7.4642046134776558</v>
      </c>
      <c r="M8" s="8">
        <f t="shared" ref="M8:M25" si="3">ROUND(C8,1)</f>
        <v>2186763.2000000002</v>
      </c>
      <c r="N8" s="8">
        <f t="shared" ref="N8:N25" si="4">ROUND(F8,1)</f>
        <v>35437</v>
      </c>
      <c r="O8" s="8">
        <f t="shared" ref="O8:O26" si="5">N8/M8*100</f>
        <v>1.6205229720346492</v>
      </c>
      <c r="P8" s="8">
        <f t="shared" ref="P8:P25" si="6">ROUND(D8,1)</f>
        <v>-88638.7</v>
      </c>
      <c r="Q8" s="8">
        <f t="shared" ref="Q8:Q26" si="7">K8-N8</f>
        <v>111140.4</v>
      </c>
    </row>
    <row r="9" spans="1:24" ht="13.9" customHeight="1" x14ac:dyDescent="0.2">
      <c r="A9" s="11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2" t="str">
        <f>IF(A9="= Волосовский район =","Волосовский муниципальный район",A9)</f>
        <v>Волосовский муниципальный район</v>
      </c>
      <c r="J9" s="8">
        <f t="shared" si="0"/>
        <v>2190667.2000000002</v>
      </c>
      <c r="K9" s="8">
        <f t="shared" si="1"/>
        <v>155504.6</v>
      </c>
      <c r="L9" s="8">
        <f t="shared" si="2"/>
        <v>7.0985040539247573</v>
      </c>
      <c r="M9" s="8">
        <f t="shared" si="3"/>
        <v>2331335.6</v>
      </c>
      <c r="N9" s="8">
        <f t="shared" si="4"/>
        <v>112030.6</v>
      </c>
      <c r="O9" s="8">
        <f t="shared" si="5"/>
        <v>4.8054256967551137</v>
      </c>
      <c r="P9" s="8">
        <f t="shared" si="6"/>
        <v>-119019</v>
      </c>
      <c r="Q9" s="8">
        <f t="shared" si="7"/>
        <v>43474</v>
      </c>
    </row>
    <row r="10" spans="1:24" ht="13.9" customHeight="1" x14ac:dyDescent="0.2">
      <c r="A10" s="11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2" t="str">
        <f>IF(A10="= Волховский район =","Волховский муниципальный район",A10)</f>
        <v>Волховский муниципальный район</v>
      </c>
      <c r="J10" s="8">
        <f t="shared" si="0"/>
        <v>3371975</v>
      </c>
      <c r="K10" s="8">
        <f t="shared" si="1"/>
        <v>265769.40000000002</v>
      </c>
      <c r="L10" s="8">
        <f t="shared" si="2"/>
        <v>7.8817132392737204</v>
      </c>
      <c r="M10" s="8">
        <f t="shared" si="3"/>
        <v>4005428.8</v>
      </c>
      <c r="N10" s="8">
        <f t="shared" si="4"/>
        <v>98916.1</v>
      </c>
      <c r="O10" s="8">
        <f t="shared" si="5"/>
        <v>2.4695508256194696</v>
      </c>
      <c r="P10" s="8">
        <f t="shared" si="6"/>
        <v>-82548.600000000006</v>
      </c>
      <c r="Q10" s="8">
        <f t="shared" si="7"/>
        <v>166853.30000000002</v>
      </c>
    </row>
    <row r="11" spans="1:24" ht="13.9" customHeight="1" x14ac:dyDescent="0.2">
      <c r="A11" s="11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2" t="str">
        <f>IF(A11="= Всеволожский район =","Всеволожский муниципальный район",A11)</f>
        <v>Всеволожский муниципальный район</v>
      </c>
      <c r="J11" s="8">
        <f t="shared" si="0"/>
        <v>17713121.5</v>
      </c>
      <c r="K11" s="8">
        <f t="shared" si="1"/>
        <v>1129128.8</v>
      </c>
      <c r="L11" s="8">
        <f t="shared" si="2"/>
        <v>6.3745331391759503</v>
      </c>
      <c r="M11" s="8">
        <f t="shared" si="3"/>
        <v>19089194.100000001</v>
      </c>
      <c r="N11" s="8">
        <f t="shared" si="4"/>
        <v>1067790.7</v>
      </c>
      <c r="O11" s="8">
        <f t="shared" si="5"/>
        <v>5.5936918782757825</v>
      </c>
      <c r="P11" s="8">
        <f t="shared" si="6"/>
        <v>-850990.9</v>
      </c>
      <c r="Q11" s="8">
        <f t="shared" si="7"/>
        <v>61338.100000000093</v>
      </c>
    </row>
    <row r="12" spans="1:24" ht="13.9" customHeight="1" x14ac:dyDescent="0.2">
      <c r="A12" s="11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2" t="str">
        <f>IF(A12="= Выборгский район =","Выборгский район",A12)</f>
        <v>Выборгский район</v>
      </c>
      <c r="J12" s="8">
        <f t="shared" si="0"/>
        <v>6769548.5999999996</v>
      </c>
      <c r="K12" s="8">
        <f t="shared" si="1"/>
        <v>495291.2</v>
      </c>
      <c r="L12" s="8">
        <f t="shared" si="2"/>
        <v>7.3164582938366083</v>
      </c>
      <c r="M12" s="8">
        <f t="shared" si="3"/>
        <v>7481698.9000000004</v>
      </c>
      <c r="N12" s="8">
        <f t="shared" si="4"/>
        <v>270342.09999999998</v>
      </c>
      <c r="O12" s="8">
        <f t="shared" si="5"/>
        <v>3.6133785068522335</v>
      </c>
      <c r="P12" s="8">
        <f t="shared" si="6"/>
        <v>2284.9</v>
      </c>
      <c r="Q12" s="8">
        <f t="shared" si="7"/>
        <v>224949.10000000003</v>
      </c>
    </row>
    <row r="13" spans="1:24" ht="13.9" customHeight="1" x14ac:dyDescent="0.2">
      <c r="A13" s="11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2" t="str">
        <f>IF(A13="= Гатчинский район =","Гатчинский муниципальный район",A13)</f>
        <v>Гатчинский муниципальный район</v>
      </c>
      <c r="J13" s="8">
        <f t="shared" si="0"/>
        <v>8976560.6999999993</v>
      </c>
      <c r="K13" s="8">
        <f t="shared" si="1"/>
        <v>573126.19999999995</v>
      </c>
      <c r="L13" s="8">
        <f t="shared" si="2"/>
        <v>6.3846969808826675</v>
      </c>
      <c r="M13" s="8">
        <f t="shared" si="3"/>
        <v>9410240.0999999996</v>
      </c>
      <c r="N13" s="8">
        <f t="shared" si="4"/>
        <v>387040.9</v>
      </c>
      <c r="O13" s="8">
        <f t="shared" si="5"/>
        <v>4.1129758208826157</v>
      </c>
      <c r="P13" s="8">
        <f t="shared" si="6"/>
        <v>-213873.9</v>
      </c>
      <c r="Q13" s="8">
        <f t="shared" si="7"/>
        <v>186085.29999999993</v>
      </c>
    </row>
    <row r="14" spans="1:24" ht="13.9" customHeight="1" x14ac:dyDescent="0.2">
      <c r="A14" s="11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2" t="str">
        <f>IF(A14="= Кингисеппский район =","Кингисеппский муниципальный район",A14)</f>
        <v>Кингисеппский муниципальный район</v>
      </c>
      <c r="J14" s="8">
        <f t="shared" si="0"/>
        <v>3036460.7</v>
      </c>
      <c r="K14" s="8">
        <f t="shared" si="1"/>
        <v>176377.9</v>
      </c>
      <c r="L14" s="8">
        <f t="shared" si="2"/>
        <v>5.8086673079615352</v>
      </c>
      <c r="M14" s="8">
        <f t="shared" si="3"/>
        <v>3471402.9</v>
      </c>
      <c r="N14" s="8">
        <f t="shared" si="4"/>
        <v>141339.20000000001</v>
      </c>
      <c r="O14" s="8">
        <f t="shared" si="5"/>
        <v>4.07152969769081</v>
      </c>
      <c r="P14" s="8">
        <f t="shared" si="6"/>
        <v>-320293</v>
      </c>
      <c r="Q14" s="8">
        <f t="shared" si="7"/>
        <v>35038.699999999983</v>
      </c>
    </row>
    <row r="15" spans="1:24" ht="13.9" customHeight="1" x14ac:dyDescent="0.2">
      <c r="A15" s="11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2" t="str">
        <f>IF(A15="= Киришский район =","Киришский муниципальный район",A15)</f>
        <v>Киришский муниципальный район</v>
      </c>
      <c r="J15" s="8">
        <f t="shared" si="0"/>
        <v>2601326.2999999998</v>
      </c>
      <c r="K15" s="8">
        <f t="shared" si="1"/>
        <v>228447.6</v>
      </c>
      <c r="L15" s="8">
        <f t="shared" si="2"/>
        <v>8.7819663377101147</v>
      </c>
      <c r="M15" s="8">
        <f t="shared" si="3"/>
        <v>2750034.8</v>
      </c>
      <c r="N15" s="8">
        <f t="shared" si="4"/>
        <v>118090.7</v>
      </c>
      <c r="O15" s="8">
        <f t="shared" si="5"/>
        <v>4.2941529321738034</v>
      </c>
      <c r="P15" s="8">
        <f t="shared" si="6"/>
        <v>-77009.8</v>
      </c>
      <c r="Q15" s="8">
        <f t="shared" si="7"/>
        <v>110356.90000000001</v>
      </c>
    </row>
    <row r="16" spans="1:24" ht="13.9" customHeight="1" x14ac:dyDescent="0.2">
      <c r="A16" s="11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2" t="str">
        <f>IF(A16="= Кировский район =","Кировский муниципальный район",A16)</f>
        <v>Кировский муниципальный район</v>
      </c>
      <c r="J16" s="8">
        <f t="shared" si="0"/>
        <v>3941446.4</v>
      </c>
      <c r="K16" s="8">
        <f t="shared" si="1"/>
        <v>343757.5</v>
      </c>
      <c r="L16" s="8">
        <f t="shared" si="2"/>
        <v>8.7216078848617613</v>
      </c>
      <c r="M16" s="8">
        <f t="shared" si="3"/>
        <v>4251107.9000000004</v>
      </c>
      <c r="N16" s="8">
        <f t="shared" si="4"/>
        <v>213096.5</v>
      </c>
      <c r="O16" s="8">
        <f t="shared" si="5"/>
        <v>5.0127285642408648</v>
      </c>
      <c r="P16" s="8">
        <f t="shared" si="6"/>
        <v>-181585.3</v>
      </c>
      <c r="Q16" s="8">
        <f t="shared" si="7"/>
        <v>130661</v>
      </c>
    </row>
    <row r="17" spans="1:17" ht="13.9" customHeight="1" x14ac:dyDescent="0.2">
      <c r="A17" s="11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2" t="str">
        <f>IF(A17="= Лодейнопольский район =","Лодейнопольский муниципальный район",A17)</f>
        <v>Лодейнопольский муниципальный район</v>
      </c>
      <c r="J17" s="8">
        <f t="shared" si="0"/>
        <v>2024777.6</v>
      </c>
      <c r="K17" s="8">
        <f t="shared" si="1"/>
        <v>112993</v>
      </c>
      <c r="L17" s="8">
        <f t="shared" si="2"/>
        <v>5.5805141265885201</v>
      </c>
      <c r="M17" s="8">
        <f t="shared" si="3"/>
        <v>2066078.2</v>
      </c>
      <c r="N17" s="8">
        <f t="shared" si="4"/>
        <v>42578.3</v>
      </c>
      <c r="O17" s="8">
        <f t="shared" si="5"/>
        <v>2.0608271264853384</v>
      </c>
      <c r="P17" s="8">
        <f t="shared" si="6"/>
        <v>-36294.1</v>
      </c>
      <c r="Q17" s="8">
        <f t="shared" si="7"/>
        <v>70414.7</v>
      </c>
    </row>
    <row r="18" spans="1:17" ht="13.9" customHeight="1" x14ac:dyDescent="0.2">
      <c r="A18" s="11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2" t="str">
        <f>IF(A18="= Ломоносовский район =","Ломоносовский муниципальный район",A18)</f>
        <v>Ломоносовский муниципальный район</v>
      </c>
      <c r="J18" s="8">
        <f t="shared" si="0"/>
        <v>3342702.6</v>
      </c>
      <c r="K18" s="8">
        <f t="shared" si="1"/>
        <v>199945.2</v>
      </c>
      <c r="L18" s="8">
        <f t="shared" si="2"/>
        <v>5.9815431980098976</v>
      </c>
      <c r="M18" s="8">
        <f t="shared" si="3"/>
        <v>4482098.0999999996</v>
      </c>
      <c r="N18" s="8">
        <f t="shared" si="4"/>
        <v>73646.5</v>
      </c>
      <c r="O18" s="8">
        <f t="shared" si="5"/>
        <v>1.6431255710355828</v>
      </c>
      <c r="P18" s="8">
        <f t="shared" si="6"/>
        <v>-488375.8</v>
      </c>
      <c r="Q18" s="8">
        <f t="shared" si="7"/>
        <v>126298.70000000001</v>
      </c>
    </row>
    <row r="19" spans="1:17" ht="13.9" customHeight="1" x14ac:dyDescent="0.2">
      <c r="A19" s="11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2" t="str">
        <f>IF(A19="= Лужский район =","Лужский муниципальный район",A19)</f>
        <v>Лужский муниципальный район</v>
      </c>
      <c r="J19" s="8">
        <f t="shared" si="0"/>
        <v>2836748.5</v>
      </c>
      <c r="K19" s="8">
        <f t="shared" si="1"/>
        <v>219318.1</v>
      </c>
      <c r="L19" s="8">
        <f t="shared" si="2"/>
        <v>7.73131985440373</v>
      </c>
      <c r="M19" s="8">
        <f t="shared" si="3"/>
        <v>2947391.5</v>
      </c>
      <c r="N19" s="8">
        <f t="shared" si="4"/>
        <v>58067.1</v>
      </c>
      <c r="O19" s="8">
        <f t="shared" si="5"/>
        <v>1.9701183232699153</v>
      </c>
      <c r="P19" s="8">
        <f t="shared" si="6"/>
        <v>-18243.099999999999</v>
      </c>
      <c r="Q19" s="8">
        <f t="shared" si="7"/>
        <v>161251</v>
      </c>
    </row>
    <row r="20" spans="1:17" ht="13.9" customHeight="1" x14ac:dyDescent="0.2">
      <c r="A20" s="11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2" t="str">
        <f>IF(A20="= Подпорожский район =","Подпорожский муниципальный район",A20)</f>
        <v>Подпорожский муниципальный район</v>
      </c>
      <c r="J20" s="8">
        <f t="shared" si="0"/>
        <v>1230279.3</v>
      </c>
      <c r="K20" s="8">
        <f t="shared" si="1"/>
        <v>117194.3</v>
      </c>
      <c r="L20" s="8">
        <f t="shared" si="2"/>
        <v>9.5258288097670167</v>
      </c>
      <c r="M20" s="8">
        <f t="shared" si="3"/>
        <v>1266587.6000000001</v>
      </c>
      <c r="N20" s="8">
        <f t="shared" si="4"/>
        <v>60868.3</v>
      </c>
      <c r="O20" s="8">
        <f t="shared" si="5"/>
        <v>4.8056920816215163</v>
      </c>
      <c r="P20" s="8">
        <f t="shared" si="6"/>
        <v>-30378.5</v>
      </c>
      <c r="Q20" s="8">
        <f t="shared" si="7"/>
        <v>56326</v>
      </c>
    </row>
    <row r="21" spans="1:17" ht="13.9" customHeight="1" x14ac:dyDescent="0.2">
      <c r="A21" s="11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2" t="str">
        <f>IF(A21="= Приозерский район =","Приозерский муниципальный район",A21)</f>
        <v>Приозерский муниципальный район</v>
      </c>
      <c r="J21" s="8">
        <f t="shared" si="0"/>
        <v>3013183.3</v>
      </c>
      <c r="K21" s="8">
        <f t="shared" si="1"/>
        <v>194466.4</v>
      </c>
      <c r="L21" s="8">
        <f t="shared" si="2"/>
        <v>6.4538523096155487</v>
      </c>
      <c r="M21" s="8">
        <f t="shared" si="3"/>
        <v>3062303.7</v>
      </c>
      <c r="N21" s="8">
        <f t="shared" si="4"/>
        <v>106455.2</v>
      </c>
      <c r="O21" s="8">
        <f t="shared" si="5"/>
        <v>3.4763109877051059</v>
      </c>
      <c r="P21" s="8">
        <f t="shared" si="6"/>
        <v>-43815</v>
      </c>
      <c r="Q21" s="8">
        <f t="shared" si="7"/>
        <v>88011.199999999997</v>
      </c>
    </row>
    <row r="22" spans="1:17" ht="13.9" customHeight="1" x14ac:dyDescent="0.2">
      <c r="A22" s="11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2" t="str">
        <f>IF(A22="= Сланцевский район =","Сланцевский муниципальный район",A22)</f>
        <v>Сланцевский муниципальный район</v>
      </c>
      <c r="J22" s="8">
        <f t="shared" si="0"/>
        <v>1543688.7</v>
      </c>
      <c r="K22" s="8">
        <f t="shared" si="1"/>
        <v>129276.5</v>
      </c>
      <c r="L22" s="8">
        <f t="shared" si="2"/>
        <v>8.3745187744135201</v>
      </c>
      <c r="M22" s="8">
        <f t="shared" si="3"/>
        <v>1628739.2</v>
      </c>
      <c r="N22" s="8">
        <f t="shared" si="4"/>
        <v>41823.4</v>
      </c>
      <c r="O22" s="8">
        <f t="shared" si="5"/>
        <v>2.5678389763075637</v>
      </c>
      <c r="P22" s="8">
        <f t="shared" si="6"/>
        <v>-46986</v>
      </c>
      <c r="Q22" s="8">
        <f t="shared" si="7"/>
        <v>87453.1</v>
      </c>
    </row>
    <row r="23" spans="1:17" ht="13.9" customHeight="1" x14ac:dyDescent="0.2">
      <c r="A23" s="11" t="s">
        <v>0</v>
      </c>
      <c r="B23" s="5">
        <v>2531685.44</v>
      </c>
      <c r="C23" s="5">
        <v>2819276.6991099999</v>
      </c>
      <c r="D23" s="5">
        <v>-287591.25910999998</v>
      </c>
      <c r="E23" s="5">
        <v>181538.90667</v>
      </c>
      <c r="F23" s="5">
        <v>136455.92670000001</v>
      </c>
      <c r="G23" s="5">
        <v>45082.97997</v>
      </c>
      <c r="I23" s="12" t="str">
        <f>IF(A23="= Сосновоборский городской округ =","Сосновоборский городской округ",A23)</f>
        <v>Сосновоборский городской округ</v>
      </c>
      <c r="J23" s="8">
        <f t="shared" si="0"/>
        <v>2531685.4</v>
      </c>
      <c r="K23" s="8">
        <f t="shared" si="1"/>
        <v>181538.9</v>
      </c>
      <c r="L23" s="8">
        <f t="shared" si="2"/>
        <v>7.1706737337901467</v>
      </c>
      <c r="M23" s="8">
        <f t="shared" si="3"/>
        <v>2819276.7</v>
      </c>
      <c r="N23" s="8">
        <f t="shared" si="4"/>
        <v>136455.9</v>
      </c>
      <c r="O23" s="8">
        <f t="shared" si="5"/>
        <v>4.8401031370918641</v>
      </c>
      <c r="P23" s="8">
        <f t="shared" si="6"/>
        <v>-287591.3</v>
      </c>
      <c r="Q23" s="8">
        <f t="shared" si="7"/>
        <v>45083</v>
      </c>
    </row>
    <row r="24" spans="1:17" ht="13.9" customHeight="1" x14ac:dyDescent="0.2">
      <c r="A24" s="11" t="s">
        <v>28</v>
      </c>
      <c r="B24" s="5">
        <v>2920784.79685</v>
      </c>
      <c r="C24" s="5">
        <v>3209015.15307</v>
      </c>
      <c r="D24" s="5">
        <v>-151904.53120999999</v>
      </c>
      <c r="E24" s="5">
        <v>261045.39358999999</v>
      </c>
      <c r="F24" s="5">
        <v>177626.08908999999</v>
      </c>
      <c r="G24" s="5">
        <v>83419.304499999998</v>
      </c>
      <c r="I24" s="12" t="str">
        <f>IF(A24="= Тихвинский район =","Тихвинский муниципальный район",A24)</f>
        <v>Тихвинский муниципальный район</v>
      </c>
      <c r="J24" s="8">
        <f t="shared" si="0"/>
        <v>2920784.8</v>
      </c>
      <c r="K24" s="8">
        <f t="shared" si="1"/>
        <v>261045.4</v>
      </c>
      <c r="L24" s="8">
        <f t="shared" si="2"/>
        <v>8.9375088503610414</v>
      </c>
      <c r="M24" s="8">
        <f t="shared" si="3"/>
        <v>3209015.2</v>
      </c>
      <c r="N24" s="8">
        <f t="shared" si="4"/>
        <v>177626.1</v>
      </c>
      <c r="O24" s="8">
        <f t="shared" si="5"/>
        <v>5.5352215221666761</v>
      </c>
      <c r="P24" s="8">
        <f t="shared" si="6"/>
        <v>-151904.5</v>
      </c>
      <c r="Q24" s="8">
        <f t="shared" si="7"/>
        <v>83419.299999999988</v>
      </c>
    </row>
    <row r="25" spans="1:17" ht="13.9" customHeight="1" x14ac:dyDescent="0.2">
      <c r="A25" s="11" t="s">
        <v>12</v>
      </c>
      <c r="B25" s="5">
        <v>4702584.38</v>
      </c>
      <c r="C25" s="5">
        <v>5064088.0483100004</v>
      </c>
      <c r="D25" s="5">
        <v>-133855.75839</v>
      </c>
      <c r="E25" s="5">
        <v>279221.94383</v>
      </c>
      <c r="F25" s="5">
        <v>118466.04037</v>
      </c>
      <c r="G25" s="5">
        <v>160755.90346</v>
      </c>
      <c r="I25" s="12" t="str">
        <f>IF(A25="= Тосненский район =","Тосненский район",A25)</f>
        <v>Тосненский район</v>
      </c>
      <c r="J25" s="8">
        <f t="shared" si="0"/>
        <v>4702584.4000000004</v>
      </c>
      <c r="K25" s="8">
        <f t="shared" si="1"/>
        <v>279221.90000000002</v>
      </c>
      <c r="L25" s="8">
        <f t="shared" si="2"/>
        <v>5.9376265527525671</v>
      </c>
      <c r="M25" s="8">
        <f t="shared" si="3"/>
        <v>5064088</v>
      </c>
      <c r="N25" s="8">
        <f t="shared" si="4"/>
        <v>118466</v>
      </c>
      <c r="O25" s="8">
        <f t="shared" si="5"/>
        <v>2.3393353354049138</v>
      </c>
      <c r="P25" s="8">
        <f t="shared" si="6"/>
        <v>-133855.79999999999</v>
      </c>
      <c r="Q25" s="8">
        <f t="shared" si="7"/>
        <v>160755.90000000002</v>
      </c>
    </row>
    <row r="26" spans="1:17" ht="12.95" customHeight="1" x14ac:dyDescent="0.2">
      <c r="I26" s="4" t="s">
        <v>1</v>
      </c>
      <c r="J26" s="3">
        <f t="shared" ref="J26:K26" si="8">SUM(J8:J25)</f>
        <v>74711278.700000003</v>
      </c>
      <c r="K26" s="3">
        <f t="shared" si="8"/>
        <v>5208980.3000000017</v>
      </c>
      <c r="L26" s="3">
        <f t="shared" si="2"/>
        <v>6.9721471652445448</v>
      </c>
      <c r="M26" s="3">
        <f t="shared" ref="M26:N26" si="9">SUM(M8:M25)</f>
        <v>81522784.500000015</v>
      </c>
      <c r="N26" s="3">
        <f t="shared" si="9"/>
        <v>3260070.6</v>
      </c>
      <c r="O26" s="3">
        <f t="shared" si="5"/>
        <v>3.9989686564251246</v>
      </c>
      <c r="P26" s="3">
        <f>SUM(P8:P25)</f>
        <v>-3169118.4</v>
      </c>
      <c r="Q26" s="3">
        <f t="shared" si="7"/>
        <v>1948909.7000000016</v>
      </c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" bottom="0" header="0" footer="0"/>
  <pageSetup paperSize="9" scale="87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2021-02-17T07:24:35Z</cp:lastPrinted>
  <dcterms:created xsi:type="dcterms:W3CDTF">2021-02-17T06:59:43Z</dcterms:created>
  <dcterms:modified xsi:type="dcterms:W3CDTF">2021-02-19T10:53:41Z</dcterms:modified>
</cp:coreProperties>
</file>