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Q8" i="1" l="1"/>
  <c r="P8" i="1"/>
  <c r="P25" i="1" l="1"/>
  <c r="N25" i="1"/>
  <c r="O25" i="1" s="1"/>
  <c r="M25" i="1"/>
  <c r="K25" i="1"/>
  <c r="Q25" i="1" s="1"/>
  <c r="J25" i="1"/>
  <c r="I25" i="1"/>
  <c r="P24" i="1"/>
  <c r="N24" i="1"/>
  <c r="O24" i="1" s="1"/>
  <c r="M24" i="1"/>
  <c r="K24" i="1"/>
  <c r="Q24" i="1" s="1"/>
  <c r="J24" i="1"/>
  <c r="L24" i="1" s="1"/>
  <c r="I24" i="1"/>
  <c r="P23" i="1"/>
  <c r="O23" i="1"/>
  <c r="N23" i="1"/>
  <c r="M23" i="1"/>
  <c r="K23" i="1"/>
  <c r="Q23" i="1" s="1"/>
  <c r="J23" i="1"/>
  <c r="I23" i="1"/>
  <c r="P22" i="1"/>
  <c r="N22" i="1"/>
  <c r="O22" i="1" s="1"/>
  <c r="M22" i="1"/>
  <c r="L22" i="1"/>
  <c r="K22" i="1"/>
  <c r="Q22" i="1" s="1"/>
  <c r="J22" i="1"/>
  <c r="I22" i="1"/>
  <c r="Q21" i="1"/>
  <c r="P21" i="1"/>
  <c r="N21" i="1"/>
  <c r="M21" i="1"/>
  <c r="O21" i="1" s="1"/>
  <c r="K21" i="1"/>
  <c r="L21" i="1" s="1"/>
  <c r="J21" i="1"/>
  <c r="I21" i="1"/>
  <c r="P20" i="1"/>
  <c r="N20" i="1"/>
  <c r="O20" i="1" s="1"/>
  <c r="M20" i="1"/>
  <c r="K20" i="1"/>
  <c r="Q20" i="1" s="1"/>
  <c r="J20" i="1"/>
  <c r="L20" i="1" s="1"/>
  <c r="I20" i="1"/>
  <c r="P19" i="1"/>
  <c r="O19" i="1"/>
  <c r="N19" i="1"/>
  <c r="M19" i="1"/>
  <c r="K19" i="1"/>
  <c r="Q19" i="1" s="1"/>
  <c r="J19" i="1"/>
  <c r="I19" i="1"/>
  <c r="P18" i="1"/>
  <c r="N18" i="1"/>
  <c r="O18" i="1" s="1"/>
  <c r="M18" i="1"/>
  <c r="L18" i="1"/>
  <c r="K18" i="1"/>
  <c r="J18" i="1"/>
  <c r="I18" i="1"/>
  <c r="Q17" i="1"/>
  <c r="P17" i="1"/>
  <c r="N17" i="1"/>
  <c r="M17" i="1"/>
  <c r="O17" i="1" s="1"/>
  <c r="K17" i="1"/>
  <c r="L17" i="1" s="1"/>
  <c r="J17" i="1"/>
  <c r="I17" i="1"/>
  <c r="P16" i="1"/>
  <c r="N16" i="1"/>
  <c r="O16" i="1" s="1"/>
  <c r="M16" i="1"/>
  <c r="K16" i="1"/>
  <c r="Q16" i="1" s="1"/>
  <c r="J16" i="1"/>
  <c r="L16" i="1" s="1"/>
  <c r="I16" i="1"/>
  <c r="P15" i="1"/>
  <c r="O15" i="1"/>
  <c r="N15" i="1"/>
  <c r="M15" i="1"/>
  <c r="K15" i="1"/>
  <c r="Q15" i="1" s="1"/>
  <c r="J15" i="1"/>
  <c r="I15" i="1"/>
  <c r="P14" i="1"/>
  <c r="N14" i="1"/>
  <c r="O14" i="1" s="1"/>
  <c r="M14" i="1"/>
  <c r="L14" i="1"/>
  <c r="K14" i="1"/>
  <c r="J14" i="1"/>
  <c r="I14" i="1"/>
  <c r="Q13" i="1"/>
  <c r="P13" i="1"/>
  <c r="N13" i="1"/>
  <c r="M13" i="1"/>
  <c r="O13" i="1" s="1"/>
  <c r="K13" i="1"/>
  <c r="L13" i="1" s="1"/>
  <c r="J13" i="1"/>
  <c r="I13" i="1"/>
  <c r="P12" i="1"/>
  <c r="N12" i="1"/>
  <c r="O12" i="1" s="1"/>
  <c r="M12" i="1"/>
  <c r="K12" i="1"/>
  <c r="Q12" i="1" s="1"/>
  <c r="J12" i="1"/>
  <c r="L12" i="1" s="1"/>
  <c r="I12" i="1"/>
  <c r="P11" i="1"/>
  <c r="O11" i="1"/>
  <c r="N11" i="1"/>
  <c r="M11" i="1"/>
  <c r="K11" i="1"/>
  <c r="Q11" i="1" s="1"/>
  <c r="J11" i="1"/>
  <c r="I11" i="1"/>
  <c r="P10" i="1"/>
  <c r="N10" i="1"/>
  <c r="O10" i="1" s="1"/>
  <c r="M10" i="1"/>
  <c r="L10" i="1"/>
  <c r="K10" i="1"/>
  <c r="J10" i="1"/>
  <c r="I10" i="1"/>
  <c r="Q9" i="1"/>
  <c r="P9" i="1"/>
  <c r="N9" i="1"/>
  <c r="M9" i="1"/>
  <c r="O9" i="1" s="1"/>
  <c r="K9" i="1"/>
  <c r="L9" i="1" s="1"/>
  <c r="J9" i="1"/>
  <c r="I9" i="1"/>
  <c r="P26" i="1"/>
  <c r="N8" i="1"/>
  <c r="N26" i="1" s="1"/>
  <c r="O26" i="1" s="1"/>
  <c r="M8" i="1"/>
  <c r="M26" i="1" s="1"/>
  <c r="K8" i="1"/>
  <c r="J8" i="1"/>
  <c r="L8" i="1" s="1"/>
  <c r="I8" i="1"/>
  <c r="O8" i="1" l="1"/>
  <c r="Q10" i="1"/>
  <c r="L11" i="1"/>
  <c r="Q14" i="1"/>
  <c r="L15" i="1"/>
  <c r="Q18" i="1"/>
  <c r="L19" i="1"/>
  <c r="L23" i="1"/>
  <c r="J26" i="1"/>
  <c r="K26" i="1"/>
  <c r="L25" i="1"/>
  <c r="Q26" i="1" l="1"/>
  <c r="L26" i="1"/>
</calcChain>
</file>

<file path=xl/sharedStrings.xml><?xml version="1.0" encoding="utf-8"?>
<sst xmlns="http://schemas.openxmlformats.org/spreadsheetml/2006/main" count="81" uniqueCount="41">
  <si>
    <t>август 2020 года</t>
  </si>
  <si>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</si>
  <si>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</si>
  <si>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</si>
  <si>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</si>
  <si>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</si>
  <si>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</si>
  <si>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</si>
  <si>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</si>
  <si>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</si>
  <si>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</si>
  <si>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</si>
  <si>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</si>
  <si>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</si>
  <si>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</si>
  <si>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</si>
  <si>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</si>
  <si>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</si>
  <si>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</si>
  <si>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</si>
  <si>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</si>
  <si>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</si>
  <si>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</si>
  <si>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</si>
  <si>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</si>
  <si>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</si>
  <si>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</si>
  <si>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</si>
  <si>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</si>
  <si>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</si>
  <si>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</si>
  <si>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</si>
  <si>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</si>
  <si>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</si>
  <si>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</si>
  <si>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</si>
  <si>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</si>
  <si>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>по состоянию на  1 сентября 2020 года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</si>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</sst>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b/>
      <sz val="11.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 shrinkToFit="1"/>
    </xf>
    <xf numFmtId="164" fontId="0" fillId="0" borderId="2" xfId="0" applyNumberFormat="1" applyBorder="1"/>
    <xf numFmtId="0" fontId="0" fillId="0" borderId="0" xfId="0" applyNumberFormat="1" applyFont="1" applyFill="1" applyAlignment="1"/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/>
    <xf numFmtId="0" fontId="3" fillId="4" borderId="8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/>
    <xf numFmtId="49" fontId="0" fillId="0" borderId="2" xfId="0" applyNumberFormat="1" applyBorder="1" applyAlignment="1">
      <alignment wrapText="1" shrinkToFit="1"/>
    </xf>
    <xf numFmtId="164" fontId="2" fillId="0" borderId="1" xfId="0" applyNumberFormat="1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/>
    <xf numFmtId="164" fontId="1" fillId="5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3" borderId="5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abSelected="1" view="pageBreakPreview" topLeftCell="I1" zoomScaleNormal="100" zoomScaleSheetLayoutView="100" workbookViewId="0">
      <selection activeCell="I3" sqref="I3:Q3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8" width="18.140625" customWidth="1"/>
    <col min="19" max="24" width="8.85546875" customWidth="1"/>
  </cols>
  <sheetData>
    <row r="2" spans="1:24" ht="20.25" customHeight="1" x14ac:dyDescent="0.2">
      <c r="B2" s="15" t="s">
        <v>15</v>
      </c>
      <c r="C2" s="16" t="s">
        <v>15</v>
      </c>
      <c r="D2" s="16" t="s">
        <v>15</v>
      </c>
      <c r="E2" s="16" t="s">
        <v>15</v>
      </c>
      <c r="F2" s="17" t="s">
        <v>15</v>
      </c>
      <c r="I2" s="26" t="s">
        <v>38</v>
      </c>
      <c r="J2" s="26" t="s">
        <v>39</v>
      </c>
      <c r="K2" s="26" t="s">
        <v>39</v>
      </c>
      <c r="L2" s="26" t="s">
        <v>39</v>
      </c>
      <c r="M2" s="26" t="s">
        <v>40</v>
      </c>
      <c r="N2" s="26" t="s">
        <v>40</v>
      </c>
      <c r="O2" s="26" t="s">
        <v>40</v>
      </c>
      <c r="P2" s="26" t="s">
        <v>40</v>
      </c>
      <c r="Q2" s="26" t="s">
        <v>40</v>
      </c>
    </row>
    <row r="3" spans="1:24" ht="15.75" x14ac:dyDescent="0.2">
      <c r="I3" s="26" t="s">
        <v>37</v>
      </c>
      <c r="J3" s="26"/>
      <c r="K3" s="26"/>
      <c r="L3" s="26"/>
      <c r="M3" s="26"/>
      <c r="N3" s="26"/>
      <c r="O3" s="26"/>
      <c r="P3" s="26"/>
      <c r="Q3" s="26"/>
    </row>
    <row r="4" spans="1:24" ht="25.35" customHeight="1" x14ac:dyDescent="0.2">
      <c r="A4" s="21" t="s">
        <v>32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Q4" s="7" t="s">
        <v>26</v>
      </c>
    </row>
    <row r="5" spans="1:24" ht="13.9" customHeight="1" x14ac:dyDescent="0.2">
      <c r="A5" s="22" t="s">
        <v>32</v>
      </c>
      <c r="B5" s="2" t="s">
        <v>24</v>
      </c>
      <c r="C5" s="2" t="s">
        <v>24</v>
      </c>
      <c r="D5" s="2" t="s">
        <v>24</v>
      </c>
      <c r="E5" s="2" t="s">
        <v>17</v>
      </c>
      <c r="F5" s="2" t="s">
        <v>17</v>
      </c>
      <c r="G5" s="2" t="s">
        <v>17</v>
      </c>
      <c r="I5" s="24" t="s">
        <v>18</v>
      </c>
      <c r="J5" s="18" t="s">
        <v>20</v>
      </c>
      <c r="K5" s="19" t="s">
        <v>20</v>
      </c>
      <c r="L5" s="20" t="s">
        <v>20</v>
      </c>
      <c r="M5" s="18" t="s">
        <v>16</v>
      </c>
      <c r="N5" s="19" t="s">
        <v>16</v>
      </c>
      <c r="O5" s="20" t="s">
        <v>16</v>
      </c>
      <c r="P5" s="18" t="s">
        <v>21</v>
      </c>
      <c r="Q5" s="20" t="s">
        <v>21</v>
      </c>
      <c r="R5" s="12"/>
      <c r="S5" s="6"/>
      <c r="T5" s="6"/>
      <c r="U5" s="6"/>
      <c r="V5" s="6"/>
      <c r="W5" s="4"/>
    </row>
    <row r="6" spans="1:24" ht="73.349999999999994" customHeight="1" x14ac:dyDescent="0.2">
      <c r="A6" s="22" t="s">
        <v>32</v>
      </c>
      <c r="B6" s="2" t="s">
        <v>3</v>
      </c>
      <c r="C6" s="2" t="s">
        <v>3</v>
      </c>
      <c r="D6" s="2" t="s">
        <v>3</v>
      </c>
      <c r="E6" s="2" t="s">
        <v>31</v>
      </c>
      <c r="F6" s="2" t="s">
        <v>31</v>
      </c>
      <c r="G6" s="2" t="s">
        <v>31</v>
      </c>
      <c r="I6" s="25" t="s">
        <v>18</v>
      </c>
      <c r="J6" s="1" t="s">
        <v>4</v>
      </c>
      <c r="K6" s="5" t="s">
        <v>36</v>
      </c>
      <c r="L6" s="1" t="s">
        <v>33</v>
      </c>
      <c r="M6" s="1" t="s">
        <v>4</v>
      </c>
      <c r="N6" s="5" t="s">
        <v>36</v>
      </c>
      <c r="O6" s="1" t="s">
        <v>33</v>
      </c>
      <c r="P6" s="1" t="s">
        <v>4</v>
      </c>
      <c r="Q6" s="5" t="s">
        <v>36</v>
      </c>
      <c r="R6" s="12"/>
      <c r="S6" s="6"/>
      <c r="T6" s="6"/>
      <c r="U6" s="6"/>
      <c r="V6" s="6"/>
      <c r="W6" s="6"/>
      <c r="X6" s="6"/>
    </row>
    <row r="7" spans="1:24" ht="13.9" customHeight="1" x14ac:dyDescent="0.2">
      <c r="A7" s="23" t="s">
        <v>32</v>
      </c>
      <c r="B7" s="2" t="s">
        <v>7</v>
      </c>
      <c r="C7" s="2" t="s">
        <v>11</v>
      </c>
      <c r="D7" s="2" t="s">
        <v>35</v>
      </c>
      <c r="E7" s="2" t="s">
        <v>7</v>
      </c>
      <c r="F7" s="2" t="s">
        <v>11</v>
      </c>
      <c r="G7" s="2" t="s">
        <v>35</v>
      </c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6</v>
      </c>
      <c r="O7" s="5">
        <v>7</v>
      </c>
      <c r="P7" s="5">
        <v>8</v>
      </c>
      <c r="Q7" s="5">
        <v>9</v>
      </c>
      <c r="R7" s="12"/>
      <c r="S7" s="6"/>
      <c r="T7" s="6"/>
      <c r="U7" s="6"/>
      <c r="V7" s="6"/>
      <c r="W7" s="6"/>
      <c r="X7" s="6"/>
    </row>
    <row r="8" spans="1:24" ht="13.9" customHeight="1" x14ac:dyDescent="0.2">
      <c r="A8" s="9" t="s">
        <v>30</v>
      </c>
      <c r="B8" s="3">
        <v>2661796.01291</v>
      </c>
      <c r="C8" s="3">
        <v>2842883.8133299998</v>
      </c>
      <c r="D8" s="3">
        <v>-180769.74041999999</v>
      </c>
      <c r="E8" s="3">
        <v>1351895.8163000001</v>
      </c>
      <c r="F8" s="3">
        <v>1163668.46248</v>
      </c>
      <c r="G8" s="3">
        <v>188227.35381999999</v>
      </c>
      <c r="I8" s="8" t="str">
        <f>IF(A8="= Бокситогорский район =","Бокситогорский муниципальный район",A8)</f>
        <v>Бокситогорский муниципальный район</v>
      </c>
      <c r="J8" s="10">
        <f t="shared" ref="J8:J25" si="0">ROUND(B8,1)</f>
        <v>2661796</v>
      </c>
      <c r="K8" s="10">
        <f t="shared" ref="K8:K25" si="1">ROUND(E8,1)</f>
        <v>1351895.8</v>
      </c>
      <c r="L8" s="10">
        <f t="shared" ref="L8:L26" si="2">K8/J8*100</f>
        <v>50.788858349775865</v>
      </c>
      <c r="M8" s="10">
        <f t="shared" ref="M8:M25" si="3">ROUND(C8,1)</f>
        <v>2842883.8</v>
      </c>
      <c r="N8" s="10">
        <f t="shared" ref="N8:N25" si="4">ROUND(F8,1)</f>
        <v>1163668.5</v>
      </c>
      <c r="O8" s="10">
        <f t="shared" ref="O8:O26" si="5">N8/M8*100</f>
        <v>40.932678993070347</v>
      </c>
      <c r="P8" s="10">
        <f>ROUND(D8,1)</f>
        <v>-180769.7</v>
      </c>
      <c r="Q8" s="10">
        <f>K8-N8</f>
        <v>188227.30000000005</v>
      </c>
      <c r="R8" s="14"/>
    </row>
    <row r="9" spans="1:24" ht="13.9" customHeight="1" x14ac:dyDescent="0.2">
      <c r="A9" s="9" t="s">
        <v>22</v>
      </c>
      <c r="B9" s="3">
        <v>2382354.4478699998</v>
      </c>
      <c r="C9" s="3">
        <v>2694233.0525600002</v>
      </c>
      <c r="D9" s="3">
        <v>-212942.86037000001</v>
      </c>
      <c r="E9" s="3">
        <v>1355604.9932299999</v>
      </c>
      <c r="F9" s="3">
        <v>1286448.0714400001</v>
      </c>
      <c r="G9" s="3">
        <v>69156.921789999993</v>
      </c>
      <c r="I9" s="8" t="str">
        <f>IF(A9="= Волосовский район =","Волосовский муниципальный район",A9)</f>
        <v>Волосовский муниципальный район</v>
      </c>
      <c r="J9" s="10">
        <f t="shared" si="0"/>
        <v>2382354.4</v>
      </c>
      <c r="K9" s="10">
        <f t="shared" si="1"/>
        <v>1355605</v>
      </c>
      <c r="L9" s="10">
        <f t="shared" si="2"/>
        <v>56.901903427970247</v>
      </c>
      <c r="M9" s="10">
        <f t="shared" si="3"/>
        <v>2694233.1</v>
      </c>
      <c r="N9" s="10">
        <f t="shared" si="4"/>
        <v>1286448.1000000001</v>
      </c>
      <c r="O9" s="10">
        <f t="shared" si="5"/>
        <v>47.74821079883548</v>
      </c>
      <c r="P9" s="10">
        <f t="shared" ref="P9:P25" si="6">ROUND(D9,1)</f>
        <v>-212942.9</v>
      </c>
      <c r="Q9" s="10">
        <f t="shared" ref="Q9:Q26" si="7">K9-N9</f>
        <v>69156.899999999907</v>
      </c>
      <c r="R9" s="14"/>
    </row>
    <row r="10" spans="1:24" ht="13.9" customHeight="1" x14ac:dyDescent="0.2">
      <c r="A10" s="9" t="s">
        <v>27</v>
      </c>
      <c r="B10" s="3">
        <v>4217898.5802999996</v>
      </c>
      <c r="C10" s="3">
        <v>4419072.8601799998</v>
      </c>
      <c r="D10" s="3">
        <v>-184177.65152000001</v>
      </c>
      <c r="E10" s="3">
        <v>2588653.6979299998</v>
      </c>
      <c r="F10" s="3">
        <v>2258021.0469999998</v>
      </c>
      <c r="G10" s="3">
        <v>330632.65093</v>
      </c>
      <c r="I10" s="8" t="str">
        <f>IF(A10="= Волховский район =","Волховский муниципальный район",A10)</f>
        <v>Волховский муниципальный район</v>
      </c>
      <c r="J10" s="10">
        <f t="shared" si="0"/>
        <v>4217898.5999999996</v>
      </c>
      <c r="K10" s="10">
        <f t="shared" si="1"/>
        <v>2588653.7000000002</v>
      </c>
      <c r="L10" s="10">
        <f t="shared" si="2"/>
        <v>61.373066199362889</v>
      </c>
      <c r="M10" s="10">
        <f t="shared" si="3"/>
        <v>4419072.9000000004</v>
      </c>
      <c r="N10" s="10">
        <f t="shared" si="4"/>
        <v>2258021</v>
      </c>
      <c r="O10" s="10">
        <f t="shared" si="5"/>
        <v>51.097165652098653</v>
      </c>
      <c r="P10" s="10">
        <f t="shared" si="6"/>
        <v>-184177.7</v>
      </c>
      <c r="Q10" s="10">
        <f t="shared" si="7"/>
        <v>330632.70000000019</v>
      </c>
      <c r="R10" s="14"/>
    </row>
    <row r="11" spans="1:24" ht="13.9" customHeight="1" x14ac:dyDescent="0.2">
      <c r="A11" s="9" t="s">
        <v>14</v>
      </c>
      <c r="B11" s="3">
        <v>17309147.008480001</v>
      </c>
      <c r="C11" s="3">
        <v>19695437.889010001</v>
      </c>
      <c r="D11" s="3">
        <v>-1445771.41698</v>
      </c>
      <c r="E11" s="3">
        <v>11355959.276830001</v>
      </c>
      <c r="F11" s="3">
        <v>10612512.225880001</v>
      </c>
      <c r="G11" s="3">
        <v>743447.05094999995</v>
      </c>
      <c r="I11" s="8" t="str">
        <f>IF(A11="= Всеволожский район =","Всеволожский муниципальный район",A11)</f>
        <v>Всеволожский муниципальный район</v>
      </c>
      <c r="J11" s="10">
        <f t="shared" si="0"/>
        <v>17309147</v>
      </c>
      <c r="K11" s="10">
        <f t="shared" si="1"/>
        <v>11355959.300000001</v>
      </c>
      <c r="L11" s="10">
        <f t="shared" si="2"/>
        <v>65.606695119060461</v>
      </c>
      <c r="M11" s="10">
        <f t="shared" si="3"/>
        <v>19695437.899999999</v>
      </c>
      <c r="N11" s="10">
        <f t="shared" si="4"/>
        <v>10612512.199999999</v>
      </c>
      <c r="O11" s="10">
        <f t="shared" si="5"/>
        <v>53.883098481400104</v>
      </c>
      <c r="P11" s="10">
        <f t="shared" si="6"/>
        <v>-1445771.4</v>
      </c>
      <c r="Q11" s="10">
        <f t="shared" si="7"/>
        <v>743447.10000000149</v>
      </c>
      <c r="R11" s="14"/>
    </row>
    <row r="12" spans="1:24" ht="13.9" customHeight="1" x14ac:dyDescent="0.2">
      <c r="A12" s="9" t="s">
        <v>5</v>
      </c>
      <c r="B12" s="3">
        <v>7594266.2917600004</v>
      </c>
      <c r="C12" s="3">
        <v>8163856.9675599998</v>
      </c>
      <c r="D12" s="3">
        <v>-201773.91883000001</v>
      </c>
      <c r="E12" s="3">
        <v>5014049.7230500001</v>
      </c>
      <c r="F12" s="3">
        <v>3939189.47988</v>
      </c>
      <c r="G12" s="3">
        <v>1074860.2431699999</v>
      </c>
      <c r="I12" s="8" t="str">
        <f>IF(A12="= Выборгский район =","Выборгский район",A12)</f>
        <v>Выборгский район</v>
      </c>
      <c r="J12" s="10">
        <f t="shared" si="0"/>
        <v>7594266.2999999998</v>
      </c>
      <c r="K12" s="10">
        <f t="shared" si="1"/>
        <v>5014049.7</v>
      </c>
      <c r="L12" s="10">
        <f t="shared" si="2"/>
        <v>66.024149034647365</v>
      </c>
      <c r="M12" s="10">
        <f t="shared" si="3"/>
        <v>8163857</v>
      </c>
      <c r="N12" s="10">
        <f t="shared" si="4"/>
        <v>3939189.5</v>
      </c>
      <c r="O12" s="10">
        <f t="shared" si="5"/>
        <v>48.251573980288974</v>
      </c>
      <c r="P12" s="10">
        <f t="shared" si="6"/>
        <v>-201773.9</v>
      </c>
      <c r="Q12" s="10">
        <f t="shared" si="7"/>
        <v>1074860.2000000002</v>
      </c>
      <c r="R12" s="14"/>
    </row>
    <row r="13" spans="1:24" ht="13.9" customHeight="1" x14ac:dyDescent="0.2">
      <c r="A13" s="9" t="s">
        <v>29</v>
      </c>
      <c r="B13" s="3">
        <v>9908921.4810000006</v>
      </c>
      <c r="C13" s="3">
        <v>11174122.5572</v>
      </c>
      <c r="D13" s="3">
        <v>-529978.14217999997</v>
      </c>
      <c r="E13" s="3">
        <v>5434092.3855499998</v>
      </c>
      <c r="F13" s="3">
        <v>5079448.35836</v>
      </c>
      <c r="G13" s="3">
        <v>354644.02718999999</v>
      </c>
      <c r="I13" s="8" t="str">
        <f>IF(A13="= Гатчинский район =","Гатчинский муниципальный район",A13)</f>
        <v>Гатчинский муниципальный район</v>
      </c>
      <c r="J13" s="10">
        <f t="shared" si="0"/>
        <v>9908921.5</v>
      </c>
      <c r="K13" s="10">
        <f t="shared" si="1"/>
        <v>5434092.4000000004</v>
      </c>
      <c r="L13" s="10">
        <f t="shared" si="2"/>
        <v>54.840402156783661</v>
      </c>
      <c r="M13" s="10">
        <f t="shared" si="3"/>
        <v>11174122.6</v>
      </c>
      <c r="N13" s="10">
        <f t="shared" si="4"/>
        <v>5079448.4000000004</v>
      </c>
      <c r="O13" s="10">
        <f t="shared" si="5"/>
        <v>45.457246012317789</v>
      </c>
      <c r="P13" s="10">
        <f t="shared" si="6"/>
        <v>-529978.1</v>
      </c>
      <c r="Q13" s="10">
        <f t="shared" si="7"/>
        <v>354644</v>
      </c>
      <c r="R13" s="14"/>
    </row>
    <row r="14" spans="1:24" ht="13.9" customHeight="1" x14ac:dyDescent="0.2">
      <c r="A14" s="9" t="s">
        <v>13</v>
      </c>
      <c r="B14" s="3">
        <v>4394030.9579299996</v>
      </c>
      <c r="C14" s="3">
        <v>5063001.5613700002</v>
      </c>
      <c r="D14" s="3">
        <v>-601463.41339</v>
      </c>
      <c r="E14" s="3">
        <v>2247912.9207000001</v>
      </c>
      <c r="F14" s="3">
        <v>2257399.1663899999</v>
      </c>
      <c r="G14" s="3">
        <v>-9486.2456899999997</v>
      </c>
      <c r="I14" s="8" t="str">
        <f>IF(A14="= Кингисеппский район =","Кингисеппский муниципальный район",A14)</f>
        <v>Кингисеппский муниципальный район</v>
      </c>
      <c r="J14" s="10">
        <f t="shared" si="0"/>
        <v>4394031</v>
      </c>
      <c r="K14" s="10">
        <f t="shared" si="1"/>
        <v>2247912.9</v>
      </c>
      <c r="L14" s="10">
        <f t="shared" si="2"/>
        <v>51.158330471496448</v>
      </c>
      <c r="M14" s="10">
        <f t="shared" si="3"/>
        <v>5063001.5999999996</v>
      </c>
      <c r="N14" s="10">
        <f t="shared" si="4"/>
        <v>2257399.2000000002</v>
      </c>
      <c r="O14" s="10">
        <f t="shared" si="5"/>
        <v>44.586183816335364</v>
      </c>
      <c r="P14" s="10">
        <f t="shared" si="6"/>
        <v>-601463.4</v>
      </c>
      <c r="Q14" s="10">
        <f t="shared" si="7"/>
        <v>-9486.3000000002794</v>
      </c>
      <c r="R14" s="14"/>
    </row>
    <row r="15" spans="1:24" ht="13.9" customHeight="1" x14ac:dyDescent="0.2">
      <c r="A15" s="9" t="s">
        <v>6</v>
      </c>
      <c r="B15" s="3">
        <v>2818942.6389600001</v>
      </c>
      <c r="C15" s="3">
        <v>3109415.8516000002</v>
      </c>
      <c r="D15" s="3">
        <v>-192651.45491999999</v>
      </c>
      <c r="E15" s="3">
        <v>1834633.2822499999</v>
      </c>
      <c r="F15" s="3">
        <v>1792803.78006</v>
      </c>
      <c r="G15" s="3">
        <v>41829.502189999999</v>
      </c>
      <c r="I15" s="8" t="str">
        <f>IF(A15="= Киришский район =","Киришский муниципальный район",A15)</f>
        <v>Киришский муниципальный район</v>
      </c>
      <c r="J15" s="10">
        <f t="shared" si="0"/>
        <v>2818942.6</v>
      </c>
      <c r="K15" s="10">
        <f t="shared" si="1"/>
        <v>1834633.3</v>
      </c>
      <c r="L15" s="10">
        <f t="shared" si="2"/>
        <v>65.082322002583524</v>
      </c>
      <c r="M15" s="10">
        <f t="shared" si="3"/>
        <v>3109415.9</v>
      </c>
      <c r="N15" s="10">
        <f t="shared" si="4"/>
        <v>1792803.8</v>
      </c>
      <c r="O15" s="10">
        <f t="shared" si="5"/>
        <v>57.657253248110038</v>
      </c>
      <c r="P15" s="10">
        <f t="shared" si="6"/>
        <v>-192651.5</v>
      </c>
      <c r="Q15" s="10">
        <f t="shared" si="7"/>
        <v>41829.5</v>
      </c>
      <c r="R15" s="14"/>
    </row>
    <row r="16" spans="1:24" ht="13.9" customHeight="1" x14ac:dyDescent="0.2">
      <c r="A16" s="9" t="s">
        <v>25</v>
      </c>
      <c r="B16" s="3">
        <v>4464074.5685099997</v>
      </c>
      <c r="C16" s="3">
        <v>4897477.5947099999</v>
      </c>
      <c r="D16" s="3">
        <v>-152020.29203000001</v>
      </c>
      <c r="E16" s="3">
        <v>2673861.17435</v>
      </c>
      <c r="F16" s="3">
        <v>2544334.4403499998</v>
      </c>
      <c r="G16" s="3">
        <v>129526.734</v>
      </c>
      <c r="I16" s="8" t="str">
        <f>IF(A16="= Кировский район =","Кировский муниципальный район",A16)</f>
        <v>Кировский муниципальный район</v>
      </c>
      <c r="J16" s="10">
        <f t="shared" si="0"/>
        <v>4464074.5999999996</v>
      </c>
      <c r="K16" s="10">
        <f t="shared" si="1"/>
        <v>2673861.2000000002</v>
      </c>
      <c r="L16" s="10">
        <f t="shared" si="2"/>
        <v>59.897323400464686</v>
      </c>
      <c r="M16" s="10">
        <f t="shared" si="3"/>
        <v>4897477.5999999996</v>
      </c>
      <c r="N16" s="10">
        <f t="shared" si="4"/>
        <v>2544334.4</v>
      </c>
      <c r="O16" s="10">
        <f t="shared" si="5"/>
        <v>51.951935420797021</v>
      </c>
      <c r="P16" s="10">
        <f t="shared" si="6"/>
        <v>-152020.29999999999</v>
      </c>
      <c r="Q16" s="10">
        <f t="shared" si="7"/>
        <v>129526.80000000028</v>
      </c>
      <c r="R16" s="14"/>
    </row>
    <row r="17" spans="1:18" ht="13.9" customHeight="1" x14ac:dyDescent="0.2">
      <c r="A17" s="9" t="s">
        <v>9</v>
      </c>
      <c r="B17" s="3">
        <v>1556693.97539</v>
      </c>
      <c r="C17" s="3">
        <v>1647412.06504</v>
      </c>
      <c r="D17" s="3">
        <v>-72128.36262</v>
      </c>
      <c r="E17" s="3">
        <v>931946.12216999999</v>
      </c>
      <c r="F17" s="3">
        <v>896230.03787999996</v>
      </c>
      <c r="G17" s="3">
        <v>35716.084289999999</v>
      </c>
      <c r="I17" s="8" t="str">
        <f>IF(A17="= Лодейнопольский район =","Лодейнопольский муниципальный район",A17)</f>
        <v>Лодейнопольский муниципальный район</v>
      </c>
      <c r="J17" s="10">
        <f t="shared" si="0"/>
        <v>1556694</v>
      </c>
      <c r="K17" s="10">
        <f t="shared" si="1"/>
        <v>931946.1</v>
      </c>
      <c r="L17" s="10">
        <f t="shared" si="2"/>
        <v>59.867006617870942</v>
      </c>
      <c r="M17" s="10">
        <f t="shared" si="3"/>
        <v>1647412.1</v>
      </c>
      <c r="N17" s="10">
        <f t="shared" si="4"/>
        <v>896230</v>
      </c>
      <c r="O17" s="10">
        <f t="shared" si="5"/>
        <v>54.402295576194923</v>
      </c>
      <c r="P17" s="10">
        <f t="shared" si="6"/>
        <v>-72128.399999999994</v>
      </c>
      <c r="Q17" s="10">
        <f t="shared" si="7"/>
        <v>35716.099999999977</v>
      </c>
      <c r="R17" s="14"/>
    </row>
    <row r="18" spans="1:18" ht="13.9" customHeight="1" x14ac:dyDescent="0.2">
      <c r="A18" s="9" t="s">
        <v>34</v>
      </c>
      <c r="B18" s="3">
        <v>4894156.6654500002</v>
      </c>
      <c r="C18" s="3">
        <v>5672267.8673200002</v>
      </c>
      <c r="D18" s="3">
        <v>-711319.45727999997</v>
      </c>
      <c r="E18" s="3">
        <v>2173781.6191099999</v>
      </c>
      <c r="F18" s="3">
        <v>2041352.4299099999</v>
      </c>
      <c r="G18" s="3">
        <v>132429.18919999999</v>
      </c>
      <c r="I18" s="8" t="str">
        <f>IF(A18="= Ломоносовский район =","Ломоносовский муниципальный район",A18)</f>
        <v>Ломоносовский муниципальный район</v>
      </c>
      <c r="J18" s="10">
        <f t="shared" si="0"/>
        <v>4894156.7</v>
      </c>
      <c r="K18" s="10">
        <f t="shared" si="1"/>
        <v>2173781.6</v>
      </c>
      <c r="L18" s="10">
        <f t="shared" si="2"/>
        <v>44.41585615760934</v>
      </c>
      <c r="M18" s="10">
        <f t="shared" si="3"/>
        <v>5672267.9000000004</v>
      </c>
      <c r="N18" s="10">
        <f t="shared" si="4"/>
        <v>2041352.4</v>
      </c>
      <c r="O18" s="10">
        <f t="shared" si="5"/>
        <v>35.988293148142738</v>
      </c>
      <c r="P18" s="10">
        <f t="shared" si="6"/>
        <v>-711319.5</v>
      </c>
      <c r="Q18" s="10">
        <f t="shared" si="7"/>
        <v>132429.20000000019</v>
      </c>
      <c r="R18" s="14"/>
    </row>
    <row r="19" spans="1:18" ht="13.9" customHeight="1" x14ac:dyDescent="0.2">
      <c r="A19" s="9" t="s">
        <v>23</v>
      </c>
      <c r="B19" s="3">
        <v>3339332.7571100001</v>
      </c>
      <c r="C19" s="3">
        <v>3767566.4369800002</v>
      </c>
      <c r="D19" s="3">
        <v>-268018.75942999998</v>
      </c>
      <c r="E19" s="3">
        <v>1802279.5913499999</v>
      </c>
      <c r="F19" s="3">
        <v>1673445.2609699999</v>
      </c>
      <c r="G19" s="3">
        <v>128834.33038</v>
      </c>
      <c r="I19" s="8" t="str">
        <f>IF(A19="= Лужский район =","Лужский муниципальный район",A19)</f>
        <v>Лужский муниципальный район</v>
      </c>
      <c r="J19" s="10">
        <f t="shared" si="0"/>
        <v>3339332.8</v>
      </c>
      <c r="K19" s="10">
        <f t="shared" si="1"/>
        <v>1802279.6</v>
      </c>
      <c r="L19" s="10">
        <f t="shared" si="2"/>
        <v>53.971248388300808</v>
      </c>
      <c r="M19" s="10">
        <f t="shared" si="3"/>
        <v>3767566.4</v>
      </c>
      <c r="N19" s="10">
        <f t="shared" si="4"/>
        <v>1673445.3</v>
      </c>
      <c r="O19" s="10">
        <f t="shared" si="5"/>
        <v>44.417141526689484</v>
      </c>
      <c r="P19" s="10">
        <f t="shared" si="6"/>
        <v>-268018.8</v>
      </c>
      <c r="Q19" s="10">
        <f t="shared" si="7"/>
        <v>128834.30000000005</v>
      </c>
      <c r="R19" s="14"/>
    </row>
    <row r="20" spans="1:18" ht="13.9" customHeight="1" x14ac:dyDescent="0.2">
      <c r="A20" s="9" t="s">
        <v>19</v>
      </c>
      <c r="B20" s="3">
        <v>1602990.69689</v>
      </c>
      <c r="C20" s="3">
        <v>1881830.8049300001</v>
      </c>
      <c r="D20" s="3">
        <v>-80399.147530000002</v>
      </c>
      <c r="E20" s="3">
        <v>820848.52084000001</v>
      </c>
      <c r="F20" s="3">
        <v>797604.99552</v>
      </c>
      <c r="G20" s="3">
        <v>23243.525320000001</v>
      </c>
      <c r="I20" s="8" t="str">
        <f>IF(A20="= Подпорожский район =","Подпорожский муниципальный район",A20)</f>
        <v>Подпорожский муниципальный район</v>
      </c>
      <c r="J20" s="10">
        <f t="shared" si="0"/>
        <v>1602990.7</v>
      </c>
      <c r="K20" s="10">
        <f t="shared" si="1"/>
        <v>820848.5</v>
      </c>
      <c r="L20" s="10">
        <f t="shared" si="2"/>
        <v>51.207315176563405</v>
      </c>
      <c r="M20" s="10">
        <f t="shared" si="3"/>
        <v>1881830.8</v>
      </c>
      <c r="N20" s="10">
        <f t="shared" si="4"/>
        <v>797605</v>
      </c>
      <c r="O20" s="10">
        <f t="shared" si="5"/>
        <v>42.3845225617521</v>
      </c>
      <c r="P20" s="10">
        <f t="shared" si="6"/>
        <v>-80399.100000000006</v>
      </c>
      <c r="Q20" s="10">
        <f t="shared" si="7"/>
        <v>23243.5</v>
      </c>
      <c r="R20" s="14"/>
    </row>
    <row r="21" spans="1:18" ht="13.9" customHeight="1" x14ac:dyDescent="0.2">
      <c r="A21" s="9" t="s">
        <v>8</v>
      </c>
      <c r="B21" s="3">
        <v>3442668.7367600002</v>
      </c>
      <c r="C21" s="3">
        <v>3708558.19038</v>
      </c>
      <c r="D21" s="3">
        <v>-130697.12824999999</v>
      </c>
      <c r="E21" s="3">
        <v>1978991.63888</v>
      </c>
      <c r="F21" s="3">
        <v>1757913.24297</v>
      </c>
      <c r="G21" s="3">
        <v>221078.39590999999</v>
      </c>
      <c r="I21" s="8" t="str">
        <f>IF(A21="= Приозерский район =","Приозерский муниципальный район",A21)</f>
        <v>Приозерский муниципальный район</v>
      </c>
      <c r="J21" s="10">
        <f t="shared" si="0"/>
        <v>3442668.7</v>
      </c>
      <c r="K21" s="10">
        <f t="shared" si="1"/>
        <v>1978991.6</v>
      </c>
      <c r="L21" s="10">
        <f t="shared" si="2"/>
        <v>57.484230184565831</v>
      </c>
      <c r="M21" s="10">
        <f t="shared" si="3"/>
        <v>3708558.2</v>
      </c>
      <c r="N21" s="10">
        <f t="shared" si="4"/>
        <v>1757913.2</v>
      </c>
      <c r="O21" s="10">
        <f t="shared" si="5"/>
        <v>47.401526555522302</v>
      </c>
      <c r="P21" s="10">
        <f t="shared" si="6"/>
        <v>-130697.1</v>
      </c>
      <c r="Q21" s="10">
        <f t="shared" si="7"/>
        <v>221078.40000000014</v>
      </c>
      <c r="R21" s="14"/>
    </row>
    <row r="22" spans="1:18" ht="13.9" customHeight="1" x14ac:dyDescent="0.2">
      <c r="A22" s="9" t="s">
        <v>10</v>
      </c>
      <c r="B22" s="3">
        <v>1853851.0424599999</v>
      </c>
      <c r="C22" s="3">
        <v>2040136.4710500001</v>
      </c>
      <c r="D22" s="3">
        <v>-138365.47459</v>
      </c>
      <c r="E22" s="3">
        <v>1097058.6822299999</v>
      </c>
      <c r="F22" s="3">
        <v>987534.48822000006</v>
      </c>
      <c r="G22" s="3">
        <v>109524.19401000001</v>
      </c>
      <c r="I22" s="8" t="str">
        <f>IF(A22="= Сланцевский район =","Сланцевский муниципальный район",A22)</f>
        <v>Сланцевский муниципальный район</v>
      </c>
      <c r="J22" s="10">
        <f t="shared" si="0"/>
        <v>1853851</v>
      </c>
      <c r="K22" s="10">
        <f t="shared" si="1"/>
        <v>1097058.7</v>
      </c>
      <c r="L22" s="10">
        <f t="shared" si="2"/>
        <v>59.177285553153943</v>
      </c>
      <c r="M22" s="10">
        <f t="shared" si="3"/>
        <v>2040136.5</v>
      </c>
      <c r="N22" s="10">
        <f t="shared" si="4"/>
        <v>987534.5</v>
      </c>
      <c r="O22" s="10">
        <f t="shared" si="5"/>
        <v>48.405315036518388</v>
      </c>
      <c r="P22" s="10">
        <f t="shared" si="6"/>
        <v>-138365.5</v>
      </c>
      <c r="Q22" s="10">
        <f t="shared" si="7"/>
        <v>109524.19999999995</v>
      </c>
      <c r="R22" s="14"/>
    </row>
    <row r="23" spans="1:18" ht="13.9" customHeight="1" x14ac:dyDescent="0.2">
      <c r="A23" s="9" t="s">
        <v>1</v>
      </c>
      <c r="B23" s="3">
        <v>2802182.8333100001</v>
      </c>
      <c r="C23" s="3">
        <v>3136476.17245</v>
      </c>
      <c r="D23" s="3">
        <v>-334293.33914</v>
      </c>
      <c r="E23" s="3">
        <v>1763586.3445299999</v>
      </c>
      <c r="F23" s="3">
        <v>1623140.40334</v>
      </c>
      <c r="G23" s="3">
        <v>140445.94119000001</v>
      </c>
      <c r="I23" s="8" t="str">
        <f>IF(A23="= Сосновоборский городской округ =","Сосновоборский городской округ",A23)</f>
        <v>Сосновоборский городской округ</v>
      </c>
      <c r="J23" s="10">
        <f t="shared" si="0"/>
        <v>2802182.8</v>
      </c>
      <c r="K23" s="10">
        <f t="shared" si="1"/>
        <v>1763586.3</v>
      </c>
      <c r="L23" s="10">
        <f t="shared" si="2"/>
        <v>62.936161766462916</v>
      </c>
      <c r="M23" s="10">
        <f t="shared" si="3"/>
        <v>3136476.2</v>
      </c>
      <c r="N23" s="10">
        <f t="shared" si="4"/>
        <v>1623140.4</v>
      </c>
      <c r="O23" s="10">
        <f t="shared" si="5"/>
        <v>51.750445292714154</v>
      </c>
      <c r="P23" s="10">
        <f t="shared" si="6"/>
        <v>-334293.3</v>
      </c>
      <c r="Q23" s="10">
        <f t="shared" si="7"/>
        <v>140445.90000000014</v>
      </c>
      <c r="R23" s="14"/>
    </row>
    <row r="24" spans="1:18" ht="13.9" customHeight="1" x14ac:dyDescent="0.2">
      <c r="A24" s="9" t="s">
        <v>28</v>
      </c>
      <c r="B24" s="3">
        <v>3030625.7601200002</v>
      </c>
      <c r="C24" s="3">
        <v>3375151.6864299998</v>
      </c>
      <c r="D24" s="3">
        <v>-315763.48339000001</v>
      </c>
      <c r="E24" s="3">
        <v>2107718.91726</v>
      </c>
      <c r="F24" s="3">
        <v>2049232.2208199999</v>
      </c>
      <c r="G24" s="3">
        <v>58486.69644</v>
      </c>
      <c r="I24" s="8" t="str">
        <f>IF(A24="= Тихвинский район =","Тихвинский муниципальный район",A24)</f>
        <v>Тихвинский муниципальный район</v>
      </c>
      <c r="J24" s="10">
        <f t="shared" si="0"/>
        <v>3030625.8</v>
      </c>
      <c r="K24" s="10">
        <f t="shared" si="1"/>
        <v>2107718.9</v>
      </c>
      <c r="L24" s="10">
        <f t="shared" si="2"/>
        <v>69.547315937190263</v>
      </c>
      <c r="M24" s="10">
        <f t="shared" si="3"/>
        <v>3375151.7</v>
      </c>
      <c r="N24" s="10">
        <f t="shared" si="4"/>
        <v>2049232.2</v>
      </c>
      <c r="O24" s="10">
        <f t="shared" si="5"/>
        <v>60.715262072516616</v>
      </c>
      <c r="P24" s="10">
        <f t="shared" si="6"/>
        <v>-315763.5</v>
      </c>
      <c r="Q24" s="10">
        <f t="shared" si="7"/>
        <v>58486.699999999953</v>
      </c>
      <c r="R24" s="14"/>
    </row>
    <row r="25" spans="1:18" ht="13.9" customHeight="1" x14ac:dyDescent="0.2">
      <c r="A25" s="9" t="s">
        <v>12</v>
      </c>
      <c r="B25" s="3">
        <v>5170672.3455800004</v>
      </c>
      <c r="C25" s="3">
        <v>5739607.1414799998</v>
      </c>
      <c r="D25" s="3">
        <v>-568934.79590000003</v>
      </c>
      <c r="E25" s="3">
        <v>2762348.70389</v>
      </c>
      <c r="F25" s="3">
        <v>2706673.1313499999</v>
      </c>
      <c r="G25" s="3">
        <v>55675.572540000001</v>
      </c>
      <c r="I25" s="8" t="str">
        <f>IF(A25="= Тосненский район =","Тосненский район",A25)</f>
        <v>Тосненский район</v>
      </c>
      <c r="J25" s="10">
        <f t="shared" si="0"/>
        <v>5170672.3</v>
      </c>
      <c r="K25" s="10">
        <f t="shared" si="1"/>
        <v>2762348.7</v>
      </c>
      <c r="L25" s="10">
        <f t="shared" si="2"/>
        <v>53.423395251716109</v>
      </c>
      <c r="M25" s="10">
        <f t="shared" si="3"/>
        <v>5739607.0999999996</v>
      </c>
      <c r="N25" s="10">
        <f t="shared" si="4"/>
        <v>2706673.1</v>
      </c>
      <c r="O25" s="10">
        <f t="shared" si="5"/>
        <v>47.157811551247129</v>
      </c>
      <c r="P25" s="10">
        <f t="shared" si="6"/>
        <v>-568934.80000000005</v>
      </c>
      <c r="Q25" s="10">
        <f t="shared" si="7"/>
        <v>55675.600000000093</v>
      </c>
      <c r="R25" s="14"/>
    </row>
    <row r="26" spans="1:18" ht="12.95" customHeight="1" x14ac:dyDescent="0.2">
      <c r="I26" s="11" t="s">
        <v>2</v>
      </c>
      <c r="J26" s="13">
        <f t="shared" ref="J26:K26" si="8">SUM(J8:J25)</f>
        <v>83444606.799999997</v>
      </c>
      <c r="K26" s="13">
        <f t="shared" si="8"/>
        <v>49295223.300000004</v>
      </c>
      <c r="L26" s="13">
        <f t="shared" si="2"/>
        <v>59.075385684482619</v>
      </c>
      <c r="M26" s="13">
        <f t="shared" ref="M26:N26" si="9">SUM(M8:M25)</f>
        <v>93028509.300000012</v>
      </c>
      <c r="N26" s="13">
        <f t="shared" si="9"/>
        <v>45466951.199999996</v>
      </c>
      <c r="O26" s="13">
        <f t="shared" si="5"/>
        <v>48.874212370078247</v>
      </c>
      <c r="P26" s="13">
        <f>SUM(P8:P25)</f>
        <v>-6321468.8999999985</v>
      </c>
      <c r="Q26" s="13">
        <f t="shared" si="7"/>
        <v>3828272.1000000089</v>
      </c>
      <c r="R26" s="14"/>
    </row>
    <row r="27" spans="1:18" x14ac:dyDescent="0.2">
      <c r="R27" s="14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59055118110236227" bottom="0" header="0" footer="0"/>
  <pageSetup paperSize="9" scale="85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2020-09-16T11:33:07Z</cp:lastPrinted>
  <dcterms:created xsi:type="dcterms:W3CDTF">2020-09-16T11:30:47Z</dcterms:created>
  <dcterms:modified xsi:type="dcterms:W3CDTF">2020-09-23T08:54:29Z</dcterms:modified>
</cp:coreProperties>
</file>