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60" windowWidth="18075" windowHeight="9900"/>
  </bookViews>
  <sheets>
    <sheet name="Лист1" sheetId="1" r:id="rId1"/>
  </sheets>
  <definedNames>
    <definedName name="_xlnm.Print_Area" localSheetId="0">Лист1!$A$1:$P$26</definedName>
  </definedNames>
  <calcPr calcId="145621"/>
</workbook>
</file>

<file path=xl/calcChain.xml><?xml version="1.0" encoding="utf-8"?>
<calcChain xmlns="http://schemas.openxmlformats.org/spreadsheetml/2006/main">
  <c r="O25" i="1" l="1"/>
  <c r="M25" i="1"/>
  <c r="N25" i="1" s="1"/>
  <c r="L25" i="1"/>
  <c r="J25" i="1"/>
  <c r="P25" i="1" s="1"/>
  <c r="I25" i="1"/>
  <c r="H25" i="1"/>
  <c r="O24" i="1"/>
  <c r="M24" i="1"/>
  <c r="L24" i="1"/>
  <c r="J24" i="1"/>
  <c r="P24" i="1" s="1"/>
  <c r="I24" i="1"/>
  <c r="H24" i="1"/>
  <c r="O23" i="1"/>
  <c r="M23" i="1"/>
  <c r="L23" i="1"/>
  <c r="J23" i="1"/>
  <c r="I23" i="1"/>
  <c r="H23" i="1"/>
  <c r="O22" i="1"/>
  <c r="M22" i="1"/>
  <c r="L22" i="1"/>
  <c r="J22" i="1"/>
  <c r="I22" i="1"/>
  <c r="H22" i="1"/>
  <c r="O21" i="1"/>
  <c r="M21" i="1"/>
  <c r="N21" i="1" s="1"/>
  <c r="L21" i="1"/>
  <c r="J21" i="1"/>
  <c r="I21" i="1"/>
  <c r="H21" i="1"/>
  <c r="O20" i="1"/>
  <c r="M20" i="1"/>
  <c r="P20" i="1" s="1"/>
  <c r="L20" i="1"/>
  <c r="J20" i="1"/>
  <c r="I20" i="1"/>
  <c r="K20" i="1" s="1"/>
  <c r="H20" i="1"/>
  <c r="O19" i="1"/>
  <c r="M19" i="1"/>
  <c r="L19" i="1"/>
  <c r="J19" i="1"/>
  <c r="K19" i="1" s="1"/>
  <c r="I19" i="1"/>
  <c r="H19" i="1"/>
  <c r="O18" i="1"/>
  <c r="M18" i="1"/>
  <c r="N18" i="1" s="1"/>
  <c r="L18" i="1"/>
  <c r="J18" i="1"/>
  <c r="I18" i="1"/>
  <c r="H18" i="1"/>
  <c r="O17" i="1"/>
  <c r="M17" i="1"/>
  <c r="N17" i="1" s="1"/>
  <c r="L17" i="1"/>
  <c r="J17" i="1"/>
  <c r="I17" i="1"/>
  <c r="H17" i="1"/>
  <c r="O16" i="1"/>
  <c r="M16" i="1"/>
  <c r="P16" i="1" s="1"/>
  <c r="L16" i="1"/>
  <c r="J16" i="1"/>
  <c r="I16" i="1"/>
  <c r="K16" i="1" s="1"/>
  <c r="H16" i="1"/>
  <c r="O15" i="1"/>
  <c r="M15" i="1"/>
  <c r="L15" i="1"/>
  <c r="J15" i="1"/>
  <c r="K15" i="1" s="1"/>
  <c r="I15" i="1"/>
  <c r="H15" i="1"/>
  <c r="O14" i="1"/>
  <c r="M14" i="1"/>
  <c r="N14" i="1" s="1"/>
  <c r="L14" i="1"/>
  <c r="J14" i="1"/>
  <c r="I14" i="1"/>
  <c r="H14" i="1"/>
  <c r="O13" i="1"/>
  <c r="M13" i="1"/>
  <c r="N13" i="1" s="1"/>
  <c r="L13" i="1"/>
  <c r="J13" i="1"/>
  <c r="I13" i="1"/>
  <c r="H13" i="1"/>
  <c r="O12" i="1"/>
  <c r="M12" i="1"/>
  <c r="P12" i="1" s="1"/>
  <c r="L12" i="1"/>
  <c r="J12" i="1"/>
  <c r="I12" i="1"/>
  <c r="K12" i="1" s="1"/>
  <c r="H12" i="1"/>
  <c r="O11" i="1"/>
  <c r="M11" i="1"/>
  <c r="L11" i="1"/>
  <c r="J11" i="1"/>
  <c r="K11" i="1" s="1"/>
  <c r="I11" i="1"/>
  <c r="H11" i="1"/>
  <c r="O10" i="1"/>
  <c r="M10" i="1"/>
  <c r="N10" i="1" s="1"/>
  <c r="L10" i="1"/>
  <c r="J10" i="1"/>
  <c r="I10" i="1"/>
  <c r="H10" i="1"/>
  <c r="O9" i="1"/>
  <c r="M9" i="1"/>
  <c r="N9" i="1" s="1"/>
  <c r="L9" i="1"/>
  <c r="J9" i="1"/>
  <c r="I9" i="1"/>
  <c r="H9" i="1"/>
  <c r="O8" i="1"/>
  <c r="M8" i="1"/>
  <c r="P8" i="1" s="1"/>
  <c r="L8" i="1"/>
  <c r="L26" i="1" s="1"/>
  <c r="J8" i="1"/>
  <c r="I8" i="1"/>
  <c r="K8" i="1" s="1"/>
  <c r="H8" i="1"/>
  <c r="P11" i="1" l="1"/>
  <c r="P15" i="1"/>
  <c r="P19" i="1"/>
  <c r="N22" i="1"/>
  <c r="K23" i="1"/>
  <c r="P23" i="1"/>
  <c r="K24" i="1"/>
  <c r="I26" i="1"/>
  <c r="M26" i="1"/>
  <c r="K10" i="1"/>
  <c r="N11" i="1"/>
  <c r="N12" i="1"/>
  <c r="K14" i="1"/>
  <c r="N15" i="1"/>
  <c r="N16" i="1"/>
  <c r="K18" i="1"/>
  <c r="N19" i="1"/>
  <c r="N20" i="1"/>
  <c r="K22" i="1"/>
  <c r="N23" i="1"/>
  <c r="N24" i="1"/>
  <c r="O26" i="1"/>
  <c r="P9" i="1"/>
  <c r="P13" i="1"/>
  <c r="P17" i="1"/>
  <c r="P21" i="1"/>
  <c r="N26" i="1"/>
  <c r="K21" i="1"/>
  <c r="K25" i="1"/>
  <c r="N8" i="1"/>
  <c r="P10" i="1"/>
  <c r="P14" i="1"/>
  <c r="P18" i="1"/>
  <c r="P22" i="1"/>
  <c r="J26" i="1"/>
  <c r="K13" i="1"/>
  <c r="K17" i="1"/>
  <c r="K9" i="1"/>
  <c r="P26" i="1" l="1"/>
  <c r="K26" i="1"/>
</calcChain>
</file>

<file path=xl/sharedStrings.xml><?xml version="1.0" encoding="utf-8"?>
<sst xmlns="http://schemas.openxmlformats.org/spreadsheetml/2006/main" count="81" uniqueCount="41">
  <si>
    <t>= Сосновоборский городской округ =</t>
  </si>
  <si>
    <t xml:space="preserve">ИТОГО:   </t>
  </si>
  <si>
    <t>июнь 2020 года</t>
  </si>
  <si>
    <t>Утвержд. - консолидированный бюджет субъекта РФ</t>
  </si>
  <si>
    <t>Утвержденные бюджетные назначения</t>
  </si>
  <si>
    <t>= Выборгский район =</t>
  </si>
  <si>
    <t>= Киришский район =</t>
  </si>
  <si>
    <t>00085000000000000000</t>
  </si>
  <si>
    <t>= Приозерский район =</t>
  </si>
  <si>
    <t>= Лодейнопольский район =</t>
  </si>
  <si>
    <t>= Сланцевский район =</t>
  </si>
  <si>
    <t>00096000000000000000</t>
  </si>
  <si>
    <t>= Тосненский район =</t>
  </si>
  <si>
    <t>= Кингисеппский район =</t>
  </si>
  <si>
    <t>= Всеволожский район =</t>
  </si>
  <si>
    <t>(ф. 317) Исполнение консолидированных бюджетов МР и ГО</t>
  </si>
  <si>
    <t>РАСХОДЫ</t>
  </si>
  <si>
    <t>19</t>
  </si>
  <si>
    <t>Бюджет</t>
  </si>
  <si>
    <t>= Подпорожский район =</t>
  </si>
  <si>
    <t>ДОХОДЫ</t>
  </si>
  <si>
    <t>Дефицит(-), Профицит(+)</t>
  </si>
  <si>
    <t>= Волосовский район =</t>
  </si>
  <si>
    <t>= Лужский район =</t>
  </si>
  <si>
    <t>6</t>
  </si>
  <si>
    <t>= Кировский район =</t>
  </si>
  <si>
    <t>в тыс. рублей</t>
  </si>
  <si>
    <t>= Волховский район =</t>
  </si>
  <si>
    <t>= Тихвинский район =</t>
  </si>
  <si>
    <t>= Гатчинский район =</t>
  </si>
  <si>
    <t>= Бокситогорский район =</t>
  </si>
  <si>
    <t>Исполнено - консолидированный бюджет субъекта РФ</t>
  </si>
  <si>
    <t>Наименование организации</t>
  </si>
  <si>
    <t>% исполнения</t>
  </si>
  <si>
    <t>= Ломоносовский район =</t>
  </si>
  <si>
    <t>00079000000000000000</t>
  </si>
  <si>
    <t>Исполнено</t>
  </si>
  <si>
    <t>по состоянию на  1 июля 2020 года</t>
  </si>
  <si>
    <t xml:space="preserve">Исполнение консолидированных бюджетов муниципальных районов и городского округа  </t>
  </si>
  <si>
    <t>Исполнение консолидированных бюджетов МР и ГО  за период:    декабрь 2019 года</t>
  </si>
  <si>
    <t xml:space="preserve">Исполнение консолидированных бюджетов МР и ГО  за период: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</si>
</sst>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color theme="1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1.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2" xfId="0" applyNumberFormat="1" applyFont="1" applyFill="1" applyBorder="1" applyAlignment="1">
      <alignment horizontal="center" vertical="center"/>
    </xf>
    <xf numFmtId="164" fontId="0" fillId="0" borderId="3" xfId="0" applyNumberFormat="1" applyBorder="1"/>
    <xf numFmtId="0" fontId="0" fillId="0" borderId="0" xfId="0" applyNumberFormat="1" applyFont="1" applyFill="1" applyAlignment="1"/>
    <xf numFmtId="0" fontId="3" fillId="3" borderId="6" xfId="0" applyNumberFormat="1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/>
    <xf numFmtId="0" fontId="2" fillId="0" borderId="0" xfId="0" applyNumberFormat="1" applyFont="1" applyFill="1" applyAlignment="1"/>
    <xf numFmtId="164" fontId="1" fillId="4" borderId="2" xfId="0" applyNumberFormat="1" applyFont="1" applyFill="1" applyBorder="1" applyAlignment="1">
      <alignment horizontal="right" vertical="center"/>
    </xf>
    <xf numFmtId="0" fontId="1" fillId="4" borderId="2" xfId="0" applyNumberFormat="1" applyFont="1" applyFill="1" applyBorder="1" applyAlignment="1">
      <alignment horizontal="right" vertical="center"/>
    </xf>
    <xf numFmtId="49" fontId="0" fillId="0" borderId="3" xfId="0" applyNumberFormat="1" applyBorder="1" applyAlignment="1">
      <alignment wrapText="1" shrinkToFit="1"/>
    </xf>
    <xf numFmtId="164" fontId="2" fillId="0" borderId="2" xfId="0" applyNumberFormat="1" applyFont="1" applyFill="1" applyBorder="1" applyAlignment="1">
      <alignment horizontal="right" vertical="center"/>
    </xf>
    <xf numFmtId="0" fontId="2" fillId="0" borderId="13" xfId="0" applyNumberFormat="1" applyFont="1" applyFill="1" applyBorder="1" applyAlignment="1"/>
    <xf numFmtId="49" fontId="0" fillId="2" borderId="3" xfId="0" applyNumberFormat="1" applyFill="1" applyBorder="1" applyAlignment="1">
      <alignment horizontal="center" vertical="center" wrapText="1" shrinkToFi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5" borderId="15" xfId="0" applyNumberFormat="1" applyFont="1" applyFill="1" applyBorder="1" applyAlignment="1">
      <alignment horizontal="center"/>
    </xf>
    <xf numFmtId="0" fontId="1" fillId="5" borderId="9" xfId="0" applyNumberFormat="1" applyFont="1" applyFill="1" applyBorder="1" applyAlignment="1">
      <alignment horizontal="center"/>
    </xf>
    <xf numFmtId="0" fontId="1" fillId="5" borderId="12" xfId="0" applyNumberFormat="1" applyFont="1" applyFill="1" applyBorder="1" applyAlignment="1">
      <alignment horizont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 shrinkToFit="1"/>
    </xf>
    <xf numFmtId="49" fontId="2" fillId="2" borderId="8" xfId="0" applyNumberFormat="1" applyFont="1" applyFill="1" applyBorder="1" applyAlignment="1">
      <alignment horizontal="center" vertical="center" wrapText="1" shrinkToFit="1"/>
    </xf>
    <xf numFmtId="49" fontId="2" fillId="2" borderId="14" xfId="0" applyNumberFormat="1" applyFont="1" applyFill="1" applyBorder="1" applyAlignment="1">
      <alignment horizontal="center" vertical="center" wrapText="1" shrinkToFit="1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6"/>
  <sheetViews>
    <sheetView tabSelected="1" view="pageBreakPreview" topLeftCell="H1" zoomScaleNormal="100" zoomScaleSheetLayoutView="100" workbookViewId="0">
      <selection activeCell="H2" sqref="H2:P2"/>
    </sheetView>
  </sheetViews>
  <sheetFormatPr defaultRowHeight="12.75" x14ac:dyDescent="0.2"/>
  <cols>
    <col min="1" max="7" width="8.85546875" hidden="1" customWidth="1"/>
    <col min="8" max="8" width="36.42578125" customWidth="1"/>
    <col min="9" max="10" width="19.28515625" customWidth="1"/>
    <col min="11" max="11" width="8.7109375" customWidth="1"/>
    <col min="12" max="13" width="19.28515625" customWidth="1"/>
    <col min="14" max="14" width="8.7109375" customWidth="1"/>
    <col min="15" max="16" width="19.28515625" customWidth="1"/>
    <col min="17" max="23" width="8.85546875" customWidth="1"/>
  </cols>
  <sheetData>
    <row r="2" spans="1:23" ht="20.25" customHeight="1" x14ac:dyDescent="0.2">
      <c r="B2" s="14" t="s">
        <v>15</v>
      </c>
      <c r="C2" s="15" t="s">
        <v>15</v>
      </c>
      <c r="D2" s="15" t="s">
        <v>15</v>
      </c>
      <c r="E2" s="15" t="s">
        <v>15</v>
      </c>
      <c r="F2" s="16" t="s">
        <v>15</v>
      </c>
      <c r="H2" s="25" t="s">
        <v>38</v>
      </c>
      <c r="I2" s="25" t="s">
        <v>39</v>
      </c>
      <c r="J2" s="25" t="s">
        <v>39</v>
      </c>
      <c r="K2" s="25" t="s">
        <v>39</v>
      </c>
      <c r="L2" s="25" t="s">
        <v>40</v>
      </c>
      <c r="M2" s="25" t="s">
        <v>40</v>
      </c>
      <c r="N2" s="25" t="s">
        <v>40</v>
      </c>
      <c r="O2" s="25" t="s">
        <v>40</v>
      </c>
      <c r="P2" s="25" t="s">
        <v>40</v>
      </c>
    </row>
    <row r="3" spans="1:23" ht="15.75" x14ac:dyDescent="0.2">
      <c r="H3" s="25" t="s">
        <v>37</v>
      </c>
      <c r="I3" s="25"/>
      <c r="J3" s="25"/>
      <c r="K3" s="25"/>
      <c r="L3" s="25"/>
      <c r="M3" s="25"/>
      <c r="N3" s="25"/>
      <c r="O3" s="25"/>
      <c r="P3" s="25"/>
    </row>
    <row r="4" spans="1:23" ht="25.35" customHeight="1" x14ac:dyDescent="0.2">
      <c r="A4" s="20" t="s">
        <v>32</v>
      </c>
      <c r="B4" s="12" t="s">
        <v>2</v>
      </c>
      <c r="C4" s="12" t="s">
        <v>2</v>
      </c>
      <c r="D4" s="12" t="s">
        <v>2</v>
      </c>
      <c r="E4" s="12" t="s">
        <v>2</v>
      </c>
      <c r="F4" s="12" t="s">
        <v>2</v>
      </c>
      <c r="G4" s="12" t="s">
        <v>2</v>
      </c>
      <c r="P4" s="4" t="s">
        <v>26</v>
      </c>
    </row>
    <row r="5" spans="1:23" ht="13.9" customHeight="1" x14ac:dyDescent="0.2">
      <c r="A5" s="21" t="s">
        <v>32</v>
      </c>
      <c r="B5" s="12" t="s">
        <v>24</v>
      </c>
      <c r="C5" s="12" t="s">
        <v>24</v>
      </c>
      <c r="D5" s="12" t="s">
        <v>24</v>
      </c>
      <c r="E5" s="12" t="s">
        <v>17</v>
      </c>
      <c r="F5" s="12" t="s">
        <v>17</v>
      </c>
      <c r="G5" s="12" t="s">
        <v>17</v>
      </c>
      <c r="H5" s="23" t="s">
        <v>18</v>
      </c>
      <c r="I5" s="17" t="s">
        <v>20</v>
      </c>
      <c r="J5" s="18" t="s">
        <v>20</v>
      </c>
      <c r="K5" s="19" t="s">
        <v>20</v>
      </c>
      <c r="L5" s="17" t="s">
        <v>16</v>
      </c>
      <c r="M5" s="18" t="s">
        <v>16</v>
      </c>
      <c r="N5" s="19" t="s">
        <v>16</v>
      </c>
      <c r="O5" s="17" t="s">
        <v>21</v>
      </c>
      <c r="P5" s="19" t="s">
        <v>21</v>
      </c>
      <c r="Q5" s="11"/>
      <c r="R5" s="6"/>
      <c r="S5" s="6"/>
      <c r="T5" s="6"/>
      <c r="U5" s="6"/>
      <c r="V5" s="3"/>
    </row>
    <row r="6" spans="1:23" ht="73.349999999999994" customHeight="1" x14ac:dyDescent="0.2">
      <c r="A6" s="21" t="s">
        <v>32</v>
      </c>
      <c r="B6" s="12" t="s">
        <v>3</v>
      </c>
      <c r="C6" s="12" t="s">
        <v>3</v>
      </c>
      <c r="D6" s="12" t="s">
        <v>3</v>
      </c>
      <c r="E6" s="12" t="s">
        <v>31</v>
      </c>
      <c r="F6" s="12" t="s">
        <v>31</v>
      </c>
      <c r="G6" s="12" t="s">
        <v>31</v>
      </c>
      <c r="H6" s="24" t="s">
        <v>18</v>
      </c>
      <c r="I6" s="13" t="s">
        <v>4</v>
      </c>
      <c r="J6" s="1" t="s">
        <v>36</v>
      </c>
      <c r="K6" s="13" t="s">
        <v>33</v>
      </c>
      <c r="L6" s="13" t="s">
        <v>4</v>
      </c>
      <c r="M6" s="1" t="s">
        <v>36</v>
      </c>
      <c r="N6" s="13" t="s">
        <v>33</v>
      </c>
      <c r="O6" s="13" t="s">
        <v>4</v>
      </c>
      <c r="P6" s="1" t="s">
        <v>36</v>
      </c>
      <c r="Q6" s="11"/>
      <c r="R6" s="6"/>
      <c r="S6" s="6"/>
      <c r="T6" s="6"/>
      <c r="U6" s="6"/>
      <c r="V6" s="6"/>
      <c r="W6" s="6"/>
    </row>
    <row r="7" spans="1:23" ht="13.9" customHeight="1" x14ac:dyDescent="0.2">
      <c r="A7" s="22" t="s">
        <v>32</v>
      </c>
      <c r="B7" s="12" t="s">
        <v>7</v>
      </c>
      <c r="C7" s="12" t="s">
        <v>11</v>
      </c>
      <c r="D7" s="12" t="s">
        <v>35</v>
      </c>
      <c r="E7" s="12" t="s">
        <v>7</v>
      </c>
      <c r="F7" s="12" t="s">
        <v>11</v>
      </c>
      <c r="G7" s="12" t="s">
        <v>35</v>
      </c>
      <c r="H7" s="1">
        <v>1</v>
      </c>
      <c r="I7" s="1">
        <v>2</v>
      </c>
      <c r="J7" s="1">
        <v>3</v>
      </c>
      <c r="K7" s="1">
        <v>4</v>
      </c>
      <c r="L7" s="1">
        <v>5</v>
      </c>
      <c r="M7" s="1">
        <v>6</v>
      </c>
      <c r="N7" s="1">
        <v>7</v>
      </c>
      <c r="O7" s="1">
        <v>8</v>
      </c>
      <c r="P7" s="1">
        <v>9</v>
      </c>
      <c r="Q7" s="11"/>
      <c r="R7" s="6"/>
      <c r="S7" s="6"/>
      <c r="T7" s="6"/>
      <c r="U7" s="6"/>
      <c r="V7" s="6"/>
      <c r="W7" s="6"/>
    </row>
    <row r="8" spans="1:23" ht="13.9" customHeight="1" x14ac:dyDescent="0.2">
      <c r="A8" s="9" t="s">
        <v>30</v>
      </c>
      <c r="B8" s="2">
        <v>2227364.3980200002</v>
      </c>
      <c r="C8" s="2">
        <v>2617272.28315</v>
      </c>
      <c r="D8" s="2">
        <v>-183085.42055000001</v>
      </c>
      <c r="E8" s="2">
        <v>1020732.46767</v>
      </c>
      <c r="F8" s="2">
        <v>906628.63548000006</v>
      </c>
      <c r="G8" s="2">
        <v>114103.83219</v>
      </c>
      <c r="H8" s="5" t="str">
        <f>IF(A8="= Бокситогорский район =","Бокситогорский муниципальный район",A8)</f>
        <v>Бокситогорский муниципальный район</v>
      </c>
      <c r="I8" s="10">
        <f t="shared" ref="I8:I25" si="0">ROUND(B8,1)</f>
        <v>2227364.4</v>
      </c>
      <c r="J8" s="10">
        <f t="shared" ref="J8:J25" si="1">ROUND(E8,1)</f>
        <v>1020732.5</v>
      </c>
      <c r="K8" s="10">
        <f t="shared" ref="K8:K26" si="2">J8/I8*100</f>
        <v>45.826919923834645</v>
      </c>
      <c r="L8" s="10">
        <f t="shared" ref="L8:L25" si="3">ROUND(C8,1)</f>
        <v>2617272.2999999998</v>
      </c>
      <c r="M8" s="10">
        <f t="shared" ref="M8:M25" si="4">ROUND(F8,1)</f>
        <v>906628.6</v>
      </c>
      <c r="N8" s="10">
        <f t="shared" ref="N8:N26" si="5">M8/L8*100</f>
        <v>34.640209197950092</v>
      </c>
      <c r="O8" s="10">
        <f t="shared" ref="O8:O25" si="6">ROUND(D8,1)</f>
        <v>-183085.4</v>
      </c>
      <c r="P8" s="10">
        <f t="shared" ref="P8:P26" si="7">J8-M8</f>
        <v>114103.90000000002</v>
      </c>
    </row>
    <row r="9" spans="1:23" ht="13.9" customHeight="1" x14ac:dyDescent="0.2">
      <c r="A9" s="9" t="s">
        <v>22</v>
      </c>
      <c r="B9" s="2">
        <v>2237591.07186</v>
      </c>
      <c r="C9" s="2">
        <v>2595055.31024</v>
      </c>
      <c r="D9" s="2">
        <v>-212942.86037000001</v>
      </c>
      <c r="E9" s="2">
        <v>959214.30131999997</v>
      </c>
      <c r="F9" s="2">
        <v>890732.92186999996</v>
      </c>
      <c r="G9" s="2">
        <v>68481.379449999993</v>
      </c>
      <c r="H9" s="5" t="str">
        <f>IF(A9="= Волосовский район =","Волосовский муниципальный район",A9)</f>
        <v>Волосовский муниципальный район</v>
      </c>
      <c r="I9" s="10">
        <f t="shared" si="0"/>
        <v>2237591.1</v>
      </c>
      <c r="J9" s="10">
        <f t="shared" si="1"/>
        <v>959214.3</v>
      </c>
      <c r="K9" s="10">
        <f t="shared" si="2"/>
        <v>42.86816746813124</v>
      </c>
      <c r="L9" s="10">
        <f t="shared" si="3"/>
        <v>2595055.2999999998</v>
      </c>
      <c r="M9" s="10">
        <f t="shared" si="4"/>
        <v>890732.9</v>
      </c>
      <c r="N9" s="10">
        <f t="shared" si="5"/>
        <v>34.324235787961825</v>
      </c>
      <c r="O9" s="10">
        <f t="shared" si="6"/>
        <v>-212942.9</v>
      </c>
      <c r="P9" s="10">
        <f t="shared" si="7"/>
        <v>68481.400000000023</v>
      </c>
    </row>
    <row r="10" spans="1:23" ht="13.9" customHeight="1" x14ac:dyDescent="0.2">
      <c r="A10" s="9" t="s">
        <v>27</v>
      </c>
      <c r="B10" s="2">
        <v>4075659.2661100002</v>
      </c>
      <c r="C10" s="2">
        <v>4344166.3342700005</v>
      </c>
      <c r="D10" s="2">
        <v>-166596.20301999999</v>
      </c>
      <c r="E10" s="2">
        <v>1873659.33449</v>
      </c>
      <c r="F10" s="2">
        <v>1690911.1569099999</v>
      </c>
      <c r="G10" s="2">
        <v>182748.17757999999</v>
      </c>
      <c r="H10" s="5" t="str">
        <f>IF(A10="= Волховский район =","Волховский муниципальный район",A10)</f>
        <v>Волховский муниципальный район</v>
      </c>
      <c r="I10" s="10">
        <f t="shared" si="0"/>
        <v>4075659.3</v>
      </c>
      <c r="J10" s="10">
        <f t="shared" si="1"/>
        <v>1873659.3</v>
      </c>
      <c r="K10" s="10">
        <f t="shared" si="2"/>
        <v>45.971931461493853</v>
      </c>
      <c r="L10" s="10">
        <f t="shared" si="3"/>
        <v>4344166.3</v>
      </c>
      <c r="M10" s="10">
        <f t="shared" si="4"/>
        <v>1690911.2</v>
      </c>
      <c r="N10" s="10">
        <f t="shared" si="5"/>
        <v>38.923721681649248</v>
      </c>
      <c r="O10" s="10">
        <f t="shared" si="6"/>
        <v>-166596.20000000001</v>
      </c>
      <c r="P10" s="10">
        <f t="shared" si="7"/>
        <v>182748.10000000009</v>
      </c>
    </row>
    <row r="11" spans="1:23" ht="13.9" customHeight="1" x14ac:dyDescent="0.2">
      <c r="A11" s="9" t="s">
        <v>14</v>
      </c>
      <c r="B11" s="2">
        <v>17046087.860059999</v>
      </c>
      <c r="C11" s="2">
        <v>18971692.549460001</v>
      </c>
      <c r="D11" s="2">
        <v>-1418489.0730999999</v>
      </c>
      <c r="E11" s="2">
        <v>7857221.6397500001</v>
      </c>
      <c r="F11" s="2">
        <v>7423305.05009</v>
      </c>
      <c r="G11" s="2">
        <v>433916.58966</v>
      </c>
      <c r="H11" s="5" t="str">
        <f>IF(A11="= Всеволожский район =","Всеволожский муниципальный район",A11)</f>
        <v>Всеволожский муниципальный район</v>
      </c>
      <c r="I11" s="10">
        <f t="shared" si="0"/>
        <v>17046087.899999999</v>
      </c>
      <c r="J11" s="10">
        <f t="shared" si="1"/>
        <v>7857221.5999999996</v>
      </c>
      <c r="K11" s="10">
        <f t="shared" si="2"/>
        <v>46.093987348264228</v>
      </c>
      <c r="L11" s="10">
        <f t="shared" si="3"/>
        <v>18971692.5</v>
      </c>
      <c r="M11" s="10">
        <f t="shared" si="4"/>
        <v>7423305.0999999996</v>
      </c>
      <c r="N11" s="10">
        <f t="shared" si="5"/>
        <v>39.128322894754909</v>
      </c>
      <c r="O11" s="10">
        <f t="shared" si="6"/>
        <v>-1418489.1</v>
      </c>
      <c r="P11" s="10">
        <f t="shared" si="7"/>
        <v>433916.5</v>
      </c>
    </row>
    <row r="12" spans="1:23" ht="13.9" customHeight="1" x14ac:dyDescent="0.2">
      <c r="A12" s="9" t="s">
        <v>5</v>
      </c>
      <c r="B12" s="2">
        <v>7347975.2351000002</v>
      </c>
      <c r="C12" s="2">
        <v>8020359.8052099999</v>
      </c>
      <c r="D12" s="2">
        <v>-199582.36537000001</v>
      </c>
      <c r="E12" s="2">
        <v>3559385.5461900001</v>
      </c>
      <c r="F12" s="2">
        <v>2893419.8875500001</v>
      </c>
      <c r="G12" s="2">
        <v>665965.65864000004</v>
      </c>
      <c r="H12" s="5" t="str">
        <f>IF(A12="= Выборгский район =","Выборгский район",A12)</f>
        <v>Выборгский район</v>
      </c>
      <c r="I12" s="10">
        <f t="shared" si="0"/>
        <v>7347975.2000000002</v>
      </c>
      <c r="J12" s="10">
        <f t="shared" si="1"/>
        <v>3559385.5</v>
      </c>
      <c r="K12" s="10">
        <f t="shared" si="2"/>
        <v>48.440358100283184</v>
      </c>
      <c r="L12" s="10">
        <f t="shared" si="3"/>
        <v>8020359.7999999998</v>
      </c>
      <c r="M12" s="10">
        <f t="shared" si="4"/>
        <v>2893419.9</v>
      </c>
      <c r="N12" s="10">
        <f t="shared" si="5"/>
        <v>36.075936393776246</v>
      </c>
      <c r="O12" s="10">
        <f t="shared" si="6"/>
        <v>-199582.4</v>
      </c>
      <c r="P12" s="10">
        <f t="shared" si="7"/>
        <v>665965.60000000009</v>
      </c>
    </row>
    <row r="13" spans="1:23" ht="13.9" customHeight="1" x14ac:dyDescent="0.2">
      <c r="A13" s="9" t="s">
        <v>29</v>
      </c>
      <c r="B13" s="2">
        <v>9794906.2466000002</v>
      </c>
      <c r="C13" s="2">
        <v>10904476.70073</v>
      </c>
      <c r="D13" s="2">
        <v>-513092.15528000001</v>
      </c>
      <c r="E13" s="2">
        <v>4260496.4156299997</v>
      </c>
      <c r="F13" s="2">
        <v>4147693.41897</v>
      </c>
      <c r="G13" s="2">
        <v>112802.99666</v>
      </c>
      <c r="H13" s="5" t="str">
        <f>IF(A13="= Гатчинский район =","Гатчинский муниципальный район",A13)</f>
        <v>Гатчинский муниципальный район</v>
      </c>
      <c r="I13" s="10">
        <f t="shared" si="0"/>
        <v>9794906.1999999993</v>
      </c>
      <c r="J13" s="10">
        <f t="shared" si="1"/>
        <v>4260496.4000000004</v>
      </c>
      <c r="K13" s="10">
        <f t="shared" si="2"/>
        <v>43.497061768697698</v>
      </c>
      <c r="L13" s="10">
        <f t="shared" si="3"/>
        <v>10904476.699999999</v>
      </c>
      <c r="M13" s="10">
        <f t="shared" si="4"/>
        <v>4147693.4</v>
      </c>
      <c r="N13" s="10">
        <f t="shared" si="5"/>
        <v>38.03661114705303</v>
      </c>
      <c r="O13" s="10">
        <f t="shared" si="6"/>
        <v>-513092.2</v>
      </c>
      <c r="P13" s="10">
        <f t="shared" si="7"/>
        <v>112803.00000000047</v>
      </c>
    </row>
    <row r="14" spans="1:23" ht="13.9" customHeight="1" x14ac:dyDescent="0.2">
      <c r="A14" s="9" t="s">
        <v>13</v>
      </c>
      <c r="B14" s="2">
        <v>4070436.6005000002</v>
      </c>
      <c r="C14" s="2">
        <v>4949425.4863900002</v>
      </c>
      <c r="D14" s="2">
        <v>-589066.87098999997</v>
      </c>
      <c r="E14" s="2">
        <v>1604100.1161700001</v>
      </c>
      <c r="F14" s="2">
        <v>1603474.5306599999</v>
      </c>
      <c r="G14" s="2">
        <v>625.58551</v>
      </c>
      <c r="H14" s="5" t="str">
        <f>IF(A14="= Кингисеппский район =","Кингисеппский муниципальный район",A14)</f>
        <v>Кингисеппский муниципальный район</v>
      </c>
      <c r="I14" s="10">
        <f t="shared" si="0"/>
        <v>4070436.6</v>
      </c>
      <c r="J14" s="10">
        <f t="shared" si="1"/>
        <v>1604100.1</v>
      </c>
      <c r="K14" s="10">
        <f t="shared" si="2"/>
        <v>39.408551406991577</v>
      </c>
      <c r="L14" s="10">
        <f t="shared" si="3"/>
        <v>4949425.5</v>
      </c>
      <c r="M14" s="10">
        <f t="shared" si="4"/>
        <v>1603474.5</v>
      </c>
      <c r="N14" s="10">
        <f t="shared" si="5"/>
        <v>32.397184279266348</v>
      </c>
      <c r="O14" s="10">
        <f t="shared" si="6"/>
        <v>-589066.9</v>
      </c>
      <c r="P14" s="10">
        <f t="shared" si="7"/>
        <v>625.60000000009313</v>
      </c>
    </row>
    <row r="15" spans="1:23" ht="13.9" customHeight="1" x14ac:dyDescent="0.2">
      <c r="A15" s="9" t="s">
        <v>6</v>
      </c>
      <c r="B15" s="2">
        <v>2814716.87696</v>
      </c>
      <c r="C15" s="2">
        <v>3020249.9286199999</v>
      </c>
      <c r="D15" s="2">
        <v>-192517.45491999999</v>
      </c>
      <c r="E15" s="2">
        <v>1290366.18634</v>
      </c>
      <c r="F15" s="2">
        <v>1323970.0212000001</v>
      </c>
      <c r="G15" s="2">
        <v>-33603.834860000003</v>
      </c>
      <c r="H15" s="5" t="str">
        <f>IF(A15="= Киришский район =","Киришский муниципальный район",A15)</f>
        <v>Киришский муниципальный район</v>
      </c>
      <c r="I15" s="10">
        <f t="shared" si="0"/>
        <v>2814716.9</v>
      </c>
      <c r="J15" s="10">
        <f t="shared" si="1"/>
        <v>1290366.2</v>
      </c>
      <c r="K15" s="10">
        <f t="shared" si="2"/>
        <v>45.843551797340616</v>
      </c>
      <c r="L15" s="10">
        <f t="shared" si="3"/>
        <v>3020249.9</v>
      </c>
      <c r="M15" s="10">
        <f t="shared" si="4"/>
        <v>1323970</v>
      </c>
      <c r="N15" s="10">
        <f t="shared" si="5"/>
        <v>43.836438832429067</v>
      </c>
      <c r="O15" s="10">
        <f t="shared" si="6"/>
        <v>-192517.5</v>
      </c>
      <c r="P15" s="10">
        <f t="shared" si="7"/>
        <v>-33603.800000000047</v>
      </c>
    </row>
    <row r="16" spans="1:23" ht="13.9" customHeight="1" x14ac:dyDescent="0.2">
      <c r="A16" s="9" t="s">
        <v>25</v>
      </c>
      <c r="B16" s="2">
        <v>4445216.4511399996</v>
      </c>
      <c r="C16" s="2">
        <v>4724310.0883299997</v>
      </c>
      <c r="D16" s="2">
        <v>-201633.49202999999</v>
      </c>
      <c r="E16" s="2">
        <v>2000015.0703700001</v>
      </c>
      <c r="F16" s="2">
        <v>1880037.06207</v>
      </c>
      <c r="G16" s="2">
        <v>119978.0083</v>
      </c>
      <c r="H16" s="5" t="str">
        <f>IF(A16="= Кировский район =","Кировский муниципальный район",A16)</f>
        <v>Кировский муниципальный район</v>
      </c>
      <c r="I16" s="10">
        <f t="shared" si="0"/>
        <v>4445216.5</v>
      </c>
      <c r="J16" s="10">
        <f t="shared" si="1"/>
        <v>2000015.1</v>
      </c>
      <c r="K16" s="10">
        <f t="shared" si="2"/>
        <v>44.992523986177055</v>
      </c>
      <c r="L16" s="10">
        <f t="shared" si="3"/>
        <v>4724310.0999999996</v>
      </c>
      <c r="M16" s="10">
        <f t="shared" si="4"/>
        <v>1880037.1</v>
      </c>
      <c r="N16" s="10">
        <f t="shared" si="5"/>
        <v>39.794955458152508</v>
      </c>
      <c r="O16" s="10">
        <f t="shared" si="6"/>
        <v>-201633.5</v>
      </c>
      <c r="P16" s="10">
        <f t="shared" si="7"/>
        <v>119978</v>
      </c>
    </row>
    <row r="17" spans="1:16" ht="13.9" customHeight="1" x14ac:dyDescent="0.2">
      <c r="A17" s="9" t="s">
        <v>9</v>
      </c>
      <c r="B17" s="2">
        <v>1556693.97539</v>
      </c>
      <c r="C17" s="2">
        <v>1628413.9200299999</v>
      </c>
      <c r="D17" s="2">
        <v>-72128.36262</v>
      </c>
      <c r="E17" s="2">
        <v>624108.88772</v>
      </c>
      <c r="F17" s="2">
        <v>635700.20989000006</v>
      </c>
      <c r="G17" s="2">
        <v>-11591.322169999999</v>
      </c>
      <c r="H17" s="5" t="str">
        <f>IF(A17="= Лодейнопольский район =","Лодейнопольский муниципальный район",A17)</f>
        <v>Лодейнопольский муниципальный район</v>
      </c>
      <c r="I17" s="10">
        <f t="shared" si="0"/>
        <v>1556694</v>
      </c>
      <c r="J17" s="10">
        <f t="shared" si="1"/>
        <v>624108.9</v>
      </c>
      <c r="K17" s="10">
        <f t="shared" si="2"/>
        <v>40.091944852360193</v>
      </c>
      <c r="L17" s="10">
        <f t="shared" si="3"/>
        <v>1628413.9</v>
      </c>
      <c r="M17" s="10">
        <f t="shared" si="4"/>
        <v>635700.19999999995</v>
      </c>
      <c r="N17" s="10">
        <f t="shared" si="5"/>
        <v>39.037998877312461</v>
      </c>
      <c r="O17" s="10">
        <f t="shared" si="6"/>
        <v>-72128.399999999994</v>
      </c>
      <c r="P17" s="10">
        <f t="shared" si="7"/>
        <v>-11591.29999999993</v>
      </c>
    </row>
    <row r="18" spans="1:16" ht="13.9" customHeight="1" x14ac:dyDescent="0.2">
      <c r="A18" s="9" t="s">
        <v>34</v>
      </c>
      <c r="B18" s="2">
        <v>4780839.5084499996</v>
      </c>
      <c r="C18" s="2">
        <v>5519151.06231</v>
      </c>
      <c r="D18" s="2">
        <v>-707020.31727999996</v>
      </c>
      <c r="E18" s="2">
        <v>1417657.0686699999</v>
      </c>
      <c r="F18" s="2">
        <v>1357788.77263</v>
      </c>
      <c r="G18" s="2">
        <v>59868.296040000001</v>
      </c>
      <c r="H18" s="5" t="str">
        <f>IF(A18="= Ломоносовский район =","Ломоносовский муниципальный район",A18)</f>
        <v>Ломоносовский муниципальный район</v>
      </c>
      <c r="I18" s="10">
        <f t="shared" si="0"/>
        <v>4780839.5</v>
      </c>
      <c r="J18" s="10">
        <f t="shared" si="1"/>
        <v>1417657.1</v>
      </c>
      <c r="K18" s="10">
        <f t="shared" si="2"/>
        <v>29.652890459928638</v>
      </c>
      <c r="L18" s="10">
        <f t="shared" si="3"/>
        <v>5519151.0999999996</v>
      </c>
      <c r="M18" s="10">
        <f t="shared" si="4"/>
        <v>1357788.8</v>
      </c>
      <c r="N18" s="10">
        <f t="shared" si="5"/>
        <v>24.601406546017561</v>
      </c>
      <c r="O18" s="10">
        <f t="shared" si="6"/>
        <v>-707020.3</v>
      </c>
      <c r="P18" s="10">
        <f t="shared" si="7"/>
        <v>59868.300000000047</v>
      </c>
    </row>
    <row r="19" spans="1:16" ht="13.9" customHeight="1" x14ac:dyDescent="0.2">
      <c r="A19" s="9" t="s">
        <v>23</v>
      </c>
      <c r="B19" s="2">
        <v>3332073.6811099998</v>
      </c>
      <c r="C19" s="2">
        <v>3635022.7775900001</v>
      </c>
      <c r="D19" s="2">
        <v>-264891.91239999997</v>
      </c>
      <c r="E19" s="2">
        <v>1184686.9989</v>
      </c>
      <c r="F19" s="2">
        <v>1208728.9052800001</v>
      </c>
      <c r="G19" s="2">
        <v>-24041.90638</v>
      </c>
      <c r="H19" s="5" t="str">
        <f>IF(A19="= Лужский район =","Лужский муниципальный район",A19)</f>
        <v>Лужский муниципальный район</v>
      </c>
      <c r="I19" s="10">
        <f t="shared" si="0"/>
        <v>3332073.7</v>
      </c>
      <c r="J19" s="10">
        <f t="shared" si="1"/>
        <v>1184687</v>
      </c>
      <c r="K19" s="10">
        <f t="shared" si="2"/>
        <v>35.554045518260899</v>
      </c>
      <c r="L19" s="10">
        <f t="shared" si="3"/>
        <v>3635022.8</v>
      </c>
      <c r="M19" s="10">
        <f t="shared" si="4"/>
        <v>1208728.8999999999</v>
      </c>
      <c r="N19" s="10">
        <f t="shared" si="5"/>
        <v>33.252305872744458</v>
      </c>
      <c r="O19" s="10">
        <f t="shared" si="6"/>
        <v>-264891.90000000002</v>
      </c>
      <c r="P19" s="10">
        <f t="shared" si="7"/>
        <v>-24041.899999999907</v>
      </c>
    </row>
    <row r="20" spans="1:16" ht="13.9" customHeight="1" x14ac:dyDescent="0.2">
      <c r="A20" s="9" t="s">
        <v>19</v>
      </c>
      <c r="B20" s="2">
        <v>1593683.4688899999</v>
      </c>
      <c r="C20" s="2">
        <v>1692302.7784200001</v>
      </c>
      <c r="D20" s="2">
        <v>-80247.947530000005</v>
      </c>
      <c r="E20" s="2">
        <v>525722.58382000006</v>
      </c>
      <c r="F20" s="2">
        <v>571553.16726000002</v>
      </c>
      <c r="G20" s="2">
        <v>-45830.583440000002</v>
      </c>
      <c r="H20" s="5" t="str">
        <f>IF(A20="= Подпорожский район =","Подпорожский муниципальный район",A20)</f>
        <v>Подпорожский муниципальный район</v>
      </c>
      <c r="I20" s="10">
        <f t="shared" si="0"/>
        <v>1593683.5</v>
      </c>
      <c r="J20" s="10">
        <f t="shared" si="1"/>
        <v>525722.6</v>
      </c>
      <c r="K20" s="10">
        <f t="shared" si="2"/>
        <v>32.987892514417069</v>
      </c>
      <c r="L20" s="10">
        <f t="shared" si="3"/>
        <v>1692302.8</v>
      </c>
      <c r="M20" s="10">
        <f t="shared" si="4"/>
        <v>571553.19999999995</v>
      </c>
      <c r="N20" s="10">
        <f t="shared" si="5"/>
        <v>33.773695818502453</v>
      </c>
      <c r="O20" s="10">
        <f t="shared" si="6"/>
        <v>-80247.899999999994</v>
      </c>
      <c r="P20" s="10">
        <f t="shared" si="7"/>
        <v>-45830.599999999977</v>
      </c>
    </row>
    <row r="21" spans="1:16" ht="13.9" customHeight="1" x14ac:dyDescent="0.2">
      <c r="A21" s="9" t="s">
        <v>8</v>
      </c>
      <c r="B21" s="2">
        <v>3252715.3731300002</v>
      </c>
      <c r="C21" s="2">
        <v>3682540.7695399998</v>
      </c>
      <c r="D21" s="2">
        <v>-114781.39595999999</v>
      </c>
      <c r="E21" s="2">
        <v>1366941.28794</v>
      </c>
      <c r="F21" s="2">
        <v>1227970.7733</v>
      </c>
      <c r="G21" s="2">
        <v>138970.51464000001</v>
      </c>
      <c r="H21" s="5" t="str">
        <f>IF(A21="= Приозерский район =","Приозерский муниципальный район",A21)</f>
        <v>Приозерский муниципальный район</v>
      </c>
      <c r="I21" s="10">
        <f t="shared" si="0"/>
        <v>3252715.4</v>
      </c>
      <c r="J21" s="10">
        <f t="shared" si="1"/>
        <v>1366941.3</v>
      </c>
      <c r="K21" s="10">
        <f t="shared" si="2"/>
        <v>42.024620414070043</v>
      </c>
      <c r="L21" s="10">
        <f t="shared" si="3"/>
        <v>3682540.8</v>
      </c>
      <c r="M21" s="10">
        <f t="shared" si="4"/>
        <v>1227970.8</v>
      </c>
      <c r="N21" s="10">
        <f t="shared" si="5"/>
        <v>33.345748674393512</v>
      </c>
      <c r="O21" s="10">
        <f t="shared" si="6"/>
        <v>-114781.4</v>
      </c>
      <c r="P21" s="10">
        <f t="shared" si="7"/>
        <v>138970.5</v>
      </c>
    </row>
    <row r="22" spans="1:16" ht="13.9" customHeight="1" x14ac:dyDescent="0.2">
      <c r="A22" s="9" t="s">
        <v>10</v>
      </c>
      <c r="B22" s="2">
        <v>1853846.0424599999</v>
      </c>
      <c r="C22" s="2">
        <v>1995761.1589599999</v>
      </c>
      <c r="D22" s="2">
        <v>-137426.91649999999</v>
      </c>
      <c r="E22" s="2">
        <v>785339.64529999997</v>
      </c>
      <c r="F22" s="2">
        <v>703357.96251999994</v>
      </c>
      <c r="G22" s="2">
        <v>81981.682780000003</v>
      </c>
      <c r="H22" s="5" t="str">
        <f>IF(A22="= Сланцевский район =","Сланцевский муниципальный район",A22)</f>
        <v>Сланцевский муниципальный район</v>
      </c>
      <c r="I22" s="10">
        <f t="shared" si="0"/>
        <v>1853846</v>
      </c>
      <c r="J22" s="10">
        <f t="shared" si="1"/>
        <v>785339.6</v>
      </c>
      <c r="K22" s="10">
        <f t="shared" si="2"/>
        <v>42.3627205280266</v>
      </c>
      <c r="L22" s="10">
        <f t="shared" si="3"/>
        <v>1995761.2</v>
      </c>
      <c r="M22" s="10">
        <f t="shared" si="4"/>
        <v>703358</v>
      </c>
      <c r="N22" s="10">
        <f t="shared" si="5"/>
        <v>35.242593151926194</v>
      </c>
      <c r="O22" s="10">
        <f t="shared" si="6"/>
        <v>-137426.9</v>
      </c>
      <c r="P22" s="10">
        <f t="shared" si="7"/>
        <v>81981.599999999977</v>
      </c>
    </row>
    <row r="23" spans="1:16" ht="13.9" customHeight="1" x14ac:dyDescent="0.2">
      <c r="A23" s="9" t="s">
        <v>0</v>
      </c>
      <c r="B23" s="2">
        <v>2802182.8333100001</v>
      </c>
      <c r="C23" s="2">
        <v>3066956.3874499998</v>
      </c>
      <c r="D23" s="2">
        <v>-264773.55414000002</v>
      </c>
      <c r="E23" s="2">
        <v>1238687.64105</v>
      </c>
      <c r="F23" s="2">
        <v>1182816.2759799999</v>
      </c>
      <c r="G23" s="2">
        <v>55871.36507</v>
      </c>
      <c r="H23" s="5" t="str">
        <f>IF(A23="= Сосновоборский городской округ =","Сосновоборский городской округ",A23)</f>
        <v>Сосновоборский городской округ</v>
      </c>
      <c r="I23" s="10">
        <f t="shared" si="0"/>
        <v>2802182.8</v>
      </c>
      <c r="J23" s="10">
        <f t="shared" si="1"/>
        <v>1238687.6000000001</v>
      </c>
      <c r="K23" s="10">
        <f t="shared" si="2"/>
        <v>44.204382383618949</v>
      </c>
      <c r="L23" s="10">
        <f t="shared" si="3"/>
        <v>3066956.4</v>
      </c>
      <c r="M23" s="10">
        <f t="shared" si="4"/>
        <v>1182816.3</v>
      </c>
      <c r="N23" s="10">
        <f t="shared" si="5"/>
        <v>38.566453047718582</v>
      </c>
      <c r="O23" s="10">
        <f t="shared" si="6"/>
        <v>-264773.59999999998</v>
      </c>
      <c r="P23" s="10">
        <f t="shared" si="7"/>
        <v>55871.300000000047</v>
      </c>
    </row>
    <row r="24" spans="1:16" ht="13.9" customHeight="1" x14ac:dyDescent="0.2">
      <c r="A24" s="9" t="s">
        <v>28</v>
      </c>
      <c r="B24" s="2">
        <v>2759909.2741200002</v>
      </c>
      <c r="C24" s="2">
        <v>3290515.2752899998</v>
      </c>
      <c r="D24" s="2">
        <v>-409115.43716999999</v>
      </c>
      <c r="E24" s="2">
        <v>1467361.1550400001</v>
      </c>
      <c r="F24" s="2">
        <v>1523402.56299</v>
      </c>
      <c r="G24" s="2">
        <v>-56041.407950000001</v>
      </c>
      <c r="H24" s="5" t="str">
        <f>IF(A24="= Тихвинский район =","Тихвинский муниципальный район",A24)</f>
        <v>Тихвинский муниципальный район</v>
      </c>
      <c r="I24" s="10">
        <f t="shared" si="0"/>
        <v>2759909.3</v>
      </c>
      <c r="J24" s="10">
        <f t="shared" si="1"/>
        <v>1467361.2</v>
      </c>
      <c r="K24" s="10">
        <f t="shared" si="2"/>
        <v>53.16700806073591</v>
      </c>
      <c r="L24" s="10">
        <f t="shared" si="3"/>
        <v>3290515.3</v>
      </c>
      <c r="M24" s="10">
        <f t="shared" si="4"/>
        <v>1523402.6</v>
      </c>
      <c r="N24" s="10">
        <f t="shared" si="5"/>
        <v>46.2967791093389</v>
      </c>
      <c r="O24" s="10">
        <f t="shared" si="6"/>
        <v>-409115.4</v>
      </c>
      <c r="P24" s="10">
        <f t="shared" si="7"/>
        <v>-56041.40000000014</v>
      </c>
    </row>
    <row r="25" spans="1:16" ht="13.9" customHeight="1" x14ac:dyDescent="0.2">
      <c r="A25" s="9" t="s">
        <v>12</v>
      </c>
      <c r="B25" s="2">
        <v>4958090.2639899999</v>
      </c>
      <c r="C25" s="2">
        <v>5524386.46227</v>
      </c>
      <c r="D25" s="2">
        <v>-566296.19828000001</v>
      </c>
      <c r="E25" s="2">
        <v>1949559.38408</v>
      </c>
      <c r="F25" s="2">
        <v>1913868.75932</v>
      </c>
      <c r="G25" s="2">
        <v>35690.624759999999</v>
      </c>
      <c r="H25" s="5" t="str">
        <f>IF(A25="= Тосненский район =","Тосненский район",A25)</f>
        <v>Тосненский район</v>
      </c>
      <c r="I25" s="10">
        <f t="shared" si="0"/>
        <v>4958090.3</v>
      </c>
      <c r="J25" s="10">
        <f t="shared" si="1"/>
        <v>1949559.4</v>
      </c>
      <c r="K25" s="10">
        <f t="shared" si="2"/>
        <v>39.320772354630165</v>
      </c>
      <c r="L25" s="10">
        <f t="shared" si="3"/>
        <v>5524386.5</v>
      </c>
      <c r="M25" s="10">
        <f t="shared" si="4"/>
        <v>1913868.8</v>
      </c>
      <c r="N25" s="10">
        <f t="shared" si="5"/>
        <v>34.644006171545023</v>
      </c>
      <c r="O25" s="10">
        <f t="shared" si="6"/>
        <v>-566296.19999999995</v>
      </c>
      <c r="P25" s="10">
        <f t="shared" si="7"/>
        <v>35690.59999999986</v>
      </c>
    </row>
    <row r="26" spans="1:16" ht="12.95" customHeight="1" x14ac:dyDescent="0.2">
      <c r="H26" s="8" t="s">
        <v>1</v>
      </c>
      <c r="I26" s="7">
        <f t="shared" ref="I26:J26" si="8">SUM(I8:I25)</f>
        <v>80949988.599999994</v>
      </c>
      <c r="J26" s="7">
        <f t="shared" si="8"/>
        <v>34985255.70000001</v>
      </c>
      <c r="K26" s="7">
        <f t="shared" si="2"/>
        <v>43.218357784920073</v>
      </c>
      <c r="L26" s="7">
        <f t="shared" ref="L26:M26" si="9">SUM(L8:L25)</f>
        <v>90182059.199999988</v>
      </c>
      <c r="M26" s="7">
        <f t="shared" si="9"/>
        <v>33085360.300000004</v>
      </c>
      <c r="N26" s="7">
        <f t="shared" si="5"/>
        <v>36.687297444190548</v>
      </c>
      <c r="O26" s="7">
        <f>SUM(O8:O25)</f>
        <v>-6293688.1000000015</v>
      </c>
      <c r="P26" s="7">
        <f t="shared" si="7"/>
        <v>1899895.400000006</v>
      </c>
    </row>
  </sheetData>
  <mergeCells count="8">
    <mergeCell ref="B2:F2"/>
    <mergeCell ref="L5:N5"/>
    <mergeCell ref="O5:P5"/>
    <mergeCell ref="A4:A7"/>
    <mergeCell ref="H5:H6"/>
    <mergeCell ref="H2:P2"/>
    <mergeCell ref="I5:K5"/>
    <mergeCell ref="H3:P3"/>
  </mergeCells>
  <printOptions horizontalCentered="1"/>
  <pageMargins left="0" right="0" top="0" bottom="0" header="0" footer="0"/>
  <pageSetup paperSize="9" scale="85" fitToWidth="2" fitToHeight="2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Рассыпнова Евгения Владимировна</dc:creator>
  <cp:lastModifiedBy>Рассыпнова Евгения Владимировна</cp:lastModifiedBy>
  <cp:lastPrinted>2020-09-23T09:02:30Z</cp:lastPrinted>
  <dcterms:created xsi:type="dcterms:W3CDTF">2020-07-15T11:24:13Z</dcterms:created>
  <dcterms:modified xsi:type="dcterms:W3CDTF">2020-09-23T09:02:37Z</dcterms:modified>
</cp:coreProperties>
</file>