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Area" localSheetId="0">'Лист1'!$A$1:$P$26</definedName>
  </definedNames>
  <calcPr fullCalcOnLoad="1"/>
</workbook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<sst xmlns="http://schemas.openxmlformats.org/spreadsheetml/2006/main" count="81" uniqueCount="41">
  <si>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</si>
  <si>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</si>
  <si>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Утвержд. - консолидированный бюджет субъекта РФ</t>
  </si>
  <si>
    <t>Утвержденные бюджетные назначения</t>
  </si>
  <si>
    <t>май 2020 года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</si>
  <si>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</si>
  <si>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</si>
  <si>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</si>
  <si>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</si>
  <si>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</si>
  <si>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</si>
  <si>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</si>
  <si>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</si>
  <si>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</si>
  <si>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</si>
  <si>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</si>
  <si>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</si>
  <si>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</si>
  <si>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</si>
  <si>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</si>
  <si>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</si>
  <si>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</si>
  <si>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</si>
  <si>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</si>
  <si>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</si>
  <si>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</si>
  <si>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</si>
  <si>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</si>
  <si>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</si>
  <si>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</si>
  <si>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</si>
  <si>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</si>
  <si>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</si>
  <si>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</si>
  <si>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</si>
  <si>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</si>
  <si>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</si>
  <si>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>по состоянию на  1 июня 2020 года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</si>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</sst>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</numFmts>
  <fonts count="42">
    <font>
      <sz val="11"/>
      <color theme="1"/>
      <name val="Calibri"/>
      <family val="2"/>
    </font>
    <font>
      <sz val="11"/>
      <name val="Calibri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.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0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45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right" vertical="center"/>
    </xf>
    <xf numFmtId="172" fontId="3" fillId="46" borderId="12" xfId="0" applyNumberFormat="1" applyFont="1" applyFill="1" applyBorder="1" applyAlignment="1">
      <alignment horizontal="right" vertical="center"/>
    </xf>
    <xf numFmtId="0" fontId="3" fillId="47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3" fillId="47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49" fontId="0" fillId="0" borderId="13" xfId="0" applyNumberFormat="1" applyBorder="1" applyAlignment="1">
      <alignment wrapText="1" shrinkToFit="1"/>
    </xf>
    <xf numFmtId="0" fontId="3" fillId="46" borderId="12" xfId="0" applyNumberFormat="1" applyFont="1" applyFill="1" applyBorder="1" applyAlignment="1">
      <alignment horizontal="right" vertical="center"/>
    </xf>
    <xf numFmtId="49" fontId="0" fillId="47" borderId="13" xfId="0" applyNumberFormat="1" applyFill="1" applyBorder="1" applyAlignment="1">
      <alignment horizontal="center" vertical="center" wrapText="1" shrinkToFit="1"/>
    </xf>
    <xf numFmtId="0" fontId="24" fillId="48" borderId="14" xfId="0" applyNumberFormat="1" applyFont="1" applyFill="1" applyBorder="1" applyAlignment="1">
      <alignment horizontal="center"/>
    </xf>
    <xf numFmtId="0" fontId="24" fillId="48" borderId="15" xfId="0" applyNumberFormat="1" applyFont="1" applyFill="1" applyBorder="1" applyAlignment="1">
      <alignment horizontal="center"/>
    </xf>
    <xf numFmtId="0" fontId="24" fillId="48" borderId="16" xfId="0" applyNumberFormat="1" applyFont="1" applyFill="1" applyBorder="1" applyAlignment="1">
      <alignment horizontal="center"/>
    </xf>
    <xf numFmtId="0" fontId="3" fillId="47" borderId="17" xfId="0" applyNumberFormat="1" applyFont="1" applyFill="1" applyBorder="1" applyAlignment="1">
      <alignment horizontal="center" vertical="center"/>
    </xf>
    <xf numFmtId="0" fontId="3" fillId="47" borderId="18" xfId="0" applyNumberFormat="1" applyFont="1" applyFill="1" applyBorder="1" applyAlignment="1">
      <alignment horizontal="center" vertical="center"/>
    </xf>
    <xf numFmtId="0" fontId="3" fillId="47" borderId="19" xfId="0" applyNumberFormat="1" applyFont="1" applyFill="1" applyBorder="1" applyAlignment="1">
      <alignment horizontal="center" vertical="center"/>
    </xf>
    <xf numFmtId="49" fontId="2" fillId="47" borderId="20" xfId="0" applyNumberFormat="1" applyFont="1" applyFill="1" applyBorder="1" applyAlignment="1">
      <alignment horizontal="center" vertical="center" wrapText="1" shrinkToFit="1"/>
    </xf>
    <xf numFmtId="49" fontId="2" fillId="47" borderId="21" xfId="0" applyNumberFormat="1" applyFont="1" applyFill="1" applyBorder="1" applyAlignment="1">
      <alignment horizontal="center" vertical="center" wrapText="1" shrinkToFit="1"/>
    </xf>
    <xf numFmtId="49" fontId="2" fillId="47" borderId="22" xfId="0" applyNumberFormat="1" applyFont="1" applyFill="1" applyBorder="1" applyAlignment="1">
      <alignment horizontal="center" vertical="center" wrapText="1" shrinkToFit="1"/>
    </xf>
    <xf numFmtId="0" fontId="3" fillId="47" borderId="23" xfId="0" applyNumberFormat="1" applyFont="1" applyFill="1" applyBorder="1" applyAlignment="1">
      <alignment horizontal="center" vertical="center"/>
    </xf>
    <xf numFmtId="0" fontId="3" fillId="47" borderId="24" xfId="0" applyNumberFormat="1" applyFont="1" applyFill="1" applyBorder="1" applyAlignment="1">
      <alignment horizontal="center" vertical="center"/>
    </xf>
    <xf numFmtId="0" fontId="5" fillId="45" borderId="0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"/>
  <sheetViews>
    <sheetView tabSelected="1" view="pageBreakPreview" zoomScaleSheetLayoutView="100" zoomScalePageLayoutView="0" workbookViewId="0" topLeftCell="H1">
      <selection activeCell="H3" sqref="H3:P3"/>
    </sheetView>
  </sheetViews>
  <sheetFormatPr defaultColWidth="9.140625" defaultRowHeight="15"/>
  <cols>
    <col min="1" max="7" width="8.8515625" style="0" hidden="1" customWidth="1"/>
    <col min="8" max="8" width="36.57421875" style="0" customWidth="1"/>
    <col min="9" max="9" width="16.140625" style="0" customWidth="1"/>
    <col min="10" max="10" width="13.140625" style="0" customWidth="1"/>
    <col min="11" max="11" width="8.7109375" style="0" customWidth="1"/>
    <col min="12" max="12" width="16.140625" style="0" customWidth="1"/>
    <col min="13" max="13" width="13.140625" style="0" customWidth="1"/>
    <col min="14" max="14" width="8.7109375" style="0" customWidth="1"/>
    <col min="15" max="15" width="16.140625" style="0" customWidth="1"/>
    <col min="16" max="16" width="14.00390625" style="0" customWidth="1"/>
    <col min="17" max="23" width="8.8515625" style="0" customWidth="1"/>
  </cols>
  <sheetData>
    <row r="2" spans="2:16" ht="20.25" customHeight="1">
      <c r="B2" s="14" t="s">
        <v>15</v>
      </c>
      <c r="C2" s="15" t="s">
        <v>15</v>
      </c>
      <c r="D2" s="15" t="s">
        <v>15</v>
      </c>
      <c r="E2" s="15" t="s">
        <v>15</v>
      </c>
      <c r="F2" s="16" t="s">
        <v>15</v>
      </c>
      <c r="H2" s="25" t="s">
        <v>38</v>
      </c>
      <c r="I2" s="25" t="s">
        <v>39</v>
      </c>
      <c r="J2" s="25" t="s">
        <v>39</v>
      </c>
      <c r="K2" s="25" t="s">
        <v>39</v>
      </c>
      <c r="L2" s="25" t="s">
        <v>40</v>
      </c>
      <c r="M2" s="25" t="s">
        <v>40</v>
      </c>
      <c r="N2" s="25" t="s">
        <v>40</v>
      </c>
      <c r="O2" s="25" t="s">
        <v>40</v>
      </c>
      <c r="P2" s="25" t="s">
        <v>40</v>
      </c>
    </row>
    <row r="3" spans="8:16" ht="15.75">
      <c r="H3" s="25" t="s">
        <v>37</v>
      </c>
      <c r="I3" s="25"/>
      <c r="J3" s="25"/>
      <c r="K3" s="25"/>
      <c r="L3" s="25"/>
      <c r="M3" s="25"/>
      <c r="N3" s="25"/>
      <c r="O3" s="25"/>
      <c r="P3" s="25"/>
    </row>
    <row r="4" spans="1:16" ht="24.75" customHeight="1">
      <c r="A4" s="20" t="s">
        <v>32</v>
      </c>
      <c r="B4" s="13" t="s">
        <v>4</v>
      </c>
      <c r="C4" s="13" t="s">
        <v>4</v>
      </c>
      <c r="D4" s="13" t="s">
        <v>4</v>
      </c>
      <c r="E4" s="13" t="s">
        <v>4</v>
      </c>
      <c r="F4" s="13" t="s">
        <v>4</v>
      </c>
      <c r="G4" s="13" t="s">
        <v>4</v>
      </c>
      <c r="P4" s="1" t="s">
        <v>26</v>
      </c>
    </row>
    <row r="5" spans="1:22" ht="13.5" customHeight="1">
      <c r="A5" s="21" t="s">
        <v>32</v>
      </c>
      <c r="B5" s="13" t="s">
        <v>24</v>
      </c>
      <c r="C5" s="13" t="s">
        <v>24</v>
      </c>
      <c r="D5" s="13" t="s">
        <v>24</v>
      </c>
      <c r="E5" s="13" t="s">
        <v>17</v>
      </c>
      <c r="F5" s="13" t="s">
        <v>17</v>
      </c>
      <c r="G5" s="13" t="s">
        <v>17</v>
      </c>
      <c r="H5" s="23" t="s">
        <v>18</v>
      </c>
      <c r="I5" s="17" t="s">
        <v>20</v>
      </c>
      <c r="J5" s="18" t="s">
        <v>20</v>
      </c>
      <c r="K5" s="19" t="s">
        <v>20</v>
      </c>
      <c r="L5" s="17" t="s">
        <v>16</v>
      </c>
      <c r="M5" s="18" t="s">
        <v>16</v>
      </c>
      <c r="N5" s="19" t="s">
        <v>16</v>
      </c>
      <c r="O5" s="17" t="s">
        <v>21</v>
      </c>
      <c r="P5" s="19" t="s">
        <v>21</v>
      </c>
      <c r="Q5" s="2"/>
      <c r="R5" s="6"/>
      <c r="S5" s="6"/>
      <c r="T5" s="6"/>
      <c r="U5" s="6"/>
      <c r="V5" s="7"/>
    </row>
    <row r="6" spans="1:23" ht="72.75" customHeight="1">
      <c r="A6" s="21" t="s">
        <v>32</v>
      </c>
      <c r="B6" s="13" t="s">
        <v>2</v>
      </c>
      <c r="C6" s="13" t="s">
        <v>2</v>
      </c>
      <c r="D6" s="13" t="s">
        <v>2</v>
      </c>
      <c r="E6" s="13" t="s">
        <v>31</v>
      </c>
      <c r="F6" s="13" t="s">
        <v>31</v>
      </c>
      <c r="G6" s="13" t="s">
        <v>31</v>
      </c>
      <c r="H6" s="24" t="s">
        <v>18</v>
      </c>
      <c r="I6" s="5" t="s">
        <v>3</v>
      </c>
      <c r="J6" s="8" t="s">
        <v>36</v>
      </c>
      <c r="K6" s="5" t="s">
        <v>33</v>
      </c>
      <c r="L6" s="5" t="s">
        <v>3</v>
      </c>
      <c r="M6" s="8" t="s">
        <v>36</v>
      </c>
      <c r="N6" s="5" t="s">
        <v>33</v>
      </c>
      <c r="O6" s="5" t="s">
        <v>3</v>
      </c>
      <c r="P6" s="8" t="s">
        <v>36</v>
      </c>
      <c r="Q6" s="2"/>
      <c r="R6" s="6"/>
      <c r="S6" s="6"/>
      <c r="T6" s="6"/>
      <c r="U6" s="6"/>
      <c r="V6" s="6"/>
      <c r="W6" s="6"/>
    </row>
    <row r="7" spans="1:23" ht="13.5" customHeight="1">
      <c r="A7" s="22" t="s">
        <v>32</v>
      </c>
      <c r="B7" s="13" t="s">
        <v>7</v>
      </c>
      <c r="C7" s="13" t="s">
        <v>11</v>
      </c>
      <c r="D7" s="13" t="s">
        <v>35</v>
      </c>
      <c r="E7" s="13" t="s">
        <v>7</v>
      </c>
      <c r="F7" s="13" t="s">
        <v>11</v>
      </c>
      <c r="G7" s="13" t="s">
        <v>35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8">
        <v>8</v>
      </c>
      <c r="P7" s="8">
        <v>9</v>
      </c>
      <c r="Q7" s="2"/>
      <c r="R7" s="6"/>
      <c r="S7" s="6"/>
      <c r="T7" s="6"/>
      <c r="U7" s="6"/>
      <c r="V7" s="6"/>
      <c r="W7" s="6"/>
    </row>
    <row r="8" spans="1:16" ht="13.5" customHeight="1">
      <c r="A8" s="11" t="s">
        <v>30</v>
      </c>
      <c r="B8" s="10">
        <v>2194107.57908</v>
      </c>
      <c r="C8" s="10">
        <v>2579722.11521</v>
      </c>
      <c r="D8" s="10">
        <v>-173766.37155</v>
      </c>
      <c r="E8" s="10">
        <v>841532.61842</v>
      </c>
      <c r="F8" s="10">
        <v>672546.61987</v>
      </c>
      <c r="G8" s="10">
        <v>168985.99855</v>
      </c>
      <c r="H8" s="9" t="str">
        <f>IF(A8="= Бокситогорский район =","Бокситогорский муниципальный район",A8)</f>
        <v>Бокситогорский муниципальный район</v>
      </c>
      <c r="I8" s="3">
        <f aca="true" t="shared" si="0" ref="I8:I25">ROUND(B8,1)</f>
        <v>2194107.6</v>
      </c>
      <c r="J8" s="3">
        <f aca="true" t="shared" si="1" ref="J8:J25">ROUND(E8,1)</f>
        <v>841532.6</v>
      </c>
      <c r="K8" s="3">
        <f aca="true" t="shared" si="2" ref="K8:K26">J8/I8*100</f>
        <v>38.35420833508803</v>
      </c>
      <c r="L8" s="3">
        <f aca="true" t="shared" si="3" ref="L8:L25">ROUND(C8,1)</f>
        <v>2579722.1</v>
      </c>
      <c r="M8" s="3">
        <f aca="true" t="shared" si="4" ref="M8:M25">ROUND(F8,1)</f>
        <v>672546.6</v>
      </c>
      <c r="N8" s="3">
        <f aca="true" t="shared" si="5" ref="N8:N26">M8/L8*100</f>
        <v>26.070505811459306</v>
      </c>
      <c r="O8" s="3">
        <f aca="true" t="shared" si="6" ref="O8:O25">ROUND(D8,1)</f>
        <v>-173766.4</v>
      </c>
      <c r="P8" s="3">
        <f aca="true" t="shared" si="7" ref="P8:P26">J8-M8</f>
        <v>168986</v>
      </c>
    </row>
    <row r="9" spans="1:16" ht="13.5" customHeight="1">
      <c r="A9" s="11" t="s">
        <v>22</v>
      </c>
      <c r="B9" s="10">
        <v>2008268.21128</v>
      </c>
      <c r="C9" s="10">
        <v>2591457.40884</v>
      </c>
      <c r="D9" s="10">
        <v>-212927.78337</v>
      </c>
      <c r="E9" s="10">
        <v>775057.83527</v>
      </c>
      <c r="F9" s="10">
        <v>676393.70555</v>
      </c>
      <c r="G9" s="10">
        <v>98664.12972</v>
      </c>
      <c r="H9" s="9" t="str">
        <f>IF(A9="= Волосовский район =","Волосовский муниципальный район",A9)</f>
        <v>Волосовский муниципальный район</v>
      </c>
      <c r="I9" s="3">
        <f t="shared" si="0"/>
        <v>2008268.2</v>
      </c>
      <c r="J9" s="3">
        <f t="shared" si="1"/>
        <v>775057.8</v>
      </c>
      <c r="K9" s="3">
        <f t="shared" si="2"/>
        <v>38.593341267864524</v>
      </c>
      <c r="L9" s="3">
        <f t="shared" si="3"/>
        <v>2591457.4</v>
      </c>
      <c r="M9" s="3">
        <f t="shared" si="4"/>
        <v>676393.7</v>
      </c>
      <c r="N9" s="3">
        <f t="shared" si="5"/>
        <v>26.10089982571197</v>
      </c>
      <c r="O9" s="3">
        <f t="shared" si="6"/>
        <v>-212927.8</v>
      </c>
      <c r="P9" s="3">
        <f t="shared" si="7"/>
        <v>98664.1000000001</v>
      </c>
    </row>
    <row r="10" spans="1:16" ht="13.5" customHeight="1">
      <c r="A10" s="11" t="s">
        <v>27</v>
      </c>
      <c r="B10" s="10">
        <v>3982990.84678</v>
      </c>
      <c r="C10" s="10">
        <v>4295301.02906</v>
      </c>
      <c r="D10" s="10">
        <v>-158394.60496</v>
      </c>
      <c r="E10" s="10">
        <v>1579982.2707</v>
      </c>
      <c r="F10" s="10">
        <v>1309008.30138</v>
      </c>
      <c r="G10" s="10">
        <v>270973.96932</v>
      </c>
      <c r="H10" s="9" t="str">
        <f>IF(A10="= Волховский район =","Волховский муниципальный район",A10)</f>
        <v>Волховский муниципальный район</v>
      </c>
      <c r="I10" s="3">
        <f t="shared" si="0"/>
        <v>3982990.8</v>
      </c>
      <c r="J10" s="3">
        <f t="shared" si="1"/>
        <v>1579982.3</v>
      </c>
      <c r="K10" s="3">
        <f t="shared" si="2"/>
        <v>39.66823875164362</v>
      </c>
      <c r="L10" s="3">
        <f t="shared" si="3"/>
        <v>4295301</v>
      </c>
      <c r="M10" s="3">
        <f t="shared" si="4"/>
        <v>1309008.3</v>
      </c>
      <c r="N10" s="3">
        <f t="shared" si="5"/>
        <v>30.47535667465447</v>
      </c>
      <c r="O10" s="3">
        <f t="shared" si="6"/>
        <v>-158394.6</v>
      </c>
      <c r="P10" s="3">
        <f t="shared" si="7"/>
        <v>270974</v>
      </c>
    </row>
    <row r="11" spans="1:16" ht="13.5" customHeight="1">
      <c r="A11" s="11" t="s">
        <v>14</v>
      </c>
      <c r="B11" s="10">
        <v>15841986.10137</v>
      </c>
      <c r="C11" s="10">
        <v>19029974.08305</v>
      </c>
      <c r="D11" s="10">
        <v>-1614174.89121</v>
      </c>
      <c r="E11" s="10">
        <v>6557908.78484</v>
      </c>
      <c r="F11" s="10">
        <v>5888362.97573</v>
      </c>
      <c r="G11" s="10">
        <v>669545.80911</v>
      </c>
      <c r="H11" s="9" t="str">
        <f>IF(A11="= Всеволожский район =","Всеволожский муниципальный район",A11)</f>
        <v>Всеволожский муниципальный район</v>
      </c>
      <c r="I11" s="3">
        <f t="shared" si="0"/>
        <v>15841986.1</v>
      </c>
      <c r="J11" s="3">
        <f t="shared" si="1"/>
        <v>6557908.8</v>
      </c>
      <c r="K11" s="3">
        <f t="shared" si="2"/>
        <v>41.395748983771675</v>
      </c>
      <c r="L11" s="3">
        <f t="shared" si="3"/>
        <v>19029974.1</v>
      </c>
      <c r="M11" s="3">
        <f t="shared" si="4"/>
        <v>5888363</v>
      </c>
      <c r="N11" s="3">
        <f t="shared" si="5"/>
        <v>30.942569701132694</v>
      </c>
      <c r="O11" s="3">
        <f t="shared" si="6"/>
        <v>-1614174.9</v>
      </c>
      <c r="P11" s="3">
        <f t="shared" si="7"/>
        <v>669545.7999999998</v>
      </c>
    </row>
    <row r="12" spans="1:16" ht="13.5" customHeight="1">
      <c r="A12" s="11" t="s">
        <v>5</v>
      </c>
      <c r="B12" s="10">
        <v>7312947.53708</v>
      </c>
      <c r="C12" s="10">
        <v>7979779.19788</v>
      </c>
      <c r="D12" s="10">
        <v>-211348.12276</v>
      </c>
      <c r="E12" s="10">
        <v>2921798.90948</v>
      </c>
      <c r="F12" s="10">
        <v>2322538.22521</v>
      </c>
      <c r="G12" s="10">
        <v>599260.68427</v>
      </c>
      <c r="H12" s="9" t="str">
        <f>IF(A12="= Выборгский район =","Выборгский район",A12)</f>
        <v>Выборгский район</v>
      </c>
      <c r="I12" s="3">
        <f t="shared" si="0"/>
        <v>7312947.5</v>
      </c>
      <c r="J12" s="3">
        <f t="shared" si="1"/>
        <v>2921798.9</v>
      </c>
      <c r="K12" s="3">
        <f t="shared" si="2"/>
        <v>39.95377923880897</v>
      </c>
      <c r="L12" s="3">
        <f t="shared" si="3"/>
        <v>7979779.2</v>
      </c>
      <c r="M12" s="3">
        <f t="shared" si="4"/>
        <v>2322538.2</v>
      </c>
      <c r="N12" s="3">
        <f t="shared" si="5"/>
        <v>29.10529404121859</v>
      </c>
      <c r="O12" s="3">
        <f t="shared" si="6"/>
        <v>-211348.1</v>
      </c>
      <c r="P12" s="3">
        <f t="shared" si="7"/>
        <v>599260.6999999997</v>
      </c>
    </row>
    <row r="13" spans="1:16" ht="13.5" customHeight="1">
      <c r="A13" s="11" t="s">
        <v>29</v>
      </c>
      <c r="B13" s="10">
        <v>8979963.50065</v>
      </c>
      <c r="C13" s="10">
        <v>10093156.82657</v>
      </c>
      <c r="D13" s="10">
        <v>-512196.16568</v>
      </c>
      <c r="E13" s="10">
        <v>3488510.74005</v>
      </c>
      <c r="F13" s="10">
        <v>3187993.63972</v>
      </c>
      <c r="G13" s="10">
        <v>300517.10033</v>
      </c>
      <c r="H13" s="9" t="str">
        <f>IF(A13="= Гатчинский район =","Гатчинский муниципальный район",A13)</f>
        <v>Гатчинский муниципальный район</v>
      </c>
      <c r="I13" s="3">
        <f t="shared" si="0"/>
        <v>8979963.5</v>
      </c>
      <c r="J13" s="3">
        <f t="shared" si="1"/>
        <v>3488510.7</v>
      </c>
      <c r="K13" s="3">
        <f t="shared" si="2"/>
        <v>38.847715806417256</v>
      </c>
      <c r="L13" s="3">
        <f t="shared" si="3"/>
        <v>10093156.8</v>
      </c>
      <c r="M13" s="3">
        <f t="shared" si="4"/>
        <v>3187993.6</v>
      </c>
      <c r="N13" s="3">
        <f t="shared" si="5"/>
        <v>31.585693784129067</v>
      </c>
      <c r="O13" s="3">
        <f t="shared" si="6"/>
        <v>-512196.2</v>
      </c>
      <c r="P13" s="3">
        <f t="shared" si="7"/>
        <v>300517.1000000001</v>
      </c>
    </row>
    <row r="14" spans="1:16" ht="13.5" customHeight="1">
      <c r="A14" s="11" t="s">
        <v>13</v>
      </c>
      <c r="B14" s="10">
        <v>3809087.60955</v>
      </c>
      <c r="C14" s="10">
        <v>4721011.75084</v>
      </c>
      <c r="D14" s="10">
        <v>-559384.89099</v>
      </c>
      <c r="E14" s="10">
        <v>1349902.67103</v>
      </c>
      <c r="F14" s="10">
        <v>1285176.1977</v>
      </c>
      <c r="G14" s="10">
        <v>64726.47333</v>
      </c>
      <c r="H14" s="9" t="str">
        <f>IF(A14="= Кингисеппский район =","Кингисеппский муниципальный район",A14)</f>
        <v>Кингисеппский муниципальный район</v>
      </c>
      <c r="I14" s="3">
        <f t="shared" si="0"/>
        <v>3809087.6</v>
      </c>
      <c r="J14" s="3">
        <f t="shared" si="1"/>
        <v>1349902.7</v>
      </c>
      <c r="K14" s="3">
        <f t="shared" si="2"/>
        <v>35.43900381813219</v>
      </c>
      <c r="L14" s="3">
        <f t="shared" si="3"/>
        <v>4721011.8</v>
      </c>
      <c r="M14" s="3">
        <f t="shared" si="4"/>
        <v>1285176.2</v>
      </c>
      <c r="N14" s="3">
        <f t="shared" si="5"/>
        <v>27.222473792588275</v>
      </c>
      <c r="O14" s="3">
        <f t="shared" si="6"/>
        <v>-559384.9</v>
      </c>
      <c r="P14" s="3">
        <f t="shared" si="7"/>
        <v>64726.5</v>
      </c>
    </row>
    <row r="15" spans="1:16" ht="13.5" customHeight="1">
      <c r="A15" s="11" t="s">
        <v>6</v>
      </c>
      <c r="B15" s="10">
        <v>2538479.89113</v>
      </c>
      <c r="C15" s="10">
        <v>3011883.94969</v>
      </c>
      <c r="D15" s="10">
        <v>-210487.44671</v>
      </c>
      <c r="E15" s="10">
        <v>1071733.3895</v>
      </c>
      <c r="F15" s="10">
        <v>1001323.56485</v>
      </c>
      <c r="G15" s="10">
        <v>70409.82465</v>
      </c>
      <c r="H15" s="9" t="str">
        <f>IF(A15="= Киришский район =","Киришский муниципальный район",A15)</f>
        <v>Киришский муниципальный район</v>
      </c>
      <c r="I15" s="3">
        <f t="shared" si="0"/>
        <v>2538479.9</v>
      </c>
      <c r="J15" s="3">
        <f t="shared" si="1"/>
        <v>1071733.4</v>
      </c>
      <c r="K15" s="3">
        <f t="shared" si="2"/>
        <v>42.21949521837852</v>
      </c>
      <c r="L15" s="3">
        <f t="shared" si="3"/>
        <v>3011883.9</v>
      </c>
      <c r="M15" s="3">
        <f t="shared" si="4"/>
        <v>1001323.6</v>
      </c>
      <c r="N15" s="3">
        <f t="shared" si="5"/>
        <v>33.24575691646016</v>
      </c>
      <c r="O15" s="3">
        <f t="shared" si="6"/>
        <v>-210487.4</v>
      </c>
      <c r="P15" s="3">
        <f t="shared" si="7"/>
        <v>70409.79999999993</v>
      </c>
    </row>
    <row r="16" spans="1:16" ht="13.5" customHeight="1">
      <c r="A16" s="11" t="s">
        <v>25</v>
      </c>
      <c r="B16" s="10">
        <v>4268180.9275</v>
      </c>
      <c r="C16" s="10">
        <v>4624782.8435</v>
      </c>
      <c r="D16" s="10">
        <v>-193954.78143</v>
      </c>
      <c r="E16" s="10">
        <v>1615308.09422</v>
      </c>
      <c r="F16" s="10">
        <v>1537836.341</v>
      </c>
      <c r="G16" s="10">
        <v>77471.75322</v>
      </c>
      <c r="H16" s="9" t="str">
        <f>IF(A16="= Кировский район =","Кировский муниципальный район",A16)</f>
        <v>Кировский муниципальный район</v>
      </c>
      <c r="I16" s="3">
        <f t="shared" si="0"/>
        <v>4268180.9</v>
      </c>
      <c r="J16" s="3">
        <f t="shared" si="1"/>
        <v>1615308.1</v>
      </c>
      <c r="K16" s="3">
        <f t="shared" si="2"/>
        <v>37.84535233733884</v>
      </c>
      <c r="L16" s="3">
        <f t="shared" si="3"/>
        <v>4624782.8</v>
      </c>
      <c r="M16" s="3">
        <f t="shared" si="4"/>
        <v>1537836.3</v>
      </c>
      <c r="N16" s="3">
        <f t="shared" si="5"/>
        <v>33.25207618398858</v>
      </c>
      <c r="O16" s="3">
        <f t="shared" si="6"/>
        <v>-193954.8</v>
      </c>
      <c r="P16" s="3">
        <f t="shared" si="7"/>
        <v>77471.80000000005</v>
      </c>
    </row>
    <row r="17" spans="1:16" ht="13.5" customHeight="1">
      <c r="A17" s="11" t="s">
        <v>9</v>
      </c>
      <c r="B17" s="10">
        <v>1443130.16555</v>
      </c>
      <c r="C17" s="10">
        <v>1620624.75611</v>
      </c>
      <c r="D17" s="10">
        <v>-72476.66262</v>
      </c>
      <c r="E17" s="10">
        <v>508180.25316</v>
      </c>
      <c r="F17" s="10">
        <v>504545.41822</v>
      </c>
      <c r="G17" s="10">
        <v>3634.83494</v>
      </c>
      <c r="H17" s="9" t="str">
        <f>IF(A17="= Лодейнопольский район =","Лодейнопольский муниципальный район",A17)</f>
        <v>Лодейнопольский муниципальный район</v>
      </c>
      <c r="I17" s="3">
        <f t="shared" si="0"/>
        <v>1443130.2</v>
      </c>
      <c r="J17" s="3">
        <f t="shared" si="1"/>
        <v>508180.3</v>
      </c>
      <c r="K17" s="3">
        <f t="shared" si="2"/>
        <v>35.21375271614439</v>
      </c>
      <c r="L17" s="3">
        <f t="shared" si="3"/>
        <v>1620624.8</v>
      </c>
      <c r="M17" s="3">
        <f t="shared" si="4"/>
        <v>504545.4</v>
      </c>
      <c r="N17" s="3">
        <f t="shared" si="5"/>
        <v>31.132770521591425</v>
      </c>
      <c r="O17" s="3">
        <f t="shared" si="6"/>
        <v>-72476.7</v>
      </c>
      <c r="P17" s="3">
        <f t="shared" si="7"/>
        <v>3634.899999999965</v>
      </c>
    </row>
    <row r="18" spans="1:16" ht="13.5" customHeight="1">
      <c r="A18" s="11" t="s">
        <v>34</v>
      </c>
      <c r="B18" s="10">
        <v>3459914.80373</v>
      </c>
      <c r="C18" s="10">
        <v>5491911.59951</v>
      </c>
      <c r="D18" s="10">
        <v>-649837.00006</v>
      </c>
      <c r="E18" s="10">
        <v>1113491.85501</v>
      </c>
      <c r="F18" s="10">
        <v>994603.13498</v>
      </c>
      <c r="G18" s="10">
        <v>118888.72003</v>
      </c>
      <c r="H18" s="9" t="str">
        <f>IF(A18="= Ломоносовский район =","Ломоносовский муниципальный район",A18)</f>
        <v>Ломоносовский муниципальный район</v>
      </c>
      <c r="I18" s="3">
        <f t="shared" si="0"/>
        <v>3459914.8</v>
      </c>
      <c r="J18" s="3">
        <f t="shared" si="1"/>
        <v>1113491.9</v>
      </c>
      <c r="K18" s="3">
        <f t="shared" si="2"/>
        <v>32.18263929504854</v>
      </c>
      <c r="L18" s="3">
        <f t="shared" si="3"/>
        <v>5491911.6</v>
      </c>
      <c r="M18" s="3">
        <f t="shared" si="4"/>
        <v>994603.1</v>
      </c>
      <c r="N18" s="3">
        <f t="shared" si="5"/>
        <v>18.110326102117156</v>
      </c>
      <c r="O18" s="3">
        <f t="shared" si="6"/>
        <v>-649837</v>
      </c>
      <c r="P18" s="3">
        <f t="shared" si="7"/>
        <v>118888.79999999993</v>
      </c>
    </row>
    <row r="19" spans="1:16" ht="13.5" customHeight="1">
      <c r="A19" s="11" t="s">
        <v>23</v>
      </c>
      <c r="B19" s="10">
        <v>3193990.56743</v>
      </c>
      <c r="C19" s="10">
        <v>3569915.134</v>
      </c>
      <c r="D19" s="10">
        <v>-240810.18188</v>
      </c>
      <c r="E19" s="10">
        <v>941996.24934</v>
      </c>
      <c r="F19" s="10">
        <v>925201.46342</v>
      </c>
      <c r="G19" s="10">
        <v>16794.78592</v>
      </c>
      <c r="H19" s="9" t="str">
        <f>IF(A19="= Лужский район =","Лужский муниципальный район",A19)</f>
        <v>Лужский муниципальный район</v>
      </c>
      <c r="I19" s="3">
        <f t="shared" si="0"/>
        <v>3193990.6</v>
      </c>
      <c r="J19" s="3">
        <f t="shared" si="1"/>
        <v>941996.2</v>
      </c>
      <c r="K19" s="3">
        <f t="shared" si="2"/>
        <v>29.49276682279528</v>
      </c>
      <c r="L19" s="3">
        <f t="shared" si="3"/>
        <v>3569915.1</v>
      </c>
      <c r="M19" s="3">
        <f t="shared" si="4"/>
        <v>925201.5</v>
      </c>
      <c r="N19" s="3">
        <f t="shared" si="5"/>
        <v>25.916624739899273</v>
      </c>
      <c r="O19" s="3">
        <f t="shared" si="6"/>
        <v>-240810.2</v>
      </c>
      <c r="P19" s="3">
        <f t="shared" si="7"/>
        <v>16794.699999999953</v>
      </c>
    </row>
    <row r="20" spans="1:16" ht="13.5" customHeight="1">
      <c r="A20" s="11" t="s">
        <v>19</v>
      </c>
      <c r="B20" s="10">
        <v>1401398.49841</v>
      </c>
      <c r="C20" s="10">
        <v>1655585.80942</v>
      </c>
      <c r="D20" s="10">
        <v>-68247.94753</v>
      </c>
      <c r="E20" s="10">
        <v>435558.45571</v>
      </c>
      <c r="F20" s="10">
        <v>470964.95588</v>
      </c>
      <c r="G20" s="10">
        <v>-35406.50017</v>
      </c>
      <c r="H20" s="9" t="str">
        <f>IF(A20="= Подпорожский район =","Подпорожский муниципальный район",A20)</f>
        <v>Подпорожский муниципальный район</v>
      </c>
      <c r="I20" s="3">
        <f t="shared" si="0"/>
        <v>1401398.5</v>
      </c>
      <c r="J20" s="3">
        <f t="shared" si="1"/>
        <v>435558.5</v>
      </c>
      <c r="K20" s="3">
        <f t="shared" si="2"/>
        <v>31.08027445441108</v>
      </c>
      <c r="L20" s="3">
        <f t="shared" si="3"/>
        <v>1655585.8</v>
      </c>
      <c r="M20" s="3">
        <f t="shared" si="4"/>
        <v>470965</v>
      </c>
      <c r="N20" s="3">
        <f t="shared" si="5"/>
        <v>28.447030652231973</v>
      </c>
      <c r="O20" s="3">
        <f t="shared" si="6"/>
        <v>-68247.9</v>
      </c>
      <c r="P20" s="3">
        <f t="shared" si="7"/>
        <v>-35406.5</v>
      </c>
    </row>
    <row r="21" spans="1:16" ht="13.5" customHeight="1">
      <c r="A21" s="11" t="s">
        <v>8</v>
      </c>
      <c r="B21" s="10">
        <v>3197394.68679</v>
      </c>
      <c r="C21" s="10">
        <v>3573459.16127</v>
      </c>
      <c r="D21" s="10">
        <v>-114781.39596</v>
      </c>
      <c r="E21" s="10">
        <v>1129234.45806</v>
      </c>
      <c r="F21" s="10">
        <v>990719.59549</v>
      </c>
      <c r="G21" s="10">
        <v>138514.86257</v>
      </c>
      <c r="H21" s="9" t="str">
        <f>IF(A21="= Приозерский район =","Приозерский муниципальный район",A21)</f>
        <v>Приозерский муниципальный район</v>
      </c>
      <c r="I21" s="3">
        <f t="shared" si="0"/>
        <v>3197394.7</v>
      </c>
      <c r="J21" s="3">
        <f t="shared" si="1"/>
        <v>1129234.5</v>
      </c>
      <c r="K21" s="3">
        <f t="shared" si="2"/>
        <v>35.31733195154167</v>
      </c>
      <c r="L21" s="3">
        <f t="shared" si="3"/>
        <v>3573459.2</v>
      </c>
      <c r="M21" s="3">
        <f t="shared" si="4"/>
        <v>990719.6</v>
      </c>
      <c r="N21" s="3">
        <f t="shared" si="5"/>
        <v>27.72438537985826</v>
      </c>
      <c r="O21" s="3">
        <f t="shared" si="6"/>
        <v>-114781.4</v>
      </c>
      <c r="P21" s="3">
        <f t="shared" si="7"/>
        <v>138514.90000000002</v>
      </c>
    </row>
    <row r="22" spans="1:16" ht="13.5" customHeight="1">
      <c r="A22" s="11" t="s">
        <v>10</v>
      </c>
      <c r="B22" s="10">
        <v>1749083.3893</v>
      </c>
      <c r="C22" s="10">
        <v>1909768.87792</v>
      </c>
      <c r="D22" s="10">
        <v>-131196.66346</v>
      </c>
      <c r="E22" s="10">
        <v>653148.06271</v>
      </c>
      <c r="F22" s="10">
        <v>573550.91256</v>
      </c>
      <c r="G22" s="10">
        <v>79597.15015</v>
      </c>
      <c r="H22" s="9" t="str">
        <f>IF(A22="= Сланцевский район =","Сланцевский муниципальный район",A22)</f>
        <v>Сланцевский муниципальный район</v>
      </c>
      <c r="I22" s="3">
        <f t="shared" si="0"/>
        <v>1749083.4</v>
      </c>
      <c r="J22" s="3">
        <f t="shared" si="1"/>
        <v>653148.1</v>
      </c>
      <c r="K22" s="3">
        <f t="shared" si="2"/>
        <v>37.34230740512431</v>
      </c>
      <c r="L22" s="3">
        <f t="shared" si="3"/>
        <v>1909768.9</v>
      </c>
      <c r="M22" s="3">
        <f t="shared" si="4"/>
        <v>573550.9</v>
      </c>
      <c r="N22" s="3">
        <f t="shared" si="5"/>
        <v>30.032476704380308</v>
      </c>
      <c r="O22" s="3">
        <f t="shared" si="6"/>
        <v>-131196.7</v>
      </c>
      <c r="P22" s="3">
        <f t="shared" si="7"/>
        <v>79597.19999999995</v>
      </c>
    </row>
    <row r="23" spans="1:16" ht="13.5" customHeight="1">
      <c r="A23" s="11" t="s">
        <v>0</v>
      </c>
      <c r="B23" s="10">
        <v>2625293.42564</v>
      </c>
      <c r="C23" s="10">
        <v>3005864.59703</v>
      </c>
      <c r="D23" s="10">
        <v>-380571.17139</v>
      </c>
      <c r="E23" s="10">
        <v>1012928.07487</v>
      </c>
      <c r="F23" s="10">
        <v>921431.83437</v>
      </c>
      <c r="G23" s="10">
        <v>91496.2405</v>
      </c>
      <c r="H23" s="9" t="str">
        <f>IF(A23="= Сосновоборский городской округ =","Сосновоборский городской округ",A23)</f>
        <v>Сосновоборский городской округ</v>
      </c>
      <c r="I23" s="3">
        <f t="shared" si="0"/>
        <v>2625293.4</v>
      </c>
      <c r="J23" s="3">
        <f t="shared" si="1"/>
        <v>1012928.1</v>
      </c>
      <c r="K23" s="3">
        <f t="shared" si="2"/>
        <v>38.583424618368376</v>
      </c>
      <c r="L23" s="3">
        <f t="shared" si="3"/>
        <v>3005864.6</v>
      </c>
      <c r="M23" s="3">
        <f t="shared" si="4"/>
        <v>921431.8</v>
      </c>
      <c r="N23" s="3">
        <f t="shared" si="5"/>
        <v>30.65446793578127</v>
      </c>
      <c r="O23" s="3">
        <f t="shared" si="6"/>
        <v>-380571.2</v>
      </c>
      <c r="P23" s="3">
        <f t="shared" si="7"/>
        <v>91496.29999999993</v>
      </c>
    </row>
    <row r="24" spans="1:16" ht="13.5" customHeight="1">
      <c r="A24" s="11" t="s">
        <v>28</v>
      </c>
      <c r="B24" s="10">
        <v>2746001.85361</v>
      </c>
      <c r="C24" s="10">
        <v>3186089.32834</v>
      </c>
      <c r="D24" s="10">
        <v>-408291.29022</v>
      </c>
      <c r="E24" s="10">
        <v>1238647.30087</v>
      </c>
      <c r="F24" s="10">
        <v>1215323.96026</v>
      </c>
      <c r="G24" s="10">
        <v>23323.34061</v>
      </c>
      <c r="H24" s="9" t="str">
        <f>IF(A24="= Тихвинский район =","Тихвинский муниципальный район",A24)</f>
        <v>Тихвинский муниципальный район</v>
      </c>
      <c r="I24" s="3">
        <f t="shared" si="0"/>
        <v>2746001.9</v>
      </c>
      <c r="J24" s="3">
        <f t="shared" si="1"/>
        <v>1238647.3</v>
      </c>
      <c r="K24" s="3">
        <f t="shared" si="2"/>
        <v>45.10729945234197</v>
      </c>
      <c r="L24" s="3">
        <f t="shared" si="3"/>
        <v>3186089.3</v>
      </c>
      <c r="M24" s="3">
        <f t="shared" si="4"/>
        <v>1215324</v>
      </c>
      <c r="N24" s="3">
        <f t="shared" si="5"/>
        <v>38.14469355896585</v>
      </c>
      <c r="O24" s="3">
        <f t="shared" si="6"/>
        <v>-408291.3</v>
      </c>
      <c r="P24" s="3">
        <f t="shared" si="7"/>
        <v>23323.300000000047</v>
      </c>
    </row>
    <row r="25" spans="1:16" ht="13.5" customHeight="1">
      <c r="A25" s="11" t="s">
        <v>12</v>
      </c>
      <c r="B25" s="10">
        <v>5092942.6358</v>
      </c>
      <c r="C25" s="10">
        <v>5658795.63431</v>
      </c>
      <c r="D25" s="10">
        <v>-565852.99851</v>
      </c>
      <c r="E25" s="10">
        <v>1517712.79837</v>
      </c>
      <c r="F25" s="10">
        <v>1426635.89402</v>
      </c>
      <c r="G25" s="10">
        <v>91076.90435</v>
      </c>
      <c r="H25" s="9" t="str">
        <f>IF(A25="= Тосненский район =","Тосненский район",A25)</f>
        <v>Тосненский район</v>
      </c>
      <c r="I25" s="3">
        <f t="shared" si="0"/>
        <v>5092942.6</v>
      </c>
      <c r="J25" s="3">
        <f t="shared" si="1"/>
        <v>1517712.8</v>
      </c>
      <c r="K25" s="3">
        <f t="shared" si="2"/>
        <v>29.80031229882701</v>
      </c>
      <c r="L25" s="3">
        <f t="shared" si="3"/>
        <v>5658795.6</v>
      </c>
      <c r="M25" s="3">
        <f t="shared" si="4"/>
        <v>1426635.9</v>
      </c>
      <c r="N25" s="3">
        <f t="shared" si="5"/>
        <v>25.210945947579376</v>
      </c>
      <c r="O25" s="3">
        <f t="shared" si="6"/>
        <v>-565853</v>
      </c>
      <c r="P25" s="3">
        <f t="shared" si="7"/>
        <v>91076.90000000014</v>
      </c>
    </row>
    <row r="26" spans="8:16" ht="12.75" customHeight="1">
      <c r="H26" s="12" t="s">
        <v>1</v>
      </c>
      <c r="I26" s="4">
        <f>SUM(I8:I25)</f>
        <v>75845162.2</v>
      </c>
      <c r="J26" s="4">
        <f>SUM(J8:J25)</f>
        <v>28752633.000000004</v>
      </c>
      <c r="K26" s="4">
        <f t="shared" si="2"/>
        <v>37.90964666168254</v>
      </c>
      <c r="L26" s="4">
        <f>SUM(L8:L25)</f>
        <v>88599083.99999999</v>
      </c>
      <c r="M26" s="4">
        <f>SUM(M8:M25)</f>
        <v>25904156.7</v>
      </c>
      <c r="N26" s="4">
        <f t="shared" si="5"/>
        <v>29.23749945315462</v>
      </c>
      <c r="O26" s="4">
        <f>SUM(O8:O25)</f>
        <v>-6478700.500000001</v>
      </c>
      <c r="P26" s="4">
        <f t="shared" si="7"/>
        <v>2848476.3000000045</v>
      </c>
    </row>
  </sheetData>
  <sheetProtection/>
  <mergeCells count="8">
    <mergeCell ref="B2:F2"/>
    <mergeCell ref="L5:N5"/>
    <mergeCell ref="O5:P5"/>
    <mergeCell ref="A4:A7"/>
    <mergeCell ref="H5:H6"/>
    <mergeCell ref="H2:P2"/>
    <mergeCell ref="I5:K5"/>
    <mergeCell ref="H3:P3"/>
  </mergeCells>
  <printOptions horizontalCentered="1"/>
  <pageMargins left="0.3937007874015748" right="0.3937007874015748" top="0" bottom="0" header="0" footer="0"/>
  <pageSetup fitToHeight="2" fitToWidth="2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Рассыпнова Евгения Владимировна</dc:creator>
  <cp:keywords/>
  <dc:description/>
  <cp:lastModifiedBy>Рассыпнова Евгения Владимировна</cp:lastModifiedBy>
  <cp:lastPrinted>2020-09-23T09:02:10Z</cp:lastPrinted>
  <dcterms:created xsi:type="dcterms:W3CDTF">2020-06-17T14:09:55Z</dcterms:created>
  <dcterms:modified xsi:type="dcterms:W3CDTF">2020-09-23T09:02:16Z</dcterms:modified>
  <cp:category/>
  <cp:version/>
  <cp:contentType/>
  <cp:contentStatus/>
</cp:coreProperties>
</file>