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18075" windowHeight="99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25" i="1" l="1"/>
  <c r="P25" i="1"/>
  <c r="N25" i="1"/>
  <c r="O25" i="1" s="1"/>
  <c r="M25" i="1"/>
  <c r="L25" i="1"/>
  <c r="K25" i="1"/>
  <c r="J25" i="1"/>
  <c r="I25" i="1"/>
  <c r="Q24" i="1"/>
  <c r="P24" i="1"/>
  <c r="N24" i="1"/>
  <c r="O24" i="1" s="1"/>
  <c r="M24" i="1"/>
  <c r="K24" i="1"/>
  <c r="L24" i="1" s="1"/>
  <c r="J24" i="1"/>
  <c r="I24" i="1"/>
  <c r="P23" i="1"/>
  <c r="N23" i="1"/>
  <c r="O23" i="1" s="1"/>
  <c r="M23" i="1"/>
  <c r="K23" i="1"/>
  <c r="Q23" i="1" s="1"/>
  <c r="J23" i="1"/>
  <c r="I23" i="1"/>
  <c r="P22" i="1"/>
  <c r="O22" i="1"/>
  <c r="N22" i="1"/>
  <c r="M22" i="1"/>
  <c r="K22" i="1"/>
  <c r="L22" i="1" s="1"/>
  <c r="J22" i="1"/>
  <c r="I22" i="1"/>
  <c r="Q21" i="1"/>
  <c r="P21" i="1"/>
  <c r="N21" i="1"/>
  <c r="O21" i="1" s="1"/>
  <c r="M21" i="1"/>
  <c r="L21" i="1"/>
  <c r="K21" i="1"/>
  <c r="J21" i="1"/>
  <c r="I21" i="1"/>
  <c r="Q20" i="1"/>
  <c r="P20" i="1"/>
  <c r="N20" i="1"/>
  <c r="O20" i="1" s="1"/>
  <c r="M20" i="1"/>
  <c r="K20" i="1"/>
  <c r="L20" i="1" s="1"/>
  <c r="J20" i="1"/>
  <c r="I20" i="1"/>
  <c r="P19" i="1"/>
  <c r="N19" i="1"/>
  <c r="O19" i="1" s="1"/>
  <c r="M19" i="1"/>
  <c r="K19" i="1"/>
  <c r="Q19" i="1" s="1"/>
  <c r="J19" i="1"/>
  <c r="I19" i="1"/>
  <c r="P18" i="1"/>
  <c r="O18" i="1"/>
  <c r="N18" i="1"/>
  <c r="M18" i="1"/>
  <c r="K18" i="1"/>
  <c r="L18" i="1" s="1"/>
  <c r="J18" i="1"/>
  <c r="I18" i="1"/>
  <c r="Q17" i="1"/>
  <c r="P17" i="1"/>
  <c r="N17" i="1"/>
  <c r="O17" i="1" s="1"/>
  <c r="M17" i="1"/>
  <c r="L17" i="1"/>
  <c r="K17" i="1"/>
  <c r="J17" i="1"/>
  <c r="I17" i="1"/>
  <c r="Q16" i="1"/>
  <c r="P16" i="1"/>
  <c r="N16" i="1"/>
  <c r="O16" i="1" s="1"/>
  <c r="M16" i="1"/>
  <c r="K16" i="1"/>
  <c r="L16" i="1" s="1"/>
  <c r="J16" i="1"/>
  <c r="I16" i="1"/>
  <c r="P15" i="1"/>
  <c r="N15" i="1"/>
  <c r="O15" i="1" s="1"/>
  <c r="M15" i="1"/>
  <c r="K15" i="1"/>
  <c r="Q15" i="1" s="1"/>
  <c r="J15" i="1"/>
  <c r="I15" i="1"/>
  <c r="P14" i="1"/>
  <c r="O14" i="1"/>
  <c r="N14" i="1"/>
  <c r="M14" i="1"/>
  <c r="K14" i="1"/>
  <c r="L14" i="1" s="1"/>
  <c r="J14" i="1"/>
  <c r="I14" i="1"/>
  <c r="Q13" i="1"/>
  <c r="P13" i="1"/>
  <c r="N13" i="1"/>
  <c r="O13" i="1" s="1"/>
  <c r="M13" i="1"/>
  <c r="L13" i="1"/>
  <c r="K13" i="1"/>
  <c r="J13" i="1"/>
  <c r="I13" i="1"/>
  <c r="Q12" i="1"/>
  <c r="P12" i="1"/>
  <c r="N12" i="1"/>
  <c r="O12" i="1" s="1"/>
  <c r="M12" i="1"/>
  <c r="K12" i="1"/>
  <c r="L12" i="1" s="1"/>
  <c r="J12" i="1"/>
  <c r="I12" i="1"/>
  <c r="P11" i="1"/>
  <c r="N11" i="1"/>
  <c r="O11" i="1" s="1"/>
  <c r="M11" i="1"/>
  <c r="K11" i="1"/>
  <c r="Q11" i="1" s="1"/>
  <c r="J11" i="1"/>
  <c r="I11" i="1"/>
  <c r="P10" i="1"/>
  <c r="O10" i="1"/>
  <c r="N10" i="1"/>
  <c r="M10" i="1"/>
  <c r="K10" i="1"/>
  <c r="Q10" i="1" s="1"/>
  <c r="J10" i="1"/>
  <c r="I10" i="1"/>
  <c r="Q9" i="1"/>
  <c r="P9" i="1"/>
  <c r="P26" i="1" s="1"/>
  <c r="N9" i="1"/>
  <c r="O9" i="1" s="1"/>
  <c r="M9" i="1"/>
  <c r="L9" i="1"/>
  <c r="K9" i="1"/>
  <c r="J9" i="1"/>
  <c r="I9" i="1"/>
  <c r="Q8" i="1"/>
  <c r="P8" i="1"/>
  <c r="N8" i="1"/>
  <c r="N26" i="1" s="1"/>
  <c r="O26" i="1" s="1"/>
  <c r="M8" i="1"/>
  <c r="M26" i="1" s="1"/>
  <c r="K8" i="1"/>
  <c r="K26" i="1" s="1"/>
  <c r="J8" i="1"/>
  <c r="J26" i="1" s="1"/>
  <c r="I8" i="1"/>
  <c r="L26" i="1" l="1"/>
  <c r="Q26" i="1"/>
  <c r="L10" i="1"/>
  <c r="O8" i="1"/>
  <c r="L11" i="1"/>
  <c r="Q14" i="1"/>
  <c r="L15" i="1"/>
  <c r="Q18" i="1"/>
  <c r="L19" i="1"/>
  <c r="Q22" i="1"/>
  <c r="L23" i="1"/>
  <c r="L8" i="1"/>
</calcChain>
</file>

<file path=xl/sharedStrings.xml><?xml version="1.0" encoding="utf-8"?>
<sst xmlns="http://schemas.openxmlformats.org/spreadsheetml/2006/main" count="81" uniqueCount="41">
  <si>
    <t>= Сосновоборский городской округ =</t>
  </si>
  <si>
    <t xml:space="preserve">ИТОГО:   </t>
  </si>
  <si>
    <t>Утвержд. - консолидированный бюджет субъекта РФ</t>
  </si>
  <si>
    <t>Утвержденные бюджетные назначения</t>
  </si>
  <si>
    <t>= Выборгский район =</t>
  </si>
  <si>
    <t>= Киришский район =</t>
  </si>
  <si>
    <t>00085000000000000000</t>
  </si>
  <si>
    <t>= Приозерский район =</t>
  </si>
  <si>
    <t>= Лодейнопольский район =</t>
  </si>
  <si>
    <t>= Сланцевский район =</t>
  </si>
  <si>
    <t>00096000000000000000</t>
  </si>
  <si>
    <t>= Тосненский район =</t>
  </si>
  <si>
    <t>= Кингисеппский район =</t>
  </si>
  <si>
    <t>= Всеволожский район =</t>
  </si>
  <si>
    <t>(ф. 317) Исполнение консолидированных бюджетов МР и ГО</t>
  </si>
  <si>
    <t>РАСХОДЫ</t>
  </si>
  <si>
    <t>19</t>
  </si>
  <si>
    <t>Бюджет</t>
  </si>
  <si>
    <t>апрель 2020 года</t>
  </si>
  <si>
    <t>= Подпорожский район =</t>
  </si>
  <si>
    <t>ДОХОДЫ</t>
  </si>
  <si>
    <t>Дефицит(-), Профицит(+)</t>
  </si>
  <si>
    <t>= Волосовский район =</t>
  </si>
  <si>
    <t>= Лужский район =</t>
  </si>
  <si>
    <t>6</t>
  </si>
  <si>
    <t>= Кировский район =</t>
  </si>
  <si>
    <t>в тыс. рублей</t>
  </si>
  <si>
    <t>= Волховский район =</t>
  </si>
  <si>
    <t>= Тихвинский район =</t>
  </si>
  <si>
    <t>= Гатчинский район =</t>
  </si>
  <si>
    <t>= Бокситогорский район =</t>
  </si>
  <si>
    <t>Исполнено - консолидированный бюджет субъекта РФ</t>
  </si>
  <si>
    <t>Наименование организации</t>
  </si>
  <si>
    <t>% исполнения</t>
  </si>
  <si>
    <t>= Ломоносовский район =</t>
  </si>
  <si>
    <t>00079000000000000000</t>
  </si>
  <si>
    <t>Исполнено</t>
  </si>
  <si>
    <t>по состоянию на  1 мая 2020 года</t>
  </si>
  <si>
    <t xml:space="preserve">Исполнение консолидированных бюджетов муниципальных районов и городского округа  </t>
  </si>
  <si>
    <t>Исполнение консолидированных бюджетов МР и ГО  за период:    декабрь 2019 года</t>
  </si>
  <si>
    <t xml:space="preserve">Исполнение консолидированных бюджетов МР и ГО  за период: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</si>
</sst>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color theme="1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1.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1" xfId="0" applyNumberFormat="1" applyBorder="1"/>
    <xf numFmtId="0" fontId="1" fillId="2" borderId="2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wrapText="1" shrinkToFit="1"/>
    </xf>
    <xf numFmtId="164" fontId="2" fillId="0" borderId="2" xfId="0" applyNumberFormat="1" applyFont="1" applyFill="1" applyBorder="1" applyAlignment="1">
      <alignment horizontal="right" vertical="center"/>
    </xf>
    <xf numFmtId="0" fontId="2" fillId="0" borderId="9" xfId="0" applyNumberFormat="1" applyFont="1" applyFill="1" applyBorder="1" applyAlignment="1"/>
    <xf numFmtId="0" fontId="1" fillId="4" borderId="2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/>
    <xf numFmtId="0" fontId="2" fillId="0" borderId="0" xfId="0" applyNumberFormat="1" applyFont="1" applyFill="1" applyAlignment="1"/>
    <xf numFmtId="49" fontId="0" fillId="2" borderId="1" xfId="0" applyNumberFormat="1" applyFill="1" applyBorder="1" applyAlignment="1">
      <alignment horizontal="center" vertical="center" wrapText="1" shrinkToFit="1"/>
    </xf>
    <xf numFmtId="164" fontId="1" fillId="4" borderId="2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/>
    <xf numFmtId="0" fontId="3" fillId="5" borderId="13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0" borderId="0" xfId="0" applyFont="1"/>
    <xf numFmtId="164" fontId="2" fillId="0" borderId="0" xfId="0" applyNumberFormat="1" applyFont="1" applyFill="1" applyBorder="1" applyAlignment="1">
      <alignment horizontal="right" vertical="center"/>
    </xf>
    <xf numFmtId="0" fontId="1" fillId="3" borderId="3" xfId="0" applyNumberFormat="1" applyFont="1" applyFill="1" applyBorder="1" applyAlignment="1">
      <alignment horizontal="center"/>
    </xf>
    <xf numFmtId="0" fontId="1" fillId="3" borderId="7" xfId="0" applyNumberFormat="1" applyFont="1" applyFill="1" applyBorder="1" applyAlignment="1">
      <alignment horizontal="center"/>
    </xf>
    <xf numFmtId="0" fontId="1" fillId="3" borderId="12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5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 shrinkToFit="1"/>
    </xf>
    <xf numFmtId="49" fontId="2" fillId="2" borderId="14" xfId="0" applyNumberFormat="1" applyFont="1" applyFill="1" applyBorder="1" applyAlignment="1">
      <alignment horizontal="center" vertical="center" wrapText="1" shrinkToFit="1"/>
    </xf>
    <xf numFmtId="49" fontId="2" fillId="2" borderId="5" xfId="0" applyNumberFormat="1" applyFont="1" applyFill="1" applyBorder="1" applyAlignment="1">
      <alignment horizontal="center" vertical="center" wrapText="1" shrinkToFit="1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5" fillId="5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8"/>
  <sheetViews>
    <sheetView tabSelected="1" topLeftCell="I1" workbookViewId="0">
      <selection activeCell="I5" sqref="I5:I6"/>
    </sheetView>
  </sheetViews>
  <sheetFormatPr defaultRowHeight="12.75" x14ac:dyDescent="0.2"/>
  <cols>
    <col min="1" max="7" width="8.85546875" hidden="1" customWidth="1"/>
    <col min="8" max="8" width="0" hidden="1" customWidth="1"/>
    <col min="9" max="9" width="36.42578125" customWidth="1"/>
    <col min="10" max="10" width="16.140625" customWidth="1"/>
    <col min="11" max="11" width="13" customWidth="1"/>
    <col min="12" max="12" width="8.7109375" customWidth="1"/>
    <col min="13" max="13" width="16.140625" customWidth="1"/>
    <col min="14" max="14" width="13" customWidth="1"/>
    <col min="15" max="15" width="8.7109375" customWidth="1"/>
    <col min="16" max="16" width="16.140625" customWidth="1"/>
    <col min="17" max="17" width="14" customWidth="1"/>
    <col min="18" max="18" width="8.85546875" customWidth="1"/>
    <col min="19" max="19" width="13.5703125" customWidth="1"/>
    <col min="20" max="24" width="8.85546875" customWidth="1"/>
  </cols>
  <sheetData>
    <row r="2" spans="1:24" ht="20.25" customHeight="1" x14ac:dyDescent="0.2">
      <c r="B2" s="17" t="s">
        <v>14</v>
      </c>
      <c r="C2" s="18" t="s">
        <v>14</v>
      </c>
      <c r="D2" s="18" t="s">
        <v>14</v>
      </c>
      <c r="E2" s="18" t="s">
        <v>14</v>
      </c>
      <c r="F2" s="19" t="s">
        <v>14</v>
      </c>
      <c r="I2" s="28" t="s">
        <v>38</v>
      </c>
      <c r="J2" s="28" t="s">
        <v>39</v>
      </c>
      <c r="K2" s="28" t="s">
        <v>39</v>
      </c>
      <c r="L2" s="28" t="s">
        <v>39</v>
      </c>
      <c r="M2" s="28" t="s">
        <v>40</v>
      </c>
      <c r="N2" s="28" t="s">
        <v>40</v>
      </c>
      <c r="O2" s="28" t="s">
        <v>40</v>
      </c>
      <c r="P2" s="28" t="s">
        <v>40</v>
      </c>
      <c r="Q2" s="28" t="s">
        <v>40</v>
      </c>
    </row>
    <row r="3" spans="1:24" ht="15.75" x14ac:dyDescent="0.2">
      <c r="I3" s="28" t="s">
        <v>37</v>
      </c>
      <c r="J3" s="28"/>
      <c r="K3" s="28"/>
      <c r="L3" s="28"/>
      <c r="M3" s="28"/>
      <c r="N3" s="28"/>
      <c r="O3" s="28"/>
      <c r="P3" s="28"/>
      <c r="Q3" s="28"/>
    </row>
    <row r="4" spans="1:24" ht="25.35" customHeight="1" x14ac:dyDescent="0.2">
      <c r="A4" s="23" t="s">
        <v>32</v>
      </c>
      <c r="B4" s="9" t="s">
        <v>18</v>
      </c>
      <c r="C4" s="9" t="s">
        <v>18</v>
      </c>
      <c r="D4" s="9" t="s">
        <v>18</v>
      </c>
      <c r="E4" s="9" t="s">
        <v>18</v>
      </c>
      <c r="F4" s="9" t="s">
        <v>18</v>
      </c>
      <c r="G4" s="9" t="s">
        <v>18</v>
      </c>
      <c r="Q4" s="12" t="s">
        <v>26</v>
      </c>
    </row>
    <row r="5" spans="1:24" ht="13.9" customHeight="1" x14ac:dyDescent="0.2">
      <c r="A5" s="24" t="s">
        <v>32</v>
      </c>
      <c r="B5" s="9" t="s">
        <v>24</v>
      </c>
      <c r="C5" s="9" t="s">
        <v>24</v>
      </c>
      <c r="D5" s="9" t="s">
        <v>24</v>
      </c>
      <c r="E5" s="9" t="s">
        <v>16</v>
      </c>
      <c r="F5" s="9" t="s">
        <v>16</v>
      </c>
      <c r="G5" s="9" t="s">
        <v>16</v>
      </c>
      <c r="I5" s="26" t="s">
        <v>17</v>
      </c>
      <c r="J5" s="20" t="s">
        <v>20</v>
      </c>
      <c r="K5" s="21" t="s">
        <v>20</v>
      </c>
      <c r="L5" s="22" t="s">
        <v>20</v>
      </c>
      <c r="M5" s="20" t="s">
        <v>15</v>
      </c>
      <c r="N5" s="21" t="s">
        <v>15</v>
      </c>
      <c r="O5" s="22" t="s">
        <v>15</v>
      </c>
      <c r="P5" s="20" t="s">
        <v>21</v>
      </c>
      <c r="Q5" s="22" t="s">
        <v>21</v>
      </c>
      <c r="R5" s="5"/>
      <c r="S5" s="8"/>
      <c r="T5" s="8"/>
      <c r="U5" s="8"/>
      <c r="V5" s="8"/>
      <c r="W5" s="7"/>
    </row>
    <row r="6" spans="1:24" ht="73.349999999999994" customHeight="1" x14ac:dyDescent="0.2">
      <c r="A6" s="24" t="s">
        <v>32</v>
      </c>
      <c r="B6" s="9" t="s">
        <v>2</v>
      </c>
      <c r="C6" s="9" t="s">
        <v>2</v>
      </c>
      <c r="D6" s="9" t="s">
        <v>2</v>
      </c>
      <c r="E6" s="9" t="s">
        <v>31</v>
      </c>
      <c r="F6" s="9" t="s">
        <v>31</v>
      </c>
      <c r="G6" s="9" t="s">
        <v>31</v>
      </c>
      <c r="I6" s="27" t="s">
        <v>17</v>
      </c>
      <c r="J6" s="13" t="s">
        <v>3</v>
      </c>
      <c r="K6" s="2" t="s">
        <v>36</v>
      </c>
      <c r="L6" s="13" t="s">
        <v>33</v>
      </c>
      <c r="M6" s="13" t="s">
        <v>3</v>
      </c>
      <c r="N6" s="2" t="s">
        <v>36</v>
      </c>
      <c r="O6" s="13" t="s">
        <v>33</v>
      </c>
      <c r="P6" s="13" t="s">
        <v>3</v>
      </c>
      <c r="Q6" s="2" t="s">
        <v>36</v>
      </c>
      <c r="R6" s="5"/>
      <c r="S6" s="8"/>
      <c r="T6" s="8"/>
      <c r="U6" s="8"/>
      <c r="V6" s="8"/>
      <c r="W6" s="8"/>
      <c r="X6" s="8"/>
    </row>
    <row r="7" spans="1:24" ht="13.9" customHeight="1" x14ac:dyDescent="0.2">
      <c r="A7" s="25" t="s">
        <v>32</v>
      </c>
      <c r="B7" s="9" t="s">
        <v>6</v>
      </c>
      <c r="C7" s="9" t="s">
        <v>10</v>
      </c>
      <c r="D7" s="9" t="s">
        <v>35</v>
      </c>
      <c r="E7" s="9" t="s">
        <v>6</v>
      </c>
      <c r="F7" s="9" t="s">
        <v>10</v>
      </c>
      <c r="G7" s="9" t="s">
        <v>35</v>
      </c>
      <c r="I7" s="2">
        <v>1</v>
      </c>
      <c r="J7" s="2">
        <v>2</v>
      </c>
      <c r="K7" s="2">
        <v>3</v>
      </c>
      <c r="L7" s="2">
        <v>4</v>
      </c>
      <c r="M7" s="2">
        <v>5</v>
      </c>
      <c r="N7" s="2">
        <v>6</v>
      </c>
      <c r="O7" s="2">
        <v>7</v>
      </c>
      <c r="P7" s="2">
        <v>8</v>
      </c>
      <c r="Q7" s="2">
        <v>9</v>
      </c>
      <c r="R7" s="5"/>
      <c r="S7" s="8"/>
      <c r="T7" s="8"/>
      <c r="U7" s="8"/>
      <c r="V7" s="8"/>
      <c r="W7" s="8"/>
      <c r="X7" s="8"/>
    </row>
    <row r="8" spans="1:24" ht="13.9" customHeight="1" x14ac:dyDescent="0.2">
      <c r="A8" s="3" t="s">
        <v>30</v>
      </c>
      <c r="B8" s="1">
        <v>2177487.6790800001</v>
      </c>
      <c r="C8" s="1">
        <v>2570880.4747600001</v>
      </c>
      <c r="D8" s="1">
        <v>-173699.6311</v>
      </c>
      <c r="E8" s="1">
        <v>722978.38639</v>
      </c>
      <c r="F8" s="1">
        <v>538959.40853000002</v>
      </c>
      <c r="G8" s="1">
        <v>184018.97786000001</v>
      </c>
      <c r="I8" s="11" t="str">
        <f>IF(A8="= Бокситогорский район =","Бокситогорский муниципальный район",A8)</f>
        <v>Бокситогорский муниципальный район</v>
      </c>
      <c r="J8" s="4">
        <f t="shared" ref="J8:J25" si="0">ROUND(B8,1)</f>
        <v>2177487.7000000002</v>
      </c>
      <c r="K8" s="4">
        <f t="shared" ref="K8:K25" si="1">ROUND(E8,1)</f>
        <v>722978.4</v>
      </c>
      <c r="L8" s="4">
        <f t="shared" ref="L8:L26" si="2">K8/J8*100</f>
        <v>33.202410282271629</v>
      </c>
      <c r="M8" s="4">
        <f t="shared" ref="M8:M25" si="3">ROUND(C8,1)</f>
        <v>2570880.5</v>
      </c>
      <c r="N8" s="4">
        <f t="shared" ref="N8:N25" si="4">ROUND(F8,1)</f>
        <v>538959.4</v>
      </c>
      <c r="O8" s="4">
        <f t="shared" ref="O8:O26" si="5">N8/M8*100</f>
        <v>20.96400046598821</v>
      </c>
      <c r="P8" s="4">
        <f t="shared" ref="P8:P25" si="6">ROUND(D8,1)</f>
        <v>-173699.6</v>
      </c>
      <c r="Q8" s="4">
        <f t="shared" ref="Q8:Q26" si="7">K8-N8</f>
        <v>184019</v>
      </c>
      <c r="T8" s="14"/>
    </row>
    <row r="9" spans="1:24" ht="13.9" customHeight="1" x14ac:dyDescent="0.2">
      <c r="A9" s="3" t="s">
        <v>22</v>
      </c>
      <c r="B9" s="1">
        <v>1875998.3627200001</v>
      </c>
      <c r="C9" s="1">
        <v>2553303.4207700002</v>
      </c>
      <c r="D9" s="1">
        <v>-179706.30230000001</v>
      </c>
      <c r="E9" s="1">
        <v>564192.07536999998</v>
      </c>
      <c r="F9" s="1">
        <v>519241.89681000001</v>
      </c>
      <c r="G9" s="1">
        <v>44950.17856</v>
      </c>
      <c r="I9" s="11" t="str">
        <f>IF(A9="= Волосовский район =","Волосовский муниципальный район",A9)</f>
        <v>Волосовский муниципальный район</v>
      </c>
      <c r="J9" s="4">
        <f t="shared" si="0"/>
        <v>1875998.4</v>
      </c>
      <c r="K9" s="4">
        <f t="shared" si="1"/>
        <v>564192.1</v>
      </c>
      <c r="L9" s="4">
        <f t="shared" si="2"/>
        <v>30.074231406593949</v>
      </c>
      <c r="M9" s="4">
        <f t="shared" si="3"/>
        <v>2553303.4</v>
      </c>
      <c r="N9" s="4">
        <f t="shared" si="4"/>
        <v>519241.9</v>
      </c>
      <c r="O9" s="4">
        <f t="shared" si="5"/>
        <v>20.336083052253016</v>
      </c>
      <c r="P9" s="4">
        <f t="shared" si="6"/>
        <v>-179706.3</v>
      </c>
      <c r="Q9" s="4">
        <f t="shared" si="7"/>
        <v>44950.199999999953</v>
      </c>
      <c r="T9" s="14"/>
    </row>
    <row r="10" spans="1:24" ht="13.9" customHeight="1" x14ac:dyDescent="0.2">
      <c r="A10" s="3" t="s">
        <v>27</v>
      </c>
      <c r="B10" s="1">
        <v>3974154.0833100001</v>
      </c>
      <c r="C10" s="1">
        <v>4272449.07106</v>
      </c>
      <c r="D10" s="1">
        <v>-158283.10342</v>
      </c>
      <c r="E10" s="1">
        <v>1281982.0333400001</v>
      </c>
      <c r="F10" s="1">
        <v>1046405.38459</v>
      </c>
      <c r="G10" s="1">
        <v>235576.64874999999</v>
      </c>
      <c r="I10" s="11" t="str">
        <f>IF(A10="= Волховский район =","Волховский муниципальный район",A10)</f>
        <v>Волховский муниципальный район</v>
      </c>
      <c r="J10" s="4">
        <f t="shared" si="0"/>
        <v>3974154.1</v>
      </c>
      <c r="K10" s="4">
        <f t="shared" si="1"/>
        <v>1281982</v>
      </c>
      <c r="L10" s="4">
        <f t="shared" si="2"/>
        <v>32.257984158188528</v>
      </c>
      <c r="M10" s="4">
        <f t="shared" si="3"/>
        <v>4272449.0999999996</v>
      </c>
      <c r="N10" s="4">
        <f t="shared" si="4"/>
        <v>1046405.4</v>
      </c>
      <c r="O10" s="4">
        <f t="shared" si="5"/>
        <v>24.491933678039608</v>
      </c>
      <c r="P10" s="4">
        <f t="shared" si="6"/>
        <v>-158283.1</v>
      </c>
      <c r="Q10" s="4">
        <f t="shared" si="7"/>
        <v>235576.59999999998</v>
      </c>
      <c r="T10" s="14"/>
    </row>
    <row r="11" spans="1:24" ht="13.9" customHeight="1" x14ac:dyDescent="0.2">
      <c r="A11" s="3" t="s">
        <v>13</v>
      </c>
      <c r="B11" s="1">
        <v>15742303.666759999</v>
      </c>
      <c r="C11" s="1">
        <v>19289103.115490001</v>
      </c>
      <c r="D11" s="1">
        <v>-1531760.32179</v>
      </c>
      <c r="E11" s="1">
        <v>5360988.7204700001</v>
      </c>
      <c r="F11" s="1">
        <v>4458785.16677</v>
      </c>
      <c r="G11" s="1">
        <v>902203.55370000005</v>
      </c>
      <c r="I11" s="11" t="str">
        <f>IF(A11="= Всеволожский район =","Всеволожский муниципальный район",A11)</f>
        <v>Всеволожский муниципальный район</v>
      </c>
      <c r="J11" s="4">
        <f t="shared" si="0"/>
        <v>15742303.699999999</v>
      </c>
      <c r="K11" s="4">
        <f t="shared" si="1"/>
        <v>5360988.7</v>
      </c>
      <c r="L11" s="4">
        <f t="shared" si="2"/>
        <v>34.05466443897916</v>
      </c>
      <c r="M11" s="4">
        <f t="shared" si="3"/>
        <v>19289103.100000001</v>
      </c>
      <c r="N11" s="4">
        <f t="shared" si="4"/>
        <v>4458785.2</v>
      </c>
      <c r="O11" s="4">
        <f t="shared" si="5"/>
        <v>23.115565181462479</v>
      </c>
      <c r="P11" s="4">
        <f t="shared" si="6"/>
        <v>-1531760.3</v>
      </c>
      <c r="Q11" s="4">
        <f t="shared" si="7"/>
        <v>902203.5</v>
      </c>
      <c r="T11" s="14"/>
    </row>
    <row r="12" spans="1:24" ht="13.9" customHeight="1" x14ac:dyDescent="0.2">
      <c r="A12" s="3" t="s">
        <v>4</v>
      </c>
      <c r="B12" s="1">
        <v>7287497.2850400005</v>
      </c>
      <c r="C12" s="1">
        <v>7970647.2978800004</v>
      </c>
      <c r="D12" s="1">
        <v>-212125.72276</v>
      </c>
      <c r="E12" s="1">
        <v>2424742.2597099999</v>
      </c>
      <c r="F12" s="1">
        <v>1781483.9845199999</v>
      </c>
      <c r="G12" s="1">
        <v>643258.27518999996</v>
      </c>
      <c r="I12" s="11" t="str">
        <f>IF(A12="= Выборгский район =","Выборгский район",A12)</f>
        <v>Выборгский район</v>
      </c>
      <c r="J12" s="4">
        <f t="shared" si="0"/>
        <v>7287497.2999999998</v>
      </c>
      <c r="K12" s="4">
        <f t="shared" si="1"/>
        <v>2424742.2999999998</v>
      </c>
      <c r="L12" s="4">
        <f t="shared" si="2"/>
        <v>33.272633939775183</v>
      </c>
      <c r="M12" s="4">
        <f t="shared" si="3"/>
        <v>7970647.2999999998</v>
      </c>
      <c r="N12" s="4">
        <f t="shared" si="4"/>
        <v>1781484</v>
      </c>
      <c r="O12" s="4">
        <f t="shared" si="5"/>
        <v>22.350556146173975</v>
      </c>
      <c r="P12" s="4">
        <f t="shared" si="6"/>
        <v>-212125.7</v>
      </c>
      <c r="Q12" s="4">
        <f t="shared" si="7"/>
        <v>643258.29999999981</v>
      </c>
      <c r="T12" s="14"/>
    </row>
    <row r="13" spans="1:24" ht="13.9" customHeight="1" x14ac:dyDescent="0.2">
      <c r="A13" s="3" t="s">
        <v>29</v>
      </c>
      <c r="B13" s="1">
        <v>9072531.0375599992</v>
      </c>
      <c r="C13" s="1">
        <v>10219396.76785</v>
      </c>
      <c r="D13" s="1">
        <v>-512196.13709999999</v>
      </c>
      <c r="E13" s="1">
        <v>2820094.7648800001</v>
      </c>
      <c r="F13" s="1">
        <v>2485004.3234700002</v>
      </c>
      <c r="G13" s="1">
        <v>335090.44141000003</v>
      </c>
      <c r="I13" s="11" t="str">
        <f>IF(A13="= Гатчинский район =","Гатчинский муниципальный район",A13)</f>
        <v>Гатчинский муниципальный район</v>
      </c>
      <c r="J13" s="4">
        <f t="shared" si="0"/>
        <v>9072531</v>
      </c>
      <c r="K13" s="4">
        <f t="shared" si="1"/>
        <v>2820094.8</v>
      </c>
      <c r="L13" s="4">
        <f t="shared" si="2"/>
        <v>31.083881664333802</v>
      </c>
      <c r="M13" s="4">
        <f t="shared" si="3"/>
        <v>10219396.800000001</v>
      </c>
      <c r="N13" s="4">
        <f t="shared" si="4"/>
        <v>2485004.2999999998</v>
      </c>
      <c r="O13" s="4">
        <f t="shared" si="5"/>
        <v>24.316545767163085</v>
      </c>
      <c r="P13" s="4">
        <f t="shared" si="6"/>
        <v>-512196.1</v>
      </c>
      <c r="Q13" s="4">
        <f t="shared" si="7"/>
        <v>335090.5</v>
      </c>
      <c r="T13" s="14"/>
    </row>
    <row r="14" spans="1:24" ht="13.9" customHeight="1" x14ac:dyDescent="0.2">
      <c r="A14" s="3" t="s">
        <v>12</v>
      </c>
      <c r="B14" s="1">
        <v>3741336.6688000001</v>
      </c>
      <c r="C14" s="1">
        <v>4655077.1253000004</v>
      </c>
      <c r="D14" s="1">
        <v>-530839.02619999996</v>
      </c>
      <c r="E14" s="1">
        <v>1032682.6513800001</v>
      </c>
      <c r="F14" s="1">
        <v>1032163.48041</v>
      </c>
      <c r="G14" s="1">
        <v>519.17097000000001</v>
      </c>
      <c r="I14" s="11" t="str">
        <f>IF(A14="= Кингисеппский район =","Кингисеппский муниципальный район",A14)</f>
        <v>Кингисеппский муниципальный район</v>
      </c>
      <c r="J14" s="4">
        <f t="shared" si="0"/>
        <v>3741336.7</v>
      </c>
      <c r="K14" s="4">
        <f t="shared" si="1"/>
        <v>1032682.7</v>
      </c>
      <c r="L14" s="4">
        <f t="shared" si="2"/>
        <v>27.601971776557825</v>
      </c>
      <c r="M14" s="4">
        <f t="shared" si="3"/>
        <v>4655077.0999999996</v>
      </c>
      <c r="N14" s="4">
        <f t="shared" si="4"/>
        <v>1032163.5</v>
      </c>
      <c r="O14" s="4">
        <f t="shared" si="5"/>
        <v>22.172855096213123</v>
      </c>
      <c r="P14" s="4">
        <f t="shared" si="6"/>
        <v>-530839</v>
      </c>
      <c r="Q14" s="4">
        <f t="shared" si="7"/>
        <v>519.19999999995343</v>
      </c>
      <c r="T14" s="14"/>
    </row>
    <row r="15" spans="1:24" ht="13.9" customHeight="1" x14ac:dyDescent="0.2">
      <c r="A15" s="3" t="s">
        <v>5</v>
      </c>
      <c r="B15" s="1">
        <v>2497648.2350699999</v>
      </c>
      <c r="C15" s="1">
        <v>3006805.12005</v>
      </c>
      <c r="D15" s="1">
        <v>-210152.00378</v>
      </c>
      <c r="E15" s="1">
        <v>820114.01177999994</v>
      </c>
      <c r="F15" s="1">
        <v>784344.74924000003</v>
      </c>
      <c r="G15" s="1">
        <v>35769.262540000003</v>
      </c>
      <c r="I15" s="11" t="str">
        <f>IF(A15="= Киришский район =","Киришский муниципальный район",A15)</f>
        <v>Киришский муниципальный район</v>
      </c>
      <c r="J15" s="4">
        <f t="shared" si="0"/>
        <v>2497648.2000000002</v>
      </c>
      <c r="K15" s="4">
        <f t="shared" si="1"/>
        <v>820114</v>
      </c>
      <c r="L15" s="4">
        <f t="shared" si="2"/>
        <v>32.835448963548984</v>
      </c>
      <c r="M15" s="4">
        <f t="shared" si="3"/>
        <v>3006805.1</v>
      </c>
      <c r="N15" s="4">
        <f t="shared" si="4"/>
        <v>784344.7</v>
      </c>
      <c r="O15" s="4">
        <f t="shared" si="5"/>
        <v>26.085651510967566</v>
      </c>
      <c r="P15" s="4">
        <f t="shared" si="6"/>
        <v>-210152</v>
      </c>
      <c r="Q15" s="4">
        <f t="shared" si="7"/>
        <v>35769.300000000047</v>
      </c>
      <c r="T15" s="14"/>
    </row>
    <row r="16" spans="1:24" ht="13.9" customHeight="1" x14ac:dyDescent="0.2">
      <c r="A16" s="3" t="s">
        <v>25</v>
      </c>
      <c r="B16" s="1">
        <v>4218886.4927200004</v>
      </c>
      <c r="C16" s="1">
        <v>4564204.0291600004</v>
      </c>
      <c r="D16" s="1">
        <v>-154826.31515000001</v>
      </c>
      <c r="E16" s="1">
        <v>1253805.2551200001</v>
      </c>
      <c r="F16" s="1">
        <v>1225927.6294</v>
      </c>
      <c r="G16" s="1">
        <v>27877.62572</v>
      </c>
      <c r="I16" s="11" t="str">
        <f>IF(A16="= Кировский район =","Кировский муниципальный район",A16)</f>
        <v>Кировский муниципальный район</v>
      </c>
      <c r="J16" s="4">
        <f t="shared" si="0"/>
        <v>4218886.5</v>
      </c>
      <c r="K16" s="4">
        <f t="shared" si="1"/>
        <v>1253805.3</v>
      </c>
      <c r="L16" s="4">
        <f t="shared" si="2"/>
        <v>29.718867762856384</v>
      </c>
      <c r="M16" s="4">
        <f t="shared" si="3"/>
        <v>4564204</v>
      </c>
      <c r="N16" s="4">
        <f t="shared" si="4"/>
        <v>1225927.6000000001</v>
      </c>
      <c r="O16" s="4">
        <f t="shared" si="5"/>
        <v>26.859614513286438</v>
      </c>
      <c r="P16" s="4">
        <f t="shared" si="6"/>
        <v>-154826.29999999999</v>
      </c>
      <c r="Q16" s="4">
        <f t="shared" si="7"/>
        <v>27877.699999999953</v>
      </c>
      <c r="T16" s="14"/>
    </row>
    <row r="17" spans="1:22" ht="13.9" customHeight="1" x14ac:dyDescent="0.2">
      <c r="A17" s="3" t="s">
        <v>8</v>
      </c>
      <c r="B17" s="1">
        <v>1443130.16555</v>
      </c>
      <c r="C17" s="1">
        <v>1616936.9561099999</v>
      </c>
      <c r="D17" s="1">
        <v>-72476.662620000003</v>
      </c>
      <c r="E17" s="1">
        <v>426741.13361000002</v>
      </c>
      <c r="F17" s="1">
        <v>397731.58575999999</v>
      </c>
      <c r="G17" s="1">
        <v>29009.547849999999</v>
      </c>
      <c r="I17" s="11" t="str">
        <f>IF(A17="= Лодейнопольский район =","Лодейнопольский муниципальный район",A17)</f>
        <v>Лодейнопольский муниципальный район</v>
      </c>
      <c r="J17" s="4">
        <f t="shared" si="0"/>
        <v>1443130.2</v>
      </c>
      <c r="K17" s="4">
        <f t="shared" si="1"/>
        <v>426741.1</v>
      </c>
      <c r="L17" s="4">
        <f t="shared" si="2"/>
        <v>29.570519693926439</v>
      </c>
      <c r="M17" s="4">
        <f t="shared" si="3"/>
        <v>1616937</v>
      </c>
      <c r="N17" s="4">
        <f t="shared" si="4"/>
        <v>397731.6</v>
      </c>
      <c r="O17" s="4">
        <f t="shared" si="5"/>
        <v>24.597841474343156</v>
      </c>
      <c r="P17" s="4">
        <f t="shared" si="6"/>
        <v>-72476.7</v>
      </c>
      <c r="Q17" s="4">
        <f t="shared" si="7"/>
        <v>29009.5</v>
      </c>
      <c r="T17" s="14"/>
    </row>
    <row r="18" spans="1:22" ht="13.9" customHeight="1" x14ac:dyDescent="0.2">
      <c r="A18" s="3" t="s">
        <v>34</v>
      </c>
      <c r="B18" s="1">
        <v>3432985.3317300002</v>
      </c>
      <c r="C18" s="1">
        <v>5161586.8575099995</v>
      </c>
      <c r="D18" s="1">
        <v>-649288.33005999995</v>
      </c>
      <c r="E18" s="1">
        <v>896505.74335999996</v>
      </c>
      <c r="F18" s="1">
        <v>799872.37208999996</v>
      </c>
      <c r="G18" s="1">
        <v>96633.371270000003</v>
      </c>
      <c r="I18" s="11" t="str">
        <f>IF(A18="= Ломоносовский район =","Ломоносовский муниципальный район",A18)</f>
        <v>Ломоносовский муниципальный район</v>
      </c>
      <c r="J18" s="4">
        <f t="shared" si="0"/>
        <v>3432985.3</v>
      </c>
      <c r="K18" s="4">
        <f t="shared" si="1"/>
        <v>896505.7</v>
      </c>
      <c r="L18" s="4">
        <f t="shared" si="2"/>
        <v>26.11446370015042</v>
      </c>
      <c r="M18" s="4">
        <f t="shared" si="3"/>
        <v>5161586.9000000004</v>
      </c>
      <c r="N18" s="4">
        <f t="shared" si="4"/>
        <v>799872.4</v>
      </c>
      <c r="O18" s="4">
        <f t="shared" si="5"/>
        <v>15.496637284165457</v>
      </c>
      <c r="P18" s="4">
        <f t="shared" si="6"/>
        <v>-649288.30000000005</v>
      </c>
      <c r="Q18" s="4">
        <f t="shared" si="7"/>
        <v>96633.29999999993</v>
      </c>
      <c r="T18" s="14"/>
    </row>
    <row r="19" spans="1:22" ht="13.9" customHeight="1" x14ac:dyDescent="0.2">
      <c r="A19" s="3" t="s">
        <v>23</v>
      </c>
      <c r="B19" s="1">
        <v>2829954.5377400001</v>
      </c>
      <c r="C19" s="1">
        <v>3446579.7771000001</v>
      </c>
      <c r="D19" s="1">
        <v>-225200.92298</v>
      </c>
      <c r="E19" s="1">
        <v>783631.96635</v>
      </c>
      <c r="F19" s="1">
        <v>772221.01607999997</v>
      </c>
      <c r="G19" s="1">
        <v>11410.950269999999</v>
      </c>
      <c r="I19" s="11" t="str">
        <f>IF(A19="= Лужский район =","Лужский муниципальный район",A19)</f>
        <v>Лужский муниципальный район</v>
      </c>
      <c r="J19" s="4">
        <f t="shared" si="0"/>
        <v>2829954.5</v>
      </c>
      <c r="K19" s="4">
        <f t="shared" si="1"/>
        <v>783632</v>
      </c>
      <c r="L19" s="4">
        <f t="shared" si="2"/>
        <v>27.690621881023176</v>
      </c>
      <c r="M19" s="4">
        <f t="shared" si="3"/>
        <v>3446579.8</v>
      </c>
      <c r="N19" s="4">
        <f t="shared" si="4"/>
        <v>772221</v>
      </c>
      <c r="O19" s="4">
        <f t="shared" si="5"/>
        <v>22.405429289639546</v>
      </c>
      <c r="P19" s="4">
        <f t="shared" si="6"/>
        <v>-225200.9</v>
      </c>
      <c r="Q19" s="4">
        <f t="shared" si="7"/>
        <v>11411</v>
      </c>
      <c r="T19" s="14"/>
    </row>
    <row r="20" spans="1:22" ht="13.9" customHeight="1" x14ac:dyDescent="0.2">
      <c r="A20" s="3" t="s">
        <v>19</v>
      </c>
      <c r="B20" s="1">
        <v>1390781.99441</v>
      </c>
      <c r="C20" s="1">
        <v>1579502.7298300001</v>
      </c>
      <c r="D20" s="1">
        <v>-68247.947530000005</v>
      </c>
      <c r="E20" s="1">
        <v>373453.03028000001</v>
      </c>
      <c r="F20" s="1">
        <v>371630.04921999999</v>
      </c>
      <c r="G20" s="1">
        <v>1822.9810600000001</v>
      </c>
      <c r="I20" s="11" t="str">
        <f>IF(A20="= Подпорожский район =","Подпорожский муниципальный район",A20)</f>
        <v>Подпорожский муниципальный район</v>
      </c>
      <c r="J20" s="4">
        <f t="shared" si="0"/>
        <v>1390782</v>
      </c>
      <c r="K20" s="4">
        <f t="shared" si="1"/>
        <v>373453</v>
      </c>
      <c r="L20" s="4">
        <f t="shared" si="2"/>
        <v>26.852015628617572</v>
      </c>
      <c r="M20" s="4">
        <f t="shared" si="3"/>
        <v>1579502.7</v>
      </c>
      <c r="N20" s="4">
        <f t="shared" si="4"/>
        <v>371630</v>
      </c>
      <c r="O20" s="4">
        <f t="shared" si="5"/>
        <v>23.528291531252211</v>
      </c>
      <c r="P20" s="4">
        <f t="shared" si="6"/>
        <v>-68247.899999999994</v>
      </c>
      <c r="Q20" s="4">
        <f t="shared" si="7"/>
        <v>1823</v>
      </c>
      <c r="T20" s="14"/>
    </row>
    <row r="21" spans="1:22" ht="13.9" customHeight="1" x14ac:dyDescent="0.2">
      <c r="A21" s="3" t="s">
        <v>7</v>
      </c>
      <c r="B21" s="1">
        <v>3175502.85219</v>
      </c>
      <c r="C21" s="1">
        <v>3572472.6729199998</v>
      </c>
      <c r="D21" s="1">
        <v>-108192.30276999999</v>
      </c>
      <c r="E21" s="1">
        <v>903318.47365000006</v>
      </c>
      <c r="F21" s="1">
        <v>780509.37324999995</v>
      </c>
      <c r="G21" s="1">
        <v>122809.1004</v>
      </c>
      <c r="I21" s="11" t="str">
        <f>IF(A21="= Приозерский район =","Приозерский муниципальный район",A21)</f>
        <v>Приозерский муниципальный район</v>
      </c>
      <c r="J21" s="4">
        <f t="shared" si="0"/>
        <v>3175502.9</v>
      </c>
      <c r="K21" s="4">
        <f t="shared" si="1"/>
        <v>903318.5</v>
      </c>
      <c r="L21" s="4">
        <f t="shared" si="2"/>
        <v>28.446470636194348</v>
      </c>
      <c r="M21" s="4">
        <f t="shared" si="3"/>
        <v>3572472.7</v>
      </c>
      <c r="N21" s="4">
        <f t="shared" si="4"/>
        <v>780509.4</v>
      </c>
      <c r="O21" s="4">
        <f t="shared" si="5"/>
        <v>21.847875842410218</v>
      </c>
      <c r="P21" s="4">
        <f t="shared" si="6"/>
        <v>-108192.3</v>
      </c>
      <c r="Q21" s="4">
        <f t="shared" si="7"/>
        <v>122809.09999999998</v>
      </c>
      <c r="T21" s="14"/>
    </row>
    <row r="22" spans="1:22" ht="13.9" customHeight="1" x14ac:dyDescent="0.2">
      <c r="A22" s="3" t="s">
        <v>9</v>
      </c>
      <c r="B22" s="1">
        <v>1722697.74441</v>
      </c>
      <c r="C22" s="1">
        <v>1893696.97652</v>
      </c>
      <c r="D22" s="1">
        <v>-130548.1747</v>
      </c>
      <c r="E22" s="1">
        <v>527459.56331</v>
      </c>
      <c r="F22" s="1">
        <v>436301.69695000001</v>
      </c>
      <c r="G22" s="1">
        <v>91157.86636</v>
      </c>
      <c r="I22" s="11" t="str">
        <f>IF(A22="= Сланцевский район =","Сланцевский муниципальный район",A22)</f>
        <v>Сланцевский муниципальный район</v>
      </c>
      <c r="J22" s="4">
        <f t="shared" si="0"/>
        <v>1722697.7</v>
      </c>
      <c r="K22" s="4">
        <f t="shared" si="1"/>
        <v>527459.6</v>
      </c>
      <c r="L22" s="4">
        <f t="shared" si="2"/>
        <v>30.618233251254701</v>
      </c>
      <c r="M22" s="4">
        <f t="shared" si="3"/>
        <v>1893697</v>
      </c>
      <c r="N22" s="4">
        <f t="shared" si="4"/>
        <v>436301.7</v>
      </c>
      <c r="O22" s="4">
        <f t="shared" si="5"/>
        <v>23.039678470209331</v>
      </c>
      <c r="P22" s="4">
        <f t="shared" si="6"/>
        <v>-130548.2</v>
      </c>
      <c r="Q22" s="4">
        <f t="shared" si="7"/>
        <v>91157.899999999965</v>
      </c>
      <c r="T22" s="14"/>
    </row>
    <row r="23" spans="1:22" ht="13.9" customHeight="1" x14ac:dyDescent="0.2">
      <c r="A23" s="3" t="s">
        <v>0</v>
      </c>
      <c r="B23" s="1">
        <v>2625276.42564</v>
      </c>
      <c r="C23" s="1">
        <v>2909886.4970300002</v>
      </c>
      <c r="D23" s="1">
        <v>-284593.07139</v>
      </c>
      <c r="E23" s="1">
        <v>805884.05695999996</v>
      </c>
      <c r="F23" s="1">
        <v>719900.04772999999</v>
      </c>
      <c r="G23" s="1">
        <v>85984.009229999996</v>
      </c>
      <c r="I23" s="11" t="str">
        <f>IF(A23="= Сосновоборский городской округ =","Сосновоборский городской округ",A23)</f>
        <v>Сосновоборский городской округ</v>
      </c>
      <c r="J23" s="4">
        <f t="shared" si="0"/>
        <v>2625276.4</v>
      </c>
      <c r="K23" s="4">
        <f t="shared" si="1"/>
        <v>805884.1</v>
      </c>
      <c r="L23" s="4">
        <f t="shared" si="2"/>
        <v>30.697114406696379</v>
      </c>
      <c r="M23" s="4">
        <f t="shared" si="3"/>
        <v>2909886.5</v>
      </c>
      <c r="N23" s="4">
        <f t="shared" si="4"/>
        <v>719900</v>
      </c>
      <c r="O23" s="4">
        <f t="shared" si="5"/>
        <v>24.739796552202296</v>
      </c>
      <c r="P23" s="4">
        <f t="shared" si="6"/>
        <v>-284593.09999999998</v>
      </c>
      <c r="Q23" s="4">
        <f t="shared" si="7"/>
        <v>85984.099999999977</v>
      </c>
      <c r="T23" s="14"/>
      <c r="V23" s="15"/>
    </row>
    <row r="24" spans="1:22" ht="13.9" customHeight="1" x14ac:dyDescent="0.2">
      <c r="A24" s="3" t="s">
        <v>28</v>
      </c>
      <c r="B24" s="1">
        <v>2664270.4725899999</v>
      </c>
      <c r="C24" s="1">
        <v>3170565.6603399999</v>
      </c>
      <c r="D24" s="1">
        <v>-345834.33091999998</v>
      </c>
      <c r="E24" s="1">
        <v>1006341.09028</v>
      </c>
      <c r="F24" s="1">
        <v>976077.00170000002</v>
      </c>
      <c r="G24" s="1">
        <v>30264.08858</v>
      </c>
      <c r="I24" s="11" t="str">
        <f>IF(A24="= Тихвинский район =","Тихвинский муниципальный район",A24)</f>
        <v>Тихвинский муниципальный район</v>
      </c>
      <c r="J24" s="4">
        <f t="shared" si="0"/>
        <v>2664270.5</v>
      </c>
      <c r="K24" s="4">
        <f t="shared" si="1"/>
        <v>1006341.1</v>
      </c>
      <c r="L24" s="4">
        <f t="shared" si="2"/>
        <v>37.771731511496299</v>
      </c>
      <c r="M24" s="4">
        <f t="shared" si="3"/>
        <v>3170565.7</v>
      </c>
      <c r="N24" s="4">
        <f t="shared" si="4"/>
        <v>976077</v>
      </c>
      <c r="O24" s="4">
        <f t="shared" si="5"/>
        <v>30.785578737573548</v>
      </c>
      <c r="P24" s="4">
        <f t="shared" si="6"/>
        <v>-345834.3</v>
      </c>
      <c r="Q24" s="4">
        <f t="shared" si="7"/>
        <v>30264.099999999977</v>
      </c>
      <c r="T24" s="14"/>
    </row>
    <row r="25" spans="1:22" ht="13.9" customHeight="1" x14ac:dyDescent="0.2">
      <c r="A25" s="3" t="s">
        <v>11</v>
      </c>
      <c r="B25" s="1">
        <v>5069681.1540700002</v>
      </c>
      <c r="C25" s="1">
        <v>5634979.4525800003</v>
      </c>
      <c r="D25" s="1">
        <v>-565298.29850999999</v>
      </c>
      <c r="E25" s="1">
        <v>1216362.81259</v>
      </c>
      <c r="F25" s="1">
        <v>1108245.6191400001</v>
      </c>
      <c r="G25" s="1">
        <v>108117.19345000001</v>
      </c>
      <c r="I25" s="11" t="str">
        <f>IF(A25="= Тосненский район =","Тосненский район",A25)</f>
        <v>Тосненский район</v>
      </c>
      <c r="J25" s="4">
        <f t="shared" si="0"/>
        <v>5069681.2</v>
      </c>
      <c r="K25" s="4">
        <f t="shared" si="1"/>
        <v>1216362.8</v>
      </c>
      <c r="L25" s="4">
        <f t="shared" si="2"/>
        <v>23.992885390899925</v>
      </c>
      <c r="M25" s="4">
        <f t="shared" si="3"/>
        <v>5634979.5</v>
      </c>
      <c r="N25" s="4">
        <f t="shared" si="4"/>
        <v>1108245.6000000001</v>
      </c>
      <c r="O25" s="4">
        <f t="shared" si="5"/>
        <v>19.667251673231469</v>
      </c>
      <c r="P25" s="4">
        <f t="shared" si="6"/>
        <v>-565298.30000000005</v>
      </c>
      <c r="Q25" s="4">
        <f t="shared" si="7"/>
        <v>108117.19999999995</v>
      </c>
      <c r="T25" s="14"/>
    </row>
    <row r="26" spans="1:22" ht="12.95" customHeight="1" x14ac:dyDescent="0.2">
      <c r="I26" s="6" t="s">
        <v>1</v>
      </c>
      <c r="J26" s="10">
        <f t="shared" ref="J26:K26" si="8">SUM(J8:J25)</f>
        <v>74942124.300000012</v>
      </c>
      <c r="K26" s="10">
        <f t="shared" si="8"/>
        <v>23221278.200000007</v>
      </c>
      <c r="L26" s="10">
        <f t="shared" si="2"/>
        <v>30.985615122201711</v>
      </c>
      <c r="M26" s="10">
        <f t="shared" ref="M26:N26" si="9">SUM(M8:M25)</f>
        <v>88088074.200000018</v>
      </c>
      <c r="N26" s="10">
        <f t="shared" si="9"/>
        <v>20234804.699999999</v>
      </c>
      <c r="O26" s="10">
        <f t="shared" si="5"/>
        <v>22.971105775405857</v>
      </c>
      <c r="P26" s="10">
        <f>SUM(P8:P25)</f>
        <v>-6113268.4000000004</v>
      </c>
      <c r="Q26" s="10">
        <f t="shared" si="7"/>
        <v>2986473.5000000075</v>
      </c>
    </row>
    <row r="28" spans="1:22" x14ac:dyDescent="0.2">
      <c r="L28" s="16"/>
    </row>
  </sheetData>
  <mergeCells count="8">
    <mergeCell ref="B2:F2"/>
    <mergeCell ref="M5:O5"/>
    <mergeCell ref="P5:Q5"/>
    <mergeCell ref="A4:A7"/>
    <mergeCell ref="I5:I6"/>
    <mergeCell ref="I2:Q2"/>
    <mergeCell ref="J5:L5"/>
    <mergeCell ref="I3:Q3"/>
  </mergeCells>
  <printOptions horizontalCentered="1"/>
  <pageMargins left="0" right="0" top="0" bottom="0" header="0" footer="0"/>
  <pageSetup paperSize="9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Елена Владимировна</dc:creator>
  <cp:lastModifiedBy>Рассыпнова Евгения Владимировна</cp:lastModifiedBy>
  <cp:lastPrinted>2020-09-23T09:01:10Z</cp:lastPrinted>
  <dcterms:created xsi:type="dcterms:W3CDTF">2020-05-19T10:53:12Z</dcterms:created>
  <dcterms:modified xsi:type="dcterms:W3CDTF">2020-09-23T09:01:25Z</dcterms:modified>
</cp:coreProperties>
</file>