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5600" windowHeight="92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25" i="1" l="1"/>
  <c r="N25" i="1"/>
  <c r="O25" i="1" s="1"/>
  <c r="M25" i="1"/>
  <c r="L25" i="1"/>
  <c r="K25" i="1"/>
  <c r="Q25" i="1" s="1"/>
  <c r="J25" i="1"/>
  <c r="I25" i="1"/>
  <c r="Q24" i="1"/>
  <c r="P24" i="1"/>
  <c r="N24" i="1"/>
  <c r="O24" i="1" s="1"/>
  <c r="M24" i="1"/>
  <c r="K24" i="1"/>
  <c r="L24" i="1" s="1"/>
  <c r="J24" i="1"/>
  <c r="I24" i="1"/>
  <c r="P23" i="1"/>
  <c r="N23" i="1"/>
  <c r="O23" i="1" s="1"/>
  <c r="M23" i="1"/>
  <c r="K23" i="1"/>
  <c r="Q23" i="1" s="1"/>
  <c r="J23" i="1"/>
  <c r="I23" i="1"/>
  <c r="P22" i="1"/>
  <c r="O22" i="1"/>
  <c r="N22" i="1"/>
  <c r="M22" i="1"/>
  <c r="K22" i="1"/>
  <c r="L22" i="1" s="1"/>
  <c r="J22" i="1"/>
  <c r="I22" i="1"/>
  <c r="Q21" i="1"/>
  <c r="P21" i="1"/>
  <c r="N21" i="1"/>
  <c r="O21" i="1" s="1"/>
  <c r="M21" i="1"/>
  <c r="L21" i="1"/>
  <c r="K21" i="1"/>
  <c r="J21" i="1"/>
  <c r="I21" i="1"/>
  <c r="Q20" i="1"/>
  <c r="P20" i="1"/>
  <c r="N20" i="1"/>
  <c r="O20" i="1" s="1"/>
  <c r="M20" i="1"/>
  <c r="K20" i="1"/>
  <c r="L20" i="1" s="1"/>
  <c r="J20" i="1"/>
  <c r="I20" i="1"/>
  <c r="P19" i="1"/>
  <c r="N19" i="1"/>
  <c r="O19" i="1" s="1"/>
  <c r="M19" i="1"/>
  <c r="K19" i="1"/>
  <c r="Q19" i="1" s="1"/>
  <c r="J19" i="1"/>
  <c r="I19" i="1"/>
  <c r="P18" i="1"/>
  <c r="O18" i="1"/>
  <c r="N18" i="1"/>
  <c r="M18" i="1"/>
  <c r="K18" i="1"/>
  <c r="L18" i="1" s="1"/>
  <c r="J18" i="1"/>
  <c r="I18" i="1"/>
  <c r="Q17" i="1"/>
  <c r="P17" i="1"/>
  <c r="N17" i="1"/>
  <c r="O17" i="1" s="1"/>
  <c r="M17" i="1"/>
  <c r="L17" i="1"/>
  <c r="K17" i="1"/>
  <c r="J17" i="1"/>
  <c r="I17" i="1"/>
  <c r="Q16" i="1"/>
  <c r="P16" i="1"/>
  <c r="N16" i="1"/>
  <c r="O16" i="1" s="1"/>
  <c r="M16" i="1"/>
  <c r="K16" i="1"/>
  <c r="L16" i="1" s="1"/>
  <c r="J16" i="1"/>
  <c r="I16" i="1"/>
  <c r="P15" i="1"/>
  <c r="N15" i="1"/>
  <c r="O15" i="1" s="1"/>
  <c r="M15" i="1"/>
  <c r="K15" i="1"/>
  <c r="Q15" i="1" s="1"/>
  <c r="J15" i="1"/>
  <c r="I15" i="1"/>
  <c r="P14" i="1"/>
  <c r="O14" i="1"/>
  <c r="N14" i="1"/>
  <c r="M14" i="1"/>
  <c r="K14" i="1"/>
  <c r="L14" i="1" s="1"/>
  <c r="J14" i="1"/>
  <c r="I14" i="1"/>
  <c r="Q13" i="1"/>
  <c r="P13" i="1"/>
  <c r="N13" i="1"/>
  <c r="O13" i="1" s="1"/>
  <c r="M13" i="1"/>
  <c r="L13" i="1"/>
  <c r="K13" i="1"/>
  <c r="J13" i="1"/>
  <c r="I13" i="1"/>
  <c r="Q12" i="1"/>
  <c r="P12" i="1"/>
  <c r="N12" i="1"/>
  <c r="O12" i="1" s="1"/>
  <c r="M12" i="1"/>
  <c r="K12" i="1"/>
  <c r="L12" i="1" s="1"/>
  <c r="J12" i="1"/>
  <c r="I12" i="1"/>
  <c r="P11" i="1"/>
  <c r="N11" i="1"/>
  <c r="O11" i="1" s="1"/>
  <c r="M11" i="1"/>
  <c r="K11" i="1"/>
  <c r="Q11" i="1" s="1"/>
  <c r="J11" i="1"/>
  <c r="I11" i="1"/>
  <c r="P10" i="1"/>
  <c r="O10" i="1"/>
  <c r="N10" i="1"/>
  <c r="M10" i="1"/>
  <c r="K10" i="1"/>
  <c r="L10" i="1" s="1"/>
  <c r="J10" i="1"/>
  <c r="I10" i="1"/>
  <c r="Q9" i="1"/>
  <c r="P9" i="1"/>
  <c r="N9" i="1"/>
  <c r="O9" i="1" s="1"/>
  <c r="M9" i="1"/>
  <c r="L9" i="1"/>
  <c r="K9" i="1"/>
  <c r="J9" i="1"/>
  <c r="I9" i="1"/>
  <c r="Q8" i="1"/>
  <c r="P8" i="1"/>
  <c r="P26" i="1" s="1"/>
  <c r="N8" i="1"/>
  <c r="N26" i="1" s="1"/>
  <c r="O26" i="1" s="1"/>
  <c r="M8" i="1"/>
  <c r="M26" i="1" s="1"/>
  <c r="K8" i="1"/>
  <c r="K26" i="1" s="1"/>
  <c r="J8" i="1"/>
  <c r="J26" i="1" s="1"/>
  <c r="I8" i="1"/>
  <c r="Q26" i="1" l="1"/>
  <c r="L26" i="1"/>
  <c r="O8" i="1"/>
  <c r="Q10" i="1"/>
  <c r="L11" i="1"/>
  <c r="Q14" i="1"/>
  <c r="L15" i="1"/>
  <c r="Q18" i="1"/>
  <c r="L19" i="1"/>
  <c r="Q22" i="1"/>
  <c r="L23" i="1"/>
  <c r="L8" i="1"/>
</calcChain>
</file>

<file path=xl/sharedStrings.xml><?xml version="1.0" encoding="utf-8"?>
<sst xmlns="http://schemas.openxmlformats.org/spreadsheetml/2006/main" count="81" uniqueCount="41">
  <si>
    <t>= Сосновоборский городской округ =</t>
  </si>
  <si>
    <t xml:space="preserve">ИТОГО:   </t>
  </si>
  <si>
    <t>Утвержд. - консолидированный бюджет субъекта РФ</t>
  </si>
  <si>
    <t>Утвержденные бюджетные назначения</t>
  </si>
  <si>
    <t>= Выборгский район =</t>
  </si>
  <si>
    <t>= Киришский район =</t>
  </si>
  <si>
    <t>00085000000000000000</t>
  </si>
  <si>
    <t>= Приозерский район =</t>
  </si>
  <si>
    <t>= Лодейнопольский район =</t>
  </si>
  <si>
    <t>= Сланцевский район =</t>
  </si>
  <si>
    <t>00096000000000000000</t>
  </si>
  <si>
    <t>= Тосненский район =</t>
  </si>
  <si>
    <t>= Кингисеппский район =</t>
  </si>
  <si>
    <t>= Всеволожский район =</t>
  </si>
  <si>
    <t>(ф. 317) Исполнение консолидированных бюджетов МР и ГО</t>
  </si>
  <si>
    <t>РАСХОДЫ</t>
  </si>
  <si>
    <t>19</t>
  </si>
  <si>
    <t>Бюджет</t>
  </si>
  <si>
    <t>= Подпорожский район =</t>
  </si>
  <si>
    <t>ДОХОДЫ</t>
  </si>
  <si>
    <t>Дефицит(-), Профицит(+)</t>
  </si>
  <si>
    <t>= Волосовский район =</t>
  </si>
  <si>
    <t>март 2020 года</t>
  </si>
  <si>
    <t>= Лужский район =</t>
  </si>
  <si>
    <t>6</t>
  </si>
  <si>
    <t>= Кировский район =</t>
  </si>
  <si>
    <t>в тыс. рублей</t>
  </si>
  <si>
    <t>= Волховский район =</t>
  </si>
  <si>
    <t>= Тихвинский район =</t>
  </si>
  <si>
    <t>= Гатчинский район =</t>
  </si>
  <si>
    <t>= Бокситогорский район =</t>
  </si>
  <si>
    <t>Исполнено - консолидированный бюджет субъекта РФ</t>
  </si>
  <si>
    <t>Наименование организации</t>
  </si>
  <si>
    <t>% исполнения</t>
  </si>
  <si>
    <t>= Ломоносовский район =</t>
  </si>
  <si>
    <t>00079000000000000000</t>
  </si>
  <si>
    <t>Исполнено</t>
  </si>
  <si>
    <t>по состоянию на  1 апреля 2020 года</t>
  </si>
  <si>
    <t xml:space="preserve">Исполнение консолидированных бюджетов муниципальных районов и городского округа  </t>
  </si>
  <si>
    <t>Исполнение консолидированных бюджетов МР и ГО  за период:    декабрь 2019 года</t>
  </si>
  <si>
    <t xml:space="preserve">Исполнение консолидированных бюджетов МР и ГО  за период: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</si>
</sst>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color theme="1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1.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/>
    <xf numFmtId="0" fontId="3" fillId="3" borderId="2" xfId="0" applyNumberFormat="1" applyFont="1" applyFill="1" applyBorder="1" applyAlignment="1">
      <alignment horizontal="left" vertical="center"/>
    </xf>
    <xf numFmtId="164" fontId="0" fillId="0" borderId="4" xfId="0" applyNumberFormat="1" applyBorder="1"/>
    <xf numFmtId="164" fontId="2" fillId="0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wrapText="1" shrinkToFit="1"/>
    </xf>
    <xf numFmtId="0" fontId="2" fillId="0" borderId="0" xfId="0" applyNumberFormat="1" applyFont="1" applyFill="1" applyAlignment="1"/>
    <xf numFmtId="49" fontId="0" fillId="4" borderId="4" xfId="0" applyNumberFormat="1" applyFill="1" applyBorder="1" applyAlignment="1">
      <alignment horizontal="center" vertical="center" wrapText="1" shrinkToFit="1"/>
    </xf>
    <xf numFmtId="0" fontId="0" fillId="0" borderId="0" xfId="0" applyNumberFormat="1" applyFont="1" applyFill="1" applyAlignment="1"/>
    <xf numFmtId="0" fontId="2" fillId="0" borderId="15" xfId="0" applyNumberFormat="1" applyFont="1" applyFill="1" applyBorder="1" applyAlignment="1"/>
    <xf numFmtId="0" fontId="1" fillId="5" borderId="12" xfId="0" applyNumberFormat="1" applyFont="1" applyFill="1" applyBorder="1" applyAlignment="1">
      <alignment horizontal="center"/>
    </xf>
    <xf numFmtId="0" fontId="1" fillId="5" borderId="10" xfId="0" applyNumberFormat="1" applyFont="1" applyFill="1" applyBorder="1" applyAlignment="1">
      <alignment horizontal="center"/>
    </xf>
    <xf numFmtId="0" fontId="1" fillId="5" borderId="11" xfId="0" applyNumberFormat="1" applyFont="1" applyFill="1" applyBorder="1" applyAlignment="1">
      <alignment horizontal="center"/>
    </xf>
    <xf numFmtId="0" fontId="1" fillId="4" borderId="14" xfId="0" applyNumberFormat="1" applyFont="1" applyFill="1" applyBorder="1" applyAlignment="1">
      <alignment horizontal="center" vertical="center"/>
    </xf>
    <xf numFmtId="0" fontId="1" fillId="4" borderId="7" xfId="0" applyNumberFormat="1" applyFont="1" applyFill="1" applyBorder="1" applyAlignment="1">
      <alignment horizontal="center" vertical="center"/>
    </xf>
    <xf numFmtId="0" fontId="1" fillId="4" borderId="9" xfId="0" applyNumberFormat="1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 wrapText="1" shrinkToFit="1"/>
    </xf>
    <xf numFmtId="49" fontId="2" fillId="4" borderId="6" xfId="0" applyNumberFormat="1" applyFont="1" applyFill="1" applyBorder="1" applyAlignment="1">
      <alignment horizontal="center" vertical="center" wrapText="1" shrinkToFit="1"/>
    </xf>
    <xf numFmtId="49" fontId="2" fillId="4" borderId="5" xfId="0" applyNumberFormat="1" applyFont="1" applyFill="1" applyBorder="1" applyAlignment="1">
      <alignment horizontal="center" vertical="center" wrapText="1" shrinkToFit="1"/>
    </xf>
    <xf numFmtId="0" fontId="1" fillId="4" borderId="8" xfId="0" applyNumberFormat="1" applyFont="1" applyFill="1" applyBorder="1" applyAlignment="1">
      <alignment horizontal="center" vertical="center"/>
    </xf>
    <xf numFmtId="0" fontId="1" fillId="4" borderId="3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6"/>
  <sheetViews>
    <sheetView tabSelected="1" topLeftCell="I1" workbookViewId="0">
      <selection activeCell="I2" sqref="I2:Q2"/>
    </sheetView>
  </sheetViews>
  <sheetFormatPr defaultRowHeight="12.75" x14ac:dyDescent="0.2"/>
  <cols>
    <col min="1" max="7" width="8.85546875" hidden="1" customWidth="1"/>
    <col min="8" max="8" width="0" hidden="1" customWidth="1"/>
    <col min="9" max="9" width="36.42578125" customWidth="1"/>
    <col min="10" max="10" width="17" customWidth="1"/>
    <col min="11" max="11" width="13" customWidth="1"/>
    <col min="12" max="12" width="8.7109375" customWidth="1"/>
    <col min="13" max="13" width="12" customWidth="1"/>
    <col min="14" max="14" width="13" customWidth="1"/>
    <col min="15" max="15" width="8.7109375" customWidth="1"/>
    <col min="16" max="17" width="16.42578125" customWidth="1"/>
    <col min="18" max="24" width="8.85546875" customWidth="1"/>
  </cols>
  <sheetData>
    <row r="2" spans="1:24" ht="20.25" customHeight="1" x14ac:dyDescent="0.2">
      <c r="B2" s="14" t="s">
        <v>14</v>
      </c>
      <c r="C2" s="15" t="s">
        <v>14</v>
      </c>
      <c r="D2" s="15" t="s">
        <v>14</v>
      </c>
      <c r="E2" s="15" t="s">
        <v>14</v>
      </c>
      <c r="F2" s="16" t="s">
        <v>14</v>
      </c>
      <c r="I2" s="25" t="s">
        <v>38</v>
      </c>
      <c r="J2" s="25" t="s">
        <v>39</v>
      </c>
      <c r="K2" s="25" t="s">
        <v>39</v>
      </c>
      <c r="L2" s="25" t="s">
        <v>39</v>
      </c>
      <c r="M2" s="25" t="s">
        <v>40</v>
      </c>
      <c r="N2" s="25" t="s">
        <v>40</v>
      </c>
      <c r="O2" s="25" t="s">
        <v>40</v>
      </c>
      <c r="P2" s="25" t="s">
        <v>40</v>
      </c>
      <c r="Q2" s="25" t="s">
        <v>40</v>
      </c>
    </row>
    <row r="3" spans="1:24" ht="15.75" x14ac:dyDescent="0.2">
      <c r="I3" s="25" t="s">
        <v>37</v>
      </c>
      <c r="J3" s="25"/>
      <c r="K3" s="25"/>
      <c r="L3" s="25"/>
      <c r="M3" s="25"/>
      <c r="N3" s="25"/>
      <c r="O3" s="25"/>
      <c r="P3" s="25"/>
      <c r="Q3" s="25"/>
    </row>
    <row r="4" spans="1:24" ht="25.35" customHeight="1" x14ac:dyDescent="0.2">
      <c r="A4" s="20" t="s">
        <v>32</v>
      </c>
      <c r="B4" s="11" t="s">
        <v>22</v>
      </c>
      <c r="C4" s="11" t="s">
        <v>22</v>
      </c>
      <c r="D4" s="11" t="s">
        <v>22</v>
      </c>
      <c r="E4" s="11" t="s">
        <v>22</v>
      </c>
      <c r="F4" s="11" t="s">
        <v>22</v>
      </c>
      <c r="G4" s="11" t="s">
        <v>22</v>
      </c>
      <c r="Q4" s="3" t="s">
        <v>26</v>
      </c>
    </row>
    <row r="5" spans="1:24" ht="13.9" customHeight="1" x14ac:dyDescent="0.2">
      <c r="A5" s="21" t="s">
        <v>32</v>
      </c>
      <c r="B5" s="11" t="s">
        <v>24</v>
      </c>
      <c r="C5" s="11" t="s">
        <v>24</v>
      </c>
      <c r="D5" s="11" t="s">
        <v>24</v>
      </c>
      <c r="E5" s="11" t="s">
        <v>16</v>
      </c>
      <c r="F5" s="11" t="s">
        <v>16</v>
      </c>
      <c r="G5" s="11" t="s">
        <v>16</v>
      </c>
      <c r="I5" s="23" t="s">
        <v>17</v>
      </c>
      <c r="J5" s="17" t="s">
        <v>19</v>
      </c>
      <c r="K5" s="18" t="s">
        <v>19</v>
      </c>
      <c r="L5" s="19" t="s">
        <v>19</v>
      </c>
      <c r="M5" s="17" t="s">
        <v>15</v>
      </c>
      <c r="N5" s="18" t="s">
        <v>15</v>
      </c>
      <c r="O5" s="19" t="s">
        <v>15</v>
      </c>
      <c r="P5" s="17" t="s">
        <v>20</v>
      </c>
      <c r="Q5" s="19" t="s">
        <v>20</v>
      </c>
      <c r="R5" s="13"/>
      <c r="S5" s="10"/>
      <c r="T5" s="10"/>
      <c r="U5" s="10"/>
      <c r="V5" s="10"/>
      <c r="W5" s="12"/>
    </row>
    <row r="6" spans="1:24" ht="73.349999999999994" customHeight="1" x14ac:dyDescent="0.2">
      <c r="A6" s="21" t="s">
        <v>32</v>
      </c>
      <c r="B6" s="11" t="s">
        <v>2</v>
      </c>
      <c r="C6" s="11" t="s">
        <v>2</v>
      </c>
      <c r="D6" s="11" t="s">
        <v>2</v>
      </c>
      <c r="E6" s="11" t="s">
        <v>31</v>
      </c>
      <c r="F6" s="11" t="s">
        <v>31</v>
      </c>
      <c r="G6" s="11" t="s">
        <v>31</v>
      </c>
      <c r="I6" s="24" t="s">
        <v>17</v>
      </c>
      <c r="J6" s="7" t="s">
        <v>3</v>
      </c>
      <c r="K6" s="8" t="s">
        <v>36</v>
      </c>
      <c r="L6" s="7" t="s">
        <v>33</v>
      </c>
      <c r="M6" s="7" t="s">
        <v>3</v>
      </c>
      <c r="N6" s="8" t="s">
        <v>36</v>
      </c>
      <c r="O6" s="7" t="s">
        <v>33</v>
      </c>
      <c r="P6" s="7" t="s">
        <v>3</v>
      </c>
      <c r="Q6" s="8" t="s">
        <v>36</v>
      </c>
      <c r="R6" s="13"/>
      <c r="S6" s="10"/>
      <c r="T6" s="10"/>
      <c r="U6" s="10"/>
      <c r="V6" s="10"/>
      <c r="W6" s="10"/>
      <c r="X6" s="10"/>
    </row>
    <row r="7" spans="1:24" ht="13.9" customHeight="1" x14ac:dyDescent="0.2">
      <c r="A7" s="22" t="s">
        <v>32</v>
      </c>
      <c r="B7" s="11" t="s">
        <v>6</v>
      </c>
      <c r="C7" s="11" t="s">
        <v>10</v>
      </c>
      <c r="D7" s="11" t="s">
        <v>35</v>
      </c>
      <c r="E7" s="11" t="s">
        <v>6</v>
      </c>
      <c r="F7" s="11" t="s">
        <v>10</v>
      </c>
      <c r="G7" s="11" t="s">
        <v>35</v>
      </c>
      <c r="I7" s="8">
        <v>1</v>
      </c>
      <c r="J7" s="8">
        <v>2</v>
      </c>
      <c r="K7" s="8">
        <v>3</v>
      </c>
      <c r="L7" s="8">
        <v>4</v>
      </c>
      <c r="M7" s="8">
        <v>5</v>
      </c>
      <c r="N7" s="8">
        <v>6</v>
      </c>
      <c r="O7" s="8">
        <v>7</v>
      </c>
      <c r="P7" s="8">
        <v>8</v>
      </c>
      <c r="Q7" s="8">
        <v>9</v>
      </c>
      <c r="R7" s="13"/>
      <c r="S7" s="10"/>
      <c r="T7" s="10"/>
      <c r="U7" s="10"/>
      <c r="V7" s="10"/>
      <c r="W7" s="10"/>
      <c r="X7" s="10"/>
    </row>
    <row r="8" spans="1:24" ht="13.9" customHeight="1" x14ac:dyDescent="0.2">
      <c r="A8" s="9" t="s">
        <v>30</v>
      </c>
      <c r="B8" s="4">
        <v>2172983.1473500002</v>
      </c>
      <c r="C8" s="4">
        <v>2441166.9536199998</v>
      </c>
      <c r="D8" s="4">
        <v>-173259.04066999999</v>
      </c>
      <c r="E8" s="4">
        <v>478340.16443</v>
      </c>
      <c r="F8" s="4">
        <v>358609.54730999999</v>
      </c>
      <c r="G8" s="4">
        <v>119730.61712</v>
      </c>
      <c r="I8" s="2" t="str">
        <f>IF(A8="= Бокситогорский район =","Бокситогорский муниципальный район",A8)</f>
        <v>Бокситогорский муниципальный район</v>
      </c>
      <c r="J8" s="5">
        <f t="shared" ref="J8:J25" si="0">ROUND(B8,1)</f>
        <v>2172983.1</v>
      </c>
      <c r="K8" s="5">
        <f t="shared" ref="K8:K25" si="1">ROUND(E8,1)</f>
        <v>478340.2</v>
      </c>
      <c r="L8" s="5">
        <f t="shared" ref="L8:L26" si="2">K8/J8*100</f>
        <v>22.013065817216891</v>
      </c>
      <c r="M8" s="5">
        <f t="shared" ref="M8:M25" si="3">ROUND(C8,1)</f>
        <v>2441167</v>
      </c>
      <c r="N8" s="5">
        <f t="shared" ref="N8:N25" si="4">ROUND(F8,1)</f>
        <v>358609.5</v>
      </c>
      <c r="O8" s="5">
        <f t="shared" ref="O8:O26" si="5">N8/M8*100</f>
        <v>14.690084701292456</v>
      </c>
      <c r="P8" s="5">
        <f t="shared" ref="P8:P25" si="6">ROUND(D8,1)</f>
        <v>-173259</v>
      </c>
      <c r="Q8" s="5">
        <f t="shared" ref="Q8:Q26" si="7">K8-N8</f>
        <v>119730.70000000001</v>
      </c>
    </row>
    <row r="9" spans="1:24" ht="13.9" customHeight="1" x14ac:dyDescent="0.2">
      <c r="A9" s="9" t="s">
        <v>21</v>
      </c>
      <c r="B9" s="4">
        <v>1870226.4877200001</v>
      </c>
      <c r="C9" s="4">
        <v>2465087.4819700001</v>
      </c>
      <c r="D9" s="4">
        <v>-177757.6023</v>
      </c>
      <c r="E9" s="4">
        <v>353867.76734000002</v>
      </c>
      <c r="F9" s="4">
        <v>313028.21132</v>
      </c>
      <c r="G9" s="4">
        <v>40839.556020000004</v>
      </c>
      <c r="I9" s="2" t="str">
        <f>IF(A9="= Волосовский район =","Волосовский муниципальный район",A9)</f>
        <v>Волосовский муниципальный район</v>
      </c>
      <c r="J9" s="5">
        <f t="shared" si="0"/>
        <v>1870226.5</v>
      </c>
      <c r="K9" s="5">
        <f t="shared" si="1"/>
        <v>353867.8</v>
      </c>
      <c r="L9" s="5">
        <f t="shared" si="2"/>
        <v>18.921119981991485</v>
      </c>
      <c r="M9" s="5">
        <f t="shared" si="3"/>
        <v>2465087.5</v>
      </c>
      <c r="N9" s="5">
        <f t="shared" si="4"/>
        <v>313028.2</v>
      </c>
      <c r="O9" s="5">
        <f t="shared" si="5"/>
        <v>12.698462022139173</v>
      </c>
      <c r="P9" s="5">
        <f t="shared" si="6"/>
        <v>-177757.6</v>
      </c>
      <c r="Q9" s="5">
        <f t="shared" si="7"/>
        <v>40839.599999999977</v>
      </c>
    </row>
    <row r="10" spans="1:24" ht="13.9" customHeight="1" x14ac:dyDescent="0.2">
      <c r="A10" s="9" t="s">
        <v>27</v>
      </c>
      <c r="B10" s="4">
        <v>3908526.5435199998</v>
      </c>
      <c r="C10" s="4">
        <v>4171156.18206</v>
      </c>
      <c r="D10" s="4">
        <v>-159782.71541999999</v>
      </c>
      <c r="E10" s="4">
        <v>879316.83880999999</v>
      </c>
      <c r="F10" s="4">
        <v>674793.91949999996</v>
      </c>
      <c r="G10" s="4">
        <v>204522.91931</v>
      </c>
      <c r="I10" s="2" t="str">
        <f>IF(A10="= Волховский район =","Волховский муниципальный район",A10)</f>
        <v>Волховский муниципальный район</v>
      </c>
      <c r="J10" s="5">
        <f t="shared" si="0"/>
        <v>3908526.5</v>
      </c>
      <c r="K10" s="5">
        <f t="shared" si="1"/>
        <v>879316.8</v>
      </c>
      <c r="L10" s="5">
        <f t="shared" si="2"/>
        <v>22.497398955846919</v>
      </c>
      <c r="M10" s="5">
        <f t="shared" si="3"/>
        <v>4171156.2</v>
      </c>
      <c r="N10" s="5">
        <f t="shared" si="4"/>
        <v>674793.9</v>
      </c>
      <c r="O10" s="5">
        <f t="shared" si="5"/>
        <v>16.177622405989016</v>
      </c>
      <c r="P10" s="5">
        <f t="shared" si="6"/>
        <v>-159782.70000000001</v>
      </c>
      <c r="Q10" s="5">
        <f t="shared" si="7"/>
        <v>204522.90000000002</v>
      </c>
    </row>
    <row r="11" spans="1:24" ht="13.9" customHeight="1" x14ac:dyDescent="0.2">
      <c r="A11" s="9" t="s">
        <v>13</v>
      </c>
      <c r="B11" s="4">
        <v>15722039.026419999</v>
      </c>
      <c r="C11" s="4">
        <v>18241385.730999999</v>
      </c>
      <c r="D11" s="4">
        <v>-1399404.09134</v>
      </c>
      <c r="E11" s="4">
        <v>3476449.7952100001</v>
      </c>
      <c r="F11" s="4">
        <v>3109613.3254300002</v>
      </c>
      <c r="G11" s="4">
        <v>366836.46977999998</v>
      </c>
      <c r="I11" s="2" t="str">
        <f>IF(A11="= Всеволожский район =","Всеволожский муниципальный район",A11)</f>
        <v>Всеволожский муниципальный район</v>
      </c>
      <c r="J11" s="5">
        <f t="shared" si="0"/>
        <v>15722039</v>
      </c>
      <c r="K11" s="5">
        <f t="shared" si="1"/>
        <v>3476449.8</v>
      </c>
      <c r="L11" s="5">
        <f t="shared" si="2"/>
        <v>22.111952527277154</v>
      </c>
      <c r="M11" s="5">
        <f t="shared" si="3"/>
        <v>18241385.699999999</v>
      </c>
      <c r="N11" s="5">
        <f t="shared" si="4"/>
        <v>3109613.3</v>
      </c>
      <c r="O11" s="5">
        <f t="shared" si="5"/>
        <v>17.04702346160029</v>
      </c>
      <c r="P11" s="5">
        <f t="shared" si="6"/>
        <v>-1399404.1</v>
      </c>
      <c r="Q11" s="5">
        <f t="shared" si="7"/>
        <v>366836.5</v>
      </c>
    </row>
    <row r="12" spans="1:24" ht="13.9" customHeight="1" x14ac:dyDescent="0.2">
      <c r="A12" s="9" t="s">
        <v>4</v>
      </c>
      <c r="B12" s="4">
        <v>7148759.0487599997</v>
      </c>
      <c r="C12" s="4">
        <v>7877884.4526399998</v>
      </c>
      <c r="D12" s="4">
        <v>-140521.85242000001</v>
      </c>
      <c r="E12" s="4">
        <v>1544374.52162</v>
      </c>
      <c r="F12" s="4">
        <v>1121772.3690899999</v>
      </c>
      <c r="G12" s="4">
        <v>422602.15253000002</v>
      </c>
      <c r="I12" s="2" t="str">
        <f>IF(A12="= Выборгский район =","Выборгский район",A12)</f>
        <v>Выборгский район</v>
      </c>
      <c r="J12" s="5">
        <f t="shared" si="0"/>
        <v>7148759</v>
      </c>
      <c r="K12" s="5">
        <f t="shared" si="1"/>
        <v>1544374.5</v>
      </c>
      <c r="L12" s="5">
        <f t="shared" si="2"/>
        <v>21.60339298051592</v>
      </c>
      <c r="M12" s="5">
        <f t="shared" si="3"/>
        <v>7877884.5</v>
      </c>
      <c r="N12" s="5">
        <f t="shared" si="4"/>
        <v>1121772.3999999999</v>
      </c>
      <c r="O12" s="5">
        <f t="shared" si="5"/>
        <v>14.239513158640493</v>
      </c>
      <c r="P12" s="5">
        <f t="shared" si="6"/>
        <v>-140521.9</v>
      </c>
      <c r="Q12" s="5">
        <f t="shared" si="7"/>
        <v>422602.10000000009</v>
      </c>
    </row>
    <row r="13" spans="1:24" ht="13.9" customHeight="1" x14ac:dyDescent="0.2">
      <c r="A13" s="9" t="s">
        <v>29</v>
      </c>
      <c r="B13" s="4">
        <v>9035654.5586699992</v>
      </c>
      <c r="C13" s="4">
        <v>9800274.0920800008</v>
      </c>
      <c r="D13" s="4">
        <v>-510362.31108999997</v>
      </c>
      <c r="E13" s="4">
        <v>1935595.8423200001</v>
      </c>
      <c r="F13" s="4">
        <v>1872865.7266599999</v>
      </c>
      <c r="G13" s="4">
        <v>62730.115660000003</v>
      </c>
      <c r="I13" s="2" t="str">
        <f>IF(A13="= Гатчинский район =","Гатчинский муниципальный район",A13)</f>
        <v>Гатчинский муниципальный район</v>
      </c>
      <c r="J13" s="5">
        <f t="shared" si="0"/>
        <v>9035654.5999999996</v>
      </c>
      <c r="K13" s="5">
        <f t="shared" si="1"/>
        <v>1935595.8</v>
      </c>
      <c r="L13" s="5">
        <f t="shared" si="2"/>
        <v>21.421755098960958</v>
      </c>
      <c r="M13" s="5">
        <f t="shared" si="3"/>
        <v>9800274.0999999996</v>
      </c>
      <c r="N13" s="5">
        <f t="shared" si="4"/>
        <v>1872865.7</v>
      </c>
      <c r="O13" s="5">
        <f t="shared" si="5"/>
        <v>19.110339985286739</v>
      </c>
      <c r="P13" s="5">
        <f t="shared" si="6"/>
        <v>-510362.3</v>
      </c>
      <c r="Q13" s="5">
        <f t="shared" si="7"/>
        <v>62730.100000000093</v>
      </c>
    </row>
    <row r="14" spans="1:24" ht="13.9" customHeight="1" x14ac:dyDescent="0.2">
      <c r="A14" s="9" t="s">
        <v>12</v>
      </c>
      <c r="B14" s="4">
        <v>3741336.6688000001</v>
      </c>
      <c r="C14" s="4">
        <v>4530484.7253</v>
      </c>
      <c r="D14" s="4">
        <v>-529533.02619999996</v>
      </c>
      <c r="E14" s="4">
        <v>712798.56623</v>
      </c>
      <c r="F14" s="4">
        <v>672001.86303000001</v>
      </c>
      <c r="G14" s="4">
        <v>40796.703200000004</v>
      </c>
      <c r="I14" s="2" t="str">
        <f>IF(A14="= Кингисеппский район =","Кингисеппский муниципальный район",A14)</f>
        <v>Кингисеппский муниципальный район</v>
      </c>
      <c r="J14" s="5">
        <f t="shared" si="0"/>
        <v>3741336.7</v>
      </c>
      <c r="K14" s="5">
        <f t="shared" si="1"/>
        <v>712798.6</v>
      </c>
      <c r="L14" s="5">
        <f t="shared" si="2"/>
        <v>19.051976797490585</v>
      </c>
      <c r="M14" s="5">
        <f t="shared" si="3"/>
        <v>4530484.7</v>
      </c>
      <c r="N14" s="5">
        <f t="shared" si="4"/>
        <v>672001.9</v>
      </c>
      <c r="O14" s="5">
        <f t="shared" si="5"/>
        <v>14.832891942003467</v>
      </c>
      <c r="P14" s="5">
        <f t="shared" si="6"/>
        <v>-529533</v>
      </c>
      <c r="Q14" s="5">
        <f t="shared" si="7"/>
        <v>40796.699999999953</v>
      </c>
    </row>
    <row r="15" spans="1:24" ht="13.9" customHeight="1" x14ac:dyDescent="0.2">
      <c r="A15" s="9" t="s">
        <v>5</v>
      </c>
      <c r="B15" s="4">
        <v>2489724.65692</v>
      </c>
      <c r="C15" s="4">
        <v>2992763.8600499998</v>
      </c>
      <c r="D15" s="4">
        <v>-209949.72605</v>
      </c>
      <c r="E15" s="4">
        <v>582066.17105999996</v>
      </c>
      <c r="F15" s="4">
        <v>565984.48569999996</v>
      </c>
      <c r="G15" s="4">
        <v>16081.685359999999</v>
      </c>
      <c r="I15" s="2" t="str">
        <f>IF(A15="= Киришский район =","Киришский муниципальный район",A15)</f>
        <v>Киришский муниципальный район</v>
      </c>
      <c r="J15" s="5">
        <f t="shared" si="0"/>
        <v>2489724.7000000002</v>
      </c>
      <c r="K15" s="5">
        <f t="shared" si="1"/>
        <v>582066.19999999995</v>
      </c>
      <c r="L15" s="5">
        <f t="shared" si="2"/>
        <v>23.378737416229189</v>
      </c>
      <c r="M15" s="5">
        <f t="shared" si="3"/>
        <v>2992763.9</v>
      </c>
      <c r="N15" s="5">
        <f t="shared" si="4"/>
        <v>565984.5</v>
      </c>
      <c r="O15" s="5">
        <f t="shared" si="5"/>
        <v>18.91176580952477</v>
      </c>
      <c r="P15" s="5">
        <f t="shared" si="6"/>
        <v>-209949.7</v>
      </c>
      <c r="Q15" s="5">
        <f t="shared" si="7"/>
        <v>16081.699999999953</v>
      </c>
    </row>
    <row r="16" spans="1:24" ht="13.9" customHeight="1" x14ac:dyDescent="0.2">
      <c r="A16" s="9" t="s">
        <v>25</v>
      </c>
      <c r="B16" s="4">
        <v>4158364.4767200002</v>
      </c>
      <c r="C16" s="4">
        <v>4521162.2979100002</v>
      </c>
      <c r="D16" s="4">
        <v>-146854.75768000001</v>
      </c>
      <c r="E16" s="4">
        <v>862103.47063999996</v>
      </c>
      <c r="F16" s="4">
        <v>755880.21617000003</v>
      </c>
      <c r="G16" s="4">
        <v>106223.25447</v>
      </c>
      <c r="I16" s="2" t="str">
        <f>IF(A16="= Кировский район =","Кировский муниципальный район",A16)</f>
        <v>Кировский муниципальный район</v>
      </c>
      <c r="J16" s="5">
        <f t="shared" si="0"/>
        <v>4158364.5</v>
      </c>
      <c r="K16" s="5">
        <f t="shared" si="1"/>
        <v>862103.5</v>
      </c>
      <c r="L16" s="5">
        <f t="shared" si="2"/>
        <v>20.731792511214444</v>
      </c>
      <c r="M16" s="5">
        <f t="shared" si="3"/>
        <v>4521162.3</v>
      </c>
      <c r="N16" s="5">
        <f t="shared" si="4"/>
        <v>755880.2</v>
      </c>
      <c r="O16" s="5">
        <f t="shared" si="5"/>
        <v>16.718714123578355</v>
      </c>
      <c r="P16" s="5">
        <f t="shared" si="6"/>
        <v>-146854.79999999999</v>
      </c>
      <c r="Q16" s="5">
        <f t="shared" si="7"/>
        <v>106223.30000000005</v>
      </c>
    </row>
    <row r="17" spans="1:17" ht="13.9" customHeight="1" x14ac:dyDescent="0.2">
      <c r="A17" s="9" t="s">
        <v>8</v>
      </c>
      <c r="B17" s="4">
        <v>1443130.16555</v>
      </c>
      <c r="C17" s="4">
        <v>1587137.3871899999</v>
      </c>
      <c r="D17" s="4">
        <v>-72476.662620000003</v>
      </c>
      <c r="E17" s="4">
        <v>271057.77348999999</v>
      </c>
      <c r="F17" s="4">
        <v>290076.47037</v>
      </c>
      <c r="G17" s="4">
        <v>-19018.69688</v>
      </c>
      <c r="I17" s="2" t="str">
        <f>IF(A17="= Лодейнопольский район =","Лодейнопольский муниципальный район",A17)</f>
        <v>Лодейнопольский муниципальный район</v>
      </c>
      <c r="J17" s="5">
        <f t="shared" si="0"/>
        <v>1443130.2</v>
      </c>
      <c r="K17" s="5">
        <f t="shared" si="1"/>
        <v>271057.8</v>
      </c>
      <c r="L17" s="5">
        <f t="shared" si="2"/>
        <v>18.782629592257162</v>
      </c>
      <c r="M17" s="5">
        <f t="shared" si="3"/>
        <v>1587137.4</v>
      </c>
      <c r="N17" s="5">
        <f t="shared" si="4"/>
        <v>290076.5</v>
      </c>
      <c r="O17" s="5">
        <f t="shared" si="5"/>
        <v>18.276710006329637</v>
      </c>
      <c r="P17" s="5">
        <f t="shared" si="6"/>
        <v>-72476.7</v>
      </c>
      <c r="Q17" s="5">
        <f t="shared" si="7"/>
        <v>-19018.700000000012</v>
      </c>
    </row>
    <row r="18" spans="1:17" ht="13.9" customHeight="1" x14ac:dyDescent="0.2">
      <c r="A18" s="9" t="s">
        <v>34</v>
      </c>
      <c r="B18" s="4">
        <v>3376306.7667299998</v>
      </c>
      <c r="C18" s="4">
        <v>5129546.1875099996</v>
      </c>
      <c r="D18" s="4">
        <v>-643656.36005999998</v>
      </c>
      <c r="E18" s="4">
        <v>604570.85143000004</v>
      </c>
      <c r="F18" s="4">
        <v>496270.88779000001</v>
      </c>
      <c r="G18" s="4">
        <v>108299.96364</v>
      </c>
      <c r="I18" s="2" t="str">
        <f>IF(A18="= Ломоносовский район =","Ломоносовский муниципальный район",A18)</f>
        <v>Ломоносовский муниципальный район</v>
      </c>
      <c r="J18" s="5">
        <f t="shared" si="0"/>
        <v>3376306.8</v>
      </c>
      <c r="K18" s="5">
        <f t="shared" si="1"/>
        <v>604570.9</v>
      </c>
      <c r="L18" s="5">
        <f t="shared" si="2"/>
        <v>17.906278540800855</v>
      </c>
      <c r="M18" s="5">
        <f t="shared" si="3"/>
        <v>5129546.2</v>
      </c>
      <c r="N18" s="5">
        <f t="shared" si="4"/>
        <v>496270.9</v>
      </c>
      <c r="O18" s="5">
        <f t="shared" si="5"/>
        <v>9.6747525151445171</v>
      </c>
      <c r="P18" s="5">
        <f t="shared" si="6"/>
        <v>-643656.4</v>
      </c>
      <c r="Q18" s="5">
        <f t="shared" si="7"/>
        <v>108300</v>
      </c>
    </row>
    <row r="19" spans="1:17" ht="13.9" customHeight="1" x14ac:dyDescent="0.2">
      <c r="A19" s="9" t="s">
        <v>23</v>
      </c>
      <c r="B19" s="4">
        <v>2826830.1657400001</v>
      </c>
      <c r="C19" s="4">
        <v>3216991.4240999999</v>
      </c>
      <c r="D19" s="4">
        <v>-225200.92198000001</v>
      </c>
      <c r="E19" s="4">
        <v>446973.70176000003</v>
      </c>
      <c r="F19" s="4">
        <v>448848.23209</v>
      </c>
      <c r="G19" s="4">
        <v>-1874.53033</v>
      </c>
      <c r="I19" s="2" t="str">
        <f>IF(A19="= Лужский район =","Лужский муниципальный район",A19)</f>
        <v>Лужский муниципальный район</v>
      </c>
      <c r="J19" s="5">
        <f t="shared" si="0"/>
        <v>2826830.2</v>
      </c>
      <c r="K19" s="5">
        <f t="shared" si="1"/>
        <v>446973.7</v>
      </c>
      <c r="L19" s="5">
        <f t="shared" si="2"/>
        <v>15.81183404648783</v>
      </c>
      <c r="M19" s="5">
        <f t="shared" si="3"/>
        <v>3216991.4</v>
      </c>
      <c r="N19" s="5">
        <f t="shared" si="4"/>
        <v>448848.2</v>
      </c>
      <c r="O19" s="5">
        <f t="shared" si="5"/>
        <v>13.952421507872231</v>
      </c>
      <c r="P19" s="5">
        <f t="shared" si="6"/>
        <v>-225200.9</v>
      </c>
      <c r="Q19" s="5">
        <f t="shared" si="7"/>
        <v>-1874.5</v>
      </c>
    </row>
    <row r="20" spans="1:17" ht="13.9" customHeight="1" x14ac:dyDescent="0.2">
      <c r="A20" s="9" t="s">
        <v>18</v>
      </c>
      <c r="B20" s="4">
        <v>1390396.19441</v>
      </c>
      <c r="C20" s="4">
        <v>1537129.3298299999</v>
      </c>
      <c r="D20" s="4">
        <v>-68247.947530000005</v>
      </c>
      <c r="E20" s="4">
        <v>212452.64417000001</v>
      </c>
      <c r="F20" s="4">
        <v>297822.53169999999</v>
      </c>
      <c r="G20" s="4">
        <v>-85369.887530000007</v>
      </c>
      <c r="I20" s="2" t="str">
        <f>IF(A20="= Подпорожский район =","Подпорожский муниципальный район",A20)</f>
        <v>Подпорожский муниципальный район</v>
      </c>
      <c r="J20" s="5">
        <f t="shared" si="0"/>
        <v>1390396.2</v>
      </c>
      <c r="K20" s="5">
        <f t="shared" si="1"/>
        <v>212452.6</v>
      </c>
      <c r="L20" s="5">
        <f t="shared" si="2"/>
        <v>15.280004361346789</v>
      </c>
      <c r="M20" s="5">
        <f t="shared" si="3"/>
        <v>1537129.3</v>
      </c>
      <c r="N20" s="5">
        <f t="shared" si="4"/>
        <v>297822.5</v>
      </c>
      <c r="O20" s="5">
        <f t="shared" si="5"/>
        <v>19.375240586462048</v>
      </c>
      <c r="P20" s="5">
        <f t="shared" si="6"/>
        <v>-68247.899999999994</v>
      </c>
      <c r="Q20" s="5">
        <f t="shared" si="7"/>
        <v>-85369.9</v>
      </c>
    </row>
    <row r="21" spans="1:17" ht="13.9" customHeight="1" x14ac:dyDescent="0.2">
      <c r="A21" s="9" t="s">
        <v>7</v>
      </c>
      <c r="B21" s="4">
        <v>3078301.05327</v>
      </c>
      <c r="C21" s="4">
        <v>3427845.34412</v>
      </c>
      <c r="D21" s="4">
        <v>-76883.734530000002</v>
      </c>
      <c r="E21" s="4">
        <v>558665.71985999995</v>
      </c>
      <c r="F21" s="4">
        <v>458648.30656</v>
      </c>
      <c r="G21" s="4">
        <v>100017.4133</v>
      </c>
      <c r="I21" s="2" t="str">
        <f>IF(A21="= Приозерский район =","Приозерский муниципальный район",A21)</f>
        <v>Приозерский муниципальный район</v>
      </c>
      <c r="J21" s="5">
        <f t="shared" si="0"/>
        <v>3078301.1</v>
      </c>
      <c r="K21" s="5">
        <f t="shared" si="1"/>
        <v>558665.69999999995</v>
      </c>
      <c r="L21" s="5">
        <f t="shared" si="2"/>
        <v>18.148507304889698</v>
      </c>
      <c r="M21" s="5">
        <f t="shared" si="3"/>
        <v>3427845.3</v>
      </c>
      <c r="N21" s="5">
        <f t="shared" si="4"/>
        <v>458648.3</v>
      </c>
      <c r="O21" s="5">
        <f t="shared" si="5"/>
        <v>13.380075816140243</v>
      </c>
      <c r="P21" s="5">
        <f t="shared" si="6"/>
        <v>-76883.7</v>
      </c>
      <c r="Q21" s="5">
        <f t="shared" si="7"/>
        <v>100017.39999999997</v>
      </c>
    </row>
    <row r="22" spans="1:17" ht="13.9" customHeight="1" x14ac:dyDescent="0.2">
      <c r="A22" s="9" t="s">
        <v>9</v>
      </c>
      <c r="B22" s="4">
        <v>1718455.1444099999</v>
      </c>
      <c r="C22" s="4">
        <v>1876993.10115</v>
      </c>
      <c r="D22" s="4">
        <v>-130548.1747</v>
      </c>
      <c r="E22" s="4">
        <v>331586.14516000001</v>
      </c>
      <c r="F22" s="4">
        <v>273713.00222999998</v>
      </c>
      <c r="G22" s="4">
        <v>57873.142930000002</v>
      </c>
      <c r="I22" s="2" t="str">
        <f>IF(A22="= Сланцевский район =","Сланцевский муниципальный район",A22)</f>
        <v>Сланцевский муниципальный район</v>
      </c>
      <c r="J22" s="5">
        <f t="shared" si="0"/>
        <v>1718455.1</v>
      </c>
      <c r="K22" s="5">
        <f t="shared" si="1"/>
        <v>331586.09999999998</v>
      </c>
      <c r="L22" s="5">
        <f t="shared" si="2"/>
        <v>19.295592884562414</v>
      </c>
      <c r="M22" s="5">
        <f t="shared" si="3"/>
        <v>1876993.1</v>
      </c>
      <c r="N22" s="5">
        <f t="shared" si="4"/>
        <v>273713</v>
      </c>
      <c r="O22" s="5">
        <f t="shared" si="5"/>
        <v>14.582525636348903</v>
      </c>
      <c r="P22" s="5">
        <f t="shared" si="6"/>
        <v>-130548.2</v>
      </c>
      <c r="Q22" s="5">
        <f t="shared" si="7"/>
        <v>57873.099999999977</v>
      </c>
    </row>
    <row r="23" spans="1:17" ht="13.9" customHeight="1" x14ac:dyDescent="0.2">
      <c r="A23" s="9" t="s">
        <v>0</v>
      </c>
      <c r="B23" s="4">
        <v>2625293.42564</v>
      </c>
      <c r="C23" s="4">
        <v>2902095.29703</v>
      </c>
      <c r="D23" s="4">
        <v>-276801.87138999999</v>
      </c>
      <c r="E23" s="4">
        <v>530803.02795000002</v>
      </c>
      <c r="F23" s="4">
        <v>510821.14254999999</v>
      </c>
      <c r="G23" s="4">
        <v>19981.885399999999</v>
      </c>
      <c r="I23" s="2" t="str">
        <f>IF(A23="= Сосновоборский городской округ =","Сосновоборский городской округ",A23)</f>
        <v>Сосновоборский городской округ</v>
      </c>
      <c r="J23" s="5">
        <f t="shared" si="0"/>
        <v>2625293.4</v>
      </c>
      <c r="K23" s="5">
        <f t="shared" si="1"/>
        <v>530803</v>
      </c>
      <c r="L23" s="5">
        <f t="shared" si="2"/>
        <v>20.218806781748661</v>
      </c>
      <c r="M23" s="5">
        <f t="shared" si="3"/>
        <v>2902095.3</v>
      </c>
      <c r="N23" s="5">
        <f t="shared" si="4"/>
        <v>510821.1</v>
      </c>
      <c r="O23" s="5">
        <f t="shared" si="5"/>
        <v>17.601803083448019</v>
      </c>
      <c r="P23" s="5">
        <f t="shared" si="6"/>
        <v>-276801.90000000002</v>
      </c>
      <c r="Q23" s="5">
        <f t="shared" si="7"/>
        <v>19981.900000000023</v>
      </c>
    </row>
    <row r="24" spans="1:17" ht="13.9" customHeight="1" x14ac:dyDescent="0.2">
      <c r="A24" s="9" t="s">
        <v>28</v>
      </c>
      <c r="B24" s="4">
        <v>2663635.8150900002</v>
      </c>
      <c r="C24" s="4">
        <v>3129349.2388399998</v>
      </c>
      <c r="D24" s="4">
        <v>-345534.33091999998</v>
      </c>
      <c r="E24" s="4">
        <v>663930.49598000001</v>
      </c>
      <c r="F24" s="4">
        <v>647094.99329999997</v>
      </c>
      <c r="G24" s="4">
        <v>16835.502680000001</v>
      </c>
      <c r="I24" s="2" t="str">
        <f>IF(A24="= Тихвинский район =","Тихвинский муниципальный район",A24)</f>
        <v>Тихвинский муниципальный район</v>
      </c>
      <c r="J24" s="5">
        <f t="shared" si="0"/>
        <v>2663635.7999999998</v>
      </c>
      <c r="K24" s="5">
        <f t="shared" si="1"/>
        <v>663930.5</v>
      </c>
      <c r="L24" s="5">
        <f t="shared" si="2"/>
        <v>24.925723704419354</v>
      </c>
      <c r="M24" s="5">
        <f t="shared" si="3"/>
        <v>3129349.2</v>
      </c>
      <c r="N24" s="5">
        <f t="shared" si="4"/>
        <v>647095</v>
      </c>
      <c r="O24" s="5">
        <f t="shared" si="5"/>
        <v>20.678261154108334</v>
      </c>
      <c r="P24" s="5">
        <f t="shared" si="6"/>
        <v>-345534.3</v>
      </c>
      <c r="Q24" s="5">
        <f t="shared" si="7"/>
        <v>16835.5</v>
      </c>
    </row>
    <row r="25" spans="1:17" ht="13.9" customHeight="1" x14ac:dyDescent="0.2">
      <c r="A25" s="9" t="s">
        <v>11</v>
      </c>
      <c r="B25" s="4">
        <v>4974551.3035700005</v>
      </c>
      <c r="C25" s="4">
        <v>5338307.9964699997</v>
      </c>
      <c r="D25" s="4">
        <v>-363756.69290000002</v>
      </c>
      <c r="E25" s="4">
        <v>823203.76008000004</v>
      </c>
      <c r="F25" s="4">
        <v>709087.59277999995</v>
      </c>
      <c r="G25" s="4">
        <v>114116.1673</v>
      </c>
      <c r="I25" s="2" t="str">
        <f>IF(A25="= Тосненский район =","Тосненский район",A25)</f>
        <v>Тосненский район</v>
      </c>
      <c r="J25" s="5">
        <f t="shared" si="0"/>
        <v>4974551.3</v>
      </c>
      <c r="K25" s="5">
        <f t="shared" si="1"/>
        <v>823203.8</v>
      </c>
      <c r="L25" s="5">
        <f t="shared" si="2"/>
        <v>16.548302557458801</v>
      </c>
      <c r="M25" s="5">
        <f t="shared" si="3"/>
        <v>5338308</v>
      </c>
      <c r="N25" s="5">
        <f t="shared" si="4"/>
        <v>709087.6</v>
      </c>
      <c r="O25" s="5">
        <f t="shared" si="5"/>
        <v>13.283002779157741</v>
      </c>
      <c r="P25" s="5">
        <f t="shared" si="6"/>
        <v>-363756.7</v>
      </c>
      <c r="Q25" s="5">
        <f t="shared" si="7"/>
        <v>114116.20000000007</v>
      </c>
    </row>
    <row r="26" spans="1:17" ht="12.95" customHeight="1" x14ac:dyDescent="0.2">
      <c r="I26" s="1" t="s">
        <v>1</v>
      </c>
      <c r="J26" s="6">
        <f t="shared" ref="J26:K26" si="8">SUM(J8:J25)</f>
        <v>74344514.700000018</v>
      </c>
      <c r="K26" s="6">
        <f t="shared" si="8"/>
        <v>15268157.299999999</v>
      </c>
      <c r="L26" s="6">
        <f t="shared" si="2"/>
        <v>20.537032707269788</v>
      </c>
      <c r="M26" s="6">
        <f t="shared" ref="M26:N26" si="9">SUM(M8:M25)</f>
        <v>85186761.099999994</v>
      </c>
      <c r="N26" s="6">
        <f t="shared" si="9"/>
        <v>13576932.700000001</v>
      </c>
      <c r="O26" s="6">
        <f t="shared" si="5"/>
        <v>15.937843538929902</v>
      </c>
      <c r="P26" s="6">
        <f>SUM(P8:P25)</f>
        <v>-5650531.8000000017</v>
      </c>
      <c r="Q26" s="6">
        <f t="shared" si="7"/>
        <v>1691224.5999999978</v>
      </c>
    </row>
  </sheetData>
  <mergeCells count="8">
    <mergeCell ref="B2:F2"/>
    <mergeCell ref="M5:O5"/>
    <mergeCell ref="P5:Q5"/>
    <mergeCell ref="A4:A7"/>
    <mergeCell ref="I5:I6"/>
    <mergeCell ref="I2:Q2"/>
    <mergeCell ref="J5:L5"/>
    <mergeCell ref="I3:Q3"/>
  </mergeCells>
  <printOptions horizontalCentered="1"/>
  <pageMargins left="0" right="0" top="0" bottom="0" header="0" footer="0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Ивашкевич Ирина Иосифовна</dc:creator>
  <cp:lastModifiedBy>Рассыпнова Евгения Владимировна</cp:lastModifiedBy>
  <cp:lastPrinted>2020-09-23T09:00:07Z</cp:lastPrinted>
  <dcterms:created xsi:type="dcterms:W3CDTF">2020-04-15T10:37:40Z</dcterms:created>
  <dcterms:modified xsi:type="dcterms:W3CDTF">2020-09-23T09:00:11Z</dcterms:modified>
</cp:coreProperties>
</file>