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5" i="1" l="1"/>
  <c r="N25" i="1"/>
  <c r="O25" i="1" s="1"/>
  <c r="M25" i="1"/>
  <c r="K25" i="1"/>
  <c r="Q25" i="1" s="1"/>
  <c r="J25" i="1"/>
  <c r="I25" i="1"/>
  <c r="P24" i="1"/>
  <c r="N24" i="1"/>
  <c r="O24" i="1" s="1"/>
  <c r="M24" i="1"/>
  <c r="K24" i="1"/>
  <c r="Q24" i="1" s="1"/>
  <c r="J24" i="1"/>
  <c r="I24" i="1"/>
  <c r="P23" i="1"/>
  <c r="O23" i="1"/>
  <c r="N23" i="1"/>
  <c r="M23" i="1"/>
  <c r="K23" i="1"/>
  <c r="Q23" i="1" s="1"/>
  <c r="J23" i="1"/>
  <c r="I23" i="1"/>
  <c r="Q22" i="1"/>
  <c r="P22" i="1"/>
  <c r="N22" i="1"/>
  <c r="M22" i="1"/>
  <c r="O22" i="1" s="1"/>
  <c r="L22" i="1"/>
  <c r="K22" i="1"/>
  <c r="J22" i="1"/>
  <c r="I22" i="1"/>
  <c r="Q21" i="1"/>
  <c r="P21" i="1"/>
  <c r="N21" i="1"/>
  <c r="O21" i="1" s="1"/>
  <c r="M21" i="1"/>
  <c r="K21" i="1"/>
  <c r="J21" i="1"/>
  <c r="L21" i="1" s="1"/>
  <c r="I21" i="1"/>
  <c r="P20" i="1"/>
  <c r="N20" i="1"/>
  <c r="O20" i="1" s="1"/>
  <c r="M20" i="1"/>
  <c r="K20" i="1"/>
  <c r="Q20" i="1" s="1"/>
  <c r="J20" i="1"/>
  <c r="I20" i="1"/>
  <c r="P19" i="1"/>
  <c r="O19" i="1"/>
  <c r="N19" i="1"/>
  <c r="M19" i="1"/>
  <c r="K19" i="1"/>
  <c r="Q19" i="1" s="1"/>
  <c r="J19" i="1"/>
  <c r="I19" i="1"/>
  <c r="Q18" i="1"/>
  <c r="P18" i="1"/>
  <c r="N18" i="1"/>
  <c r="M18" i="1"/>
  <c r="O18" i="1" s="1"/>
  <c r="L18" i="1"/>
  <c r="K18" i="1"/>
  <c r="J18" i="1"/>
  <c r="I18" i="1"/>
  <c r="Q17" i="1"/>
  <c r="P17" i="1"/>
  <c r="N17" i="1"/>
  <c r="O17" i="1" s="1"/>
  <c r="M17" i="1"/>
  <c r="K17" i="1"/>
  <c r="J17" i="1"/>
  <c r="L17" i="1" s="1"/>
  <c r="I17" i="1"/>
  <c r="P16" i="1"/>
  <c r="N16" i="1"/>
  <c r="O16" i="1" s="1"/>
  <c r="M16" i="1"/>
  <c r="K16" i="1"/>
  <c r="Q16" i="1" s="1"/>
  <c r="J16" i="1"/>
  <c r="I16" i="1"/>
  <c r="P15" i="1"/>
  <c r="O15" i="1"/>
  <c r="N15" i="1"/>
  <c r="M15" i="1"/>
  <c r="K15" i="1"/>
  <c r="Q15" i="1" s="1"/>
  <c r="J15" i="1"/>
  <c r="I15" i="1"/>
  <c r="Q14" i="1"/>
  <c r="P14" i="1"/>
  <c r="N14" i="1"/>
  <c r="M14" i="1"/>
  <c r="O14" i="1" s="1"/>
  <c r="L14" i="1"/>
  <c r="K14" i="1"/>
  <c r="J14" i="1"/>
  <c r="I14" i="1"/>
  <c r="Q13" i="1"/>
  <c r="P13" i="1"/>
  <c r="N13" i="1"/>
  <c r="O13" i="1" s="1"/>
  <c r="M13" i="1"/>
  <c r="K13" i="1"/>
  <c r="J13" i="1"/>
  <c r="L13" i="1" s="1"/>
  <c r="I13" i="1"/>
  <c r="P12" i="1"/>
  <c r="N12" i="1"/>
  <c r="O12" i="1" s="1"/>
  <c r="M12" i="1"/>
  <c r="K12" i="1"/>
  <c r="Q12" i="1" s="1"/>
  <c r="J12" i="1"/>
  <c r="I12" i="1"/>
  <c r="P11" i="1"/>
  <c r="O11" i="1"/>
  <c r="N11" i="1"/>
  <c r="M11" i="1"/>
  <c r="K11" i="1"/>
  <c r="Q11" i="1" s="1"/>
  <c r="J11" i="1"/>
  <c r="I11" i="1"/>
  <c r="Q10" i="1"/>
  <c r="P10" i="1"/>
  <c r="N10" i="1"/>
  <c r="M10" i="1"/>
  <c r="O10" i="1" s="1"/>
  <c r="L10" i="1"/>
  <c r="K10" i="1"/>
  <c r="J10" i="1"/>
  <c r="I10" i="1"/>
  <c r="Q9" i="1"/>
  <c r="P9" i="1"/>
  <c r="N9" i="1"/>
  <c r="O9" i="1" s="1"/>
  <c r="M9" i="1"/>
  <c r="K9" i="1"/>
  <c r="J9" i="1"/>
  <c r="L9" i="1" s="1"/>
  <c r="I9" i="1"/>
  <c r="P8" i="1"/>
  <c r="P26" i="1" s="1"/>
  <c r="N8" i="1"/>
  <c r="N26" i="1" s="1"/>
  <c r="M8" i="1"/>
  <c r="M26" i="1" s="1"/>
  <c r="K8" i="1"/>
  <c r="Q8" i="1" s="1"/>
  <c r="J8" i="1"/>
  <c r="J26" i="1" s="1"/>
  <c r="I8" i="1"/>
  <c r="O26" i="1" l="1"/>
  <c r="O8" i="1"/>
  <c r="L11" i="1"/>
  <c r="L15" i="1"/>
  <c r="L19" i="1"/>
  <c r="L23" i="1"/>
  <c r="L8" i="1"/>
  <c r="L12" i="1"/>
  <c r="L16" i="1"/>
  <c r="L20" i="1"/>
  <c r="L24" i="1"/>
  <c r="K26" i="1"/>
  <c r="L25" i="1"/>
  <c r="Q26" i="1" l="1"/>
  <c r="L26" i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<sst xmlns="http://schemas.openxmlformats.org/spreadsheetml/2006/main" count="81" uniqueCount="41">
  <si>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</si>
  <si>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</si>
  <si>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</si>
  <si>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</si>
  <si>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</si>
  <si>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</si>
  <si>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</si>
  <si>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</si>
  <si>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</si>
  <si>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</si>
  <si>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</si>
  <si>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</si>
  <si>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</si>
  <si>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</si>
  <si>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</si>
  <si>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</si>
  <si>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</si>
  <si>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</si>
  <si>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</si>
  <si>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</si>
  <si>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</si>
  <si>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</si>
  <si>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</si>
  <si>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февраль 2020 года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</si>
  <si>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</si>
  <si>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</si>
  <si>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</si>
  <si>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</si>
  <si>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</si>
  <si>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</si>
  <si>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</si>
  <si>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</si>
  <si>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</si>
  <si>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</si>
  <si>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</si>
  <si>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</si>
  <si>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</si>
  <si>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>по состоянию на  1 марта 2020 года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</si>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</sst>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b/>
      <sz val="11.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 applyFont="1" applyFill="1" applyAlignment="1"/>
    <xf numFmtId="0" fontId="2" fillId="0" borderId="0" xfId="0" applyNumberFormat="1" applyFont="1" applyFill="1" applyAlignment="1"/>
    <xf numFmtId="164" fontId="1" fillId="3" borderId="5" xfId="0" applyNumberFormat="1" applyFont="1" applyFill="1" applyBorder="1" applyAlignment="1">
      <alignment horizontal="right" vertical="center"/>
    </xf>
    <xf numFmtId="49" fontId="0" fillId="0" borderId="6" xfId="0" applyNumberFormat="1" applyBorder="1" applyAlignment="1">
      <alignment wrapText="1" shrinkToFit="1"/>
    </xf>
    <xf numFmtId="0" fontId="1" fillId="3" borderId="5" xfId="0" applyNumberFormat="1" applyFont="1" applyFill="1" applyBorder="1" applyAlignment="1">
      <alignment horizontal="right" vertical="center"/>
    </xf>
    <xf numFmtId="49" fontId="0" fillId="2" borderId="6" xfId="0" applyNumberFormat="1" applyFill="1" applyBorder="1" applyAlignment="1">
      <alignment horizontal="center" vertical="center" wrapText="1" shrinkToFit="1"/>
    </xf>
    <xf numFmtId="0" fontId="2" fillId="0" borderId="8" xfId="0" applyNumberFormat="1" applyFont="1" applyFill="1" applyBorder="1" applyAlignment="1"/>
    <xf numFmtId="164" fontId="2" fillId="0" borderId="5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center" vertical="center"/>
    </xf>
    <xf numFmtId="164" fontId="0" fillId="0" borderId="6" xfId="0" applyNumberFormat="1" applyBorder="1"/>
    <xf numFmtId="0" fontId="2" fillId="0" borderId="5" xfId="0" applyNumberFormat="1" applyFont="1" applyFill="1" applyBorder="1" applyAlignment="1"/>
    <xf numFmtId="164" fontId="0" fillId="0" borderId="0" xfId="0" applyNumberFormat="1"/>
    <xf numFmtId="0" fontId="1" fillId="4" borderId="15" xfId="0" applyNumberFormat="1" applyFont="1" applyFill="1" applyBorder="1" applyAlignment="1">
      <alignment horizontal="center"/>
    </xf>
    <xf numFmtId="0" fontId="1" fillId="4" borderId="12" xfId="0" applyNumberFormat="1" applyFont="1" applyFill="1" applyBorder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14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49" fontId="2" fillId="2" borderId="13" xfId="0" applyNumberFormat="1" applyFont="1" applyFill="1" applyBorder="1" applyAlignment="1">
      <alignment horizontal="center" vertical="center" wrapText="1" shrinkToFit="1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8"/>
  <sheetViews>
    <sheetView tabSelected="1" topLeftCell="I1" workbookViewId="0">
      <selection activeCell="I13" sqref="I13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44" customWidth="1"/>
    <col min="10" max="10" width="18.5703125" customWidth="1"/>
    <col min="11" max="11" width="13" customWidth="1"/>
    <col min="12" max="12" width="8.7109375" customWidth="1"/>
    <col min="13" max="13" width="14.28515625" customWidth="1"/>
    <col min="14" max="14" width="13" customWidth="1"/>
    <col min="15" max="15" width="13.7109375" customWidth="1"/>
    <col min="16" max="16" width="16.42578125" customWidth="1"/>
    <col min="17" max="17" width="21.85546875" customWidth="1"/>
    <col min="18" max="24" width="8.85546875" customWidth="1"/>
  </cols>
  <sheetData>
    <row r="2" spans="1:24" ht="20.25" customHeight="1" x14ac:dyDescent="0.2">
      <c r="B2" s="15" t="s">
        <v>14</v>
      </c>
      <c r="C2" s="16" t="s">
        <v>14</v>
      </c>
      <c r="D2" s="16" t="s">
        <v>14</v>
      </c>
      <c r="E2" s="16" t="s">
        <v>14</v>
      </c>
      <c r="F2" s="17" t="s">
        <v>14</v>
      </c>
      <c r="I2" s="26" t="s">
        <v>38</v>
      </c>
      <c r="J2" s="26" t="s">
        <v>39</v>
      </c>
      <c r="K2" s="26" t="s">
        <v>39</v>
      </c>
      <c r="L2" s="26" t="s">
        <v>39</v>
      </c>
      <c r="M2" s="26" t="s">
        <v>40</v>
      </c>
      <c r="N2" s="26" t="s">
        <v>40</v>
      </c>
      <c r="O2" s="26" t="s">
        <v>40</v>
      </c>
      <c r="P2" s="26" t="s">
        <v>40</v>
      </c>
      <c r="Q2" s="26" t="s">
        <v>40</v>
      </c>
    </row>
    <row r="3" spans="1:24" ht="15.75" x14ac:dyDescent="0.2">
      <c r="I3" s="26" t="s">
        <v>37</v>
      </c>
      <c r="J3" s="26"/>
      <c r="K3" s="26"/>
      <c r="L3" s="26"/>
      <c r="M3" s="26"/>
      <c r="N3" s="26"/>
      <c r="O3" s="26"/>
      <c r="P3" s="26"/>
      <c r="Q3" s="26"/>
    </row>
    <row r="4" spans="1:24" ht="25.35" customHeight="1" x14ac:dyDescent="0.2">
      <c r="A4" s="21" t="s">
        <v>32</v>
      </c>
      <c r="B4" s="6" t="s">
        <v>23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Q4" s="10" t="s">
        <v>26</v>
      </c>
    </row>
    <row r="5" spans="1:24" ht="13.9" customHeight="1" x14ac:dyDescent="0.2">
      <c r="A5" s="22" t="s">
        <v>32</v>
      </c>
      <c r="B5" s="6" t="s">
        <v>24</v>
      </c>
      <c r="C5" s="6" t="s">
        <v>24</v>
      </c>
      <c r="D5" s="6" t="s">
        <v>24</v>
      </c>
      <c r="E5" s="6" t="s">
        <v>16</v>
      </c>
      <c r="F5" s="6" t="s">
        <v>16</v>
      </c>
      <c r="G5" s="6" t="s">
        <v>16</v>
      </c>
      <c r="I5" s="24" t="s">
        <v>17</v>
      </c>
      <c r="J5" s="18" t="s">
        <v>19</v>
      </c>
      <c r="K5" s="19" t="s">
        <v>19</v>
      </c>
      <c r="L5" s="20" t="s">
        <v>19</v>
      </c>
      <c r="M5" s="18" t="s">
        <v>15</v>
      </c>
      <c r="N5" s="19" t="s">
        <v>15</v>
      </c>
      <c r="O5" s="20" t="s">
        <v>15</v>
      </c>
      <c r="P5" s="18" t="s">
        <v>20</v>
      </c>
      <c r="Q5" s="20" t="s">
        <v>20</v>
      </c>
      <c r="R5" s="7"/>
      <c r="S5" s="2"/>
      <c r="T5" s="2"/>
      <c r="U5" s="2"/>
      <c r="V5" s="2"/>
      <c r="W5" s="1"/>
    </row>
    <row r="6" spans="1:24" ht="73.349999999999994" customHeight="1" x14ac:dyDescent="0.2">
      <c r="A6" s="22" t="s">
        <v>32</v>
      </c>
      <c r="B6" s="6" t="s">
        <v>2</v>
      </c>
      <c r="C6" s="6" t="s">
        <v>2</v>
      </c>
      <c r="D6" s="6" t="s">
        <v>2</v>
      </c>
      <c r="E6" s="6" t="s">
        <v>31</v>
      </c>
      <c r="F6" s="6" t="s">
        <v>31</v>
      </c>
      <c r="G6" s="6" t="s">
        <v>31</v>
      </c>
      <c r="I6" s="25" t="s">
        <v>17</v>
      </c>
      <c r="J6" s="9" t="s">
        <v>3</v>
      </c>
      <c r="K6" s="11" t="s">
        <v>36</v>
      </c>
      <c r="L6" s="9" t="s">
        <v>33</v>
      </c>
      <c r="M6" s="9" t="s">
        <v>3</v>
      </c>
      <c r="N6" s="11" t="s">
        <v>36</v>
      </c>
      <c r="O6" s="9" t="s">
        <v>33</v>
      </c>
      <c r="P6" s="9" t="s">
        <v>3</v>
      </c>
      <c r="Q6" s="11" t="s">
        <v>36</v>
      </c>
      <c r="R6" s="7"/>
      <c r="S6" s="2"/>
      <c r="T6" s="2"/>
      <c r="U6" s="2"/>
      <c r="V6" s="2"/>
      <c r="W6" s="2"/>
      <c r="X6" s="2"/>
    </row>
    <row r="7" spans="1:24" ht="13.9" customHeight="1" x14ac:dyDescent="0.2">
      <c r="A7" s="23" t="s">
        <v>32</v>
      </c>
      <c r="B7" s="6" t="s">
        <v>6</v>
      </c>
      <c r="C7" s="6" t="s">
        <v>10</v>
      </c>
      <c r="D7" s="6" t="s">
        <v>35</v>
      </c>
      <c r="E7" s="6" t="s">
        <v>6</v>
      </c>
      <c r="F7" s="6" t="s">
        <v>10</v>
      </c>
      <c r="G7" s="6" t="s">
        <v>35</v>
      </c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11">
        <v>6</v>
      </c>
      <c r="O7" s="11">
        <v>7</v>
      </c>
      <c r="P7" s="11">
        <v>8</v>
      </c>
      <c r="Q7" s="11">
        <v>9</v>
      </c>
      <c r="R7" s="7"/>
      <c r="S7" s="2"/>
      <c r="T7" s="2"/>
      <c r="U7" s="2"/>
      <c r="V7" s="2"/>
      <c r="W7" s="2"/>
      <c r="X7" s="2"/>
    </row>
    <row r="8" spans="1:24" ht="13.9" customHeight="1" x14ac:dyDescent="0.2">
      <c r="A8" s="4" t="s">
        <v>30</v>
      </c>
      <c r="B8" s="12">
        <v>1864748.8452900001</v>
      </c>
      <c r="C8" s="12">
        <v>2067477.8591400001</v>
      </c>
      <c r="D8" s="12">
        <v>-81068.362219999995</v>
      </c>
      <c r="E8" s="12">
        <v>314276.05368000001</v>
      </c>
      <c r="F8" s="12">
        <v>186863.17228999999</v>
      </c>
      <c r="G8" s="12">
        <v>127412.88139</v>
      </c>
      <c r="I8" s="13" t="str">
        <f>IF(A8="= Бокситогорский район =","Бокситогорский муниципальный район",A8)</f>
        <v>Бокситогорский муниципальный район</v>
      </c>
      <c r="J8" s="8">
        <f t="shared" ref="J8:J25" si="0">ROUND(B8,1)</f>
        <v>1864748.8</v>
      </c>
      <c r="K8" s="8">
        <f t="shared" ref="K8:K25" si="1">ROUND(E8,1)</f>
        <v>314276.09999999998</v>
      </c>
      <c r="L8" s="8">
        <f t="shared" ref="L8:L26" si="2">K8/J8*100</f>
        <v>16.853535446704669</v>
      </c>
      <c r="M8" s="8">
        <f t="shared" ref="M8:M25" si="3">ROUND(C8,1)</f>
        <v>2067477.9</v>
      </c>
      <c r="N8" s="8">
        <f t="shared" ref="N8:N25" si="4">ROUND(F8,1)</f>
        <v>186863.2</v>
      </c>
      <c r="O8" s="8">
        <f t="shared" ref="O8:O26" si="5">N8/M8*100</f>
        <v>9.0382199490499993</v>
      </c>
      <c r="P8" s="8">
        <f t="shared" ref="P8:P25" si="6">ROUND(D8,1)</f>
        <v>-81068.399999999994</v>
      </c>
      <c r="Q8" s="8">
        <f t="shared" ref="Q8:Q26" si="7">K8-N8</f>
        <v>127412.89999999997</v>
      </c>
    </row>
    <row r="9" spans="1:24" ht="13.9" customHeight="1" x14ac:dyDescent="0.2">
      <c r="A9" s="4" t="s">
        <v>21</v>
      </c>
      <c r="B9" s="12">
        <v>1732956.12772</v>
      </c>
      <c r="C9" s="12">
        <v>2101212.2206000001</v>
      </c>
      <c r="D9" s="12">
        <v>-122469.49353000001</v>
      </c>
      <c r="E9" s="12">
        <v>206787.61616000001</v>
      </c>
      <c r="F9" s="12">
        <v>196103.69188</v>
      </c>
      <c r="G9" s="12">
        <v>10683.924279999999</v>
      </c>
      <c r="I9" s="13" t="str">
        <f>IF(A9="= Волосовский район =","Волосовский муниципальный район",A9)</f>
        <v>Волосовский муниципальный район</v>
      </c>
      <c r="J9" s="8">
        <f t="shared" si="0"/>
        <v>1732956.1</v>
      </c>
      <c r="K9" s="8">
        <f t="shared" si="1"/>
        <v>206787.6</v>
      </c>
      <c r="L9" s="8">
        <f t="shared" si="2"/>
        <v>11.932650804022098</v>
      </c>
      <c r="M9" s="8">
        <f t="shared" si="3"/>
        <v>2101212.2000000002</v>
      </c>
      <c r="N9" s="8">
        <f t="shared" si="4"/>
        <v>196103.7</v>
      </c>
      <c r="O9" s="8">
        <f t="shared" si="5"/>
        <v>9.3328841323118148</v>
      </c>
      <c r="P9" s="8">
        <f t="shared" si="6"/>
        <v>-122469.5</v>
      </c>
      <c r="Q9" s="8">
        <f t="shared" si="7"/>
        <v>10683.899999999994</v>
      </c>
    </row>
    <row r="10" spans="1:24" ht="13.9" customHeight="1" x14ac:dyDescent="0.2">
      <c r="A10" s="4" t="s">
        <v>27</v>
      </c>
      <c r="B10" s="12">
        <v>3188132.1607599999</v>
      </c>
      <c r="C10" s="12">
        <v>3925386.8212299999</v>
      </c>
      <c r="D10" s="12">
        <v>-116727.05541</v>
      </c>
      <c r="E10" s="12">
        <v>609763.03876999998</v>
      </c>
      <c r="F10" s="12">
        <v>457801.37945000001</v>
      </c>
      <c r="G10" s="12">
        <v>151961.65932000001</v>
      </c>
      <c r="I10" s="13" t="str">
        <f>IF(A10="= Волховский район =","Волховский муниципальный район",A10)</f>
        <v>Волховский муниципальный район</v>
      </c>
      <c r="J10" s="8">
        <f t="shared" si="0"/>
        <v>3188132.2</v>
      </c>
      <c r="K10" s="8">
        <f t="shared" si="1"/>
        <v>609763</v>
      </c>
      <c r="L10" s="8">
        <f t="shared" si="2"/>
        <v>19.126026204308591</v>
      </c>
      <c r="M10" s="8">
        <f t="shared" si="3"/>
        <v>3925386.8</v>
      </c>
      <c r="N10" s="8">
        <f t="shared" si="4"/>
        <v>457801.4</v>
      </c>
      <c r="O10" s="8">
        <f t="shared" si="5"/>
        <v>11.66258061498551</v>
      </c>
      <c r="P10" s="8">
        <f t="shared" si="6"/>
        <v>-116727.1</v>
      </c>
      <c r="Q10" s="8">
        <f t="shared" si="7"/>
        <v>151961.59999999998</v>
      </c>
    </row>
    <row r="11" spans="1:24" ht="13.9" customHeight="1" x14ac:dyDescent="0.2">
      <c r="A11" s="4" t="s">
        <v>13</v>
      </c>
      <c r="B11" s="12">
        <v>15695730.285220001</v>
      </c>
      <c r="C11" s="12">
        <v>17958006.312180001</v>
      </c>
      <c r="D11" s="12">
        <v>-1348786.5577799999</v>
      </c>
      <c r="E11" s="12">
        <v>2727427.7526600002</v>
      </c>
      <c r="F11" s="12">
        <v>2027252.4443900001</v>
      </c>
      <c r="G11" s="12">
        <v>700175.30827000004</v>
      </c>
      <c r="I11" s="13" t="str">
        <f>IF(A11="= Всеволожский район =","Всеволожский муниципальный район",A11)</f>
        <v>Всеволожский муниципальный район</v>
      </c>
      <c r="J11" s="8">
        <f t="shared" si="0"/>
        <v>15695730.300000001</v>
      </c>
      <c r="K11" s="8">
        <f t="shared" si="1"/>
        <v>2727427.8</v>
      </c>
      <c r="L11" s="8">
        <f t="shared" si="2"/>
        <v>17.376877328224733</v>
      </c>
      <c r="M11" s="8">
        <f t="shared" si="3"/>
        <v>17958006.300000001</v>
      </c>
      <c r="N11" s="8">
        <f t="shared" si="4"/>
        <v>2027252.4</v>
      </c>
      <c r="O11" s="8">
        <f t="shared" si="5"/>
        <v>11.288850032311213</v>
      </c>
      <c r="P11" s="8">
        <f t="shared" si="6"/>
        <v>-1348786.6</v>
      </c>
      <c r="Q11" s="8">
        <f t="shared" si="7"/>
        <v>700175.39999999991</v>
      </c>
    </row>
    <row r="12" spans="1:24" ht="13.9" customHeight="1" x14ac:dyDescent="0.2">
      <c r="A12" s="4" t="s">
        <v>4</v>
      </c>
      <c r="B12" s="12">
        <v>7123276.7107600002</v>
      </c>
      <c r="C12" s="12">
        <v>7626888.9293099996</v>
      </c>
      <c r="D12" s="12">
        <v>-106316.0001</v>
      </c>
      <c r="E12" s="12">
        <v>958233.23877000005</v>
      </c>
      <c r="F12" s="12">
        <v>632479.60519000003</v>
      </c>
      <c r="G12" s="12">
        <v>325753.63358000002</v>
      </c>
      <c r="I12" s="13" t="str">
        <f>IF(A12="= Выборгский район =","Выборгский район",A12)</f>
        <v>Выборгский район</v>
      </c>
      <c r="J12" s="8">
        <f t="shared" si="0"/>
        <v>7123276.7000000002</v>
      </c>
      <c r="K12" s="8">
        <f t="shared" si="1"/>
        <v>958233.2</v>
      </c>
      <c r="L12" s="8">
        <f t="shared" si="2"/>
        <v>13.452140641960462</v>
      </c>
      <c r="M12" s="8">
        <f t="shared" si="3"/>
        <v>7626888.9000000004</v>
      </c>
      <c r="N12" s="8">
        <f t="shared" si="4"/>
        <v>632479.6</v>
      </c>
      <c r="O12" s="8">
        <f t="shared" si="5"/>
        <v>8.2927601056310127</v>
      </c>
      <c r="P12" s="8">
        <f t="shared" si="6"/>
        <v>-106316</v>
      </c>
      <c r="Q12" s="8">
        <f t="shared" si="7"/>
        <v>325753.59999999998</v>
      </c>
    </row>
    <row r="13" spans="1:24" ht="13.9" customHeight="1" x14ac:dyDescent="0.2">
      <c r="A13" s="4" t="s">
        <v>29</v>
      </c>
      <c r="B13" s="12">
        <v>8708361.5159900002</v>
      </c>
      <c r="C13" s="12">
        <v>9237567.3584400006</v>
      </c>
      <c r="D13" s="12">
        <v>-451155.73574999999</v>
      </c>
      <c r="E13" s="12">
        <v>1298191.39359</v>
      </c>
      <c r="F13" s="12">
        <v>1042087.47256</v>
      </c>
      <c r="G13" s="12">
        <v>256103.92103</v>
      </c>
      <c r="I13" s="13" t="str">
        <f>IF(A13="= Гатчинский район =","Гатчинский муниципальный район",A13)</f>
        <v>Гатчинский муниципальный район</v>
      </c>
      <c r="J13" s="8">
        <f t="shared" si="0"/>
        <v>8708361.5</v>
      </c>
      <c r="K13" s="8">
        <f t="shared" si="1"/>
        <v>1298191.3999999999</v>
      </c>
      <c r="L13" s="8">
        <f t="shared" si="2"/>
        <v>14.907412835353698</v>
      </c>
      <c r="M13" s="8">
        <f t="shared" si="3"/>
        <v>9237567.4000000004</v>
      </c>
      <c r="N13" s="8">
        <f t="shared" si="4"/>
        <v>1042087.5</v>
      </c>
      <c r="O13" s="8">
        <f t="shared" si="5"/>
        <v>11.28097317049075</v>
      </c>
      <c r="P13" s="8">
        <f t="shared" si="6"/>
        <v>-451155.7</v>
      </c>
      <c r="Q13" s="8">
        <f t="shared" si="7"/>
        <v>256103.89999999991</v>
      </c>
    </row>
    <row r="14" spans="1:24" ht="13.9" customHeight="1" x14ac:dyDescent="0.2">
      <c r="A14" s="4" t="s">
        <v>12</v>
      </c>
      <c r="B14" s="12">
        <v>2915195.5407400001</v>
      </c>
      <c r="C14" s="12">
        <v>4159990.3875500001</v>
      </c>
      <c r="D14" s="12">
        <v>-396806.31231000001</v>
      </c>
      <c r="E14" s="12">
        <v>421398.75863</v>
      </c>
      <c r="F14" s="12">
        <v>433124.39963</v>
      </c>
      <c r="G14" s="12">
        <v>-11725.641</v>
      </c>
      <c r="I14" s="13" t="str">
        <f>IF(A14="= Кингисеппский район =","Кингисеппский муниципальный район",A14)</f>
        <v>Кингисеппский муниципальный район</v>
      </c>
      <c r="J14" s="8">
        <f t="shared" si="0"/>
        <v>2915195.5</v>
      </c>
      <c r="K14" s="8">
        <f t="shared" si="1"/>
        <v>421398.8</v>
      </c>
      <c r="L14" s="8">
        <f t="shared" si="2"/>
        <v>14.455250085285876</v>
      </c>
      <c r="M14" s="8">
        <f t="shared" si="3"/>
        <v>4159990.4</v>
      </c>
      <c r="N14" s="8">
        <f t="shared" si="4"/>
        <v>433124.4</v>
      </c>
      <c r="O14" s="8">
        <f t="shared" si="5"/>
        <v>10.411668257695981</v>
      </c>
      <c r="P14" s="8">
        <f t="shared" si="6"/>
        <v>-396806.3</v>
      </c>
      <c r="Q14" s="8">
        <f t="shared" si="7"/>
        <v>-11725.600000000035</v>
      </c>
    </row>
    <row r="15" spans="1:24" ht="13.9" customHeight="1" x14ac:dyDescent="0.2">
      <c r="A15" s="4" t="s">
        <v>5</v>
      </c>
      <c r="B15" s="12">
        <v>2674319.5427100002</v>
      </c>
      <c r="C15" s="12">
        <v>3001970.45713</v>
      </c>
      <c r="D15" s="12">
        <v>-67319.298309999998</v>
      </c>
      <c r="E15" s="12">
        <v>395114.84133000002</v>
      </c>
      <c r="F15" s="12">
        <v>340884.82034999999</v>
      </c>
      <c r="G15" s="12">
        <v>54230.020980000001</v>
      </c>
      <c r="I15" s="13" t="str">
        <f>IF(A15="= Киришский район =","Киришский муниципальный район",A15)</f>
        <v>Киришский муниципальный район</v>
      </c>
      <c r="J15" s="8">
        <f t="shared" si="0"/>
        <v>2674319.5</v>
      </c>
      <c r="K15" s="8">
        <f t="shared" si="1"/>
        <v>395114.8</v>
      </c>
      <c r="L15" s="8">
        <f t="shared" si="2"/>
        <v>14.774405227198919</v>
      </c>
      <c r="M15" s="8">
        <f t="shared" si="3"/>
        <v>3001970.5</v>
      </c>
      <c r="N15" s="8">
        <f t="shared" si="4"/>
        <v>340884.8</v>
      </c>
      <c r="O15" s="8">
        <f t="shared" si="5"/>
        <v>11.355368082397877</v>
      </c>
      <c r="P15" s="8">
        <f t="shared" si="6"/>
        <v>-67319.3</v>
      </c>
      <c r="Q15" s="8">
        <f t="shared" si="7"/>
        <v>54230</v>
      </c>
    </row>
    <row r="16" spans="1:24" ht="13.9" customHeight="1" x14ac:dyDescent="0.2">
      <c r="A16" s="4" t="s">
        <v>25</v>
      </c>
      <c r="B16" s="12">
        <v>3767957.9266300001</v>
      </c>
      <c r="C16" s="12">
        <v>4287061.7312500002</v>
      </c>
      <c r="D16" s="12">
        <v>-70020.940109999996</v>
      </c>
      <c r="E16" s="12">
        <v>557868.20233999996</v>
      </c>
      <c r="F16" s="12">
        <v>490010.05985999998</v>
      </c>
      <c r="G16" s="12">
        <v>67858.142479999995</v>
      </c>
      <c r="I16" s="13" t="str">
        <f>IF(A16="= Кировский район =","Кировский муниципальный район",A16)</f>
        <v>Кировский муниципальный район</v>
      </c>
      <c r="J16" s="8">
        <f t="shared" si="0"/>
        <v>3767957.9</v>
      </c>
      <c r="K16" s="8">
        <f t="shared" si="1"/>
        <v>557868.19999999995</v>
      </c>
      <c r="L16" s="8">
        <f t="shared" si="2"/>
        <v>14.805584743927207</v>
      </c>
      <c r="M16" s="8">
        <f t="shared" si="3"/>
        <v>4287061.7</v>
      </c>
      <c r="N16" s="8">
        <f t="shared" si="4"/>
        <v>490010.1</v>
      </c>
      <c r="O16" s="8">
        <f t="shared" si="5"/>
        <v>11.429975453817237</v>
      </c>
      <c r="P16" s="8">
        <f t="shared" si="6"/>
        <v>-70020.899999999994</v>
      </c>
      <c r="Q16" s="8">
        <f t="shared" si="7"/>
        <v>67858.099999999977</v>
      </c>
    </row>
    <row r="17" spans="1:17" ht="13.9" customHeight="1" x14ac:dyDescent="0.2">
      <c r="A17" s="4" t="s">
        <v>8</v>
      </c>
      <c r="B17" s="12">
        <v>1491405.6067300001</v>
      </c>
      <c r="C17" s="12">
        <v>1463104.5256699999</v>
      </c>
      <c r="D17" s="12">
        <v>-54062.47322</v>
      </c>
      <c r="E17" s="12">
        <v>166885.87788000001</v>
      </c>
      <c r="F17" s="12">
        <v>154661.57308999999</v>
      </c>
      <c r="G17" s="12">
        <v>12224.30479</v>
      </c>
      <c r="I17" s="13" t="str">
        <f>IF(A17="= Лодейнопольский район =","Лодейнопольский муниципальный район",A17)</f>
        <v>Лодейнопольский муниципальный район</v>
      </c>
      <c r="J17" s="8">
        <f t="shared" si="0"/>
        <v>1491405.6</v>
      </c>
      <c r="K17" s="8">
        <f t="shared" si="1"/>
        <v>166885.9</v>
      </c>
      <c r="L17" s="8">
        <f t="shared" si="2"/>
        <v>11.189839973780439</v>
      </c>
      <c r="M17" s="8">
        <f t="shared" si="3"/>
        <v>1463104.5</v>
      </c>
      <c r="N17" s="8">
        <f t="shared" si="4"/>
        <v>154661.6</v>
      </c>
      <c r="O17" s="8">
        <f t="shared" si="5"/>
        <v>10.570782879828474</v>
      </c>
      <c r="P17" s="8">
        <f t="shared" si="6"/>
        <v>-54062.5</v>
      </c>
      <c r="Q17" s="8">
        <f t="shared" si="7"/>
        <v>12224.299999999988</v>
      </c>
    </row>
    <row r="18" spans="1:17" ht="13.9" customHeight="1" x14ac:dyDescent="0.2">
      <c r="A18" s="4" t="s">
        <v>34</v>
      </c>
      <c r="B18" s="12">
        <v>3201325.4138000002</v>
      </c>
      <c r="C18" s="12">
        <v>5039849.7221999997</v>
      </c>
      <c r="D18" s="12">
        <v>-591185.07073000004</v>
      </c>
      <c r="E18" s="12">
        <v>359620.75478999998</v>
      </c>
      <c r="F18" s="12">
        <v>277786.61223000003</v>
      </c>
      <c r="G18" s="12">
        <v>81834.142559999993</v>
      </c>
      <c r="I18" s="13" t="str">
        <f>IF(A18="= Ломоносовский район =","Ломоносовский муниципальный район",A18)</f>
        <v>Ломоносовский муниципальный район</v>
      </c>
      <c r="J18" s="8">
        <f t="shared" si="0"/>
        <v>3201325.4</v>
      </c>
      <c r="K18" s="8">
        <f t="shared" si="1"/>
        <v>359620.8</v>
      </c>
      <c r="L18" s="8">
        <f t="shared" si="2"/>
        <v>11.233497225867762</v>
      </c>
      <c r="M18" s="8">
        <f t="shared" si="3"/>
        <v>5039849.7</v>
      </c>
      <c r="N18" s="8">
        <f t="shared" si="4"/>
        <v>277786.59999999998</v>
      </c>
      <c r="O18" s="8">
        <f t="shared" si="5"/>
        <v>5.5118032587360686</v>
      </c>
      <c r="P18" s="8">
        <f t="shared" si="6"/>
        <v>-591185.1</v>
      </c>
      <c r="Q18" s="8">
        <f t="shared" si="7"/>
        <v>81834.200000000012</v>
      </c>
    </row>
    <row r="19" spans="1:17" ht="13.9" customHeight="1" x14ac:dyDescent="0.2">
      <c r="A19" s="4" t="s">
        <v>22</v>
      </c>
      <c r="B19" s="12">
        <v>2693608.7648</v>
      </c>
      <c r="C19" s="12">
        <v>3142193.90069</v>
      </c>
      <c r="D19" s="12">
        <v>-215726.62815</v>
      </c>
      <c r="E19" s="12">
        <v>251204.56975</v>
      </c>
      <c r="F19" s="12">
        <v>249137.67613000001</v>
      </c>
      <c r="G19" s="12">
        <v>2066.8936199999998</v>
      </c>
      <c r="I19" s="13" t="str">
        <f>IF(A19="= Лужский район =","Лужский муниципальный район",A19)</f>
        <v>Лужский муниципальный район</v>
      </c>
      <c r="J19" s="8">
        <f t="shared" si="0"/>
        <v>2693608.8</v>
      </c>
      <c r="K19" s="8">
        <f t="shared" si="1"/>
        <v>251204.6</v>
      </c>
      <c r="L19" s="8">
        <f t="shared" si="2"/>
        <v>9.3259496330721827</v>
      </c>
      <c r="M19" s="8">
        <f t="shared" si="3"/>
        <v>3142193.9</v>
      </c>
      <c r="N19" s="8">
        <f t="shared" si="4"/>
        <v>249137.7</v>
      </c>
      <c r="O19" s="8">
        <f t="shared" si="5"/>
        <v>7.9287818616158603</v>
      </c>
      <c r="P19" s="8">
        <f t="shared" si="6"/>
        <v>-215726.6</v>
      </c>
      <c r="Q19" s="8">
        <f t="shared" si="7"/>
        <v>2066.8999999999942</v>
      </c>
    </row>
    <row r="20" spans="1:17" ht="13.9" customHeight="1" x14ac:dyDescent="0.2">
      <c r="A20" s="4" t="s">
        <v>18</v>
      </c>
      <c r="B20" s="12">
        <v>1305551.2409399999</v>
      </c>
      <c r="C20" s="12">
        <v>1448794.0279399999</v>
      </c>
      <c r="D20" s="12">
        <v>-28858</v>
      </c>
      <c r="E20" s="12">
        <v>121123.33611</v>
      </c>
      <c r="F20" s="12">
        <v>197414.09940000001</v>
      </c>
      <c r="G20" s="12">
        <v>-76290.763290000003</v>
      </c>
      <c r="I20" s="13" t="str">
        <f>IF(A20="= Подпорожский район =","Подпорожский муниципальный район",A20)</f>
        <v>Подпорожский муниципальный район</v>
      </c>
      <c r="J20" s="8">
        <f t="shared" si="0"/>
        <v>1305551.2</v>
      </c>
      <c r="K20" s="8">
        <f t="shared" si="1"/>
        <v>121123.3</v>
      </c>
      <c r="L20" s="8">
        <f t="shared" si="2"/>
        <v>9.2775603132224926</v>
      </c>
      <c r="M20" s="8">
        <f t="shared" si="3"/>
        <v>1448794</v>
      </c>
      <c r="N20" s="8">
        <f t="shared" si="4"/>
        <v>197414.1</v>
      </c>
      <c r="O20" s="8">
        <f t="shared" si="5"/>
        <v>13.626098672413056</v>
      </c>
      <c r="P20" s="8">
        <f t="shared" si="6"/>
        <v>-28858</v>
      </c>
      <c r="Q20" s="8">
        <f t="shared" si="7"/>
        <v>-76290.8</v>
      </c>
    </row>
    <row r="21" spans="1:17" ht="13.9" customHeight="1" x14ac:dyDescent="0.2">
      <c r="A21" s="4" t="s">
        <v>7</v>
      </c>
      <c r="B21" s="12">
        <v>2856418.3107400001</v>
      </c>
      <c r="C21" s="12">
        <v>3146674.7749100002</v>
      </c>
      <c r="D21" s="12">
        <v>-55478.302179999999</v>
      </c>
      <c r="E21" s="12">
        <v>369707.87562000001</v>
      </c>
      <c r="F21" s="12">
        <v>244317.55410000001</v>
      </c>
      <c r="G21" s="12">
        <v>125390.32152</v>
      </c>
      <c r="I21" s="13" t="str">
        <f>IF(A21="= Приозерский район =","Приозерский муниципальный район",A21)</f>
        <v>Приозерский муниципальный район</v>
      </c>
      <c r="J21" s="8">
        <f t="shared" si="0"/>
        <v>2856418.3</v>
      </c>
      <c r="K21" s="8">
        <f t="shared" si="1"/>
        <v>369707.9</v>
      </c>
      <c r="L21" s="8">
        <f t="shared" si="2"/>
        <v>12.943058794995119</v>
      </c>
      <c r="M21" s="8">
        <f t="shared" si="3"/>
        <v>3146674.8</v>
      </c>
      <c r="N21" s="8">
        <f t="shared" si="4"/>
        <v>244317.6</v>
      </c>
      <c r="O21" s="8">
        <f t="shared" si="5"/>
        <v>7.764310439706068</v>
      </c>
      <c r="P21" s="8">
        <f t="shared" si="6"/>
        <v>-55478.3</v>
      </c>
      <c r="Q21" s="8">
        <f t="shared" si="7"/>
        <v>125390.30000000002</v>
      </c>
    </row>
    <row r="22" spans="1:17" ht="13.9" customHeight="1" x14ac:dyDescent="0.2">
      <c r="A22" s="4" t="s">
        <v>9</v>
      </c>
      <c r="B22" s="12">
        <v>1716410.42441</v>
      </c>
      <c r="C22" s="12">
        <v>1858841.4808100001</v>
      </c>
      <c r="D22" s="12">
        <v>-130081.15704000001</v>
      </c>
      <c r="E22" s="12">
        <v>222421.27324000001</v>
      </c>
      <c r="F22" s="12">
        <v>157204.07689</v>
      </c>
      <c r="G22" s="12">
        <v>65217.196349999998</v>
      </c>
      <c r="I22" s="13" t="str">
        <f>IF(A22="= Сланцевский район =","Сланцевский муниципальный район",A22)</f>
        <v>Сланцевский муниципальный район</v>
      </c>
      <c r="J22" s="8">
        <f t="shared" si="0"/>
        <v>1716410.4</v>
      </c>
      <c r="K22" s="8">
        <f t="shared" si="1"/>
        <v>222421.3</v>
      </c>
      <c r="L22" s="8">
        <f t="shared" si="2"/>
        <v>12.958515049780637</v>
      </c>
      <c r="M22" s="8">
        <f t="shared" si="3"/>
        <v>1858841.5</v>
      </c>
      <c r="N22" s="8">
        <f t="shared" si="4"/>
        <v>157204.1</v>
      </c>
      <c r="O22" s="8">
        <f t="shared" si="5"/>
        <v>8.4571008340409861</v>
      </c>
      <c r="P22" s="8">
        <f t="shared" si="6"/>
        <v>-130081.2</v>
      </c>
      <c r="Q22" s="8">
        <f t="shared" si="7"/>
        <v>65217.199999999983</v>
      </c>
    </row>
    <row r="23" spans="1:17" ht="13.9" customHeight="1" x14ac:dyDescent="0.2">
      <c r="A23" s="4" t="s">
        <v>0</v>
      </c>
      <c r="B23" s="12">
        <v>2445913.8028000002</v>
      </c>
      <c r="C23" s="12">
        <v>2607537.3750300002</v>
      </c>
      <c r="D23" s="12">
        <v>-161623.57222999999</v>
      </c>
      <c r="E23" s="12">
        <v>331481.93497</v>
      </c>
      <c r="F23" s="12">
        <v>332428.59224999999</v>
      </c>
      <c r="G23" s="12">
        <v>-946.65728000000001</v>
      </c>
      <c r="I23" s="13" t="str">
        <f>IF(A23="= Сосновоборский городской округ =","Сосновоборский городской округ",A23)</f>
        <v>Сосновоборский городской округ</v>
      </c>
      <c r="J23" s="8">
        <f t="shared" si="0"/>
        <v>2445913.7999999998</v>
      </c>
      <c r="K23" s="8">
        <f t="shared" si="1"/>
        <v>331481.90000000002</v>
      </c>
      <c r="L23" s="8">
        <f t="shared" si="2"/>
        <v>13.552476788020904</v>
      </c>
      <c r="M23" s="8">
        <f t="shared" si="3"/>
        <v>2607537.4</v>
      </c>
      <c r="N23" s="8">
        <f t="shared" si="4"/>
        <v>332428.59999999998</v>
      </c>
      <c r="O23" s="8">
        <f t="shared" si="5"/>
        <v>12.748756738829517</v>
      </c>
      <c r="P23" s="8">
        <f t="shared" si="6"/>
        <v>-161623.6</v>
      </c>
      <c r="Q23" s="8">
        <f t="shared" si="7"/>
        <v>-946.69999999995343</v>
      </c>
    </row>
    <row r="24" spans="1:17" ht="13.9" customHeight="1" x14ac:dyDescent="0.2">
      <c r="A24" s="4" t="s">
        <v>28</v>
      </c>
      <c r="B24" s="12">
        <v>2626303.2873999998</v>
      </c>
      <c r="C24" s="12">
        <v>3070961.3056299998</v>
      </c>
      <c r="D24" s="12">
        <v>-305899.95147999999</v>
      </c>
      <c r="E24" s="12">
        <v>463280.71416999999</v>
      </c>
      <c r="F24" s="12">
        <v>425735.35940999998</v>
      </c>
      <c r="G24" s="12">
        <v>37545.354760000002</v>
      </c>
      <c r="I24" s="13" t="str">
        <f>IF(A24="= Тихвинский район =","Тихвинский муниципальный район",A24)</f>
        <v>Тихвинский муниципальный район</v>
      </c>
      <c r="J24" s="8">
        <f t="shared" si="0"/>
        <v>2626303.2999999998</v>
      </c>
      <c r="K24" s="8">
        <f t="shared" si="1"/>
        <v>463280.7</v>
      </c>
      <c r="L24" s="8">
        <f t="shared" si="2"/>
        <v>17.640030380344875</v>
      </c>
      <c r="M24" s="8">
        <f t="shared" si="3"/>
        <v>3070961.3</v>
      </c>
      <c r="N24" s="8">
        <f t="shared" si="4"/>
        <v>425735.4</v>
      </c>
      <c r="O24" s="8">
        <f t="shared" si="5"/>
        <v>13.863261643837715</v>
      </c>
      <c r="P24" s="8">
        <f t="shared" si="6"/>
        <v>-305900</v>
      </c>
      <c r="Q24" s="8">
        <f t="shared" si="7"/>
        <v>37545.299999999988</v>
      </c>
    </row>
    <row r="25" spans="1:17" ht="13.9" customHeight="1" x14ac:dyDescent="0.2">
      <c r="A25" s="4" t="s">
        <v>11</v>
      </c>
      <c r="B25" s="12">
        <v>4891954.1272400003</v>
      </c>
      <c r="C25" s="12">
        <v>5098914.5413499996</v>
      </c>
      <c r="D25" s="12">
        <v>-206960.41411000001</v>
      </c>
      <c r="E25" s="12">
        <v>483552.70815000002</v>
      </c>
      <c r="F25" s="12">
        <v>403607.01043999998</v>
      </c>
      <c r="G25" s="12">
        <v>79945.697709999993</v>
      </c>
      <c r="I25" s="13" t="str">
        <f>IF(A25="= Тосненский район =","Тосненский район",A25)</f>
        <v>Тосненский район</v>
      </c>
      <c r="J25" s="8">
        <f t="shared" si="0"/>
        <v>4891954.0999999996</v>
      </c>
      <c r="K25" s="8">
        <f t="shared" si="1"/>
        <v>483552.7</v>
      </c>
      <c r="L25" s="8">
        <f t="shared" si="2"/>
        <v>9.8846532513459202</v>
      </c>
      <c r="M25" s="8">
        <f t="shared" si="3"/>
        <v>5098914.5</v>
      </c>
      <c r="N25" s="8">
        <f t="shared" si="4"/>
        <v>403607</v>
      </c>
      <c r="O25" s="8">
        <f t="shared" si="5"/>
        <v>7.9155475150642367</v>
      </c>
      <c r="P25" s="8">
        <f t="shared" si="6"/>
        <v>-206960.4</v>
      </c>
      <c r="Q25" s="8">
        <f t="shared" si="7"/>
        <v>79945.700000000012</v>
      </c>
    </row>
    <row r="26" spans="1:17" ht="12.95" customHeight="1" x14ac:dyDescent="0.2">
      <c r="I26" s="5" t="s">
        <v>1</v>
      </c>
      <c r="J26" s="3">
        <f t="shared" ref="J26:K26" si="8">SUM(J8:J25)</f>
        <v>70899569.399999991</v>
      </c>
      <c r="K26" s="3">
        <f t="shared" si="8"/>
        <v>10258339.999999998</v>
      </c>
      <c r="L26" s="3">
        <f t="shared" si="2"/>
        <v>14.468832585039648</v>
      </c>
      <c r="M26" s="3">
        <f t="shared" ref="M26:N26" si="9">SUM(M8:M25)</f>
        <v>81242433.700000003</v>
      </c>
      <c r="N26" s="3">
        <f t="shared" si="9"/>
        <v>8248899.7999999989</v>
      </c>
      <c r="O26" s="3">
        <f t="shared" si="5"/>
        <v>10.153437587136189</v>
      </c>
      <c r="P26" s="3">
        <f>SUM(P8:P25)</f>
        <v>-4510545.5</v>
      </c>
      <c r="Q26" s="3">
        <f t="shared" si="7"/>
        <v>2009440.1999999993</v>
      </c>
    </row>
    <row r="28" spans="1:17" x14ac:dyDescent="0.2">
      <c r="Q28" s="14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" bottom="0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Ивашкевич Ирина Иосифовна</dc:creator>
  <cp:lastModifiedBy>Рассыпнова Евгения Владимировна</cp:lastModifiedBy>
  <cp:lastPrinted>2020-09-23T08:58:55Z</cp:lastPrinted>
  <dcterms:created xsi:type="dcterms:W3CDTF">2020-03-17T09:27:18Z</dcterms:created>
  <dcterms:modified xsi:type="dcterms:W3CDTF">2020-09-23T08:59:49Z</dcterms:modified>
</cp:coreProperties>
</file>