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5" i="1" l="1"/>
  <c r="N25" i="1"/>
  <c r="O25" i="1" s="1"/>
  <c r="M25" i="1"/>
  <c r="K25" i="1"/>
  <c r="Q25" i="1" s="1"/>
  <c r="J25" i="1"/>
  <c r="L25" i="1" s="1"/>
  <c r="I25" i="1"/>
  <c r="P24" i="1"/>
  <c r="O24" i="1"/>
  <c r="N24" i="1"/>
  <c r="M24" i="1"/>
  <c r="K24" i="1"/>
  <c r="Q24" i="1" s="1"/>
  <c r="J24" i="1"/>
  <c r="I24" i="1"/>
  <c r="P23" i="1"/>
  <c r="O23" i="1"/>
  <c r="N23" i="1"/>
  <c r="M23" i="1"/>
  <c r="L23" i="1"/>
  <c r="K23" i="1"/>
  <c r="Q23" i="1" s="1"/>
  <c r="J23" i="1"/>
  <c r="I23" i="1"/>
  <c r="Q22" i="1"/>
  <c r="P22" i="1"/>
  <c r="N22" i="1"/>
  <c r="O22" i="1" s="1"/>
  <c r="M22" i="1"/>
  <c r="L22" i="1"/>
  <c r="K22" i="1"/>
  <c r="J22" i="1"/>
  <c r="I22" i="1"/>
  <c r="P21" i="1"/>
  <c r="N21" i="1"/>
  <c r="O21" i="1" s="1"/>
  <c r="M21" i="1"/>
  <c r="K21" i="1"/>
  <c r="Q21" i="1" s="1"/>
  <c r="J21" i="1"/>
  <c r="I21" i="1"/>
  <c r="P20" i="1"/>
  <c r="O20" i="1"/>
  <c r="N20" i="1"/>
  <c r="M20" i="1"/>
  <c r="K20" i="1"/>
  <c r="Q20" i="1" s="1"/>
  <c r="J20" i="1"/>
  <c r="I20" i="1"/>
  <c r="P19" i="1"/>
  <c r="O19" i="1"/>
  <c r="N19" i="1"/>
  <c r="M19" i="1"/>
  <c r="L19" i="1"/>
  <c r="K19" i="1"/>
  <c r="Q19" i="1" s="1"/>
  <c r="J19" i="1"/>
  <c r="I19" i="1"/>
  <c r="Q18" i="1"/>
  <c r="P18" i="1"/>
  <c r="N18" i="1"/>
  <c r="O18" i="1" s="1"/>
  <c r="M18" i="1"/>
  <c r="L18" i="1"/>
  <c r="K18" i="1"/>
  <c r="J18" i="1"/>
  <c r="I18" i="1"/>
  <c r="P17" i="1"/>
  <c r="N17" i="1"/>
  <c r="Q17" i="1" s="1"/>
  <c r="M17" i="1"/>
  <c r="K17" i="1"/>
  <c r="L17" i="1" s="1"/>
  <c r="J17" i="1"/>
  <c r="I17" i="1"/>
  <c r="P16" i="1"/>
  <c r="O16" i="1"/>
  <c r="N16" i="1"/>
  <c r="M16" i="1"/>
  <c r="K16" i="1"/>
  <c r="Q16" i="1" s="1"/>
  <c r="J16" i="1"/>
  <c r="I16" i="1"/>
  <c r="P15" i="1"/>
  <c r="O15" i="1"/>
  <c r="N15" i="1"/>
  <c r="M15" i="1"/>
  <c r="L15" i="1"/>
  <c r="K15" i="1"/>
  <c r="Q15" i="1" s="1"/>
  <c r="J15" i="1"/>
  <c r="I15" i="1"/>
  <c r="Q14" i="1"/>
  <c r="P14" i="1"/>
  <c r="N14" i="1"/>
  <c r="O14" i="1" s="1"/>
  <c r="M14" i="1"/>
  <c r="L14" i="1"/>
  <c r="K14" i="1"/>
  <c r="J14" i="1"/>
  <c r="I14" i="1"/>
  <c r="P13" i="1"/>
  <c r="N13" i="1"/>
  <c r="O13" i="1" s="1"/>
  <c r="M13" i="1"/>
  <c r="K13" i="1"/>
  <c r="Q13" i="1" s="1"/>
  <c r="J13" i="1"/>
  <c r="I13" i="1"/>
  <c r="P12" i="1"/>
  <c r="O12" i="1"/>
  <c r="N12" i="1"/>
  <c r="M12" i="1"/>
  <c r="K12" i="1"/>
  <c r="Q12" i="1" s="1"/>
  <c r="J12" i="1"/>
  <c r="I12" i="1"/>
  <c r="P11" i="1"/>
  <c r="O11" i="1"/>
  <c r="N11" i="1"/>
  <c r="M11" i="1"/>
  <c r="L11" i="1"/>
  <c r="K11" i="1"/>
  <c r="Q11" i="1" s="1"/>
  <c r="J11" i="1"/>
  <c r="I11" i="1"/>
  <c r="Q10" i="1"/>
  <c r="P10" i="1"/>
  <c r="N10" i="1"/>
  <c r="O10" i="1" s="1"/>
  <c r="M10" i="1"/>
  <c r="L10" i="1"/>
  <c r="K10" i="1"/>
  <c r="J10" i="1"/>
  <c r="I10" i="1"/>
  <c r="P9" i="1"/>
  <c r="N9" i="1"/>
  <c r="O9" i="1" s="1"/>
  <c r="M9" i="1"/>
  <c r="K9" i="1"/>
  <c r="Q9" i="1" s="1"/>
  <c r="J9" i="1"/>
  <c r="J26" i="1" s="1"/>
  <c r="I9" i="1"/>
  <c r="P8" i="1"/>
  <c r="P26" i="1" s="1"/>
  <c r="O8" i="1"/>
  <c r="N8" i="1"/>
  <c r="M8" i="1"/>
  <c r="M26" i="1" s="1"/>
  <c r="K8" i="1"/>
  <c r="Q8" i="1" s="1"/>
  <c r="J8" i="1"/>
  <c r="I8" i="1"/>
  <c r="N26" i="1" l="1"/>
  <c r="O26" i="1" s="1"/>
  <c r="L8" i="1"/>
  <c r="L12" i="1"/>
  <c r="L16" i="1"/>
  <c r="O17" i="1"/>
  <c r="L20" i="1"/>
  <c r="L24" i="1"/>
  <c r="K26" i="1"/>
  <c r="L9" i="1"/>
  <c r="L13" i="1"/>
  <c r="L21" i="1"/>
  <c r="Q26" i="1" l="1"/>
  <c r="L26" i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<sst xmlns="http://schemas.openxmlformats.org/spreadsheetml/2006/main" count="81" uniqueCount="41">
  <si>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</si>
  <si>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</si>
  <si>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</si>
  <si>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</si>
  <si>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</si>
  <si>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</si>
  <si>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</si>
  <si>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</si>
  <si>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</si>
  <si>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</si>
  <si>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</si>
  <si>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</si>
  <si>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</si>
  <si>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</si>
  <si>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</si>
  <si>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</si>
  <si>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</si>
  <si>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</si>
  <si>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</si>
  <si>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</si>
  <si>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</si>
  <si>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</si>
  <si>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</si>
  <si>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</si>
  <si>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</si>
  <si>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январь 2020 года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</si>
  <si>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</si>
  <si>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</si>
  <si>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</si>
  <si>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</si>
  <si>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</si>
  <si>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</si>
  <si>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</si>
  <si>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</si>
  <si>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</si>
  <si>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</si>
  <si>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</si>
  <si>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МР и ГО  за период:    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</si>
  <si>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</si>
  <si>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</si>
  <si>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>по состоянию на  1 февраля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</si>
</sst>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b/>
      <sz val="11.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Fill="1" applyAlignment="1"/>
    <xf numFmtId="0" fontId="2" fillId="0" borderId="0" xfId="0" applyNumberFormat="1" applyFont="1" applyFill="1" applyAlignment="1"/>
    <xf numFmtId="164" fontId="2" fillId="0" borderId="7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/>
    <xf numFmtId="49" fontId="0" fillId="2" borderId="9" xfId="0" applyNumberFormat="1" applyFill="1" applyBorder="1" applyAlignment="1">
      <alignment horizontal="center" vertical="center" wrapText="1" shrinkToFit="1"/>
    </xf>
    <xf numFmtId="0" fontId="3" fillId="4" borderId="10" xfId="0" applyNumberFormat="1" applyFont="1" applyFill="1" applyBorder="1" applyAlignment="1">
      <alignment horizontal="left" vertical="center"/>
    </xf>
    <xf numFmtId="164" fontId="1" fillId="5" borderId="7" xfId="0" applyNumberFormat="1" applyFont="1" applyFill="1" applyBorder="1" applyAlignment="1">
      <alignment horizontal="right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/>
    <xf numFmtId="0" fontId="1" fillId="2" borderId="7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 shrinkToFit="1"/>
    </xf>
    <xf numFmtId="164" fontId="0" fillId="0" borderId="9" xfId="0" applyNumberFormat="1" applyBorder="1"/>
    <xf numFmtId="0" fontId="1" fillId="5" borderId="7" xfId="0" applyNumberFormat="1" applyFont="1" applyFill="1" applyBorder="1" applyAlignment="1">
      <alignment horizontal="right" vertical="center"/>
    </xf>
    <xf numFmtId="0" fontId="1" fillId="3" borderId="12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 shrinkToFit="1"/>
    </xf>
    <xf numFmtId="49" fontId="2" fillId="2" borderId="14" xfId="0" applyNumberFormat="1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6"/>
  <sheetViews>
    <sheetView tabSelected="1" topLeftCell="I1" workbookViewId="0">
      <selection activeCell="I2" sqref="I2:Q3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0" width="12.85546875" customWidth="1"/>
    <col min="11" max="11" width="13" customWidth="1"/>
    <col min="12" max="12" width="8.7109375" customWidth="1"/>
    <col min="13" max="13" width="12" customWidth="1"/>
    <col min="14" max="14" width="13" customWidth="1"/>
    <col min="15" max="15" width="8.7109375" customWidth="1"/>
    <col min="16" max="16" width="18.42578125" customWidth="1"/>
    <col min="17" max="17" width="17.28515625" customWidth="1"/>
    <col min="18" max="24" width="8.85546875" customWidth="1"/>
  </cols>
  <sheetData>
    <row r="2" spans="1:24" ht="20.25" customHeight="1" x14ac:dyDescent="0.2">
      <c r="B2" s="14" t="s">
        <v>14</v>
      </c>
      <c r="C2" s="15" t="s">
        <v>14</v>
      </c>
      <c r="D2" s="15" t="s">
        <v>14</v>
      </c>
      <c r="E2" s="15" t="s">
        <v>14</v>
      </c>
      <c r="F2" s="16" t="s">
        <v>14</v>
      </c>
      <c r="I2" s="25" t="s">
        <v>38</v>
      </c>
      <c r="J2" s="25" t="s">
        <v>39</v>
      </c>
      <c r="K2" s="25" t="s">
        <v>39</v>
      </c>
      <c r="L2" s="25" t="s">
        <v>39</v>
      </c>
      <c r="M2" s="25" t="s">
        <v>37</v>
      </c>
      <c r="N2" s="25" t="s">
        <v>37</v>
      </c>
      <c r="O2" s="25" t="s">
        <v>37</v>
      </c>
      <c r="P2" s="25" t="s">
        <v>37</v>
      </c>
      <c r="Q2" s="25" t="s">
        <v>37</v>
      </c>
    </row>
    <row r="3" spans="1:24" ht="15.75" x14ac:dyDescent="0.2">
      <c r="I3" s="25" t="s">
        <v>40</v>
      </c>
      <c r="J3" s="25"/>
      <c r="K3" s="25"/>
      <c r="L3" s="25"/>
      <c r="M3" s="25"/>
      <c r="N3" s="25"/>
      <c r="O3" s="25"/>
      <c r="P3" s="25"/>
      <c r="Q3" s="25"/>
    </row>
    <row r="4" spans="1:24" ht="25.35" customHeight="1" x14ac:dyDescent="0.2">
      <c r="A4" s="20" t="s">
        <v>32</v>
      </c>
      <c r="B4" s="5" t="s">
        <v>25</v>
      </c>
      <c r="C4" s="5" t="s">
        <v>25</v>
      </c>
      <c r="D4" s="5" t="s">
        <v>25</v>
      </c>
      <c r="E4" s="5" t="s">
        <v>25</v>
      </c>
      <c r="F4" s="5" t="s">
        <v>25</v>
      </c>
      <c r="G4" s="5" t="s">
        <v>25</v>
      </c>
      <c r="Q4" s="6" t="s">
        <v>26</v>
      </c>
    </row>
    <row r="5" spans="1:24" ht="13.9" customHeight="1" x14ac:dyDescent="0.2">
      <c r="A5" s="21" t="s">
        <v>32</v>
      </c>
      <c r="B5" s="5" t="s">
        <v>23</v>
      </c>
      <c r="C5" s="5" t="s">
        <v>23</v>
      </c>
      <c r="D5" s="5" t="s">
        <v>23</v>
      </c>
      <c r="E5" s="5" t="s">
        <v>16</v>
      </c>
      <c r="F5" s="5" t="s">
        <v>16</v>
      </c>
      <c r="G5" s="5" t="s">
        <v>16</v>
      </c>
      <c r="I5" s="23" t="s">
        <v>17</v>
      </c>
      <c r="J5" s="17" t="s">
        <v>19</v>
      </c>
      <c r="K5" s="18" t="s">
        <v>19</v>
      </c>
      <c r="L5" s="19" t="s">
        <v>19</v>
      </c>
      <c r="M5" s="17" t="s">
        <v>15</v>
      </c>
      <c r="N5" s="18" t="s">
        <v>15</v>
      </c>
      <c r="O5" s="19" t="s">
        <v>15</v>
      </c>
      <c r="P5" s="17" t="s">
        <v>20</v>
      </c>
      <c r="Q5" s="19" t="s">
        <v>20</v>
      </c>
      <c r="R5" s="4"/>
      <c r="S5" s="2"/>
      <c r="T5" s="2"/>
      <c r="U5" s="2"/>
      <c r="V5" s="2"/>
      <c r="W5" s="1"/>
    </row>
    <row r="6" spans="1:24" ht="73.349999999999994" customHeight="1" x14ac:dyDescent="0.2">
      <c r="A6" s="21" t="s">
        <v>32</v>
      </c>
      <c r="B6" s="5" t="s">
        <v>2</v>
      </c>
      <c r="C6" s="5" t="s">
        <v>2</v>
      </c>
      <c r="D6" s="5" t="s">
        <v>2</v>
      </c>
      <c r="E6" s="5" t="s">
        <v>31</v>
      </c>
      <c r="F6" s="5" t="s">
        <v>31</v>
      </c>
      <c r="G6" s="5" t="s">
        <v>31</v>
      </c>
      <c r="I6" s="24" t="s">
        <v>17</v>
      </c>
      <c r="J6" s="8" t="s">
        <v>3</v>
      </c>
      <c r="K6" s="10" t="s">
        <v>36</v>
      </c>
      <c r="L6" s="8" t="s">
        <v>33</v>
      </c>
      <c r="M6" s="8" t="s">
        <v>3</v>
      </c>
      <c r="N6" s="10" t="s">
        <v>36</v>
      </c>
      <c r="O6" s="8" t="s">
        <v>33</v>
      </c>
      <c r="P6" s="8" t="s">
        <v>3</v>
      </c>
      <c r="Q6" s="10" t="s">
        <v>36</v>
      </c>
      <c r="R6" s="4"/>
      <c r="S6" s="2"/>
      <c r="T6" s="2"/>
      <c r="U6" s="2"/>
      <c r="V6" s="2"/>
      <c r="W6" s="2"/>
      <c r="X6" s="2"/>
    </row>
    <row r="7" spans="1:24" ht="13.9" customHeight="1" x14ac:dyDescent="0.2">
      <c r="A7" s="22" t="s">
        <v>32</v>
      </c>
      <c r="B7" s="5" t="s">
        <v>6</v>
      </c>
      <c r="C7" s="5" t="s">
        <v>10</v>
      </c>
      <c r="D7" s="5" t="s">
        <v>35</v>
      </c>
      <c r="E7" s="5" t="s">
        <v>6</v>
      </c>
      <c r="F7" s="5" t="s">
        <v>10</v>
      </c>
      <c r="G7" s="5" t="s">
        <v>35</v>
      </c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10">
        <v>6</v>
      </c>
      <c r="O7" s="10">
        <v>7</v>
      </c>
      <c r="P7" s="10">
        <v>8</v>
      </c>
      <c r="Q7" s="10">
        <v>9</v>
      </c>
      <c r="R7" s="4"/>
      <c r="S7" s="2"/>
      <c r="T7" s="2"/>
      <c r="U7" s="2"/>
      <c r="V7" s="2"/>
      <c r="W7" s="2"/>
      <c r="X7" s="2"/>
    </row>
    <row r="8" spans="1:24" ht="13.9" customHeight="1" x14ac:dyDescent="0.2">
      <c r="A8" s="11" t="s">
        <v>30</v>
      </c>
      <c r="B8" s="12">
        <v>1807106.0915600001</v>
      </c>
      <c r="C8" s="12">
        <v>1993418.36066</v>
      </c>
      <c r="D8" s="12">
        <v>-96780.380799999999</v>
      </c>
      <c r="E8" s="12">
        <v>146731.40231999999</v>
      </c>
      <c r="F8" s="12">
        <v>36724.67267</v>
      </c>
      <c r="G8" s="12">
        <v>110006.72964999999</v>
      </c>
      <c r="I8" s="9" t="str">
        <f>IF(A8="= Бокситогорский район =","Бокситогорский муниципальный район",A8)</f>
        <v>Бокситогорский муниципальный район</v>
      </c>
      <c r="J8" s="3">
        <f t="shared" ref="J8:J25" si="0">ROUND(B8,1)</f>
        <v>1807106.1</v>
      </c>
      <c r="K8" s="3">
        <f t="shared" ref="K8:K25" si="1">ROUND(E8,1)</f>
        <v>146731.4</v>
      </c>
      <c r="L8" s="3">
        <f t="shared" ref="L8:L26" si="2">K8/J8*100</f>
        <v>8.1196892645097041</v>
      </c>
      <c r="M8" s="3">
        <f t="shared" ref="M8:M25" si="3">ROUND(C8,1)</f>
        <v>1993418.4</v>
      </c>
      <c r="N8" s="3">
        <f t="shared" ref="N8:N25" si="4">ROUND(F8,1)</f>
        <v>36724.699999999997</v>
      </c>
      <c r="O8" s="3">
        <f t="shared" ref="O8:O26" si="5">N8/M8*100</f>
        <v>1.8422976330508438</v>
      </c>
      <c r="P8" s="3">
        <f t="shared" ref="P8:P25" si="6">ROUND(D8,1)</f>
        <v>-96780.4</v>
      </c>
      <c r="Q8" s="3">
        <f t="shared" ref="Q8:Q26" si="7">K8-N8</f>
        <v>110006.7</v>
      </c>
    </row>
    <row r="9" spans="1:24" ht="13.9" customHeight="1" x14ac:dyDescent="0.2">
      <c r="A9" s="11" t="s">
        <v>21</v>
      </c>
      <c r="B9" s="12">
        <v>1716888.3517199999</v>
      </c>
      <c r="C9" s="12">
        <v>2000120.98107</v>
      </c>
      <c r="D9" s="12">
        <v>-121655.24400000001</v>
      </c>
      <c r="E9" s="12">
        <v>24503.502779999999</v>
      </c>
      <c r="F9" s="12">
        <v>85278.253800000006</v>
      </c>
      <c r="G9" s="12">
        <v>-60774.751020000003</v>
      </c>
      <c r="I9" s="9" t="str">
        <f>IF(A9="= Волосовский район =","Волосовский муниципальный район",A9)</f>
        <v>Волосовский муниципальный район</v>
      </c>
      <c r="J9" s="3">
        <f t="shared" si="0"/>
        <v>1716888.4</v>
      </c>
      <c r="K9" s="3">
        <f t="shared" si="1"/>
        <v>24503.5</v>
      </c>
      <c r="L9" s="3">
        <f t="shared" si="2"/>
        <v>1.4272040046400223</v>
      </c>
      <c r="M9" s="3">
        <f t="shared" si="3"/>
        <v>2000121</v>
      </c>
      <c r="N9" s="3">
        <f t="shared" si="4"/>
        <v>85278.3</v>
      </c>
      <c r="O9" s="3">
        <f t="shared" si="5"/>
        <v>4.2636570487485512</v>
      </c>
      <c r="P9" s="3">
        <f t="shared" si="6"/>
        <v>-121655.2</v>
      </c>
      <c r="Q9" s="3">
        <f t="shared" si="7"/>
        <v>-60774.8</v>
      </c>
    </row>
    <row r="10" spans="1:24" ht="13.9" customHeight="1" x14ac:dyDescent="0.2">
      <c r="A10" s="11" t="s">
        <v>27</v>
      </c>
      <c r="B10" s="12">
        <v>2976323.8885400002</v>
      </c>
      <c r="C10" s="12">
        <v>3584668.0835799999</v>
      </c>
      <c r="D10" s="12">
        <v>-103530.88303</v>
      </c>
      <c r="E10" s="12">
        <v>291830.17794000002</v>
      </c>
      <c r="F10" s="12">
        <v>188586.17887</v>
      </c>
      <c r="G10" s="12">
        <v>103243.99907000001</v>
      </c>
      <c r="I10" s="9" t="str">
        <f>IF(A10="= Волховский район =","Волховский муниципальный район",A10)</f>
        <v>Волховский муниципальный район</v>
      </c>
      <c r="J10" s="3">
        <f t="shared" si="0"/>
        <v>2976323.9</v>
      </c>
      <c r="K10" s="3">
        <f t="shared" si="1"/>
        <v>291830.2</v>
      </c>
      <c r="L10" s="3">
        <f t="shared" si="2"/>
        <v>9.80505515545536</v>
      </c>
      <c r="M10" s="3">
        <f t="shared" si="3"/>
        <v>3584668.1</v>
      </c>
      <c r="N10" s="3">
        <f t="shared" si="4"/>
        <v>188586.2</v>
      </c>
      <c r="O10" s="3">
        <f t="shared" si="5"/>
        <v>5.2609110450141809</v>
      </c>
      <c r="P10" s="3">
        <f t="shared" si="6"/>
        <v>-103530.9</v>
      </c>
      <c r="Q10" s="3">
        <f t="shared" si="7"/>
        <v>103244</v>
      </c>
    </row>
    <row r="11" spans="1:24" ht="13.9" customHeight="1" x14ac:dyDescent="0.2">
      <c r="A11" s="11" t="s">
        <v>13</v>
      </c>
      <c r="B11" s="12">
        <v>13979506.705229999</v>
      </c>
      <c r="C11" s="12">
        <v>16568220.398189999</v>
      </c>
      <c r="D11" s="12">
        <v>-786185.73248999997</v>
      </c>
      <c r="E11" s="12">
        <v>1787825.92068</v>
      </c>
      <c r="F11" s="12">
        <v>930508.92416000005</v>
      </c>
      <c r="G11" s="12">
        <v>857316.99652000004</v>
      </c>
      <c r="I11" s="9" t="str">
        <f>IF(A11="= Всеволожский район =","Всеволожский муниципальный район",A11)</f>
        <v>Всеволожский муниципальный район</v>
      </c>
      <c r="J11" s="3">
        <f t="shared" si="0"/>
        <v>13979506.699999999</v>
      </c>
      <c r="K11" s="3">
        <f t="shared" si="1"/>
        <v>1787825.9</v>
      </c>
      <c r="L11" s="3">
        <f t="shared" si="2"/>
        <v>12.788905491207354</v>
      </c>
      <c r="M11" s="3">
        <f t="shared" si="3"/>
        <v>16568220.4</v>
      </c>
      <c r="N11" s="3">
        <f t="shared" si="4"/>
        <v>930508.9</v>
      </c>
      <c r="O11" s="3">
        <f t="shared" si="5"/>
        <v>5.6162271960119501</v>
      </c>
      <c r="P11" s="3">
        <f t="shared" si="6"/>
        <v>-786185.7</v>
      </c>
      <c r="Q11" s="3">
        <f t="shared" si="7"/>
        <v>857316.99999999988</v>
      </c>
    </row>
    <row r="12" spans="1:24" ht="13.9" customHeight="1" x14ac:dyDescent="0.2">
      <c r="A12" s="11" t="s">
        <v>4</v>
      </c>
      <c r="B12" s="12">
        <v>7060759.8675499996</v>
      </c>
      <c r="C12" s="12">
        <v>7335961.9760699999</v>
      </c>
      <c r="D12" s="12">
        <v>-85597.493570000006</v>
      </c>
      <c r="E12" s="12">
        <v>397858.36726000003</v>
      </c>
      <c r="F12" s="12">
        <v>111617.18883</v>
      </c>
      <c r="G12" s="12">
        <v>286241.17843000003</v>
      </c>
      <c r="I12" s="9" t="str">
        <f>IF(A12="= Выборгский район =","Выборгский район",A12)</f>
        <v>Выборгский район</v>
      </c>
      <c r="J12" s="3">
        <f t="shared" si="0"/>
        <v>7060759.9000000004</v>
      </c>
      <c r="K12" s="3">
        <f t="shared" si="1"/>
        <v>397858.4</v>
      </c>
      <c r="L12" s="3">
        <f t="shared" si="2"/>
        <v>5.6347816047391728</v>
      </c>
      <c r="M12" s="3">
        <f t="shared" si="3"/>
        <v>7335962</v>
      </c>
      <c r="N12" s="3">
        <f t="shared" si="4"/>
        <v>111617.2</v>
      </c>
      <c r="O12" s="3">
        <f t="shared" si="5"/>
        <v>1.5215073360521769</v>
      </c>
      <c r="P12" s="3">
        <f t="shared" si="6"/>
        <v>-85597.5</v>
      </c>
      <c r="Q12" s="3">
        <f t="shared" si="7"/>
        <v>286241.2</v>
      </c>
    </row>
    <row r="13" spans="1:24" ht="13.9" customHeight="1" x14ac:dyDescent="0.2">
      <c r="A13" s="11" t="s">
        <v>29</v>
      </c>
      <c r="B13" s="12">
        <v>8419931.5572100002</v>
      </c>
      <c r="C13" s="12">
        <v>8867165.2401500009</v>
      </c>
      <c r="D13" s="12">
        <v>-174978.43007999999</v>
      </c>
      <c r="E13" s="12">
        <v>573358.89321999997</v>
      </c>
      <c r="F13" s="12">
        <v>351844.39517999999</v>
      </c>
      <c r="G13" s="12">
        <v>221514.49804000001</v>
      </c>
      <c r="I13" s="9" t="str">
        <f>IF(A13="= Гатчинский район =","Гатчинский муниципальный район",A13)</f>
        <v>Гатчинский муниципальный район</v>
      </c>
      <c r="J13" s="3">
        <f t="shared" si="0"/>
        <v>8419931.5999999996</v>
      </c>
      <c r="K13" s="3">
        <f t="shared" si="1"/>
        <v>573358.9</v>
      </c>
      <c r="L13" s="3">
        <f t="shared" si="2"/>
        <v>6.8095434409467179</v>
      </c>
      <c r="M13" s="3">
        <f t="shared" si="3"/>
        <v>8867165.1999999993</v>
      </c>
      <c r="N13" s="3">
        <f t="shared" si="4"/>
        <v>351844.4</v>
      </c>
      <c r="O13" s="3">
        <f t="shared" si="5"/>
        <v>3.9679468247642444</v>
      </c>
      <c r="P13" s="3">
        <f t="shared" si="6"/>
        <v>-174978.4</v>
      </c>
      <c r="Q13" s="3">
        <f t="shared" si="7"/>
        <v>221514.5</v>
      </c>
    </row>
    <row r="14" spans="1:24" ht="13.9" customHeight="1" x14ac:dyDescent="0.2">
      <c r="A14" s="11" t="s">
        <v>12</v>
      </c>
      <c r="B14" s="12">
        <v>2765472.8857399998</v>
      </c>
      <c r="C14" s="12">
        <v>3424647.64328</v>
      </c>
      <c r="D14" s="12">
        <v>-364301.21980999998</v>
      </c>
      <c r="E14" s="12">
        <v>179956.22130999999</v>
      </c>
      <c r="F14" s="12">
        <v>96637.091450000007</v>
      </c>
      <c r="G14" s="12">
        <v>83319.129860000001</v>
      </c>
      <c r="I14" s="9" t="str">
        <f>IF(A14="= Кингисеппский район =","Кингисеппский муниципальный район",A14)</f>
        <v>Кингисеппский муниципальный район</v>
      </c>
      <c r="J14" s="3">
        <f t="shared" si="0"/>
        <v>2765472.9</v>
      </c>
      <c r="K14" s="3">
        <f t="shared" si="1"/>
        <v>179956.2</v>
      </c>
      <c r="L14" s="3">
        <f t="shared" si="2"/>
        <v>6.5072487240789814</v>
      </c>
      <c r="M14" s="3">
        <f t="shared" si="3"/>
        <v>3424647.6</v>
      </c>
      <c r="N14" s="3">
        <f t="shared" si="4"/>
        <v>96637.1</v>
      </c>
      <c r="O14" s="3">
        <f t="shared" si="5"/>
        <v>2.8218115055108153</v>
      </c>
      <c r="P14" s="3">
        <f t="shared" si="6"/>
        <v>-364301.2</v>
      </c>
      <c r="Q14" s="3">
        <f t="shared" si="7"/>
        <v>83319.100000000006</v>
      </c>
    </row>
    <row r="15" spans="1:24" ht="13.9" customHeight="1" x14ac:dyDescent="0.2">
      <c r="A15" s="11" t="s">
        <v>5</v>
      </c>
      <c r="B15" s="12">
        <v>2657711.1672499999</v>
      </c>
      <c r="C15" s="12">
        <v>2802864.3143099998</v>
      </c>
      <c r="D15" s="12">
        <v>-55681.141490000002</v>
      </c>
      <c r="E15" s="12">
        <v>191638.19339</v>
      </c>
      <c r="F15" s="12">
        <v>136889.14773999999</v>
      </c>
      <c r="G15" s="12">
        <v>54749.04565</v>
      </c>
      <c r="I15" s="9" t="str">
        <f>IF(A15="= Киришский район =","Киришский муниципальный район",A15)</f>
        <v>Киришский муниципальный район</v>
      </c>
      <c r="J15" s="3">
        <f t="shared" si="0"/>
        <v>2657711.2000000002</v>
      </c>
      <c r="K15" s="3">
        <f t="shared" si="1"/>
        <v>191638.2</v>
      </c>
      <c r="L15" s="3">
        <f t="shared" si="2"/>
        <v>7.210648019243024</v>
      </c>
      <c r="M15" s="3">
        <f t="shared" si="3"/>
        <v>2802864.3</v>
      </c>
      <c r="N15" s="3">
        <f t="shared" si="4"/>
        <v>136889.1</v>
      </c>
      <c r="O15" s="3">
        <f t="shared" si="5"/>
        <v>4.8839003729149502</v>
      </c>
      <c r="P15" s="3">
        <f t="shared" si="6"/>
        <v>-55681.1</v>
      </c>
      <c r="Q15" s="3">
        <f t="shared" si="7"/>
        <v>54749.100000000006</v>
      </c>
    </row>
    <row r="16" spans="1:24" ht="13.9" customHeight="1" x14ac:dyDescent="0.2">
      <c r="A16" s="11" t="s">
        <v>24</v>
      </c>
      <c r="B16" s="12">
        <v>3758675.0278400001</v>
      </c>
      <c r="C16" s="12">
        <v>4141551.3103200002</v>
      </c>
      <c r="D16" s="12">
        <v>-68124.543690000006</v>
      </c>
      <c r="E16" s="12">
        <v>261898.88425999999</v>
      </c>
      <c r="F16" s="12">
        <v>229716.0067</v>
      </c>
      <c r="G16" s="12">
        <v>32182.877560000001</v>
      </c>
      <c r="I16" s="9" t="str">
        <f>IF(A16="= Кировский район =","Кировский муниципальный район",A16)</f>
        <v>Кировский муниципальный район</v>
      </c>
      <c r="J16" s="3">
        <f t="shared" si="0"/>
        <v>3758675</v>
      </c>
      <c r="K16" s="3">
        <f t="shared" si="1"/>
        <v>261898.9</v>
      </c>
      <c r="L16" s="3">
        <f t="shared" si="2"/>
        <v>6.967851703060254</v>
      </c>
      <c r="M16" s="3">
        <f t="shared" si="3"/>
        <v>4141551.3</v>
      </c>
      <c r="N16" s="3">
        <f t="shared" si="4"/>
        <v>229716</v>
      </c>
      <c r="O16" s="3">
        <f t="shared" si="5"/>
        <v>5.5466172784096628</v>
      </c>
      <c r="P16" s="3">
        <f t="shared" si="6"/>
        <v>-68124.5</v>
      </c>
      <c r="Q16" s="3">
        <f t="shared" si="7"/>
        <v>32182.899999999994</v>
      </c>
    </row>
    <row r="17" spans="1:17" ht="13.9" customHeight="1" x14ac:dyDescent="0.2">
      <c r="A17" s="11" t="s">
        <v>8</v>
      </c>
      <c r="B17" s="12">
        <v>1421687.7061600001</v>
      </c>
      <c r="C17" s="12">
        <v>1390814.15289</v>
      </c>
      <c r="D17" s="12">
        <v>-26430.366559999999</v>
      </c>
      <c r="E17" s="12">
        <v>76033.046119999999</v>
      </c>
      <c r="F17" s="12">
        <v>49750.328670000003</v>
      </c>
      <c r="G17" s="12">
        <v>26282.71745</v>
      </c>
      <c r="I17" s="9" t="str">
        <f>IF(A17="= Лодейнопольский район =","Лодейнопольский муниципальный район",A17)</f>
        <v>Лодейнопольский муниципальный район</v>
      </c>
      <c r="J17" s="3">
        <f t="shared" si="0"/>
        <v>1421687.7</v>
      </c>
      <c r="K17" s="3">
        <f t="shared" si="1"/>
        <v>76033</v>
      </c>
      <c r="L17" s="3">
        <f t="shared" si="2"/>
        <v>5.3480803132783663</v>
      </c>
      <c r="M17" s="3">
        <f t="shared" si="3"/>
        <v>1390814.2</v>
      </c>
      <c r="N17" s="3">
        <f t="shared" si="4"/>
        <v>49750.3</v>
      </c>
      <c r="O17" s="3">
        <f t="shared" si="5"/>
        <v>3.5770629894345345</v>
      </c>
      <c r="P17" s="3">
        <f t="shared" si="6"/>
        <v>-26430.400000000001</v>
      </c>
      <c r="Q17" s="3">
        <f t="shared" si="7"/>
        <v>26282.699999999997</v>
      </c>
    </row>
    <row r="18" spans="1:17" ht="13.9" customHeight="1" x14ac:dyDescent="0.2">
      <c r="A18" s="11" t="s">
        <v>34</v>
      </c>
      <c r="B18" s="12">
        <v>3072348.5957999998</v>
      </c>
      <c r="C18" s="12">
        <v>3860369.2999800001</v>
      </c>
      <c r="D18" s="12">
        <v>-585249.96525999997</v>
      </c>
      <c r="E18" s="12">
        <v>86191.28314</v>
      </c>
      <c r="F18" s="12">
        <v>69420.767890000003</v>
      </c>
      <c r="G18" s="12">
        <v>16770.51525</v>
      </c>
      <c r="I18" s="9" t="str">
        <f>IF(A18="= Ломоносовский район =","Ломоносовский муниципальный район",A18)</f>
        <v>Ломоносовский муниципальный район</v>
      </c>
      <c r="J18" s="3">
        <f t="shared" si="0"/>
        <v>3072348.6</v>
      </c>
      <c r="K18" s="3">
        <f t="shared" si="1"/>
        <v>86191.3</v>
      </c>
      <c r="L18" s="3">
        <f t="shared" si="2"/>
        <v>2.8053880344177089</v>
      </c>
      <c r="M18" s="3">
        <f t="shared" si="3"/>
        <v>3860369.3</v>
      </c>
      <c r="N18" s="3">
        <f t="shared" si="4"/>
        <v>69420.800000000003</v>
      </c>
      <c r="O18" s="3">
        <f t="shared" si="5"/>
        <v>1.7982942720013864</v>
      </c>
      <c r="P18" s="3">
        <f t="shared" si="6"/>
        <v>-585250</v>
      </c>
      <c r="Q18" s="3">
        <f t="shared" si="7"/>
        <v>16770.5</v>
      </c>
    </row>
    <row r="19" spans="1:17" ht="13.9" customHeight="1" x14ac:dyDescent="0.2">
      <c r="A19" s="11" t="s">
        <v>22</v>
      </c>
      <c r="B19" s="12">
        <v>2594211.55149</v>
      </c>
      <c r="C19" s="12">
        <v>2829336.6980300001</v>
      </c>
      <c r="D19" s="12">
        <v>-208467.67653999999</v>
      </c>
      <c r="E19" s="12">
        <v>95491.077810000003</v>
      </c>
      <c r="F19" s="12">
        <v>79574.251860000004</v>
      </c>
      <c r="G19" s="12">
        <v>15916.82595</v>
      </c>
      <c r="I19" s="9" t="str">
        <f>IF(A19="= Лужский район =","Лужский муниципальный район",A19)</f>
        <v>Лужский муниципальный район</v>
      </c>
      <c r="J19" s="3">
        <f t="shared" si="0"/>
        <v>2594211.6</v>
      </c>
      <c r="K19" s="3">
        <f t="shared" si="1"/>
        <v>95491.1</v>
      </c>
      <c r="L19" s="3">
        <f t="shared" si="2"/>
        <v>3.680929497038715</v>
      </c>
      <c r="M19" s="3">
        <f t="shared" si="3"/>
        <v>2829336.7</v>
      </c>
      <c r="N19" s="3">
        <f t="shared" si="4"/>
        <v>79574.3</v>
      </c>
      <c r="O19" s="3">
        <f t="shared" si="5"/>
        <v>2.8124719125864379</v>
      </c>
      <c r="P19" s="3">
        <f t="shared" si="6"/>
        <v>-208467.7</v>
      </c>
      <c r="Q19" s="3">
        <f t="shared" si="7"/>
        <v>15916.800000000003</v>
      </c>
    </row>
    <row r="20" spans="1:17" ht="13.9" customHeight="1" x14ac:dyDescent="0.2">
      <c r="A20" s="11" t="s">
        <v>18</v>
      </c>
      <c r="B20" s="12">
        <v>1262874.3228800001</v>
      </c>
      <c r="C20" s="12">
        <v>1285843.9750999999</v>
      </c>
      <c r="D20" s="12">
        <v>-8806</v>
      </c>
      <c r="E20" s="12">
        <v>-6735.2133000000003</v>
      </c>
      <c r="F20" s="12">
        <v>70481.769320000007</v>
      </c>
      <c r="G20" s="12">
        <v>-77216.982619999995</v>
      </c>
      <c r="I20" s="9" t="str">
        <f>IF(A20="= Подпорожский район =","Подпорожский муниципальный район",A20)</f>
        <v>Подпорожский муниципальный район</v>
      </c>
      <c r="J20" s="3">
        <f t="shared" si="0"/>
        <v>1262874.3</v>
      </c>
      <c r="K20" s="3">
        <f t="shared" si="1"/>
        <v>-6735.2</v>
      </c>
      <c r="L20" s="3">
        <f t="shared" si="2"/>
        <v>-0.53332307102931775</v>
      </c>
      <c r="M20" s="3">
        <f t="shared" si="3"/>
        <v>1285844</v>
      </c>
      <c r="N20" s="3">
        <f t="shared" si="4"/>
        <v>70481.8</v>
      </c>
      <c r="O20" s="3">
        <f t="shared" si="5"/>
        <v>5.4813647689766407</v>
      </c>
      <c r="P20" s="3">
        <f t="shared" si="6"/>
        <v>-8806</v>
      </c>
      <c r="Q20" s="3">
        <f t="shared" si="7"/>
        <v>-77217</v>
      </c>
    </row>
    <row r="21" spans="1:17" ht="13.9" customHeight="1" x14ac:dyDescent="0.2">
      <c r="A21" s="11" t="s">
        <v>7</v>
      </c>
      <c r="B21" s="12">
        <v>2773162.6739400001</v>
      </c>
      <c r="C21" s="12">
        <v>2949773.3928700001</v>
      </c>
      <c r="D21" s="12">
        <v>-35135.536289999996</v>
      </c>
      <c r="E21" s="12">
        <v>200619.45624</v>
      </c>
      <c r="F21" s="12">
        <v>65098.860930000003</v>
      </c>
      <c r="G21" s="12">
        <v>135520.59531</v>
      </c>
      <c r="I21" s="9" t="str">
        <f>IF(A21="= Приозерский район =","Приозерский муниципальный район",A21)</f>
        <v>Приозерский муниципальный район</v>
      </c>
      <c r="J21" s="3">
        <f t="shared" si="0"/>
        <v>2773162.7</v>
      </c>
      <c r="K21" s="3">
        <f t="shared" si="1"/>
        <v>200619.5</v>
      </c>
      <c r="L21" s="3">
        <f t="shared" si="2"/>
        <v>7.2343213039754204</v>
      </c>
      <c r="M21" s="3">
        <f t="shared" si="3"/>
        <v>2949773.4</v>
      </c>
      <c r="N21" s="3">
        <f t="shared" si="4"/>
        <v>65098.9</v>
      </c>
      <c r="O21" s="3">
        <f t="shared" si="5"/>
        <v>2.2069118936390164</v>
      </c>
      <c r="P21" s="3">
        <f t="shared" si="6"/>
        <v>-35135.5</v>
      </c>
      <c r="Q21" s="3">
        <f t="shared" si="7"/>
        <v>135520.6</v>
      </c>
    </row>
    <row r="22" spans="1:17" ht="13.9" customHeight="1" x14ac:dyDescent="0.2">
      <c r="A22" s="11" t="s">
        <v>9</v>
      </c>
      <c r="B22" s="12">
        <v>1401643.06</v>
      </c>
      <c r="C22" s="12">
        <v>1647732.7544100001</v>
      </c>
      <c r="D22" s="12">
        <v>-31305.9</v>
      </c>
      <c r="E22" s="12">
        <v>106191.29188</v>
      </c>
      <c r="F22" s="12">
        <v>45043.114820000003</v>
      </c>
      <c r="G22" s="12">
        <v>61148.177060000002</v>
      </c>
      <c r="I22" s="9" t="str">
        <f>IF(A22="= Сланцевский район =","Сланцевский муниципальный район",A22)</f>
        <v>Сланцевский муниципальный район</v>
      </c>
      <c r="J22" s="3">
        <f t="shared" si="0"/>
        <v>1401643.1</v>
      </c>
      <c r="K22" s="3">
        <f t="shared" si="1"/>
        <v>106191.3</v>
      </c>
      <c r="L22" s="3">
        <f t="shared" si="2"/>
        <v>7.5762011028342373</v>
      </c>
      <c r="M22" s="3">
        <f t="shared" si="3"/>
        <v>1647732.8</v>
      </c>
      <c r="N22" s="3">
        <f t="shared" si="4"/>
        <v>45043.1</v>
      </c>
      <c r="O22" s="3">
        <f t="shared" si="5"/>
        <v>2.733641036944825</v>
      </c>
      <c r="P22" s="3">
        <f t="shared" si="6"/>
        <v>-31305.9</v>
      </c>
      <c r="Q22" s="3">
        <f t="shared" si="7"/>
        <v>61148.200000000004</v>
      </c>
    </row>
    <row r="23" spans="1:17" ht="13.9" customHeight="1" x14ac:dyDescent="0.2">
      <c r="A23" s="11" t="s">
        <v>0</v>
      </c>
      <c r="B23" s="12">
        <v>2445913.8028000002</v>
      </c>
      <c r="C23" s="12">
        <v>2548457.3750300002</v>
      </c>
      <c r="D23" s="12">
        <v>-102543.57223000001</v>
      </c>
      <c r="E23" s="12">
        <v>144952.18470000001</v>
      </c>
      <c r="F23" s="12">
        <v>157041.11236999999</v>
      </c>
      <c r="G23" s="12">
        <v>-12088.927669999999</v>
      </c>
      <c r="I23" s="9" t="str">
        <f>IF(A23="= Сосновоборский городской округ =","Сосновоборский городской округ",A23)</f>
        <v>Сосновоборский городской округ</v>
      </c>
      <c r="J23" s="3">
        <f t="shared" si="0"/>
        <v>2445913.7999999998</v>
      </c>
      <c r="K23" s="3">
        <f t="shared" si="1"/>
        <v>144952.20000000001</v>
      </c>
      <c r="L23" s="3">
        <f t="shared" si="2"/>
        <v>5.9263004280854066</v>
      </c>
      <c r="M23" s="3">
        <f t="shared" si="3"/>
        <v>2548457.4</v>
      </c>
      <c r="N23" s="3">
        <f t="shared" si="4"/>
        <v>157041.1</v>
      </c>
      <c r="O23" s="3">
        <f t="shared" si="5"/>
        <v>6.1622022797006535</v>
      </c>
      <c r="P23" s="3">
        <f t="shared" si="6"/>
        <v>-102543.6</v>
      </c>
      <c r="Q23" s="3">
        <f t="shared" si="7"/>
        <v>-12088.899999999994</v>
      </c>
    </row>
    <row r="24" spans="1:17" ht="13.9" customHeight="1" x14ac:dyDescent="0.2">
      <c r="A24" s="11" t="s">
        <v>28</v>
      </c>
      <c r="B24" s="12">
        <v>2422632.682</v>
      </c>
      <c r="C24" s="12">
        <v>2755166.73489</v>
      </c>
      <c r="D24" s="12">
        <v>-162572.78479999999</v>
      </c>
      <c r="E24" s="12">
        <v>211770.82834000001</v>
      </c>
      <c r="F24" s="12">
        <v>134206.05295000001</v>
      </c>
      <c r="G24" s="12">
        <v>77564.775389999995</v>
      </c>
      <c r="I24" s="9" t="str">
        <f>IF(A24="= Тихвинский район =","Тихвинский муниципальный район",A24)</f>
        <v>Тихвинский муниципальный район</v>
      </c>
      <c r="J24" s="3">
        <f t="shared" si="0"/>
        <v>2422632.7000000002</v>
      </c>
      <c r="K24" s="3">
        <f t="shared" si="1"/>
        <v>211770.8</v>
      </c>
      <c r="L24" s="3">
        <f t="shared" si="2"/>
        <v>8.7413498546436674</v>
      </c>
      <c r="M24" s="3">
        <f t="shared" si="3"/>
        <v>2755166.7</v>
      </c>
      <c r="N24" s="3">
        <f t="shared" si="4"/>
        <v>134206.1</v>
      </c>
      <c r="O24" s="3">
        <f t="shared" si="5"/>
        <v>4.8710700517685552</v>
      </c>
      <c r="P24" s="3">
        <f t="shared" si="6"/>
        <v>-162572.79999999999</v>
      </c>
      <c r="Q24" s="3">
        <f t="shared" si="7"/>
        <v>77564.699999999983</v>
      </c>
    </row>
    <row r="25" spans="1:17" ht="13.9" customHeight="1" x14ac:dyDescent="0.2">
      <c r="A25" s="11" t="s">
        <v>11</v>
      </c>
      <c r="B25" s="12">
        <v>4460560.6490399996</v>
      </c>
      <c r="C25" s="12">
        <v>4582152.8769100001</v>
      </c>
      <c r="D25" s="12">
        <v>-121592.22787</v>
      </c>
      <c r="E25" s="12">
        <v>111849.12779</v>
      </c>
      <c r="F25" s="12">
        <v>129814.89200000001</v>
      </c>
      <c r="G25" s="12">
        <v>-17965.764210000001</v>
      </c>
      <c r="I25" s="9" t="str">
        <f>IF(A25="= Тосненский район =","Тосненский район",A25)</f>
        <v>Тосненский район</v>
      </c>
      <c r="J25" s="3">
        <f t="shared" si="0"/>
        <v>4460560.5999999996</v>
      </c>
      <c r="K25" s="3">
        <f t="shared" si="1"/>
        <v>111849.1</v>
      </c>
      <c r="L25" s="3">
        <f t="shared" si="2"/>
        <v>2.5075121723489198</v>
      </c>
      <c r="M25" s="3">
        <f t="shared" si="3"/>
        <v>4582152.9000000004</v>
      </c>
      <c r="N25" s="3">
        <f t="shared" si="4"/>
        <v>129814.9</v>
      </c>
      <c r="O25" s="3">
        <f t="shared" si="5"/>
        <v>2.8330547415822807</v>
      </c>
      <c r="P25" s="3">
        <f t="shared" si="6"/>
        <v>-121592.2</v>
      </c>
      <c r="Q25" s="3">
        <f t="shared" si="7"/>
        <v>-17965.799999999988</v>
      </c>
    </row>
    <row r="26" spans="1:17" ht="12.95" customHeight="1" x14ac:dyDescent="0.2">
      <c r="I26" s="13" t="s">
        <v>1</v>
      </c>
      <c r="J26" s="7">
        <f t="shared" ref="J26:K26" si="8">SUM(J8:J25)</f>
        <v>66997410.800000012</v>
      </c>
      <c r="K26" s="7">
        <f t="shared" si="8"/>
        <v>4881964.6999999993</v>
      </c>
      <c r="L26" s="7">
        <f t="shared" si="2"/>
        <v>7.2867960742148536</v>
      </c>
      <c r="M26" s="7">
        <f t="shared" ref="M26:N26" si="9">SUM(M8:M25)</f>
        <v>74568265.700000003</v>
      </c>
      <c r="N26" s="7">
        <f t="shared" si="9"/>
        <v>2968233.1999999997</v>
      </c>
      <c r="O26" s="7">
        <f t="shared" si="5"/>
        <v>3.9805581799926451</v>
      </c>
      <c r="P26" s="7">
        <f>SUM(P8:P25)</f>
        <v>-3138939</v>
      </c>
      <c r="Q26" s="7">
        <f t="shared" si="7"/>
        <v>1913731.4999999995</v>
      </c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" bottom="0" header="0" footer="0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Ивашкевич Ирина Иосифовна</dc:creator>
  <cp:lastModifiedBy>Рассыпнова Евгения Владимировна</cp:lastModifiedBy>
  <cp:lastPrinted>2020-09-23T08:58:18Z</cp:lastPrinted>
  <dcterms:created xsi:type="dcterms:W3CDTF">2020-02-19T06:55:03Z</dcterms:created>
  <dcterms:modified xsi:type="dcterms:W3CDTF">2020-09-23T08:58:31Z</dcterms:modified>
</cp:coreProperties>
</file>