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75" windowWidth="20115" windowHeight="6195"/>
  </bookViews>
  <sheets>
    <sheet name="2019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7" i="1" l="1"/>
  <c r="K17" i="1" s="1"/>
  <c r="J11" i="1"/>
  <c r="K14" i="1" l="1"/>
  <c r="K492" i="1" l="1"/>
  <c r="K491" i="1"/>
  <c r="K499" i="1"/>
  <c r="K476" i="1"/>
  <c r="J381" i="1"/>
  <c r="J268" i="1"/>
  <c r="K268" i="1" s="1"/>
  <c r="J236" i="1"/>
  <c r="J235" i="1"/>
  <c r="J234" i="1"/>
  <c r="J111" i="1"/>
  <c r="J95" i="1"/>
  <c r="J94" i="1"/>
  <c r="J68" i="1"/>
  <c r="J67" i="1"/>
  <c r="J44" i="1"/>
  <c r="K44" i="1" s="1"/>
  <c r="K238" i="1" l="1"/>
  <c r="J494" i="1"/>
  <c r="J493" i="1"/>
  <c r="J265" i="1"/>
  <c r="J335" i="1"/>
  <c r="J356" i="1"/>
  <c r="J487" i="1"/>
  <c r="J486" i="1"/>
  <c r="K486" i="1" s="1"/>
  <c r="J41" i="1"/>
  <c r="J40" i="1"/>
  <c r="K493" i="1" l="1"/>
  <c r="K498" i="1" s="1"/>
  <c r="J454" i="1"/>
  <c r="J453" i="1"/>
  <c r="K453" i="1" s="1"/>
  <c r="J433" i="1"/>
  <c r="J416" i="1"/>
  <c r="J378" i="1"/>
  <c r="J314" i="1"/>
  <c r="J205" i="1"/>
  <c r="J61" i="1"/>
  <c r="J456" i="1" l="1"/>
  <c r="J348" i="1" l="1"/>
  <c r="J132" i="1"/>
  <c r="K132" i="1" s="1"/>
  <c r="J84" i="1"/>
  <c r="J80" i="1"/>
  <c r="K80" i="1" s="1"/>
  <c r="J495" i="1" l="1"/>
  <c r="J489" i="1" l="1"/>
  <c r="J488" i="1"/>
  <c r="J474" i="1"/>
  <c r="J473" i="1"/>
  <c r="J471" i="1"/>
  <c r="J470" i="1"/>
  <c r="J469" i="1"/>
  <c r="K469" i="1" s="1"/>
  <c r="J468" i="1"/>
  <c r="K468" i="1" s="1"/>
  <c r="J467" i="1"/>
  <c r="K467" i="1" s="1"/>
  <c r="K488" i="1" l="1"/>
  <c r="K470" i="1"/>
  <c r="J450" i="1"/>
  <c r="J441" i="1"/>
  <c r="J401" i="1"/>
  <c r="J402" i="1"/>
  <c r="J370" i="1"/>
  <c r="K370" i="1" s="1"/>
  <c r="J344" i="1"/>
  <c r="J343" i="1"/>
  <c r="J337" i="1"/>
  <c r="J336" i="1"/>
  <c r="J327" i="1"/>
  <c r="K327" i="1" s="1"/>
  <c r="K401" i="1" l="1"/>
  <c r="K343" i="1"/>
  <c r="K336" i="1"/>
  <c r="J323" i="1"/>
  <c r="J322" i="1"/>
  <c r="J319" i="1"/>
  <c r="J318" i="1"/>
  <c r="J316" i="1"/>
  <c r="J315" i="1"/>
  <c r="J310" i="1"/>
  <c r="J308" i="1"/>
  <c r="K308" i="1" s="1"/>
  <c r="J305" i="1"/>
  <c r="J304" i="1"/>
  <c r="K304" i="1" l="1"/>
  <c r="K318" i="1"/>
  <c r="K315" i="1"/>
  <c r="K322" i="1"/>
  <c r="J300" i="1"/>
  <c r="J299" i="1"/>
  <c r="J296" i="1"/>
  <c r="J295" i="1"/>
  <c r="J293" i="1"/>
  <c r="J292" i="1"/>
  <c r="J286" i="1"/>
  <c r="K286" i="1" s="1"/>
  <c r="J284" i="1"/>
  <c r="J283" i="1"/>
  <c r="K283" i="1" s="1"/>
  <c r="J282" i="1"/>
  <c r="J281" i="1"/>
  <c r="J280" i="1"/>
  <c r="J279" i="1"/>
  <c r="K279" i="1" s="1"/>
  <c r="J278" i="1"/>
  <c r="K278" i="1" s="1"/>
  <c r="J276" i="1"/>
  <c r="J277" i="1"/>
  <c r="J274" i="1"/>
  <c r="J273" i="1"/>
  <c r="J269" i="1"/>
  <c r="J270" i="1"/>
  <c r="J267" i="1"/>
  <c r="J266" i="1"/>
  <c r="J261" i="1"/>
  <c r="J260" i="1"/>
  <c r="J259" i="1"/>
  <c r="J258" i="1"/>
  <c r="J257" i="1"/>
  <c r="K257" i="1" s="1"/>
  <c r="J256" i="1"/>
  <c r="J255" i="1"/>
  <c r="J254" i="1"/>
  <c r="J253" i="1"/>
  <c r="K253" i="1" s="1"/>
  <c r="J252" i="1"/>
  <c r="J251" i="1"/>
  <c r="K280" i="1" l="1"/>
  <c r="K254" i="1"/>
  <c r="K273" i="1"/>
  <c r="K251" i="1"/>
  <c r="K299" i="1"/>
  <c r="K269" i="1"/>
  <c r="K276" i="1"/>
  <c r="K295" i="1"/>
  <c r="K266" i="1"/>
  <c r="J229" i="1" l="1"/>
  <c r="J228" i="1"/>
  <c r="K228" i="1" s="1"/>
  <c r="J226" i="1"/>
  <c r="J225" i="1"/>
  <c r="J224" i="1"/>
  <c r="J222" i="1"/>
  <c r="J221" i="1"/>
  <c r="J220" i="1"/>
  <c r="K220" i="1" s="1"/>
  <c r="J219" i="1"/>
  <c r="K219" i="1" s="1"/>
  <c r="J200" i="1"/>
  <c r="J195" i="1"/>
  <c r="K195" i="1" s="1"/>
  <c r="K221" i="1" l="1"/>
  <c r="J194" i="1"/>
  <c r="J185" i="1"/>
  <c r="J184" i="1"/>
  <c r="J183" i="1"/>
  <c r="K183" i="1" s="1"/>
  <c r="J182" i="1"/>
  <c r="K182" i="1" s="1"/>
  <c r="J181" i="1" l="1"/>
  <c r="J180" i="1"/>
  <c r="J179" i="1"/>
  <c r="J176" i="1"/>
  <c r="J174" i="1"/>
  <c r="K174" i="1" s="1"/>
  <c r="J152" i="1"/>
  <c r="J151" i="1"/>
  <c r="J149" i="1"/>
  <c r="J148" i="1"/>
  <c r="J147" i="1"/>
  <c r="J145" i="1"/>
  <c r="J144" i="1"/>
  <c r="J131" i="1"/>
  <c r="J129" i="1"/>
  <c r="J126" i="1"/>
  <c r="K126" i="1" s="1"/>
  <c r="J124" i="1"/>
  <c r="J125" i="1"/>
  <c r="J123" i="1"/>
  <c r="K123" i="1" s="1"/>
  <c r="J119" i="1"/>
  <c r="J116" i="1"/>
  <c r="J108" i="1"/>
  <c r="J106" i="1"/>
  <c r="J105" i="1"/>
  <c r="J104" i="1"/>
  <c r="J76" i="1"/>
  <c r="J77" i="1"/>
  <c r="J103" i="1"/>
  <c r="J102" i="1"/>
  <c r="J101" i="1"/>
  <c r="J100" i="1"/>
  <c r="J99" i="1"/>
  <c r="J97" i="1"/>
  <c r="J96" i="1"/>
  <c r="J93" i="1"/>
  <c r="J92" i="1"/>
  <c r="J89" i="1"/>
  <c r="J63" i="1"/>
  <c r="J66" i="1"/>
  <c r="J65" i="1"/>
  <c r="J78" i="1"/>
  <c r="J79" i="1"/>
  <c r="K79" i="1" s="1"/>
  <c r="J75" i="1"/>
  <c r="J74" i="1"/>
  <c r="J73" i="1"/>
  <c r="J70" i="1"/>
  <c r="J69" i="1"/>
  <c r="J62" i="1"/>
  <c r="J57" i="1"/>
  <c r="J55" i="1"/>
  <c r="J54" i="1"/>
  <c r="J49" i="1"/>
  <c r="J45" i="1"/>
  <c r="J46" i="1"/>
  <c r="K45" i="1" l="1"/>
  <c r="K124" i="1"/>
  <c r="K78" i="1"/>
  <c r="K76" i="1"/>
  <c r="K96" i="1"/>
  <c r="K144" i="1"/>
  <c r="K92" i="1"/>
  <c r="K73" i="1"/>
  <c r="K69" i="1"/>
  <c r="K102" i="1"/>
  <c r="K99" i="1"/>
  <c r="K148" i="1"/>
  <c r="K179" i="1"/>
  <c r="K62" i="1"/>
  <c r="K65" i="1"/>
  <c r="J35" i="1"/>
  <c r="K11" i="1"/>
  <c r="J10" i="1"/>
  <c r="K10" i="1" s="1"/>
  <c r="J9" i="1"/>
  <c r="K9" i="1" s="1"/>
  <c r="J8" i="1"/>
  <c r="J397" i="1"/>
  <c r="J398" i="1"/>
  <c r="J404" i="1"/>
  <c r="J405" i="1"/>
  <c r="J407" i="1"/>
  <c r="K407" i="1" s="1"/>
  <c r="J409" i="1"/>
  <c r="K409" i="1" s="1"/>
  <c r="J410" i="1"/>
  <c r="K410" i="1" s="1"/>
  <c r="J411" i="1"/>
  <c r="K411" i="1" s="1"/>
  <c r="J412" i="1"/>
  <c r="K412" i="1" s="1"/>
  <c r="J408" i="1"/>
  <c r="K408" i="1" s="1"/>
  <c r="J406" i="1"/>
  <c r="K406" i="1" s="1"/>
  <c r="J403" i="1"/>
  <c r="K403" i="1" s="1"/>
  <c r="J400" i="1"/>
  <c r="K400" i="1" s="1"/>
  <c r="J399" i="1"/>
  <c r="K399" i="1" s="1"/>
  <c r="J396" i="1"/>
  <c r="J379" i="1"/>
  <c r="J380" i="1"/>
  <c r="J382" i="1"/>
  <c r="J383" i="1"/>
  <c r="J386" i="1"/>
  <c r="J387" i="1"/>
  <c r="J389" i="1"/>
  <c r="J390" i="1"/>
  <c r="J391" i="1"/>
  <c r="K391" i="1" s="1"/>
  <c r="J392" i="1"/>
  <c r="K392" i="1" s="1"/>
  <c r="J393" i="1"/>
  <c r="K393" i="1" s="1"/>
  <c r="J388" i="1"/>
  <c r="K388" i="1" s="1"/>
  <c r="J385" i="1"/>
  <c r="K385" i="1" s="1"/>
  <c r="J384" i="1"/>
  <c r="K384" i="1" s="1"/>
  <c r="K381" i="1"/>
  <c r="J377" i="1"/>
  <c r="K377" i="1" s="1"/>
  <c r="J357" i="1"/>
  <c r="J358" i="1"/>
  <c r="J360" i="1"/>
  <c r="J361" i="1"/>
  <c r="J364" i="1"/>
  <c r="J365" i="1"/>
  <c r="J367" i="1"/>
  <c r="J368" i="1"/>
  <c r="J371" i="1"/>
  <c r="K371" i="1" s="1"/>
  <c r="J372" i="1"/>
  <c r="K372" i="1" s="1"/>
  <c r="J373" i="1"/>
  <c r="K373" i="1" s="1"/>
  <c r="J374" i="1"/>
  <c r="K374" i="1" s="1"/>
  <c r="J369" i="1"/>
  <c r="K369" i="1" s="1"/>
  <c r="J366" i="1"/>
  <c r="K366" i="1" s="1"/>
  <c r="J363" i="1"/>
  <c r="K363" i="1" s="1"/>
  <c r="J362" i="1"/>
  <c r="K362" i="1" s="1"/>
  <c r="J359" i="1"/>
  <c r="K359" i="1" s="1"/>
  <c r="J355" i="1"/>
  <c r="K355" i="1" s="1"/>
  <c r="J339" i="1"/>
  <c r="J340" i="1"/>
  <c r="J346" i="1"/>
  <c r="J347" i="1"/>
  <c r="J349" i="1"/>
  <c r="K349" i="1" s="1"/>
  <c r="J350" i="1"/>
  <c r="K350" i="1" s="1"/>
  <c r="J351" i="1"/>
  <c r="K351" i="1" s="1"/>
  <c r="J352" i="1"/>
  <c r="K352" i="1" s="1"/>
  <c r="K348" i="1"/>
  <c r="J345" i="1"/>
  <c r="K345" i="1" s="1"/>
  <c r="J342" i="1"/>
  <c r="K342" i="1" s="1"/>
  <c r="J341" i="1"/>
  <c r="K341" i="1" s="1"/>
  <c r="J338" i="1"/>
  <c r="K338" i="1" s="1"/>
  <c r="J334" i="1"/>
  <c r="K334" i="1" s="1"/>
  <c r="J325" i="1"/>
  <c r="J326" i="1"/>
  <c r="J328" i="1"/>
  <c r="K328" i="1" s="1"/>
  <c r="J329" i="1"/>
  <c r="K329" i="1" s="1"/>
  <c r="J330" i="1"/>
  <c r="K330" i="1" s="1"/>
  <c r="J331" i="1"/>
  <c r="K331" i="1" s="1"/>
  <c r="J324" i="1"/>
  <c r="K324" i="1" s="1"/>
  <c r="J321" i="1"/>
  <c r="K321" i="1" s="1"/>
  <c r="J320" i="1"/>
  <c r="K320" i="1" s="1"/>
  <c r="J317" i="1"/>
  <c r="K317" i="1" s="1"/>
  <c r="J313" i="1"/>
  <c r="K313" i="1" s="1"/>
  <c r="J122" i="1"/>
  <c r="K122" i="1" s="1"/>
  <c r="J5" i="1"/>
  <c r="K4" i="1" s="1"/>
  <c r="J497" i="1"/>
  <c r="K497" i="1" s="1"/>
  <c r="J490" i="1"/>
  <c r="K490" i="1" s="1"/>
  <c r="J496" i="1"/>
  <c r="K495" i="1" s="1"/>
  <c r="J484" i="1"/>
  <c r="K484" i="1" s="1"/>
  <c r="J483" i="1"/>
  <c r="K483" i="1" s="1"/>
  <c r="K478" i="1"/>
  <c r="J449" i="1"/>
  <c r="K449" i="1" s="1"/>
  <c r="K236" i="1"/>
  <c r="K229" i="1"/>
  <c r="J227" i="1"/>
  <c r="K227" i="1" s="1"/>
  <c r="K226" i="1"/>
  <c r="K225" i="1"/>
  <c r="J216" i="1"/>
  <c r="J197" i="1"/>
  <c r="K197" i="1" s="1"/>
  <c r="K147" i="1"/>
  <c r="K129" i="1"/>
  <c r="K101" i="1"/>
  <c r="J291" i="1"/>
  <c r="J240" i="1"/>
  <c r="J88" i="1"/>
  <c r="J146" i="1"/>
  <c r="K146" i="1" s="1"/>
  <c r="J72" i="1"/>
  <c r="K72" i="1" s="1"/>
  <c r="J56" i="1"/>
  <c r="K56" i="1" s="1"/>
  <c r="J52" i="1"/>
  <c r="J53" i="1"/>
  <c r="J43" i="1"/>
  <c r="J42" i="1"/>
  <c r="J18" i="1"/>
  <c r="J446" i="1"/>
  <c r="K446" i="1" s="1"/>
  <c r="K256" i="1"/>
  <c r="J178" i="1"/>
  <c r="K178" i="1" s="1"/>
  <c r="K185" i="1"/>
  <c r="K284" i="1"/>
  <c r="K258" i="1"/>
  <c r="J207" i="1"/>
  <c r="J206" i="1"/>
  <c r="K232" i="1"/>
  <c r="M150" i="1"/>
  <c r="M151" i="1" s="1"/>
  <c r="J464" i="1"/>
  <c r="K464" i="1" s="1"/>
  <c r="J461" i="1"/>
  <c r="K461" i="1" s="1"/>
  <c r="J460" i="1"/>
  <c r="K460" i="1" s="1"/>
  <c r="J457" i="1"/>
  <c r="K457" i="1" s="1"/>
  <c r="J443" i="1"/>
  <c r="K443" i="1" s="1"/>
  <c r="J440" i="1"/>
  <c r="K440" i="1" s="1"/>
  <c r="J439" i="1"/>
  <c r="K439" i="1" s="1"/>
  <c r="J436" i="1"/>
  <c r="K436" i="1" s="1"/>
  <c r="J432" i="1"/>
  <c r="K432" i="1" s="1"/>
  <c r="J422" i="1"/>
  <c r="K422" i="1" s="1"/>
  <c r="J419" i="1"/>
  <c r="K419" i="1" s="1"/>
  <c r="J415" i="1"/>
  <c r="K415" i="1" s="1"/>
  <c r="J301" i="1"/>
  <c r="J298" i="1"/>
  <c r="K298" i="1" s="1"/>
  <c r="J297" i="1"/>
  <c r="K297" i="1" s="1"/>
  <c r="J294" i="1"/>
  <c r="K294" i="1" s="1"/>
  <c r="J290" i="1"/>
  <c r="J275" i="1"/>
  <c r="K275" i="1" s="1"/>
  <c r="J272" i="1"/>
  <c r="K272" i="1" s="1"/>
  <c r="J271" i="1"/>
  <c r="K271" i="1" s="1"/>
  <c r="J264" i="1"/>
  <c r="K264" i="1" s="1"/>
  <c r="J250" i="1"/>
  <c r="K250" i="1" s="1"/>
  <c r="J247" i="1"/>
  <c r="K247" i="1" s="1"/>
  <c r="J246" i="1"/>
  <c r="K246" i="1" s="1"/>
  <c r="J243" i="1"/>
  <c r="K243" i="1" s="1"/>
  <c r="J239" i="1"/>
  <c r="J233" i="1"/>
  <c r="K233" i="1" s="1"/>
  <c r="J215" i="1"/>
  <c r="K215" i="1" s="1"/>
  <c r="J212" i="1"/>
  <c r="K212" i="1" s="1"/>
  <c r="J211" i="1"/>
  <c r="K211" i="1" s="1"/>
  <c r="J208" i="1"/>
  <c r="J209" i="1"/>
  <c r="J204" i="1"/>
  <c r="J192" i="1"/>
  <c r="K192" i="1" s="1"/>
  <c r="J189" i="1"/>
  <c r="K189" i="1" s="1"/>
  <c r="J188" i="1"/>
  <c r="K188" i="1" s="1"/>
  <c r="J175" i="1"/>
  <c r="K175" i="1" s="1"/>
  <c r="J173" i="1"/>
  <c r="K173" i="1" s="1"/>
  <c r="J172" i="1"/>
  <c r="K172" i="1" s="1"/>
  <c r="J169" i="1"/>
  <c r="K169" i="1" s="1"/>
  <c r="J162" i="1"/>
  <c r="K162" i="1" s="1"/>
  <c r="J159" i="1"/>
  <c r="K159" i="1" s="1"/>
  <c r="J158" i="1"/>
  <c r="K158" i="1" s="1"/>
  <c r="J155" i="1"/>
  <c r="K155" i="1" s="1"/>
  <c r="J143" i="1"/>
  <c r="K143" i="1" s="1"/>
  <c r="J140" i="1"/>
  <c r="K140" i="1" s="1"/>
  <c r="J139" i="1"/>
  <c r="K139" i="1" s="1"/>
  <c r="J136" i="1"/>
  <c r="K136" i="1" s="1"/>
  <c r="J118" i="1"/>
  <c r="K118" i="1" s="1"/>
  <c r="J115" i="1"/>
  <c r="K115" i="1" s="1"/>
  <c r="J114" i="1"/>
  <c r="K114" i="1" s="1"/>
  <c r="K111" i="1"/>
  <c r="J98" i="1"/>
  <c r="K98" i="1" s="1"/>
  <c r="K95" i="1"/>
  <c r="K94" i="1"/>
  <c r="J91" i="1"/>
  <c r="K91" i="1" s="1"/>
  <c r="J87" i="1"/>
  <c r="J71" i="1"/>
  <c r="K68" i="1"/>
  <c r="K67" i="1"/>
  <c r="J64" i="1"/>
  <c r="K64" i="1" s="1"/>
  <c r="J60" i="1"/>
  <c r="K60" i="1" s="1"/>
  <c r="J51" i="1"/>
  <c r="K51" i="1" s="1"/>
  <c r="J48" i="1"/>
  <c r="K48" i="1" s="1"/>
  <c r="J47" i="1"/>
  <c r="K47" i="1" s="1"/>
  <c r="K40" i="1"/>
  <c r="J22" i="1"/>
  <c r="J27" i="1"/>
  <c r="K26" i="1" s="1"/>
  <c r="J13" i="1"/>
  <c r="K12" i="1" s="1"/>
  <c r="J16" i="1"/>
  <c r="J19" i="1"/>
  <c r="J21" i="1"/>
  <c r="J23" i="1"/>
  <c r="J25" i="1"/>
  <c r="K24" i="1" s="1"/>
  <c r="J28" i="1"/>
  <c r="J29" i="1"/>
  <c r="J30" i="1"/>
  <c r="J31" i="1"/>
  <c r="J32" i="1"/>
  <c r="J33" i="1"/>
  <c r="J34" i="1"/>
  <c r="J36" i="1"/>
  <c r="J37" i="1"/>
  <c r="J38" i="1"/>
  <c r="J39" i="1"/>
  <c r="J50" i="1"/>
  <c r="K49" i="1" s="1"/>
  <c r="K54" i="1"/>
  <c r="K55" i="1"/>
  <c r="K57" i="1"/>
  <c r="J81" i="1"/>
  <c r="K81" i="1" s="1"/>
  <c r="J82" i="1"/>
  <c r="K82" i="1" s="1"/>
  <c r="J83" i="1"/>
  <c r="K83" i="1" s="1"/>
  <c r="K84" i="1"/>
  <c r="J90" i="1"/>
  <c r="K104" i="1"/>
  <c r="K105" i="1"/>
  <c r="K106" i="1"/>
  <c r="J107" i="1"/>
  <c r="K107" i="1" s="1"/>
  <c r="K108" i="1"/>
  <c r="J112" i="1"/>
  <c r="J113" i="1"/>
  <c r="J117" i="1"/>
  <c r="K116" i="1" s="1"/>
  <c r="J120" i="1"/>
  <c r="K119" i="1" s="1"/>
  <c r="J121" i="1"/>
  <c r="K121" i="1" s="1"/>
  <c r="J127" i="1"/>
  <c r="K127" i="1" s="1"/>
  <c r="J128" i="1"/>
  <c r="J130" i="1"/>
  <c r="K130" i="1" s="1"/>
  <c r="J133" i="1"/>
  <c r="K133" i="1" s="1"/>
  <c r="J137" i="1"/>
  <c r="J138" i="1"/>
  <c r="J141" i="1"/>
  <c r="J142" i="1"/>
  <c r="J150" i="1"/>
  <c r="K150" i="1" s="1"/>
  <c r="K152" i="1"/>
  <c r="J156" i="1"/>
  <c r="J157" i="1"/>
  <c r="J160" i="1"/>
  <c r="J161" i="1"/>
  <c r="J163" i="1"/>
  <c r="J164" i="1"/>
  <c r="J165" i="1"/>
  <c r="K165" i="1" s="1"/>
  <c r="J166" i="1"/>
  <c r="K166" i="1" s="1"/>
  <c r="J170" i="1"/>
  <c r="J171" i="1"/>
  <c r="J177" i="1"/>
  <c r="K176" i="1" s="1"/>
  <c r="K181" i="1"/>
  <c r="J190" i="1"/>
  <c r="J191" i="1"/>
  <c r="J193" i="1"/>
  <c r="K193" i="1" s="1"/>
  <c r="J196" i="1"/>
  <c r="K196" i="1" s="1"/>
  <c r="K200" i="1"/>
  <c r="J201" i="1"/>
  <c r="J210" i="1"/>
  <c r="J213" i="1"/>
  <c r="J214" i="1"/>
  <c r="J217" i="1"/>
  <c r="J218" i="1"/>
  <c r="K218" i="1" s="1"/>
  <c r="J223" i="1"/>
  <c r="K223" i="1" s="1"/>
  <c r="K224" i="1"/>
  <c r="J241" i="1"/>
  <c r="J242" i="1"/>
  <c r="J244" i="1"/>
  <c r="J245" i="1"/>
  <c r="J248" i="1"/>
  <c r="J249" i="1"/>
  <c r="K259" i="1"/>
  <c r="K260" i="1"/>
  <c r="K261" i="1"/>
  <c r="K282" i="1"/>
  <c r="J285" i="1"/>
  <c r="J287" i="1"/>
  <c r="K287" i="1" s="1"/>
  <c r="J302" i="1"/>
  <c r="J303" i="1"/>
  <c r="J306" i="1"/>
  <c r="K306" i="1" s="1"/>
  <c r="J307" i="1"/>
  <c r="K307" i="1" s="1"/>
  <c r="J309" i="1"/>
  <c r="K309" i="1" s="1"/>
  <c r="K310" i="1"/>
  <c r="J417" i="1"/>
  <c r="J418" i="1"/>
  <c r="J420" i="1"/>
  <c r="J421" i="1"/>
  <c r="J423" i="1"/>
  <c r="J424" i="1"/>
  <c r="J425" i="1"/>
  <c r="K425" i="1" s="1"/>
  <c r="J426" i="1"/>
  <c r="K426" i="1" s="1"/>
  <c r="J427" i="1"/>
  <c r="J428" i="1"/>
  <c r="J429" i="1"/>
  <c r="K429" i="1" s="1"/>
  <c r="J434" i="1"/>
  <c r="J435" i="1"/>
  <c r="J437" i="1"/>
  <c r="J438" i="1"/>
  <c r="J442" i="1"/>
  <c r="K441" i="1" s="1"/>
  <c r="J444" i="1"/>
  <c r="J445" i="1"/>
  <c r="J447" i="1"/>
  <c r="K447" i="1" s="1"/>
  <c r="J448" i="1"/>
  <c r="K448" i="1" s="1"/>
  <c r="K450" i="1"/>
  <c r="J455" i="1"/>
  <c r="J458" i="1"/>
  <c r="J459" i="1"/>
  <c r="J462" i="1"/>
  <c r="J463" i="1"/>
  <c r="J465" i="1"/>
  <c r="J466" i="1"/>
  <c r="J472" i="1"/>
  <c r="K472" i="1" s="1"/>
  <c r="K473" i="1"/>
  <c r="K474" i="1"/>
  <c r="J475" i="1"/>
  <c r="K475" i="1" s="1"/>
  <c r="K479" i="1"/>
  <c r="J480" i="1"/>
  <c r="K480" i="1" s="1"/>
  <c r="K482" i="1" s="1"/>
  <c r="K151" i="1"/>
  <c r="K451" i="1" l="1"/>
  <c r="K430" i="1"/>
  <c r="K413" i="1"/>
  <c r="K394" i="1"/>
  <c r="K375" i="1"/>
  <c r="K354" i="1"/>
  <c r="K353" i="1"/>
  <c r="K332" i="1"/>
  <c r="K288" i="1"/>
  <c r="K237" i="1"/>
  <c r="K186" i="1"/>
  <c r="K153" i="1"/>
  <c r="K134" i="1"/>
  <c r="K85" i="1"/>
  <c r="K58" i="1"/>
  <c r="K481" i="1"/>
  <c r="K34" i="1"/>
  <c r="K477" i="1"/>
  <c r="K30" i="1"/>
  <c r="K395" i="1"/>
  <c r="K414" i="1"/>
  <c r="K376" i="1"/>
  <c r="K431" i="1"/>
  <c r="K135" i="1"/>
  <c r="K38" i="1"/>
  <c r="K452" i="1"/>
  <c r="K199" i="1"/>
  <c r="K32" i="1"/>
  <c r="K28" i="1"/>
  <c r="K89" i="1"/>
  <c r="K110" i="1"/>
  <c r="K36" i="1"/>
  <c r="K22" i="1"/>
  <c r="K42" i="1"/>
  <c r="K59" i="1"/>
  <c r="K86" i="1"/>
  <c r="K427" i="1"/>
  <c r="K244" i="1"/>
  <c r="K156" i="1"/>
  <c r="K423" i="1"/>
  <c r="K87" i="1"/>
  <c r="K109" i="1" s="1"/>
  <c r="K465" i="1"/>
  <c r="K382" i="1"/>
  <c r="K404" i="1"/>
  <c r="K458" i="1"/>
  <c r="K389" i="1"/>
  <c r="K420" i="1"/>
  <c r="K364" i="1"/>
  <c r="K462" i="1"/>
  <c r="K444" i="1"/>
  <c r="K437" i="1"/>
  <c r="K302" i="1"/>
  <c r="K312" i="1"/>
  <c r="K248" i="1"/>
  <c r="K263" i="1"/>
  <c r="K241" i="1"/>
  <c r="K190" i="1"/>
  <c r="K204" i="1"/>
  <c r="K230" i="1" s="1"/>
  <c r="K386" i="1"/>
  <c r="K379" i="1"/>
  <c r="K397" i="1"/>
  <c r="K434" i="1"/>
  <c r="K285" i="1"/>
  <c r="K289" i="1"/>
  <c r="K325" i="1"/>
  <c r="K333" i="1"/>
  <c r="K339" i="1"/>
  <c r="K455" i="1"/>
  <c r="K357" i="1"/>
  <c r="K417" i="1"/>
  <c r="K206" i="1"/>
  <c r="K231" i="1"/>
  <c r="K367" i="1"/>
  <c r="K360" i="1"/>
  <c r="K209" i="1"/>
  <c r="K216" i="1"/>
  <c r="K141" i="1"/>
  <c r="K112" i="1"/>
  <c r="K290" i="1"/>
  <c r="K311" i="1" s="1"/>
  <c r="K170" i="1"/>
  <c r="K239" i="1"/>
  <c r="K262" i="1" s="1"/>
  <c r="K485" i="1"/>
  <c r="K201" i="1"/>
  <c r="K203" i="1"/>
  <c r="K163" i="1"/>
  <c r="K20" i="1"/>
  <c r="K346" i="1"/>
  <c r="K128" i="1"/>
  <c r="K187" i="1"/>
  <c r="K154" i="1"/>
  <c r="K168" i="1"/>
  <c r="K184" i="1"/>
  <c r="K160" i="1"/>
  <c r="K52" i="1"/>
  <c r="K137" i="1"/>
  <c r="K213" i="1"/>
  <c r="K292" i="1"/>
  <c r="K234" i="1"/>
</calcChain>
</file>

<file path=xl/comments1.xml><?xml version="1.0" encoding="utf-8"?>
<comments xmlns="http://schemas.openxmlformats.org/spreadsheetml/2006/main">
  <authors>
    <author>plan3.lokz</author>
  </authors>
  <commentLis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plan3.lokz:</t>
        </r>
        <r>
          <rPr>
            <sz val="9"/>
            <color indexed="81"/>
            <rFont val="Tahoma"/>
            <family val="2"/>
            <charset val="204"/>
          </rPr>
          <t xml:space="preserve">
послеоперационная летальность должна быть ниже 2,5, показатель исполнен</t>
        </r>
      </text>
    </comment>
  </commentList>
</comments>
</file>

<file path=xl/sharedStrings.xml><?xml version="1.0" encoding="utf-8"?>
<sst xmlns="http://schemas.openxmlformats.org/spreadsheetml/2006/main" count="1889" uniqueCount="240">
  <si>
    <t>Наименование учреждения, оказывающего услугу (выполняющего работу)</t>
  </si>
  <si>
    <t>Вариант оказания (выполнения)</t>
  </si>
  <si>
    <t>Услуга</t>
  </si>
  <si>
    <t>Наименование показателя</t>
  </si>
  <si>
    <t>Единица измерения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</si>
  <si>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</si>
  <si>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</si>
  <si>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Оценка выполнения государственным учреждением государственного задания по каждому показателю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</si>
  <si>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</si>
  <si>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</si>
  <si>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</si>
  <si>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о фактическом исполнении государственных заданий государственными учреждениями в отчетном финансовом году</t>
  </si>
  <si>
    <t>ГБУЗ ЛОКБ</t>
  </si>
  <si>
    <t>Показатель качества</t>
  </si>
  <si>
    <t>Соответствие порядкам оказания медицинской помощи и на основе стандартов медицинской помощи</t>
  </si>
  <si>
    <t>да/нет</t>
  </si>
  <si>
    <t>да</t>
  </si>
  <si>
    <t>%</t>
  </si>
  <si>
    <t>Показатель объема</t>
  </si>
  <si>
    <t>вызов</t>
  </si>
  <si>
    <t>Скорая специализированная  медицинская помощь</t>
  </si>
  <si>
    <t>Высокотехнологичная медицинская помощь</t>
  </si>
  <si>
    <t>Случай госпитализации</t>
  </si>
  <si>
    <t>ЛОГБУЗ «ДКБ»</t>
  </si>
  <si>
    <t>Первичная специализированная медико-санитарная помощь в амбулаторных условиях по специальности дерматовенерология (в части венерологии)</t>
  </si>
  <si>
    <t>Первичная специализированная медико-санитарная помощь в амбулаторных условиях по специальности «дерматовенерология»</t>
  </si>
  <si>
    <t>Посещения</t>
  </si>
  <si>
    <t>Обращения</t>
  </si>
  <si>
    <t>Первичная специализированная медико-санитарная помощь в условиях дневного стационара</t>
  </si>
  <si>
    <t>Специализированная медицинская помощь в условиях дневного стационара по профилю «дерматовенерология» в части венерология</t>
  </si>
  <si>
    <t>Специализированная медицинская помощь в стационарных условиях по профилю дерматовенерология (в части венерологии)</t>
  </si>
  <si>
    <t>Санаторно-курортное лечение по профилю: фтизиатрия</t>
  </si>
  <si>
    <t xml:space="preserve">Санаторно-курортное лечение по профилю «фтизиатрия» </t>
  </si>
  <si>
    <t>Койко-день</t>
  </si>
  <si>
    <t>Работа</t>
  </si>
  <si>
    <t>Экспертиза профессиональной пригодности и экспертиза связи заболевания с профессией</t>
  </si>
  <si>
    <t>Экспертиза профессиональной пригодности и связи заболевания с профессией</t>
  </si>
  <si>
    <t>Количество экспертиз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</si>
  <si>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</si>
  <si>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образования, среднего образования</t>
  </si>
  <si>
    <t>Человек</t>
  </si>
  <si>
    <t>Реализация дополнительных профессиональных образовательных программ- программ повышения квалификации</t>
  </si>
  <si>
    <t>Доля слушателей успешно сдавших экзамен от числа зачисленных на обучение</t>
  </si>
  <si>
    <t xml:space="preserve">ГБУЗ ЛО «Бокситогорская МБ» </t>
  </si>
  <si>
    <t xml:space="preserve">
Наркология
</t>
  </si>
  <si>
    <t>Обращения (взрослые)</t>
  </si>
  <si>
    <t>Посещения (взрослые)</t>
  </si>
  <si>
    <t>Инфекционные болезни (в части синдрома приобретенного иммунодефицита (ВИЧ-инфекции))</t>
  </si>
  <si>
    <t xml:space="preserve">Фтизиатрия </t>
  </si>
  <si>
    <t>Первичная медико-санитарная помощь, включенная в базовую программу ОМС, оказываемая в экстренной форме при внезапных острых заболеваниях, состояниях, обострении хронических заболеваний, представляющих угрозу жизни пациента, граждан, не застрахованных по ОМС</t>
  </si>
  <si>
    <t>Первичная медико-санитарная помощь оказываемая в экстренной форме при внезапных острых заболеваниях, состояниях, обострении хронических заболеваний, представляющих угрозу жизни пациента, граждан, не застрахованных по ОМС.</t>
  </si>
  <si>
    <t xml:space="preserve">Специализированная медицинская помощь в стационарных условиях, оказываемая при состояниях, требующих срочного медицинского вмешательства, гражданам, не застрахованные по ОМС </t>
  </si>
  <si>
    <t>Сестринский уход</t>
  </si>
  <si>
    <t>Скорая медицинская помощь</t>
  </si>
  <si>
    <t>Вызов</t>
  </si>
  <si>
    <t xml:space="preserve">ГБУЗ ЛО «Волховская МБ» </t>
  </si>
  <si>
    <t>Специализированная медицинская помощь в стационарных условиях, оказываемая при состояниях, требующих срочного медицинского вмешательства, гражданам, не застрахованные по ОМС *</t>
  </si>
  <si>
    <t>Психиатрия (психотерапия)**</t>
  </si>
  <si>
    <t xml:space="preserve">ГБУЗ ЛО «Волосовская МБ» </t>
  </si>
  <si>
    <t xml:space="preserve">ГБУЗ ЛО «Всеволожская КМБ» </t>
  </si>
  <si>
    <t>Лечебная физкультура и спортивная медицина</t>
  </si>
  <si>
    <t xml:space="preserve">ГБУЗ ЛО «Сертоловская ГБ» </t>
  </si>
  <si>
    <t xml:space="preserve">ГБУЗ ЛО «Выборгская МБ» </t>
  </si>
  <si>
    <t xml:space="preserve">ГБУЗ ЛО «Рощинская РБ» </t>
  </si>
  <si>
    <t>ГБУЗ ЛО «Выборгская ДГБ»</t>
  </si>
  <si>
    <t>ГБУЗ ЛО «Гатчинская КМБ»</t>
  </si>
  <si>
    <t>Первичная специализированная медико-санитарная помощь в амбулаторных условиях по специальностям «дерматовенерология».</t>
  </si>
  <si>
    <t>ГБУЗ ЛО «Кингисеппская МБ»</t>
  </si>
  <si>
    <t>ГБУЗ ЛО «Киришская КМБ»</t>
  </si>
  <si>
    <t>ГБУЗ ЛО «Кировская МБ»</t>
  </si>
  <si>
    <t>ГБУЗ ЛО «Лодейнопольская МБ»</t>
  </si>
  <si>
    <t>ГБУЗ ЛО «Ломоносовская МБ»</t>
  </si>
  <si>
    <t>ГБУЗ ЛО «Лужская МБ»</t>
  </si>
  <si>
    <t>ГБУЗ ЛО «Подпорожская МБ»</t>
  </si>
  <si>
    <t>ГБУЗ ЛО «Приозерская МБ»</t>
  </si>
  <si>
    <t>ГБУЗ ЛО «Сланцевская МБ»</t>
  </si>
  <si>
    <t>ГБУЗ ЛО «Тихвинская МБ»</t>
  </si>
  <si>
    <t>ИТОГО</t>
  </si>
  <si>
    <t>Журнал учета клинико-экспертной работы Ф.№035/-02</t>
  </si>
  <si>
    <t>Хирургическая активность</t>
  </si>
  <si>
    <t>Послеоперационная летальность</t>
  </si>
  <si>
    <t xml:space="preserve">Журнал регистрации вызовов для оказания скорой специализированной </t>
  </si>
  <si>
    <t>Количество обслуженных вызовов для оказания скорой специализированной медицинской помощи</t>
  </si>
  <si>
    <t>учетная форма N 025/у- ВМП (обл.) "Талон на оказание ВМП"</t>
  </si>
  <si>
    <t>Процент охвата санаторно-курортным лечением детей от подлежащих на диспансерном учете.</t>
  </si>
  <si>
    <t>Правильность установления диагноза профессионального заболевания</t>
  </si>
  <si>
    <t>Карта санаторно-курортного лечения</t>
  </si>
  <si>
    <t>Форма статистического наблюдения № 9</t>
  </si>
  <si>
    <t>Доля выпускников медицинских образовательных учреждений Ленинградской области трудоустроенных в медицинских организациях государственной системы здравоохранения Ленинградской области от числа выпускников</t>
  </si>
  <si>
    <t>Форма внутреннего учета сдачи экзамена слушателей</t>
  </si>
  <si>
    <t>Форма посещаемости</t>
  </si>
  <si>
    <t>Форма внутреннего учета трудоустройства выпускников</t>
  </si>
  <si>
    <t>Удельный вес больных алкоголизмом, наркоманией, токсикоманией, находящихся в стадии устойчивой ремиссии заболевания длительностью от 1 года и более от общего числа названных больных, состоящих под наблюдением</t>
  </si>
  <si>
    <t>Форма статистического наблюдения № 37</t>
  </si>
  <si>
    <t>Число больных наркологическими заболеваниями, снятых с наблюдения в связи с достижением длительной ремиссии заболевания (выздоровлением) от общего числа больных, состоящих под наблюдением</t>
  </si>
  <si>
    <t>Процент охвата диспансерным наблюдением ВИЧ-инфицированных больных от общего количества подлежащих</t>
  </si>
  <si>
    <t>Форма статистического наблюдения № 14,№ 30</t>
  </si>
  <si>
    <t>Форма статистического наблюдения № 36</t>
  </si>
  <si>
    <t>Форма приказа Минздрава РФ от 13 февраля 2004 года № 50</t>
  </si>
  <si>
    <t xml:space="preserve">Активное выявление инфекций передаваемых, преимущественно половым путём, с
диагнозом установленным впервые
</t>
  </si>
  <si>
    <t>Количество диагнозов на 100 т. Населения</t>
  </si>
  <si>
    <t>Форма статистического наблюдения № 30</t>
  </si>
  <si>
    <t>Форма статистического наблюдения № 32</t>
  </si>
  <si>
    <t>Форма статистического наблюдения № 33</t>
  </si>
  <si>
    <t>Форма статистического наблюдения № 34</t>
  </si>
  <si>
    <t>Форма статистического наблюдения № 40</t>
  </si>
  <si>
    <t>Форма статистического наблюдения №40</t>
  </si>
  <si>
    <t>Форма статистического наблюдения №  30</t>
  </si>
  <si>
    <t>Форма статистического наблюдения №  40</t>
  </si>
  <si>
    <t>учетная форма  N 066/у-02 «Статистическая карта выбывшего из стационара »;</t>
  </si>
  <si>
    <t>учетная форма N 025/у- ВМП  «Талон на оказание ВМП»</t>
  </si>
  <si>
    <t xml:space="preserve">Обращения </t>
  </si>
  <si>
    <t xml:space="preserve">Посещения </t>
  </si>
  <si>
    <t>Специализированная медицинская помощь в стационарных условиях по профилю «дерматовенерология»</t>
  </si>
  <si>
    <t>Случай лечения</t>
  </si>
  <si>
    <t>Паллиативная медицинская помощь в стационарных условиях, сестринский уход</t>
  </si>
  <si>
    <t>Дерматовенерология (в части венерологии)</t>
  </si>
  <si>
    <t>Первичная специализированная помощь в условиях дневного стационара по профилю: фтизиатрия</t>
  </si>
  <si>
    <t>Специализированная медицинская помощь в условиях дневного стационара по профилю фтизиатрия</t>
  </si>
  <si>
    <t>Специализированная медицинская помощь в условиях дневного стационара по профилю: фтизиатрия</t>
  </si>
  <si>
    <t>Паллиативная медицинская помощь</t>
  </si>
  <si>
    <t>Сводная оценка выполнения государственными учреждениями государственного задания по показателям (качества, объема)</t>
  </si>
  <si>
    <t>Учетная форма N 016/у-02 "Сводная ведомость движения больных и коечного фонда по стационару, отделению или профилю коек стационара круглосуточного пребывания, дневного стационара при больничном учреждении"</t>
  </si>
  <si>
    <t>Показатель (качества, объема)</t>
  </si>
  <si>
    <t>Наименование оказываемой услуги (выполняемой работы)</t>
  </si>
  <si>
    <t>Первичная медико-санитарная помощь оказываемая в экстренной форме при внезапных острых заболеваниях, состояниях, обострении хронических заболеваний, представляющих угрозу жизни пациента, граждан, не застрахованных по ОМС</t>
  </si>
  <si>
    <t>Число случаев лечения</t>
  </si>
  <si>
    <t>ГБУЗ ЛО «Тосненская КМБ»</t>
  </si>
  <si>
    <t xml:space="preserve">ГБУЗ ЛО «Токсовская МБ» </t>
  </si>
  <si>
    <t>Паллиативная медицинская помощь в амбулаторных условиях</t>
  </si>
  <si>
    <t>Специализированная медицинская помощь в условиях дневного стационара по профилю: психотерапия</t>
  </si>
  <si>
    <t>Неврология (психотерапия)</t>
  </si>
  <si>
    <t>Первичная специализированная медицинская помощь, по профилю фтизиатрия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</si>
  <si>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</si>
  <si>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>ГАУЗ ЛО Детский Хоспис</t>
  </si>
  <si>
    <t>Первичная специализированная медико-санитарная помощь</t>
  </si>
  <si>
    <t>Паллиативная медицинская помощь, хоспис в стационаре</t>
  </si>
  <si>
    <t>Наркология</t>
  </si>
  <si>
    <t>Первичная специализированная медицинская помощь, по профилю  психиатрия- наркология, в части наркологии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</si>
  <si>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наркология</t>
  </si>
  <si>
    <t xml:space="preserve">Специализированная медицинская помощь </t>
  </si>
  <si>
    <t>ГБУЗ ЛОНД</t>
  </si>
  <si>
    <t>ГБУЗ ВМНД</t>
  </si>
  <si>
    <t>Посещение</t>
  </si>
  <si>
    <t>Изъятие, хранение и транспортировка органов и (или) тканей человека для трансплантации</t>
  </si>
  <si>
    <t>Первичная-медико санитарная помощь, в части диагностики и лечения по профилю психотерапия</t>
  </si>
  <si>
    <t>Специализированная мед. помощь не включённая в ОМС по профилю ВИЧ-инфекции</t>
  </si>
  <si>
    <t>Специализированная медицинская помощь в условиях дневного стационара по профилю психотерапия</t>
  </si>
  <si>
    <t>Первичная медико-санитарная помощь, в части диагностики и лечения по профилю генетика, консультации врача-генетика</t>
  </si>
  <si>
    <t>Первичная медико-санитарная помощь, в части диагностики и лечения по профилю генетика, консультации врача акушера-гинеколога</t>
  </si>
  <si>
    <t xml:space="preserve">Паллиативная медицинская помощь в амбулаторных условиях </t>
  </si>
  <si>
    <t>Паллиативная медицинская помощь в стационарных условиях</t>
  </si>
  <si>
    <t xml:space="preserve"> Углубленные медицинские обследования спортсменов субъекта Российской Федерации</t>
  </si>
  <si>
    <t>ГБУЗ ЛОКОД</t>
  </si>
  <si>
    <t>СВОДНЫЙ ОТЧЁТ за 2019 год Комитет по здравоохранению Ленинградской области</t>
  </si>
  <si>
    <t>Первичная медико-санитарная помощь, в части диагностики и лечения по профилю психотерапия</t>
  </si>
  <si>
    <t xml:space="preserve">Форма статистического наблюдения № 30
</t>
  </si>
  <si>
    <t>Форма статистической отчетности № 63 "Сведения о донорстве органов и тканей и трансплантации в медицинских организациях"</t>
  </si>
  <si>
    <t>Форма статистического наблюдения № 14, № 30</t>
  </si>
  <si>
    <t>Первичная специализированная медико-санитарная помощь в амбулаторных условиях по специальностям "наркология", "инфекционные болезни", "фтизиатрия", "дерматовенерология", "лечебная физкультура и спортивная медицина", диагностика и лечение по профилю психотерапия, "паллиативная мед. помощь в амбулаторных условиях"</t>
  </si>
  <si>
    <t>ГБУЗ «ЛеноблЦентр»</t>
  </si>
  <si>
    <t>ГБУЗ Санаторий "Сосновый мыс"</t>
  </si>
  <si>
    <t>ГБУЗ ЛО "Центр профпатологии"</t>
  </si>
  <si>
    <t xml:space="preserve">Государственное бюджетное профессиональное образовательное учреждение Ленинградской области «Тихвинский медицинский колледж» 
</t>
  </si>
  <si>
    <t xml:space="preserve">Государственное бюджетное профессиональное образовательное учреждение «Центр непрерывного профессионального медицинского развития Ленинградской области» 
 </t>
  </si>
  <si>
    <t xml:space="preserve">Государственное бюджетное профессиональное образовательное учреждение  Ленинградской области «Выборгский медицинский колледж» 
</t>
  </si>
  <si>
    <t>Учетная форма  N 066/у-02 "Статистическая карта выбывшего из стационара..»;</t>
  </si>
  <si>
    <t>Первичная специализированная медико-санитарная помощь в амбулаторных условиях по специальностям: "наркология", "инфекционные болезни","фтизиатрия", "дерматовенерология"</t>
  </si>
  <si>
    <t>Первичная специализированная медико-санитарная помощь в амбулаторных условиях по специальностям:"наркология", "инфекционные болезни", "фтизиатрия", "дерматовенерология", "паллиативная мед. помощь в амбулаторных условиях", "диагностика и лечение по профилю психотерапия"</t>
  </si>
  <si>
    <t>Специализированная медицинская помощь в стационарных условиях по профилю:психотерапия</t>
  </si>
  <si>
    <t xml:space="preserve"> Первичная специализированная медико-санитарная помощь в амбулаторных условиях по специальностям "инфекционные болезни", "фтизиатрия", "дерматовенерология", "лечебная физкультура и спортивная медицина", "паллиативная медицинская помощь в амбулаторных условиях", "диагностика и лечение по профилю психотерапия"</t>
  </si>
  <si>
    <t>Первичная специализированная медико-санитарная помощь в амбулаторных условиях по специальностям: "фтизиатрия", "дерматовенерология", "инфекционные болезни"</t>
  </si>
  <si>
    <t xml:space="preserve"> Первичная специализированная медико-санитарная помощь в амбулаторных условиях по специальностям: "инфекционные болезни", "фтизиатрия", "дерматовенерология", "диагностика и лечение по профилю психотерапия", "паллиативная медицинская помощь в амбулаторных условиях"</t>
  </si>
  <si>
    <t xml:space="preserve"> Первичная специализированная медико-санитарная помощь в амбулаторных условиях по специальностям: «фтизиатрия», «дерматовенерология»</t>
  </si>
  <si>
    <t>Первичная специализированная медико-санитарная помощь в амбулаторных условиях по специальностям: "наркология", "инфекционные болезни, "фтизиатрия", "дерматовенерология", "лечебная физкультура и спортивная медицина", "паллиативная медицинская помощь в амбулаторных условиях", "диагностика и лечение по профилю психотерапия"</t>
  </si>
  <si>
    <t>Первичная специализированная медико-санитарная помощь в амбулаторных условиях по специальностям: "наркология, "инфекционные болезни", "фтизиатрия", "дерматовенерология", "паллиативная медицинская помощь в амбулаторных условиях", "диагностика и лечение по профилю психотерапия", "лечебная физкультура и спортивная медицина"</t>
  </si>
  <si>
    <t xml:space="preserve">Углубленные медицинские обследования спортсменов </t>
  </si>
  <si>
    <t>Первичная специализированная медико-санитарная помощь в амбулаторных условиях по специальностям: "наркология", "инфекционные болезни", "фтизиатрия", "дерматовенерология", "лечебная физкультура и спортивная медицина",  "диагностика и лечение по профилю психотерапия"</t>
  </si>
  <si>
    <t>Психиатрия (психотерапия)</t>
  </si>
  <si>
    <t>Первичная специализированная медико-санитарная помощь в амбулаторных условиях по специальностям: "наркология", "инфекционные болезни", "фтизиатрия", "дерматовенерология"</t>
  </si>
  <si>
    <t>Первичная специализированная медико-санитарная помощь в амбулаторных условиях по специальностям: "наркология", "инфекционные болезни", "фтизиатрия", "дерматовенерология", "лечебная физкультура и спортивная медицина"</t>
  </si>
  <si>
    <t>Первичная специализированная медико-санитарная помощь в амбулаторных условиях по специальностям: "наркология", "инфекционные болезни", "фтизиатрия", "дерматовенерология", "лечебная физкультура и спортивная медицина", "паллиативная медицинская помощь в амбулаторных условиях"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</si>
  <si>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Психотерапия</t>
  </si>
  <si>
    <t>Скорая, в том числе специализированная, медицинская помощь (за исключением санитарно-авиационной эвакуации)</t>
  </si>
  <si>
    <t>Высокотехнологичная медицинская помощь, не включенная в базовую программу обязательного медицинского страхования</t>
  </si>
  <si>
    <t>№ п/п</t>
  </si>
  <si>
    <t>Первичная специализированная медико-санитарная помощь в амбулаторных условиях по специальностям: "наркология", "инфекционные болезни", "фтизиатрия", "дерматовенерология", "лечебная физкультура и спортивная медицина",  "углубленные медицинские обследования спортсменов субъекта Российской Федерации", "паллиативная медицинская помощь в амбулаторных условиях", "диагностика и лечение по профилю психотерапия"</t>
  </si>
  <si>
    <t>Первичная специализированная медико-санитарная помощь в амбулаторных условиях - посещения выездной патронажной службой паллиативной медицинской помощи детям</t>
  </si>
  <si>
    <t>Удовлетворенность потребителей в оказанной государственной услуге</t>
  </si>
  <si>
    <t>% от населения соответствующего возраста</t>
  </si>
  <si>
    <t xml:space="preserve">Активное выявление инфекций, передаваемых преимущественно половым путём.Профилактических осмотров подростков
</t>
  </si>
  <si>
    <t xml:space="preserve">Эффективность лечения </t>
  </si>
  <si>
    <t>Клиническое излечение больных туберкулезом</t>
  </si>
  <si>
    <t>ГБУЗ ЛО «Вырицкая РБ» (исключена из реестра 04.03.2019 года в связи с реорганизацией в форме присоединения к ГБУЗ ЛО "Гатчинская КМБ")</t>
  </si>
  <si>
    <t xml:space="preserve"> Первичная специализированная медико-санитарная помощь в амбулаторных условиях по специальностям: "инфекционные болезни", "фтизиатрия", "дерматовенерология", "лечебная физкультура и спортивная медицина", "углубленное медицинское обследование спортсменов", "паллиативная медицинская помощь в амбулаторных условиях",  "диагностика и лечение по профилю психотерапия"</t>
  </si>
  <si>
    <t>Журнал регистрации вызовов для оказания скорой специализированной мед. помощи</t>
  </si>
  <si>
    <t>92.9 Исполнено</t>
  </si>
  <si>
    <t>100 Исполнено</t>
  </si>
  <si>
    <t>102.2 Исполнено</t>
  </si>
  <si>
    <t>101 Исполнено</t>
  </si>
  <si>
    <t>105.3 Исполнено</t>
  </si>
  <si>
    <t>Низкая приверженность пациентов данного профиля к выполнению рекомендаций врача, в том числе к регулярным посещениям врача в рамках диспансерного наблюдения. Пациенты данного профиля отдают предпочтение лечению в коммерческих медицинских организациях анонимно.</t>
  </si>
  <si>
    <t>Пациенты без полиса ОМС, нуждающиеся в мед. помощи, отсутствовали.</t>
  </si>
  <si>
    <t>Снижения уровня посмертного донорства.</t>
  </si>
  <si>
    <t>Дефицит кадров, отсутствие врача-инфекциониста в связи с длительным больничным листом, замена врача на данный период не производилась, в связи с отсутствием дополнительного специалиста по данному профилю, пациенты повторно не явялялись на прием.</t>
  </si>
  <si>
    <t>В связи с особенностями оказания медицинской помощи пациентам и установленными диагнозами, были несоблюдены средние сроки лечения (15 койко-дней, вместо 7),количество случаев госпитализаций было выполнено не в полном объеме.</t>
  </si>
  <si>
    <t>92.19 Исполнено</t>
  </si>
  <si>
    <t>Дефицит кадров.</t>
  </si>
  <si>
    <t>В 2019 году государственное задание по данному профилю было доведено впервые, также отмечался кадровый дефицит.</t>
  </si>
  <si>
    <t>В связи с активной работой в течение 2019 года страховых медицинских компаний на территории Волховского района, количество обратившихся за мед. помощью без полиса ОМС сократилось в 4 квартале 2019 года.</t>
  </si>
  <si>
    <t>Неисполнение плановых объемов связано с улучшением идентификации пациентов в базе системы ОМС.</t>
  </si>
  <si>
    <t>92.44 Исполнено</t>
  </si>
  <si>
    <t>В 2019 году государственное задание по данным профилям было доведено впервые, также отмечался кадровый дефицит.</t>
  </si>
  <si>
    <t>97.13 Исполнено</t>
  </si>
  <si>
    <t>98.6 Испонено</t>
  </si>
  <si>
    <t>99.7 Исполнено</t>
  </si>
  <si>
    <t>100.2 Исполнено</t>
  </si>
  <si>
    <t>100.1 Исполнено</t>
  </si>
  <si>
    <t>103.7 Исполнено</t>
  </si>
  <si>
    <t xml:space="preserve"> В 2019 году объемы по данному профилю были даны впервые, лицензия была получена в июне 2019 года, врач-психотерапевт был принят на работу 05.07.2019 года, в связи с этим объемы выполнены не в полной мере</t>
  </si>
  <si>
    <t>Невыполнение объемов на 20% связано с тем, что специалист, имеющий сертификат по паллиативной мед. помощи в учреждении один, на время его отсутствия (отпуск, болезь) заменить его не представляется возможным. Кроме того, пациенты, получающие лечение в паллиативном отделении- это в основном жители Гатчинского района, привлечение пациентов из других районов проблематично, ввиду территориальной отдаленности. Высокая леталоьность пациентов данного профиля.</t>
  </si>
  <si>
    <t>103.2 Исполнено</t>
  </si>
  <si>
    <t>54.9 Исполнено</t>
  </si>
  <si>
    <t>93.67 Исполнено</t>
  </si>
  <si>
    <t>В 2019 году государственное задание по данному профилю было доведено впервые,врач психотерапевт был принят на работу с 15.04.2019 года</t>
  </si>
  <si>
    <t>95.9 Исполнено</t>
  </si>
  <si>
    <t>102.7 Исполнено</t>
  </si>
  <si>
    <t>104 Исполнено</t>
  </si>
  <si>
    <t>106 Исполнено</t>
  </si>
  <si>
    <t>107 Исполнено</t>
  </si>
  <si>
    <t>В связи с тем, что руководство спортивных школ с сентября по декабрь 2019 г. не направляло детей, подлежащих к осмотру к врачу по спортивной медицине, объемы выполнены не в полной мере.</t>
  </si>
  <si>
    <t>96.9 Исполнено</t>
  </si>
  <si>
    <t>95.5 Исполнено</t>
  </si>
  <si>
    <t>103.3 Исполнено</t>
  </si>
  <si>
    <t>103.1 Исполнено</t>
  </si>
  <si>
    <t>97.8 Исполнено</t>
  </si>
  <si>
    <t>107.4 Исполнено</t>
  </si>
  <si>
    <t>111.2 Исполнено</t>
  </si>
  <si>
    <t>104.7 Исполнено</t>
  </si>
  <si>
    <t xml:space="preserve">Низкая приверженность пациентов данного профиля к выполнению рекомендаций врача, в том числе к регулярным посещениям врача в рамках диспансерного наблюдения.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</si>
</sst>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Объёмы МУЗ 2014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500"/>
  <sheetViews>
    <sheetView tabSelected="1" zoomScale="74" zoomScaleNormal="74" workbookViewId="0">
      <pane xSplit="2" ySplit="3" topLeftCell="C263" activePane="bottomRight" state="frozen"/>
      <selection pane="topRight" activeCell="B1" sqref="B1"/>
      <selection pane="bottomLeft" activeCell="A4" sqref="A4"/>
      <selection pane="bottomRight" activeCell="L265" sqref="L265"/>
    </sheetView>
  </sheetViews>
  <sheetFormatPr defaultColWidth="9.140625" defaultRowHeight="15" x14ac:dyDescent="0.25"/>
  <cols>
    <col min="1" max="1" width="7.140625" style="26" customWidth="1"/>
    <col min="2" max="2" width="28.85546875" style="26" customWidth="1"/>
    <col min="3" max="3" width="28.28515625" style="30" customWidth="1"/>
    <col min="4" max="5" width="13.85546875" style="57" customWidth="1"/>
    <col min="6" max="6" width="37.7109375" style="30" customWidth="1"/>
    <col min="7" max="7" width="16.140625" style="57" customWidth="1"/>
    <col min="8" max="8" width="20.85546875" style="57" customWidth="1"/>
    <col min="9" max="9" width="14.42578125" style="57" customWidth="1"/>
    <col min="10" max="10" width="26.28515625" style="58" customWidth="1"/>
    <col min="11" max="11" width="31" style="59" customWidth="1"/>
    <col min="12" max="12" width="59.7109375" style="26" customWidth="1"/>
    <col min="13" max="13" width="32.5703125" style="57" customWidth="1"/>
    <col min="14" max="14" width="12.42578125" style="26" bestFit="1" customWidth="1"/>
    <col min="15" max="15" width="11.5703125" style="1" bestFit="1" customWidth="1"/>
    <col min="16" max="16384" width="9.140625" style="1"/>
  </cols>
  <sheetData>
    <row r="1" spans="1:42" ht="19.5" customHeight="1" x14ac:dyDescent="0.25">
      <c r="B1" s="110" t="s">
        <v>154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42" ht="19.5" customHeight="1" x14ac:dyDescent="0.25">
      <c r="B2" s="19"/>
      <c r="C2" s="20"/>
      <c r="D2" s="111" t="s">
        <v>11</v>
      </c>
      <c r="E2" s="111"/>
      <c r="F2" s="111"/>
      <c r="G2" s="111"/>
      <c r="H2" s="111"/>
      <c r="I2" s="111"/>
      <c r="J2" s="111"/>
      <c r="K2" s="111"/>
      <c r="L2" s="19"/>
      <c r="M2" s="16"/>
      <c r="N2" s="19"/>
    </row>
    <row r="3" spans="1:42" ht="75.75" customHeight="1" x14ac:dyDescent="0.25">
      <c r="A3" s="5" t="s">
        <v>185</v>
      </c>
      <c r="B3" s="14" t="s">
        <v>0</v>
      </c>
      <c r="C3" s="6" t="s">
        <v>124</v>
      </c>
      <c r="D3" s="12" t="s">
        <v>1</v>
      </c>
      <c r="E3" s="12" t="s">
        <v>123</v>
      </c>
      <c r="F3" s="12" t="s">
        <v>3</v>
      </c>
      <c r="G3" s="12" t="s">
        <v>4</v>
      </c>
      <c r="H3" s="12" t="s">
        <v>5</v>
      </c>
      <c r="I3" s="12" t="s">
        <v>6</v>
      </c>
      <c r="J3" s="22" t="s">
        <v>7</v>
      </c>
      <c r="K3" s="22" t="s">
        <v>121</v>
      </c>
      <c r="L3" s="12" t="s">
        <v>8</v>
      </c>
      <c r="M3" s="12" t="s">
        <v>9</v>
      </c>
      <c r="N3" s="12" t="s">
        <v>10</v>
      </c>
    </row>
    <row r="4" spans="1:42" ht="45" x14ac:dyDescent="0.25">
      <c r="A4" s="71">
        <v>1</v>
      </c>
      <c r="B4" s="103" t="s">
        <v>12</v>
      </c>
      <c r="C4" s="84" t="s">
        <v>183</v>
      </c>
      <c r="D4" s="92" t="s">
        <v>2</v>
      </c>
      <c r="E4" s="12" t="s">
        <v>13</v>
      </c>
      <c r="F4" s="6" t="s">
        <v>82</v>
      </c>
      <c r="G4" s="5" t="s">
        <v>17</v>
      </c>
      <c r="H4" s="5">
        <v>100</v>
      </c>
      <c r="I4" s="5">
        <v>100</v>
      </c>
      <c r="J4" s="3">
        <v>100</v>
      </c>
      <c r="K4" s="74">
        <f>(J5+J4)/2</f>
        <v>100.09375</v>
      </c>
      <c r="L4" s="71"/>
      <c r="M4" s="65" t="s">
        <v>195</v>
      </c>
      <c r="N4" s="94" t="s">
        <v>196</v>
      </c>
    </row>
    <row r="5" spans="1:42" s="4" customFormat="1" ht="30" x14ac:dyDescent="0.25">
      <c r="A5" s="72"/>
      <c r="B5" s="104"/>
      <c r="C5" s="84"/>
      <c r="D5" s="92"/>
      <c r="E5" s="12" t="s">
        <v>18</v>
      </c>
      <c r="F5" s="6" t="s">
        <v>20</v>
      </c>
      <c r="G5" s="5" t="s">
        <v>19</v>
      </c>
      <c r="H5" s="3">
        <v>1600</v>
      </c>
      <c r="I5" s="3">
        <v>1603</v>
      </c>
      <c r="J5" s="3">
        <f>I5/H5*100</f>
        <v>100.1875</v>
      </c>
      <c r="K5" s="75"/>
      <c r="L5" s="73"/>
      <c r="M5" s="67"/>
      <c r="N5" s="9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30" x14ac:dyDescent="0.25">
      <c r="A6" s="72"/>
      <c r="B6" s="104"/>
      <c r="C6" s="84" t="s">
        <v>184</v>
      </c>
      <c r="D6" s="92" t="s">
        <v>2</v>
      </c>
      <c r="E6" s="12" t="s">
        <v>13</v>
      </c>
      <c r="F6" s="6" t="s">
        <v>79</v>
      </c>
      <c r="G6" s="5">
        <v>100</v>
      </c>
      <c r="H6" s="5">
        <v>100</v>
      </c>
      <c r="I6" s="5">
        <v>100</v>
      </c>
      <c r="J6" s="3">
        <v>100</v>
      </c>
      <c r="K6" s="74">
        <v>100</v>
      </c>
      <c r="L6" s="71"/>
      <c r="M6" s="112" t="s">
        <v>166</v>
      </c>
      <c r="N6" s="95"/>
    </row>
    <row r="7" spans="1:42" ht="30" x14ac:dyDescent="0.25">
      <c r="A7" s="72"/>
      <c r="B7" s="104"/>
      <c r="C7" s="84"/>
      <c r="D7" s="92"/>
      <c r="E7" s="12" t="s">
        <v>13</v>
      </c>
      <c r="F7" s="6" t="s">
        <v>80</v>
      </c>
      <c r="G7" s="5" t="s">
        <v>17</v>
      </c>
      <c r="H7" s="9">
        <v>2.5</v>
      </c>
      <c r="I7" s="10">
        <v>1.4</v>
      </c>
      <c r="J7" s="64">
        <v>100</v>
      </c>
      <c r="K7" s="99"/>
      <c r="L7" s="72"/>
      <c r="M7" s="113"/>
      <c r="N7" s="95"/>
    </row>
    <row r="8" spans="1:42" ht="120" x14ac:dyDescent="0.25">
      <c r="A8" s="72"/>
      <c r="B8" s="104"/>
      <c r="C8" s="84"/>
      <c r="D8" s="92"/>
      <c r="E8" s="12" t="s">
        <v>18</v>
      </c>
      <c r="F8" s="6" t="s">
        <v>21</v>
      </c>
      <c r="G8" s="12" t="s">
        <v>22</v>
      </c>
      <c r="H8" s="3">
        <v>2861</v>
      </c>
      <c r="I8" s="3">
        <v>2843</v>
      </c>
      <c r="J8" s="3">
        <f>I8/H8*100</f>
        <v>99.370849353372947</v>
      </c>
      <c r="K8" s="75"/>
      <c r="L8" s="73"/>
      <c r="M8" s="15" t="s">
        <v>122</v>
      </c>
      <c r="N8" s="95"/>
    </row>
    <row r="9" spans="1:42" ht="84" customHeight="1" x14ac:dyDescent="0.25">
      <c r="A9" s="72"/>
      <c r="B9" s="104"/>
      <c r="C9" s="27" t="s">
        <v>148</v>
      </c>
      <c r="D9" s="71" t="s">
        <v>2</v>
      </c>
      <c r="E9" s="12" t="s">
        <v>18</v>
      </c>
      <c r="F9" s="6" t="s">
        <v>148</v>
      </c>
      <c r="G9" s="12" t="s">
        <v>143</v>
      </c>
      <c r="H9" s="3">
        <v>642</v>
      </c>
      <c r="I9" s="3">
        <v>680</v>
      </c>
      <c r="J9" s="3">
        <f>I9/H9*100</f>
        <v>105.91900311526479</v>
      </c>
      <c r="K9" s="3">
        <f>J9</f>
        <v>105.91900311526479</v>
      </c>
      <c r="L9" s="28"/>
      <c r="M9" s="12" t="s">
        <v>101</v>
      </c>
      <c r="N9" s="95"/>
    </row>
    <row r="10" spans="1:42" ht="90" x14ac:dyDescent="0.25">
      <c r="A10" s="72"/>
      <c r="B10" s="104"/>
      <c r="C10" s="27" t="s">
        <v>149</v>
      </c>
      <c r="D10" s="73"/>
      <c r="E10" s="12" t="s">
        <v>18</v>
      </c>
      <c r="F10" s="6" t="s">
        <v>149</v>
      </c>
      <c r="G10" s="12" t="s">
        <v>143</v>
      </c>
      <c r="H10" s="3">
        <v>2622</v>
      </c>
      <c r="I10" s="3">
        <v>2936</v>
      </c>
      <c r="J10" s="3">
        <f>I10/H10*100</f>
        <v>111.97559115179251</v>
      </c>
      <c r="K10" s="3">
        <f>J10</f>
        <v>111.97559115179251</v>
      </c>
      <c r="L10" s="28"/>
      <c r="M10" s="12" t="s">
        <v>156</v>
      </c>
      <c r="N10" s="95"/>
    </row>
    <row r="11" spans="1:42" ht="75" x14ac:dyDescent="0.25">
      <c r="A11" s="73"/>
      <c r="B11" s="105"/>
      <c r="C11" s="6" t="s">
        <v>144</v>
      </c>
      <c r="D11" s="5" t="s">
        <v>34</v>
      </c>
      <c r="E11" s="12" t="s">
        <v>18</v>
      </c>
      <c r="F11" s="6" t="s">
        <v>144</v>
      </c>
      <c r="G11" s="12" t="s">
        <v>34</v>
      </c>
      <c r="H11" s="3">
        <v>15</v>
      </c>
      <c r="I11" s="3">
        <v>7</v>
      </c>
      <c r="J11" s="3">
        <f>I11/H11*100</f>
        <v>46.666666666666664</v>
      </c>
      <c r="K11" s="3">
        <f>J11</f>
        <v>46.666666666666664</v>
      </c>
      <c r="L11" s="61" t="s">
        <v>203</v>
      </c>
      <c r="M11" s="15" t="s">
        <v>157</v>
      </c>
      <c r="N11" s="96"/>
    </row>
    <row r="12" spans="1:42" ht="72.75" customHeight="1" x14ac:dyDescent="0.25">
      <c r="A12" s="71">
        <v>2</v>
      </c>
      <c r="B12" s="102" t="s">
        <v>23</v>
      </c>
      <c r="C12" s="84" t="s">
        <v>183</v>
      </c>
      <c r="D12" s="92" t="s">
        <v>2</v>
      </c>
      <c r="E12" s="12" t="s">
        <v>13</v>
      </c>
      <c r="F12" s="6" t="s">
        <v>82</v>
      </c>
      <c r="G12" s="5" t="s">
        <v>17</v>
      </c>
      <c r="H12" s="5">
        <v>100</v>
      </c>
      <c r="I12" s="5">
        <v>100</v>
      </c>
      <c r="J12" s="3">
        <v>100</v>
      </c>
      <c r="K12" s="74">
        <f>(J13+J12)/2</f>
        <v>100</v>
      </c>
      <c r="L12" s="29"/>
      <c r="M12" s="65" t="s">
        <v>81</v>
      </c>
      <c r="N12" s="79" t="s">
        <v>197</v>
      </c>
    </row>
    <row r="13" spans="1:42" ht="33.75" customHeight="1" x14ac:dyDescent="0.25">
      <c r="A13" s="72"/>
      <c r="B13" s="102"/>
      <c r="C13" s="84"/>
      <c r="D13" s="92"/>
      <c r="E13" s="12" t="s">
        <v>18</v>
      </c>
      <c r="F13" s="6" t="s">
        <v>20</v>
      </c>
      <c r="G13" s="5" t="s">
        <v>19</v>
      </c>
      <c r="H13" s="5">
        <v>870</v>
      </c>
      <c r="I13" s="5">
        <v>870</v>
      </c>
      <c r="J13" s="3">
        <f>I13/H13*100</f>
        <v>100</v>
      </c>
      <c r="K13" s="75"/>
      <c r="L13" s="29"/>
      <c r="M13" s="67"/>
      <c r="N13" s="80"/>
    </row>
    <row r="14" spans="1:42" ht="41.25" customHeight="1" x14ac:dyDescent="0.25">
      <c r="A14" s="72"/>
      <c r="B14" s="102"/>
      <c r="C14" s="84" t="s">
        <v>184</v>
      </c>
      <c r="D14" s="92" t="s">
        <v>2</v>
      </c>
      <c r="E14" s="65" t="s">
        <v>13</v>
      </c>
      <c r="F14" s="30" t="s">
        <v>79</v>
      </c>
      <c r="G14" s="5" t="s">
        <v>17</v>
      </c>
      <c r="H14" s="5">
        <v>100</v>
      </c>
      <c r="I14" s="5">
        <v>100</v>
      </c>
      <c r="J14" s="3">
        <v>100</v>
      </c>
      <c r="K14" s="74">
        <f>(J14+J15+J16)/3</f>
        <v>100</v>
      </c>
      <c r="L14" s="29"/>
      <c r="M14" s="65" t="s">
        <v>166</v>
      </c>
      <c r="N14" s="80"/>
    </row>
    <row r="15" spans="1:42" ht="41.25" customHeight="1" x14ac:dyDescent="0.25">
      <c r="A15" s="72"/>
      <c r="B15" s="102"/>
      <c r="C15" s="84"/>
      <c r="D15" s="92"/>
      <c r="E15" s="66"/>
      <c r="F15" s="6" t="s">
        <v>80</v>
      </c>
      <c r="G15" s="5" t="s">
        <v>17</v>
      </c>
      <c r="H15" s="5">
        <v>0.28000000000000003</v>
      </c>
      <c r="I15" s="5">
        <v>0</v>
      </c>
      <c r="J15" s="33">
        <v>100</v>
      </c>
      <c r="K15" s="99"/>
      <c r="L15" s="29"/>
      <c r="M15" s="67"/>
      <c r="N15" s="80"/>
    </row>
    <row r="16" spans="1:42" ht="85.5" customHeight="1" x14ac:dyDescent="0.25">
      <c r="A16" s="73"/>
      <c r="B16" s="102"/>
      <c r="C16" s="84"/>
      <c r="D16" s="92"/>
      <c r="E16" s="12" t="s">
        <v>18</v>
      </c>
      <c r="F16" s="6" t="s">
        <v>21</v>
      </c>
      <c r="G16" s="12" t="s">
        <v>22</v>
      </c>
      <c r="H16" s="5">
        <v>246</v>
      </c>
      <c r="I16" s="5">
        <v>246</v>
      </c>
      <c r="J16" s="3">
        <f>I16/H16*100</f>
        <v>100</v>
      </c>
      <c r="K16" s="75"/>
      <c r="L16" s="29"/>
      <c r="M16" s="31" t="s">
        <v>83</v>
      </c>
      <c r="N16" s="81"/>
    </row>
    <row r="17" spans="1:14" ht="75" x14ac:dyDescent="0.25">
      <c r="A17" s="71">
        <v>3</v>
      </c>
      <c r="B17" s="114" t="s">
        <v>160</v>
      </c>
      <c r="C17" s="88" t="s">
        <v>24</v>
      </c>
      <c r="D17" s="71" t="s">
        <v>2</v>
      </c>
      <c r="E17" s="12" t="s">
        <v>13</v>
      </c>
      <c r="F17" s="6" t="s">
        <v>190</v>
      </c>
      <c r="G17" s="12" t="s">
        <v>189</v>
      </c>
      <c r="H17" s="11">
        <v>9</v>
      </c>
      <c r="I17" s="11">
        <v>9.4</v>
      </c>
      <c r="J17" s="63">
        <f>I17/H17*100</f>
        <v>104.44444444444446</v>
      </c>
      <c r="K17" s="74">
        <f>(J17++J18+J19)/3</f>
        <v>102.38879379254666</v>
      </c>
      <c r="L17" s="29"/>
      <c r="M17" s="78" t="s">
        <v>87</v>
      </c>
      <c r="N17" s="94" t="s">
        <v>198</v>
      </c>
    </row>
    <row r="18" spans="1:14" ht="26.25" customHeight="1" x14ac:dyDescent="0.25">
      <c r="A18" s="72"/>
      <c r="B18" s="115"/>
      <c r="C18" s="89"/>
      <c r="D18" s="72"/>
      <c r="E18" s="65" t="s">
        <v>18</v>
      </c>
      <c r="F18" s="68" t="s">
        <v>25</v>
      </c>
      <c r="G18" s="32" t="s">
        <v>26</v>
      </c>
      <c r="H18" s="3">
        <v>8515</v>
      </c>
      <c r="I18" s="3">
        <v>8571</v>
      </c>
      <c r="J18" s="3">
        <f t="shared" ref="J18:J23" si="0">I18/H18*100</f>
        <v>100.65766294773928</v>
      </c>
      <c r="K18" s="99"/>
      <c r="L18" s="29"/>
      <c r="M18" s="78"/>
      <c r="N18" s="95"/>
    </row>
    <row r="19" spans="1:14" ht="37.5" customHeight="1" x14ac:dyDescent="0.25">
      <c r="A19" s="72"/>
      <c r="B19" s="115"/>
      <c r="C19" s="89"/>
      <c r="D19" s="72"/>
      <c r="E19" s="67"/>
      <c r="F19" s="70"/>
      <c r="G19" s="5" t="s">
        <v>27</v>
      </c>
      <c r="H19" s="3">
        <v>4263</v>
      </c>
      <c r="I19" s="3">
        <v>4351</v>
      </c>
      <c r="J19" s="3">
        <f t="shared" si="0"/>
        <v>102.06427398545625</v>
      </c>
      <c r="K19" s="99"/>
      <c r="L19" s="29"/>
      <c r="M19" s="78"/>
      <c r="N19" s="95"/>
    </row>
    <row r="20" spans="1:14" ht="87" customHeight="1" x14ac:dyDescent="0.25">
      <c r="A20" s="72"/>
      <c r="B20" s="115"/>
      <c r="C20" s="84" t="s">
        <v>28</v>
      </c>
      <c r="D20" s="92" t="s">
        <v>2</v>
      </c>
      <c r="E20" s="12" t="s">
        <v>13</v>
      </c>
      <c r="F20" s="27" t="s">
        <v>188</v>
      </c>
      <c r="G20" s="8" t="s">
        <v>17</v>
      </c>
      <c r="H20" s="8">
        <v>75</v>
      </c>
      <c r="I20" s="8">
        <v>75</v>
      </c>
      <c r="J20" s="3">
        <v>100</v>
      </c>
      <c r="K20" s="74">
        <f>(J20+J21)/2</f>
        <v>100.12820512820512</v>
      </c>
      <c r="L20" s="29"/>
      <c r="M20" s="78"/>
      <c r="N20" s="95"/>
    </row>
    <row r="21" spans="1:14" ht="86.25" customHeight="1" x14ac:dyDescent="0.25">
      <c r="A21" s="72"/>
      <c r="B21" s="115"/>
      <c r="C21" s="84"/>
      <c r="D21" s="92"/>
      <c r="E21" s="12" t="s">
        <v>18</v>
      </c>
      <c r="F21" s="6" t="s">
        <v>29</v>
      </c>
      <c r="G21" s="12" t="s">
        <v>126</v>
      </c>
      <c r="H21" s="5">
        <v>390</v>
      </c>
      <c r="I21" s="5">
        <v>391</v>
      </c>
      <c r="J21" s="3">
        <f t="shared" si="0"/>
        <v>100.25641025641025</v>
      </c>
      <c r="K21" s="75"/>
      <c r="L21" s="29"/>
      <c r="M21" s="78"/>
      <c r="N21" s="95"/>
    </row>
    <row r="22" spans="1:14" ht="65.25" customHeight="1" x14ac:dyDescent="0.25">
      <c r="A22" s="72"/>
      <c r="B22" s="115"/>
      <c r="C22" s="84" t="s">
        <v>30</v>
      </c>
      <c r="D22" s="78" t="s">
        <v>2</v>
      </c>
      <c r="E22" s="32" t="s">
        <v>13</v>
      </c>
      <c r="F22" s="27" t="s">
        <v>188</v>
      </c>
      <c r="G22" s="5" t="s">
        <v>17</v>
      </c>
      <c r="H22" s="5">
        <v>75</v>
      </c>
      <c r="I22" s="5">
        <v>75</v>
      </c>
      <c r="J22" s="3">
        <f t="shared" si="0"/>
        <v>100</v>
      </c>
      <c r="K22" s="74">
        <f>(J23+J22)/2</f>
        <v>104.15384615384616</v>
      </c>
      <c r="L22" s="29"/>
      <c r="M22" s="78"/>
      <c r="N22" s="95"/>
    </row>
    <row r="23" spans="1:14" ht="51" customHeight="1" x14ac:dyDescent="0.25">
      <c r="A23" s="73"/>
      <c r="B23" s="116"/>
      <c r="C23" s="84"/>
      <c r="D23" s="78"/>
      <c r="E23" s="12" t="s">
        <v>18</v>
      </c>
      <c r="F23" s="6" t="s">
        <v>113</v>
      </c>
      <c r="G23" s="12" t="s">
        <v>22</v>
      </c>
      <c r="H23" s="5">
        <v>325</v>
      </c>
      <c r="I23" s="5">
        <v>352</v>
      </c>
      <c r="J23" s="3">
        <f t="shared" si="0"/>
        <v>108.30769230769231</v>
      </c>
      <c r="K23" s="75"/>
      <c r="L23" s="29"/>
      <c r="M23" s="78"/>
      <c r="N23" s="96"/>
    </row>
    <row r="24" spans="1:14" ht="66" customHeight="1" x14ac:dyDescent="0.25">
      <c r="A24" s="71">
        <v>4</v>
      </c>
      <c r="B24" s="100" t="s">
        <v>161</v>
      </c>
      <c r="C24" s="84" t="s">
        <v>31</v>
      </c>
      <c r="D24" s="78" t="s">
        <v>2</v>
      </c>
      <c r="E24" s="32" t="s">
        <v>13</v>
      </c>
      <c r="F24" s="27" t="s">
        <v>84</v>
      </c>
      <c r="G24" s="5" t="s">
        <v>17</v>
      </c>
      <c r="H24" s="8">
        <v>100</v>
      </c>
      <c r="I24" s="8">
        <v>100</v>
      </c>
      <c r="J24" s="3">
        <v>100</v>
      </c>
      <c r="K24" s="74">
        <f>(J24+J25)/2</f>
        <v>100.74453781512605</v>
      </c>
      <c r="L24" s="29"/>
      <c r="M24" s="65" t="s">
        <v>86</v>
      </c>
      <c r="N24" s="76" t="s">
        <v>199</v>
      </c>
    </row>
    <row r="25" spans="1:14" ht="42" customHeight="1" x14ac:dyDescent="0.25">
      <c r="A25" s="73"/>
      <c r="B25" s="100"/>
      <c r="C25" s="84"/>
      <c r="D25" s="78"/>
      <c r="E25" s="12" t="s">
        <v>18</v>
      </c>
      <c r="F25" s="6" t="s">
        <v>32</v>
      </c>
      <c r="G25" s="12" t="s">
        <v>33</v>
      </c>
      <c r="H25" s="3">
        <v>29750</v>
      </c>
      <c r="I25" s="3">
        <v>30193</v>
      </c>
      <c r="J25" s="3">
        <f>I25/H25*100</f>
        <v>101.48907563025209</v>
      </c>
      <c r="K25" s="75"/>
      <c r="L25" s="29"/>
      <c r="M25" s="67"/>
      <c r="N25" s="67"/>
    </row>
    <row r="26" spans="1:14" ht="51" customHeight="1" x14ac:dyDescent="0.25">
      <c r="A26" s="71">
        <v>5</v>
      </c>
      <c r="B26" s="100" t="s">
        <v>162</v>
      </c>
      <c r="C26" s="84" t="s">
        <v>35</v>
      </c>
      <c r="D26" s="92" t="s">
        <v>34</v>
      </c>
      <c r="E26" s="32" t="s">
        <v>13</v>
      </c>
      <c r="F26" s="27" t="s">
        <v>85</v>
      </c>
      <c r="G26" s="5" t="s">
        <v>17</v>
      </c>
      <c r="H26" s="8">
        <v>98</v>
      </c>
      <c r="I26" s="8">
        <v>98</v>
      </c>
      <c r="J26" s="3">
        <v>100</v>
      </c>
      <c r="K26" s="74">
        <f>(J26+J27)/2</f>
        <v>100.23529411764706</v>
      </c>
      <c r="L26" s="29"/>
      <c r="M26" s="65" t="s">
        <v>78</v>
      </c>
      <c r="N26" s="76" t="s">
        <v>197</v>
      </c>
    </row>
    <row r="27" spans="1:14" ht="51.75" customHeight="1" x14ac:dyDescent="0.25">
      <c r="A27" s="73"/>
      <c r="B27" s="100"/>
      <c r="C27" s="84"/>
      <c r="D27" s="92"/>
      <c r="E27" s="12" t="s">
        <v>18</v>
      </c>
      <c r="F27" s="6" t="s">
        <v>36</v>
      </c>
      <c r="G27" s="12" t="s">
        <v>37</v>
      </c>
      <c r="H27" s="5">
        <v>850</v>
      </c>
      <c r="I27" s="5">
        <v>854</v>
      </c>
      <c r="J27" s="3">
        <f t="shared" ref="J27:J39" si="1">I27/H27*100</f>
        <v>100.47058823529412</v>
      </c>
      <c r="K27" s="75"/>
      <c r="L27" s="29"/>
      <c r="M27" s="67"/>
      <c r="N27" s="67"/>
    </row>
    <row r="28" spans="1:14" ht="124.5" customHeight="1" x14ac:dyDescent="0.25">
      <c r="A28" s="71">
        <v>6</v>
      </c>
      <c r="B28" s="103" t="s">
        <v>163</v>
      </c>
      <c r="C28" s="68" t="s">
        <v>38</v>
      </c>
      <c r="D28" s="71" t="s">
        <v>2</v>
      </c>
      <c r="E28" s="12" t="s">
        <v>13</v>
      </c>
      <c r="F28" s="6" t="s">
        <v>88</v>
      </c>
      <c r="G28" s="5" t="s">
        <v>17</v>
      </c>
      <c r="H28" s="5">
        <v>63</v>
      </c>
      <c r="I28" s="5">
        <v>63</v>
      </c>
      <c r="J28" s="3">
        <f t="shared" si="1"/>
        <v>100</v>
      </c>
      <c r="K28" s="74">
        <f>(J28+J29)/2</f>
        <v>99.633699633699635</v>
      </c>
      <c r="L28" s="29"/>
      <c r="M28" s="12" t="s">
        <v>91</v>
      </c>
      <c r="N28" s="117" t="s">
        <v>197</v>
      </c>
    </row>
    <row r="29" spans="1:14" ht="123" customHeight="1" x14ac:dyDescent="0.25">
      <c r="A29" s="72"/>
      <c r="B29" s="108"/>
      <c r="C29" s="70"/>
      <c r="D29" s="73"/>
      <c r="E29" s="12" t="s">
        <v>18</v>
      </c>
      <c r="F29" s="6" t="s">
        <v>39</v>
      </c>
      <c r="G29" s="5" t="s">
        <v>40</v>
      </c>
      <c r="H29" s="5">
        <v>546</v>
      </c>
      <c r="I29" s="5">
        <v>542</v>
      </c>
      <c r="J29" s="3">
        <f t="shared" si="1"/>
        <v>99.26739926739927</v>
      </c>
      <c r="K29" s="75"/>
      <c r="L29" s="29"/>
      <c r="M29" s="12" t="s">
        <v>90</v>
      </c>
      <c r="N29" s="118"/>
    </row>
    <row r="30" spans="1:14" ht="46.5" customHeight="1" x14ac:dyDescent="0.25">
      <c r="A30" s="72"/>
      <c r="B30" s="108"/>
      <c r="C30" s="68" t="s">
        <v>41</v>
      </c>
      <c r="D30" s="71" t="s">
        <v>2</v>
      </c>
      <c r="E30" s="12" t="s">
        <v>13</v>
      </c>
      <c r="F30" s="6" t="s">
        <v>42</v>
      </c>
      <c r="G30" s="5" t="s">
        <v>17</v>
      </c>
      <c r="H30" s="5">
        <v>100</v>
      </c>
      <c r="I30" s="5">
        <v>100</v>
      </c>
      <c r="J30" s="3">
        <f t="shared" si="1"/>
        <v>100</v>
      </c>
      <c r="K30" s="74">
        <f>(J30+J31)/2</f>
        <v>99.789029535864984</v>
      </c>
      <c r="L30" s="29"/>
      <c r="M30" s="12" t="s">
        <v>89</v>
      </c>
      <c r="N30" s="118"/>
    </row>
    <row r="31" spans="1:14" ht="65.25" customHeight="1" x14ac:dyDescent="0.25">
      <c r="A31" s="73"/>
      <c r="B31" s="109"/>
      <c r="C31" s="70"/>
      <c r="D31" s="73"/>
      <c r="E31" s="12" t="s">
        <v>18</v>
      </c>
      <c r="F31" s="6" t="s">
        <v>41</v>
      </c>
      <c r="G31" s="5" t="s">
        <v>40</v>
      </c>
      <c r="H31" s="5">
        <v>474</v>
      </c>
      <c r="I31" s="5">
        <v>472</v>
      </c>
      <c r="J31" s="3">
        <f t="shared" si="1"/>
        <v>99.578059071729967</v>
      </c>
      <c r="K31" s="75"/>
      <c r="L31" s="29"/>
      <c r="M31" s="12" t="s">
        <v>90</v>
      </c>
      <c r="N31" s="119"/>
    </row>
    <row r="32" spans="1:14" ht="105" x14ac:dyDescent="0.25">
      <c r="A32" s="71">
        <v>7</v>
      </c>
      <c r="B32" s="100" t="s">
        <v>164</v>
      </c>
      <c r="C32" s="68" t="s">
        <v>38</v>
      </c>
      <c r="D32" s="71" t="s">
        <v>2</v>
      </c>
      <c r="E32" s="12" t="s">
        <v>13</v>
      </c>
      <c r="F32" s="6" t="s">
        <v>88</v>
      </c>
      <c r="G32" s="5" t="s">
        <v>17</v>
      </c>
      <c r="H32" s="5">
        <v>63</v>
      </c>
      <c r="I32" s="5">
        <v>63</v>
      </c>
      <c r="J32" s="3">
        <f t="shared" si="1"/>
        <v>100</v>
      </c>
      <c r="K32" s="74">
        <f>(J32+J33)/2</f>
        <v>104.8780487804878</v>
      </c>
      <c r="L32" s="29"/>
      <c r="M32" s="15" t="s">
        <v>91</v>
      </c>
      <c r="N32" s="94" t="s">
        <v>200</v>
      </c>
    </row>
    <row r="33" spans="1:14" ht="128.25" customHeight="1" x14ac:dyDescent="0.25">
      <c r="A33" s="72"/>
      <c r="B33" s="102"/>
      <c r="C33" s="70"/>
      <c r="D33" s="73"/>
      <c r="E33" s="12" t="s">
        <v>18</v>
      </c>
      <c r="F33" s="6" t="s">
        <v>39</v>
      </c>
      <c r="G33" s="5" t="s">
        <v>40</v>
      </c>
      <c r="H33" s="5">
        <v>369</v>
      </c>
      <c r="I33" s="5">
        <v>405</v>
      </c>
      <c r="J33" s="3">
        <f t="shared" si="1"/>
        <v>109.75609756097562</v>
      </c>
      <c r="K33" s="75"/>
      <c r="L33" s="29"/>
      <c r="M33" s="12" t="s">
        <v>90</v>
      </c>
      <c r="N33" s="95"/>
    </row>
    <row r="34" spans="1:14" ht="45" x14ac:dyDescent="0.25">
      <c r="A34" s="72"/>
      <c r="B34" s="102"/>
      <c r="C34" s="68" t="s">
        <v>41</v>
      </c>
      <c r="D34" s="71" t="s">
        <v>2</v>
      </c>
      <c r="E34" s="12" t="s">
        <v>13</v>
      </c>
      <c r="F34" s="6" t="s">
        <v>42</v>
      </c>
      <c r="G34" s="5" t="s">
        <v>17</v>
      </c>
      <c r="H34" s="5">
        <v>100</v>
      </c>
      <c r="I34" s="5">
        <v>100</v>
      </c>
      <c r="J34" s="3">
        <f t="shared" si="1"/>
        <v>100</v>
      </c>
      <c r="K34" s="74">
        <f>(J34+J35)/2</f>
        <v>105.72835666148264</v>
      </c>
      <c r="L34" s="29"/>
      <c r="M34" s="15" t="s">
        <v>89</v>
      </c>
      <c r="N34" s="95"/>
    </row>
    <row r="35" spans="1:14" ht="60" x14ac:dyDescent="0.25">
      <c r="A35" s="73"/>
      <c r="B35" s="102"/>
      <c r="C35" s="70"/>
      <c r="D35" s="73"/>
      <c r="E35" s="12" t="s">
        <v>18</v>
      </c>
      <c r="F35" s="6" t="s">
        <v>41</v>
      </c>
      <c r="G35" s="5" t="s">
        <v>40</v>
      </c>
      <c r="H35" s="3">
        <v>1929</v>
      </c>
      <c r="I35" s="3">
        <v>2150</v>
      </c>
      <c r="J35" s="3">
        <f t="shared" si="1"/>
        <v>111.45671332296527</v>
      </c>
      <c r="K35" s="75"/>
      <c r="L35" s="29"/>
      <c r="M35" s="12" t="s">
        <v>90</v>
      </c>
      <c r="N35" s="96"/>
    </row>
    <row r="36" spans="1:14" ht="105" x14ac:dyDescent="0.25">
      <c r="A36" s="71">
        <v>8</v>
      </c>
      <c r="B36" s="100" t="s">
        <v>165</v>
      </c>
      <c r="C36" s="68" t="s">
        <v>38</v>
      </c>
      <c r="D36" s="71" t="s">
        <v>2</v>
      </c>
      <c r="E36" s="12" t="s">
        <v>13</v>
      </c>
      <c r="F36" s="6" t="s">
        <v>88</v>
      </c>
      <c r="G36" s="5" t="s">
        <v>17</v>
      </c>
      <c r="H36" s="5">
        <v>63</v>
      </c>
      <c r="I36" s="5">
        <v>63</v>
      </c>
      <c r="J36" s="3">
        <f t="shared" si="1"/>
        <v>100</v>
      </c>
      <c r="K36" s="74">
        <f>(J36+J37)/2</f>
        <v>100.5</v>
      </c>
      <c r="L36" s="29"/>
      <c r="M36" s="12" t="s">
        <v>91</v>
      </c>
      <c r="N36" s="76" t="s">
        <v>199</v>
      </c>
    </row>
    <row r="37" spans="1:14" ht="123" customHeight="1" x14ac:dyDescent="0.25">
      <c r="A37" s="72"/>
      <c r="B37" s="102"/>
      <c r="C37" s="70"/>
      <c r="D37" s="73"/>
      <c r="E37" s="12" t="s">
        <v>18</v>
      </c>
      <c r="F37" s="6" t="s">
        <v>39</v>
      </c>
      <c r="G37" s="5" t="s">
        <v>40</v>
      </c>
      <c r="H37" s="5">
        <v>600</v>
      </c>
      <c r="I37" s="5">
        <v>606</v>
      </c>
      <c r="J37" s="3">
        <f t="shared" si="1"/>
        <v>101</v>
      </c>
      <c r="K37" s="75"/>
      <c r="L37" s="29"/>
      <c r="M37" s="12" t="s">
        <v>90</v>
      </c>
      <c r="N37" s="66"/>
    </row>
    <row r="38" spans="1:14" ht="45" x14ac:dyDescent="0.25">
      <c r="A38" s="72"/>
      <c r="B38" s="102"/>
      <c r="C38" s="68" t="s">
        <v>41</v>
      </c>
      <c r="D38" s="71" t="s">
        <v>2</v>
      </c>
      <c r="E38" s="12" t="s">
        <v>13</v>
      </c>
      <c r="F38" s="6" t="s">
        <v>42</v>
      </c>
      <c r="G38" s="5" t="s">
        <v>17</v>
      </c>
      <c r="H38" s="5">
        <v>100</v>
      </c>
      <c r="I38" s="5">
        <v>100</v>
      </c>
      <c r="J38" s="3">
        <f t="shared" si="1"/>
        <v>100</v>
      </c>
      <c r="K38" s="74">
        <f>(J38+J39)/2</f>
        <v>102.4547803617571</v>
      </c>
      <c r="L38" s="29"/>
      <c r="M38" s="15" t="s">
        <v>89</v>
      </c>
      <c r="N38" s="66"/>
    </row>
    <row r="39" spans="1:14" ht="60" x14ac:dyDescent="0.25">
      <c r="A39" s="73"/>
      <c r="B39" s="102"/>
      <c r="C39" s="70"/>
      <c r="D39" s="73"/>
      <c r="E39" s="12" t="s">
        <v>18</v>
      </c>
      <c r="F39" s="6" t="s">
        <v>41</v>
      </c>
      <c r="G39" s="5" t="s">
        <v>40</v>
      </c>
      <c r="H39" s="5">
        <v>387</v>
      </c>
      <c r="I39" s="5">
        <v>406</v>
      </c>
      <c r="J39" s="3">
        <f t="shared" si="1"/>
        <v>104.9095607235142</v>
      </c>
      <c r="K39" s="75"/>
      <c r="L39" s="29"/>
      <c r="M39" s="12" t="s">
        <v>90</v>
      </c>
      <c r="N39" s="67"/>
    </row>
    <row r="40" spans="1:14" ht="111" customHeight="1" x14ac:dyDescent="0.25">
      <c r="A40" s="71">
        <v>9</v>
      </c>
      <c r="B40" s="103" t="s">
        <v>43</v>
      </c>
      <c r="C40" s="84" t="s">
        <v>167</v>
      </c>
      <c r="D40" s="92" t="s">
        <v>2</v>
      </c>
      <c r="E40" s="12" t="s">
        <v>13</v>
      </c>
      <c r="F40" s="6" t="s">
        <v>92</v>
      </c>
      <c r="G40" s="5" t="s">
        <v>17</v>
      </c>
      <c r="H40" s="17">
        <v>28</v>
      </c>
      <c r="I40" s="5">
        <v>31</v>
      </c>
      <c r="J40" s="3">
        <f>I40/H40*100</f>
        <v>110.71428571428572</v>
      </c>
      <c r="K40" s="74">
        <f>(J40+J41)/2</f>
        <v>109.2032967032967</v>
      </c>
      <c r="L40" s="29"/>
      <c r="M40" s="12" t="s">
        <v>93</v>
      </c>
      <c r="N40" s="123" t="s">
        <v>206</v>
      </c>
    </row>
    <row r="41" spans="1:14" ht="106.5" customHeight="1" x14ac:dyDescent="0.25">
      <c r="A41" s="72"/>
      <c r="B41" s="104"/>
      <c r="C41" s="84"/>
      <c r="D41" s="92"/>
      <c r="E41" s="12" t="s">
        <v>13</v>
      </c>
      <c r="F41" s="6" t="s">
        <v>94</v>
      </c>
      <c r="G41" s="5" t="s">
        <v>17</v>
      </c>
      <c r="H41" s="5">
        <v>5.2</v>
      </c>
      <c r="I41" s="5">
        <v>5.6</v>
      </c>
      <c r="J41" s="3">
        <f>I41/H41*100</f>
        <v>107.69230769230769</v>
      </c>
      <c r="K41" s="75"/>
      <c r="L41" s="29"/>
      <c r="M41" s="12" t="s">
        <v>93</v>
      </c>
      <c r="N41" s="124"/>
    </row>
    <row r="42" spans="1:14" ht="45" customHeight="1" x14ac:dyDescent="0.25">
      <c r="A42" s="72"/>
      <c r="B42" s="104"/>
      <c r="C42" s="84"/>
      <c r="D42" s="92"/>
      <c r="E42" s="78" t="s">
        <v>18</v>
      </c>
      <c r="F42" s="84" t="s">
        <v>44</v>
      </c>
      <c r="G42" s="12" t="s">
        <v>111</v>
      </c>
      <c r="H42" s="3">
        <v>1288</v>
      </c>
      <c r="I42" s="3">
        <v>1327</v>
      </c>
      <c r="J42" s="3">
        <f>I42/H42*100</f>
        <v>103.02795031055901</v>
      </c>
      <c r="K42" s="97">
        <f>(J42+J43)/2</f>
        <v>107.66526360083228</v>
      </c>
      <c r="L42" s="65"/>
      <c r="M42" s="65" t="s">
        <v>101</v>
      </c>
      <c r="N42" s="124"/>
    </row>
    <row r="43" spans="1:14" ht="26.25" customHeight="1" x14ac:dyDescent="0.25">
      <c r="A43" s="72"/>
      <c r="B43" s="104"/>
      <c r="C43" s="84"/>
      <c r="D43" s="92"/>
      <c r="E43" s="78"/>
      <c r="F43" s="84"/>
      <c r="G43" s="12" t="s">
        <v>112</v>
      </c>
      <c r="H43" s="3">
        <v>4812</v>
      </c>
      <c r="I43" s="7">
        <v>5404</v>
      </c>
      <c r="J43" s="3">
        <f>I43/H43*100</f>
        <v>112.30257689110556</v>
      </c>
      <c r="K43" s="97"/>
      <c r="L43" s="66"/>
      <c r="M43" s="66"/>
      <c r="N43" s="124"/>
    </row>
    <row r="44" spans="1:14" ht="72" customHeight="1" x14ac:dyDescent="0.25">
      <c r="A44" s="72"/>
      <c r="B44" s="104"/>
      <c r="C44" s="84"/>
      <c r="D44" s="92"/>
      <c r="E44" s="32" t="s">
        <v>13</v>
      </c>
      <c r="F44" s="21" t="s">
        <v>95</v>
      </c>
      <c r="G44" s="12" t="s">
        <v>17</v>
      </c>
      <c r="H44" s="5">
        <v>90</v>
      </c>
      <c r="I44" s="5">
        <v>77</v>
      </c>
      <c r="J44" s="3">
        <f>I44/H44*100</f>
        <v>85.555555555555557</v>
      </c>
      <c r="K44" s="3">
        <f>J44</f>
        <v>85.555555555555557</v>
      </c>
      <c r="L44" s="40" t="s">
        <v>239</v>
      </c>
      <c r="M44" s="12" t="s">
        <v>96</v>
      </c>
      <c r="N44" s="124"/>
    </row>
    <row r="45" spans="1:14" ht="76.5" customHeight="1" x14ac:dyDescent="0.25">
      <c r="A45" s="72"/>
      <c r="B45" s="104"/>
      <c r="C45" s="84"/>
      <c r="D45" s="92"/>
      <c r="E45" s="65" t="s">
        <v>18</v>
      </c>
      <c r="F45" s="68" t="s">
        <v>47</v>
      </c>
      <c r="G45" s="5" t="s">
        <v>27</v>
      </c>
      <c r="H45" s="5">
        <v>251</v>
      </c>
      <c r="I45" s="5">
        <v>180</v>
      </c>
      <c r="J45" s="3">
        <f>(I45/H45)*100</f>
        <v>71.713147410358573</v>
      </c>
      <c r="K45" s="74">
        <f>(J45+J46)/2</f>
        <v>89.752677601283182</v>
      </c>
      <c r="L45" s="40" t="s">
        <v>204</v>
      </c>
      <c r="M45" s="65" t="s">
        <v>101</v>
      </c>
      <c r="N45" s="124"/>
    </row>
    <row r="46" spans="1:14" ht="28.5" customHeight="1" x14ac:dyDescent="0.25">
      <c r="A46" s="72"/>
      <c r="B46" s="104"/>
      <c r="C46" s="84"/>
      <c r="D46" s="92"/>
      <c r="E46" s="67"/>
      <c r="F46" s="70"/>
      <c r="G46" s="5" t="s">
        <v>26</v>
      </c>
      <c r="H46" s="5">
        <v>385</v>
      </c>
      <c r="I46" s="5">
        <v>415</v>
      </c>
      <c r="J46" s="3">
        <f t="shared" ref="J46:J57" si="2">I46/H46*100</f>
        <v>107.79220779220779</v>
      </c>
      <c r="K46" s="75"/>
      <c r="L46" s="29"/>
      <c r="M46" s="67"/>
      <c r="N46" s="124"/>
    </row>
    <row r="47" spans="1:14" ht="30" x14ac:dyDescent="0.25">
      <c r="A47" s="72"/>
      <c r="B47" s="104"/>
      <c r="C47" s="84"/>
      <c r="D47" s="92"/>
      <c r="E47" s="12" t="s">
        <v>13</v>
      </c>
      <c r="F47" s="21" t="s">
        <v>192</v>
      </c>
      <c r="G47" s="5" t="s">
        <v>17</v>
      </c>
      <c r="H47" s="5">
        <v>40</v>
      </c>
      <c r="I47" s="5">
        <v>40</v>
      </c>
      <c r="J47" s="3">
        <f t="shared" si="2"/>
        <v>100</v>
      </c>
      <c r="K47" s="34">
        <f>J47</f>
        <v>100</v>
      </c>
      <c r="L47" s="29"/>
      <c r="M47" s="15" t="s">
        <v>97</v>
      </c>
      <c r="N47" s="124"/>
    </row>
    <row r="48" spans="1:14" ht="36" customHeight="1" x14ac:dyDescent="0.25">
      <c r="A48" s="72"/>
      <c r="B48" s="104"/>
      <c r="C48" s="84"/>
      <c r="D48" s="92"/>
      <c r="E48" s="12" t="s">
        <v>13</v>
      </c>
      <c r="F48" s="6" t="s">
        <v>191</v>
      </c>
      <c r="G48" s="12" t="s">
        <v>17</v>
      </c>
      <c r="H48" s="5">
        <v>70</v>
      </c>
      <c r="I48" s="5">
        <v>70</v>
      </c>
      <c r="J48" s="3">
        <f t="shared" si="2"/>
        <v>100</v>
      </c>
      <c r="K48" s="3">
        <f>J48</f>
        <v>100</v>
      </c>
      <c r="L48" s="29"/>
      <c r="M48" s="35" t="s">
        <v>98</v>
      </c>
      <c r="N48" s="124"/>
    </row>
    <row r="49" spans="1:14" ht="23.25" customHeight="1" x14ac:dyDescent="0.25">
      <c r="A49" s="72"/>
      <c r="B49" s="104"/>
      <c r="C49" s="84"/>
      <c r="D49" s="92"/>
      <c r="E49" s="78" t="s">
        <v>18</v>
      </c>
      <c r="F49" s="82" t="s">
        <v>48</v>
      </c>
      <c r="G49" s="5" t="s">
        <v>27</v>
      </c>
      <c r="H49" s="3">
        <v>1410</v>
      </c>
      <c r="I49" s="3">
        <v>1807</v>
      </c>
      <c r="J49" s="3">
        <f t="shared" si="2"/>
        <v>128.15602836879432</v>
      </c>
      <c r="K49" s="74">
        <f>(J49+J50)/2</f>
        <v>124.19621749408984</v>
      </c>
      <c r="L49" s="65"/>
      <c r="M49" s="65" t="s">
        <v>101</v>
      </c>
      <c r="N49" s="124"/>
    </row>
    <row r="50" spans="1:14" ht="28.5" customHeight="1" x14ac:dyDescent="0.25">
      <c r="A50" s="72"/>
      <c r="B50" s="104"/>
      <c r="C50" s="84"/>
      <c r="D50" s="92"/>
      <c r="E50" s="78"/>
      <c r="F50" s="83"/>
      <c r="G50" s="5" t="s">
        <v>26</v>
      </c>
      <c r="H50" s="3">
        <v>4230</v>
      </c>
      <c r="I50" s="3">
        <v>5086</v>
      </c>
      <c r="J50" s="3">
        <f t="shared" si="2"/>
        <v>120.23640661938535</v>
      </c>
      <c r="K50" s="75"/>
      <c r="L50" s="67"/>
      <c r="M50" s="67"/>
      <c r="N50" s="124"/>
    </row>
    <row r="51" spans="1:14" ht="69" customHeight="1" x14ac:dyDescent="0.25">
      <c r="A51" s="72"/>
      <c r="B51" s="104"/>
      <c r="C51" s="84"/>
      <c r="D51" s="92"/>
      <c r="E51" s="12" t="s">
        <v>13</v>
      </c>
      <c r="F51" s="36" t="s">
        <v>99</v>
      </c>
      <c r="G51" s="12" t="s">
        <v>100</v>
      </c>
      <c r="H51" s="5">
        <v>130</v>
      </c>
      <c r="I51" s="5">
        <v>130</v>
      </c>
      <c r="J51" s="3">
        <f t="shared" si="2"/>
        <v>100</v>
      </c>
      <c r="K51" s="34">
        <f>J51</f>
        <v>100</v>
      </c>
      <c r="L51" s="29"/>
      <c r="M51" s="12" t="s">
        <v>87</v>
      </c>
      <c r="N51" s="124"/>
    </row>
    <row r="52" spans="1:14" ht="63" customHeight="1" x14ac:dyDescent="0.25">
      <c r="A52" s="72"/>
      <c r="B52" s="104"/>
      <c r="C52" s="84"/>
      <c r="D52" s="92"/>
      <c r="E52" s="78" t="s">
        <v>18</v>
      </c>
      <c r="F52" s="68" t="s">
        <v>116</v>
      </c>
      <c r="G52" s="5" t="s">
        <v>27</v>
      </c>
      <c r="H52" s="3">
        <v>1002</v>
      </c>
      <c r="I52" s="3">
        <v>797</v>
      </c>
      <c r="J52" s="3">
        <f t="shared" si="2"/>
        <v>79.540918163672657</v>
      </c>
      <c r="K52" s="74">
        <f>(J52+J53)/2</f>
        <v>83.427679054845783</v>
      </c>
      <c r="L52" s="68" t="s">
        <v>201</v>
      </c>
      <c r="M52" s="65" t="s">
        <v>101</v>
      </c>
      <c r="N52" s="124"/>
    </row>
    <row r="53" spans="1:14" ht="27.75" customHeight="1" x14ac:dyDescent="0.25">
      <c r="A53" s="72"/>
      <c r="B53" s="104"/>
      <c r="C53" s="84"/>
      <c r="D53" s="92"/>
      <c r="E53" s="65"/>
      <c r="F53" s="69"/>
      <c r="G53" s="8" t="s">
        <v>26</v>
      </c>
      <c r="H53" s="37">
        <v>2964</v>
      </c>
      <c r="I53" s="37">
        <v>2588</v>
      </c>
      <c r="J53" s="3">
        <f t="shared" si="2"/>
        <v>87.314439946018894</v>
      </c>
      <c r="K53" s="75"/>
      <c r="L53" s="70"/>
      <c r="M53" s="67"/>
      <c r="N53" s="124"/>
    </row>
    <row r="54" spans="1:14" ht="187.5" customHeight="1" x14ac:dyDescent="0.25">
      <c r="A54" s="72"/>
      <c r="B54" s="104"/>
      <c r="C54" s="38" t="s">
        <v>49</v>
      </c>
      <c r="D54" s="5" t="s">
        <v>2</v>
      </c>
      <c r="E54" s="12" t="s">
        <v>18</v>
      </c>
      <c r="F54" s="6" t="s">
        <v>50</v>
      </c>
      <c r="G54" s="5" t="s">
        <v>26</v>
      </c>
      <c r="H54" s="5">
        <v>10</v>
      </c>
      <c r="I54" s="5">
        <v>0</v>
      </c>
      <c r="J54" s="3">
        <f t="shared" si="2"/>
        <v>0</v>
      </c>
      <c r="K54" s="3">
        <f>J54</f>
        <v>0</v>
      </c>
      <c r="L54" s="62" t="s">
        <v>202</v>
      </c>
      <c r="M54" s="12" t="s">
        <v>101</v>
      </c>
      <c r="N54" s="124"/>
    </row>
    <row r="55" spans="1:14" ht="120" x14ac:dyDescent="0.25">
      <c r="A55" s="72"/>
      <c r="B55" s="104"/>
      <c r="C55" s="39" t="s">
        <v>133</v>
      </c>
      <c r="D55" s="5" t="s">
        <v>2</v>
      </c>
      <c r="E55" s="12" t="s">
        <v>18</v>
      </c>
      <c r="F55" s="6" t="s">
        <v>51</v>
      </c>
      <c r="G55" s="12" t="s">
        <v>22</v>
      </c>
      <c r="H55" s="5">
        <v>265</v>
      </c>
      <c r="I55" s="5">
        <v>229</v>
      </c>
      <c r="J55" s="3">
        <f t="shared" si="2"/>
        <v>86.415094339622641</v>
      </c>
      <c r="K55" s="3">
        <f>J55</f>
        <v>86.415094339622641</v>
      </c>
      <c r="L55" s="40" t="s">
        <v>205</v>
      </c>
      <c r="M55" s="12" t="s">
        <v>102</v>
      </c>
      <c r="N55" s="124"/>
    </row>
    <row r="56" spans="1:14" ht="58.5" customHeight="1" x14ac:dyDescent="0.25">
      <c r="A56" s="72"/>
      <c r="B56" s="104"/>
      <c r="C56" s="41" t="s">
        <v>115</v>
      </c>
      <c r="D56" s="8" t="s">
        <v>2</v>
      </c>
      <c r="E56" s="32" t="s">
        <v>18</v>
      </c>
      <c r="F56" s="42" t="s">
        <v>52</v>
      </c>
      <c r="G56" s="8" t="s">
        <v>33</v>
      </c>
      <c r="H56" s="37">
        <v>5100</v>
      </c>
      <c r="I56" s="37">
        <v>5277</v>
      </c>
      <c r="J56" s="3">
        <f t="shared" si="2"/>
        <v>103.47058823529412</v>
      </c>
      <c r="K56" s="3">
        <f>J56</f>
        <v>103.47058823529412</v>
      </c>
      <c r="L56" s="29"/>
      <c r="M56" s="12" t="s">
        <v>103</v>
      </c>
      <c r="N56" s="124"/>
    </row>
    <row r="57" spans="1:14" ht="35.25" customHeight="1" x14ac:dyDescent="0.25">
      <c r="A57" s="72"/>
      <c r="B57" s="104"/>
      <c r="C57" s="43" t="s">
        <v>53</v>
      </c>
      <c r="D57" s="5" t="s">
        <v>2</v>
      </c>
      <c r="E57" s="12" t="s">
        <v>18</v>
      </c>
      <c r="F57" s="44" t="s">
        <v>53</v>
      </c>
      <c r="G57" s="5" t="s">
        <v>54</v>
      </c>
      <c r="H57" s="5">
        <v>760</v>
      </c>
      <c r="I57" s="5">
        <v>827</v>
      </c>
      <c r="J57" s="3">
        <f t="shared" si="2"/>
        <v>108.81578947368422</v>
      </c>
      <c r="K57" s="3">
        <f>J57</f>
        <v>108.81578947368422</v>
      </c>
      <c r="L57" s="12"/>
      <c r="M57" s="12" t="s">
        <v>104</v>
      </c>
      <c r="N57" s="125"/>
    </row>
    <row r="58" spans="1:14" ht="30" x14ac:dyDescent="0.25">
      <c r="A58" s="72"/>
      <c r="B58" s="104"/>
      <c r="C58" s="82" t="s">
        <v>77</v>
      </c>
      <c r="D58" s="71" t="s">
        <v>2</v>
      </c>
      <c r="E58" s="12" t="s">
        <v>13</v>
      </c>
      <c r="F58" s="44"/>
      <c r="G58" s="5"/>
      <c r="H58" s="5"/>
      <c r="I58" s="5"/>
      <c r="J58" s="3"/>
      <c r="K58" s="3">
        <f>(K40+K44+K47+K48+K51)/5</f>
        <v>98.951770451770443</v>
      </c>
      <c r="L58" s="40"/>
      <c r="M58" s="12"/>
      <c r="N58" s="29"/>
    </row>
    <row r="59" spans="1:14" ht="30" x14ac:dyDescent="0.25">
      <c r="A59" s="73"/>
      <c r="B59" s="105"/>
      <c r="C59" s="83"/>
      <c r="D59" s="73"/>
      <c r="E59" s="12" t="s">
        <v>18</v>
      </c>
      <c r="F59" s="44"/>
      <c r="G59" s="5"/>
      <c r="H59" s="5"/>
      <c r="I59" s="5"/>
      <c r="J59" s="3"/>
      <c r="K59" s="3">
        <f>(J42+J43+J45+J46+J49+J50+J52+J53+J54+J55+J56+J57)/12</f>
        <v>92.398762295891927</v>
      </c>
      <c r="L59" s="40"/>
      <c r="M59" s="12"/>
      <c r="N59" s="29"/>
    </row>
    <row r="60" spans="1:14" ht="105" x14ac:dyDescent="0.25">
      <c r="A60" s="71">
        <v>10</v>
      </c>
      <c r="B60" s="103" t="s">
        <v>55</v>
      </c>
      <c r="C60" s="68" t="s">
        <v>159</v>
      </c>
      <c r="D60" s="71" t="s">
        <v>2</v>
      </c>
      <c r="E60" s="12" t="s">
        <v>13</v>
      </c>
      <c r="F60" s="6" t="s">
        <v>92</v>
      </c>
      <c r="G60" s="5" t="s">
        <v>17</v>
      </c>
      <c r="H60" s="17">
        <v>28</v>
      </c>
      <c r="I60" s="5">
        <v>31</v>
      </c>
      <c r="J60" s="3">
        <f>I60/H60*100</f>
        <v>110.71428571428572</v>
      </c>
      <c r="K60" s="74">
        <f>(J60+J61)/2</f>
        <v>109.2032967032967</v>
      </c>
      <c r="L60" s="40"/>
      <c r="M60" s="12" t="s">
        <v>93</v>
      </c>
      <c r="N60" s="120" t="s">
        <v>211</v>
      </c>
    </row>
    <row r="61" spans="1:14" ht="90" x14ac:dyDescent="0.25">
      <c r="A61" s="72"/>
      <c r="B61" s="104"/>
      <c r="C61" s="69"/>
      <c r="D61" s="72"/>
      <c r="E61" s="12" t="s">
        <v>13</v>
      </c>
      <c r="F61" s="6" t="s">
        <v>94</v>
      </c>
      <c r="G61" s="5" t="s">
        <v>17</v>
      </c>
      <c r="H61" s="5">
        <v>5.2</v>
      </c>
      <c r="I61" s="5">
        <v>5.6</v>
      </c>
      <c r="J61" s="3">
        <f>I61/H61*100</f>
        <v>107.69230769230769</v>
      </c>
      <c r="K61" s="75"/>
      <c r="L61" s="29"/>
      <c r="M61" s="12" t="s">
        <v>93</v>
      </c>
      <c r="N61" s="121"/>
    </row>
    <row r="62" spans="1:14" ht="18.75" customHeight="1" x14ac:dyDescent="0.25">
      <c r="A62" s="72"/>
      <c r="B62" s="104"/>
      <c r="C62" s="69"/>
      <c r="D62" s="72"/>
      <c r="E62" s="78" t="s">
        <v>18</v>
      </c>
      <c r="F62" s="84" t="s">
        <v>44</v>
      </c>
      <c r="G62" s="12" t="s">
        <v>27</v>
      </c>
      <c r="H62" s="3">
        <v>1762</v>
      </c>
      <c r="I62" s="3">
        <v>2107</v>
      </c>
      <c r="J62" s="3">
        <f t="shared" ref="J62:J76" si="3">I62/H62*100</f>
        <v>119.58002270147558</v>
      </c>
      <c r="K62" s="97">
        <f>(J62+J63)/2</f>
        <v>110.8609939652801</v>
      </c>
      <c r="L62" s="65"/>
      <c r="M62" s="65" t="s">
        <v>101</v>
      </c>
      <c r="N62" s="121"/>
    </row>
    <row r="63" spans="1:14" ht="21.75" customHeight="1" x14ac:dyDescent="0.25">
      <c r="A63" s="72"/>
      <c r="B63" s="104"/>
      <c r="C63" s="69"/>
      <c r="D63" s="72"/>
      <c r="E63" s="78"/>
      <c r="F63" s="84"/>
      <c r="G63" s="12" t="s">
        <v>112</v>
      </c>
      <c r="H63" s="3">
        <v>10411</v>
      </c>
      <c r="I63" s="3">
        <v>10634</v>
      </c>
      <c r="J63" s="3">
        <f t="shared" si="3"/>
        <v>102.14196522908463</v>
      </c>
      <c r="K63" s="97"/>
      <c r="L63" s="66"/>
      <c r="M63" s="66"/>
      <c r="N63" s="121"/>
    </row>
    <row r="64" spans="1:14" ht="60.75" customHeight="1" x14ac:dyDescent="0.25">
      <c r="A64" s="72"/>
      <c r="B64" s="104"/>
      <c r="C64" s="69"/>
      <c r="D64" s="72"/>
      <c r="E64" s="32" t="s">
        <v>13</v>
      </c>
      <c r="F64" s="21" t="s">
        <v>95</v>
      </c>
      <c r="G64" s="12" t="s">
        <v>17</v>
      </c>
      <c r="H64" s="5">
        <v>90</v>
      </c>
      <c r="I64" s="5">
        <v>81</v>
      </c>
      <c r="J64" s="3">
        <f t="shared" si="3"/>
        <v>90</v>
      </c>
      <c r="K64" s="34">
        <f>J64</f>
        <v>90</v>
      </c>
      <c r="L64" s="40" t="s">
        <v>239</v>
      </c>
      <c r="M64" s="12" t="s">
        <v>96</v>
      </c>
      <c r="N64" s="121"/>
    </row>
    <row r="65" spans="1:14" ht="30" x14ac:dyDescent="0.25">
      <c r="A65" s="72"/>
      <c r="B65" s="104"/>
      <c r="C65" s="69"/>
      <c r="D65" s="72"/>
      <c r="E65" s="65" t="s">
        <v>18</v>
      </c>
      <c r="F65" s="68" t="s">
        <v>47</v>
      </c>
      <c r="G65" s="5" t="s">
        <v>27</v>
      </c>
      <c r="H65" s="3">
        <v>1006</v>
      </c>
      <c r="I65" s="3">
        <v>1024</v>
      </c>
      <c r="J65" s="3">
        <f t="shared" si="3"/>
        <v>101.78926441351888</v>
      </c>
      <c r="K65" s="74">
        <f>(J65+J66)/2</f>
        <v>102.25555688983177</v>
      </c>
      <c r="L65" s="65"/>
      <c r="M65" s="12" t="s">
        <v>101</v>
      </c>
      <c r="N65" s="121"/>
    </row>
    <row r="66" spans="1:14" ht="30" x14ac:dyDescent="0.25">
      <c r="A66" s="72"/>
      <c r="B66" s="104"/>
      <c r="C66" s="69"/>
      <c r="D66" s="72"/>
      <c r="E66" s="67"/>
      <c r="F66" s="70"/>
      <c r="G66" s="5" t="s">
        <v>26</v>
      </c>
      <c r="H66" s="3">
        <v>2682</v>
      </c>
      <c r="I66" s="3">
        <v>2755</v>
      </c>
      <c r="J66" s="3">
        <f t="shared" si="3"/>
        <v>102.72184936614465</v>
      </c>
      <c r="K66" s="75"/>
      <c r="L66" s="66"/>
      <c r="M66" s="12" t="s">
        <v>101</v>
      </c>
      <c r="N66" s="121"/>
    </row>
    <row r="67" spans="1:14" ht="30" x14ac:dyDescent="0.25">
      <c r="A67" s="72"/>
      <c r="B67" s="104"/>
      <c r="C67" s="69"/>
      <c r="D67" s="72"/>
      <c r="E67" s="12" t="s">
        <v>13</v>
      </c>
      <c r="F67" s="21" t="s">
        <v>192</v>
      </c>
      <c r="G67" s="5" t="s">
        <v>17</v>
      </c>
      <c r="H67" s="5">
        <v>40</v>
      </c>
      <c r="I67" s="5">
        <v>40</v>
      </c>
      <c r="J67" s="3">
        <f t="shared" si="3"/>
        <v>100</v>
      </c>
      <c r="K67" s="34">
        <f>J67</f>
        <v>100</v>
      </c>
      <c r="L67" s="29"/>
      <c r="M67" s="15" t="s">
        <v>97</v>
      </c>
      <c r="N67" s="121"/>
    </row>
    <row r="68" spans="1:14" ht="30" x14ac:dyDescent="0.25">
      <c r="A68" s="72"/>
      <c r="B68" s="104"/>
      <c r="C68" s="69"/>
      <c r="D68" s="72"/>
      <c r="E68" s="12" t="s">
        <v>13</v>
      </c>
      <c r="F68" s="6" t="s">
        <v>191</v>
      </c>
      <c r="G68" s="12" t="s">
        <v>17</v>
      </c>
      <c r="H68" s="5">
        <v>70</v>
      </c>
      <c r="I68" s="5">
        <v>70</v>
      </c>
      <c r="J68" s="3">
        <f t="shared" si="3"/>
        <v>100</v>
      </c>
      <c r="K68" s="3">
        <f>J68</f>
        <v>100</v>
      </c>
      <c r="L68" s="29"/>
      <c r="M68" s="35" t="s">
        <v>98</v>
      </c>
      <c r="N68" s="121"/>
    </row>
    <row r="69" spans="1:14" ht="21" customHeight="1" x14ac:dyDescent="0.25">
      <c r="A69" s="72"/>
      <c r="B69" s="104"/>
      <c r="C69" s="69"/>
      <c r="D69" s="72"/>
      <c r="E69" s="78" t="s">
        <v>18</v>
      </c>
      <c r="F69" s="82" t="s">
        <v>48</v>
      </c>
      <c r="G69" s="5" t="s">
        <v>27</v>
      </c>
      <c r="H69" s="3">
        <v>3173</v>
      </c>
      <c r="I69" s="3">
        <v>2618</v>
      </c>
      <c r="J69" s="3">
        <f t="shared" si="3"/>
        <v>82.508666876772779</v>
      </c>
      <c r="K69" s="74">
        <f>(J70+J69)/2</f>
        <v>74.480851614473806</v>
      </c>
      <c r="L69" s="82" t="s">
        <v>207</v>
      </c>
      <c r="M69" s="65" t="s">
        <v>101</v>
      </c>
      <c r="N69" s="121"/>
    </row>
    <row r="70" spans="1:14" ht="22.5" customHeight="1" x14ac:dyDescent="0.25">
      <c r="A70" s="72"/>
      <c r="B70" s="104"/>
      <c r="C70" s="69"/>
      <c r="D70" s="72"/>
      <c r="E70" s="78"/>
      <c r="F70" s="83"/>
      <c r="G70" s="5" t="s">
        <v>26</v>
      </c>
      <c r="H70" s="3">
        <v>9518</v>
      </c>
      <c r="I70" s="3">
        <v>6325</v>
      </c>
      <c r="J70" s="3">
        <f t="shared" si="3"/>
        <v>66.45303635217482</v>
      </c>
      <c r="K70" s="75"/>
      <c r="L70" s="83"/>
      <c r="M70" s="66"/>
      <c r="N70" s="121"/>
    </row>
    <row r="71" spans="1:14" ht="75" x14ac:dyDescent="0.25">
      <c r="A71" s="72"/>
      <c r="B71" s="104"/>
      <c r="C71" s="69"/>
      <c r="D71" s="72"/>
      <c r="E71" s="32" t="s">
        <v>13</v>
      </c>
      <c r="F71" s="36" t="s">
        <v>99</v>
      </c>
      <c r="G71" s="32" t="s">
        <v>100</v>
      </c>
      <c r="H71" s="8">
        <v>130</v>
      </c>
      <c r="I71" s="8">
        <v>130</v>
      </c>
      <c r="J71" s="37">
        <f t="shared" si="3"/>
        <v>100</v>
      </c>
      <c r="K71" s="34">
        <v>100</v>
      </c>
      <c r="L71" s="45"/>
      <c r="M71" s="66"/>
      <c r="N71" s="121"/>
    </row>
    <row r="72" spans="1:14" ht="30" x14ac:dyDescent="0.25">
      <c r="A72" s="72"/>
      <c r="B72" s="104"/>
      <c r="C72" s="69"/>
      <c r="D72" s="72"/>
      <c r="E72" s="12" t="s">
        <v>18</v>
      </c>
      <c r="F72" s="6" t="s">
        <v>60</v>
      </c>
      <c r="G72" s="12" t="s">
        <v>26</v>
      </c>
      <c r="H72" s="3">
        <v>4025</v>
      </c>
      <c r="I72" s="3">
        <v>4025</v>
      </c>
      <c r="J72" s="3">
        <f t="shared" si="3"/>
        <v>100</v>
      </c>
      <c r="K72" s="3">
        <f>J72</f>
        <v>100</v>
      </c>
      <c r="L72" s="29"/>
      <c r="M72" s="66"/>
      <c r="N72" s="121"/>
    </row>
    <row r="73" spans="1:14" ht="37.5" customHeight="1" x14ac:dyDescent="0.25">
      <c r="A73" s="72"/>
      <c r="B73" s="104"/>
      <c r="C73" s="69"/>
      <c r="D73" s="72"/>
      <c r="E73" s="78" t="s">
        <v>18</v>
      </c>
      <c r="F73" s="84" t="s">
        <v>116</v>
      </c>
      <c r="G73" s="5" t="s">
        <v>27</v>
      </c>
      <c r="H73" s="3">
        <v>4125</v>
      </c>
      <c r="I73" s="3">
        <v>2374</v>
      </c>
      <c r="J73" s="3">
        <f t="shared" si="3"/>
        <v>57.551515151515154</v>
      </c>
      <c r="K73" s="74">
        <f>(J73+J74)/2</f>
        <v>77.490343095169962</v>
      </c>
      <c r="L73" s="68" t="s">
        <v>201</v>
      </c>
      <c r="M73" s="66"/>
      <c r="N73" s="121"/>
    </row>
    <row r="74" spans="1:14" ht="45" customHeight="1" x14ac:dyDescent="0.25">
      <c r="A74" s="72"/>
      <c r="B74" s="104"/>
      <c r="C74" s="69"/>
      <c r="D74" s="72"/>
      <c r="E74" s="78"/>
      <c r="F74" s="84"/>
      <c r="G74" s="5" t="s">
        <v>26</v>
      </c>
      <c r="H74" s="3">
        <v>1906</v>
      </c>
      <c r="I74" s="3">
        <v>1857</v>
      </c>
      <c r="J74" s="3">
        <f t="shared" si="3"/>
        <v>97.429171038824762</v>
      </c>
      <c r="K74" s="75"/>
      <c r="L74" s="70"/>
      <c r="M74" s="67"/>
      <c r="N74" s="121"/>
    </row>
    <row r="75" spans="1:14" ht="43.5" customHeight="1" x14ac:dyDescent="0.25">
      <c r="A75" s="72"/>
      <c r="B75" s="104"/>
      <c r="C75" s="69"/>
      <c r="D75" s="72"/>
      <c r="E75" s="12" t="s">
        <v>18</v>
      </c>
      <c r="F75" s="6" t="s">
        <v>129</v>
      </c>
      <c r="G75" s="5" t="s">
        <v>26</v>
      </c>
      <c r="H75" s="3">
        <v>1834</v>
      </c>
      <c r="I75" s="3">
        <v>2031</v>
      </c>
      <c r="J75" s="3">
        <f t="shared" si="3"/>
        <v>110.74154852780806</v>
      </c>
      <c r="K75" s="46">
        <v>111</v>
      </c>
      <c r="L75" s="12"/>
      <c r="M75" s="47" t="s">
        <v>101</v>
      </c>
      <c r="N75" s="121"/>
    </row>
    <row r="76" spans="1:14" ht="24" customHeight="1" x14ac:dyDescent="0.25">
      <c r="A76" s="72"/>
      <c r="B76" s="104"/>
      <c r="C76" s="69"/>
      <c r="D76" s="72"/>
      <c r="E76" s="65" t="s">
        <v>18</v>
      </c>
      <c r="F76" s="68" t="s">
        <v>145</v>
      </c>
      <c r="G76" s="5" t="s">
        <v>27</v>
      </c>
      <c r="H76" s="3">
        <v>1203</v>
      </c>
      <c r="I76" s="3">
        <v>297</v>
      </c>
      <c r="J76" s="3">
        <f t="shared" si="3"/>
        <v>24.688279301745634</v>
      </c>
      <c r="K76" s="74">
        <f>(J76+J77)/2</f>
        <v>54.901391559269769</v>
      </c>
      <c r="L76" s="68" t="s">
        <v>208</v>
      </c>
      <c r="M76" s="65" t="s">
        <v>158</v>
      </c>
      <c r="N76" s="121"/>
    </row>
    <row r="77" spans="1:14" ht="35.25" customHeight="1" x14ac:dyDescent="0.25">
      <c r="A77" s="72"/>
      <c r="B77" s="104"/>
      <c r="C77" s="70"/>
      <c r="D77" s="73"/>
      <c r="E77" s="67"/>
      <c r="F77" s="70"/>
      <c r="G77" s="5" t="s">
        <v>26</v>
      </c>
      <c r="H77" s="3">
        <v>524</v>
      </c>
      <c r="I77" s="3">
        <v>446</v>
      </c>
      <c r="J77" s="3">
        <f>(I77/H77)*100</f>
        <v>85.114503816793899</v>
      </c>
      <c r="K77" s="75"/>
      <c r="L77" s="70"/>
      <c r="M77" s="67"/>
      <c r="N77" s="121"/>
    </row>
    <row r="78" spans="1:14" ht="180" x14ac:dyDescent="0.25">
      <c r="A78" s="72"/>
      <c r="B78" s="104"/>
      <c r="C78" s="39" t="s">
        <v>49</v>
      </c>
      <c r="D78" s="5" t="s">
        <v>2</v>
      </c>
      <c r="E78" s="12" t="s">
        <v>18</v>
      </c>
      <c r="F78" s="6" t="s">
        <v>50</v>
      </c>
      <c r="G78" s="5" t="s">
        <v>26</v>
      </c>
      <c r="H78" s="5">
        <v>460</v>
      </c>
      <c r="I78" s="5">
        <v>346</v>
      </c>
      <c r="J78" s="3">
        <f t="shared" ref="J78:J83" si="4">I78/H78*100</f>
        <v>75.217391304347828</v>
      </c>
      <c r="K78" s="3">
        <f>J78</f>
        <v>75.217391304347828</v>
      </c>
      <c r="L78" s="21" t="s">
        <v>209</v>
      </c>
      <c r="M78" s="65" t="s">
        <v>101</v>
      </c>
      <c r="N78" s="121"/>
    </row>
    <row r="79" spans="1:14" ht="75" x14ac:dyDescent="0.25">
      <c r="A79" s="72"/>
      <c r="B79" s="104"/>
      <c r="C79" s="6" t="s">
        <v>119</v>
      </c>
      <c r="D79" s="8" t="s">
        <v>2</v>
      </c>
      <c r="E79" s="32" t="s">
        <v>18</v>
      </c>
      <c r="F79" s="60" t="s">
        <v>132</v>
      </c>
      <c r="G79" s="32" t="s">
        <v>114</v>
      </c>
      <c r="H79" s="8">
        <v>100</v>
      </c>
      <c r="I79" s="8">
        <v>66</v>
      </c>
      <c r="J79" s="3">
        <f t="shared" si="4"/>
        <v>66</v>
      </c>
      <c r="K79" s="3">
        <f>J79</f>
        <v>66</v>
      </c>
      <c r="L79" s="62" t="s">
        <v>207</v>
      </c>
      <c r="M79" s="66"/>
      <c r="N79" s="121"/>
    </row>
    <row r="80" spans="1:14" ht="75" x14ac:dyDescent="0.25">
      <c r="A80" s="72"/>
      <c r="B80" s="104"/>
      <c r="C80" s="6" t="s">
        <v>130</v>
      </c>
      <c r="D80" s="8" t="s">
        <v>2</v>
      </c>
      <c r="E80" s="32" t="s">
        <v>18</v>
      </c>
      <c r="F80" s="27" t="s">
        <v>130</v>
      </c>
      <c r="G80" s="32" t="s">
        <v>114</v>
      </c>
      <c r="H80" s="8">
        <v>676</v>
      </c>
      <c r="I80" s="8">
        <v>646</v>
      </c>
      <c r="J80" s="3">
        <f>I80/H80*100</f>
        <v>95.562130177514788</v>
      </c>
      <c r="K80" s="3">
        <f>J80</f>
        <v>95.562130177514788</v>
      </c>
      <c r="L80" s="12"/>
      <c r="M80" s="66"/>
      <c r="N80" s="121"/>
    </row>
    <row r="81" spans="1:14" ht="120" x14ac:dyDescent="0.25">
      <c r="A81" s="72"/>
      <c r="B81" s="104"/>
      <c r="C81" s="39" t="s">
        <v>133</v>
      </c>
      <c r="D81" s="71" t="s">
        <v>2</v>
      </c>
      <c r="E81" s="12" t="s">
        <v>18</v>
      </c>
      <c r="F81" s="6" t="s">
        <v>56</v>
      </c>
      <c r="G81" s="12" t="s">
        <v>22</v>
      </c>
      <c r="H81" s="5">
        <v>317</v>
      </c>
      <c r="I81" s="5">
        <v>317</v>
      </c>
      <c r="J81" s="3">
        <f t="shared" si="4"/>
        <v>100</v>
      </c>
      <c r="K81" s="3">
        <f t="shared" ref="K81:K84" si="5">J81</f>
        <v>100</v>
      </c>
      <c r="L81" s="12"/>
      <c r="M81" s="66"/>
      <c r="N81" s="121"/>
    </row>
    <row r="82" spans="1:14" ht="135" x14ac:dyDescent="0.25">
      <c r="A82" s="72"/>
      <c r="B82" s="104"/>
      <c r="C82" s="6" t="s">
        <v>182</v>
      </c>
      <c r="D82" s="73"/>
      <c r="E82" s="12" t="s">
        <v>18</v>
      </c>
      <c r="F82" s="44" t="s">
        <v>131</v>
      </c>
      <c r="G82" s="12" t="s">
        <v>22</v>
      </c>
      <c r="H82" s="5">
        <v>671</v>
      </c>
      <c r="I82" s="5">
        <v>673</v>
      </c>
      <c r="J82" s="3">
        <f t="shared" si="4"/>
        <v>100.29806259314455</v>
      </c>
      <c r="K82" s="3">
        <f t="shared" si="5"/>
        <v>100.29806259314455</v>
      </c>
      <c r="L82" s="12"/>
      <c r="M82" s="66"/>
      <c r="N82" s="121"/>
    </row>
    <row r="83" spans="1:14" ht="45" x14ac:dyDescent="0.25">
      <c r="A83" s="72"/>
      <c r="B83" s="104"/>
      <c r="C83" s="27" t="s">
        <v>115</v>
      </c>
      <c r="D83" s="8" t="s">
        <v>2</v>
      </c>
      <c r="E83" s="12" t="s">
        <v>18</v>
      </c>
      <c r="F83" s="44" t="s">
        <v>120</v>
      </c>
      <c r="G83" s="5" t="s">
        <v>33</v>
      </c>
      <c r="H83" s="3">
        <v>10200</v>
      </c>
      <c r="I83" s="3">
        <v>10206</v>
      </c>
      <c r="J83" s="3">
        <f t="shared" si="4"/>
        <v>100.05882352941175</v>
      </c>
      <c r="K83" s="3">
        <f t="shared" si="5"/>
        <v>100.05882352941175</v>
      </c>
      <c r="L83" s="12"/>
      <c r="M83" s="66"/>
      <c r="N83" s="121"/>
    </row>
    <row r="84" spans="1:14" ht="30" x14ac:dyDescent="0.25">
      <c r="A84" s="72"/>
      <c r="B84" s="104"/>
      <c r="C84" s="38" t="s">
        <v>53</v>
      </c>
      <c r="D84" s="5" t="s">
        <v>2</v>
      </c>
      <c r="E84" s="12" t="s">
        <v>18</v>
      </c>
      <c r="F84" s="44" t="s">
        <v>53</v>
      </c>
      <c r="G84" s="5" t="s">
        <v>54</v>
      </c>
      <c r="H84" s="3">
        <v>2000</v>
      </c>
      <c r="I84" s="3">
        <v>1779</v>
      </c>
      <c r="J84" s="3">
        <f>I84/H84*100</f>
        <v>88.949999999999989</v>
      </c>
      <c r="K84" s="3">
        <f t="shared" si="5"/>
        <v>88.949999999999989</v>
      </c>
      <c r="L84" s="62" t="s">
        <v>210</v>
      </c>
      <c r="M84" s="67"/>
      <c r="N84" s="121"/>
    </row>
    <row r="85" spans="1:14" ht="30" x14ac:dyDescent="0.25">
      <c r="A85" s="72"/>
      <c r="B85" s="104"/>
      <c r="C85" s="82" t="s">
        <v>77</v>
      </c>
      <c r="D85" s="71" t="s">
        <v>2</v>
      </c>
      <c r="E85" s="12" t="s">
        <v>13</v>
      </c>
      <c r="F85" s="44"/>
      <c r="G85" s="5"/>
      <c r="H85" s="5"/>
      <c r="I85" s="5"/>
      <c r="J85" s="3"/>
      <c r="K85" s="3">
        <f>(K60+K64+K67+K68+K71)/5</f>
        <v>99.840659340659343</v>
      </c>
      <c r="L85" s="29"/>
      <c r="M85" s="5"/>
      <c r="N85" s="121"/>
    </row>
    <row r="86" spans="1:14" ht="30" x14ac:dyDescent="0.25">
      <c r="A86" s="73"/>
      <c r="B86" s="105"/>
      <c r="C86" s="83"/>
      <c r="D86" s="73"/>
      <c r="E86" s="12" t="s">
        <v>18</v>
      </c>
      <c r="F86" s="44"/>
      <c r="G86" s="5"/>
      <c r="H86" s="5"/>
      <c r="I86" s="5"/>
      <c r="J86" s="3"/>
      <c r="K86" s="3">
        <f>(J62+J63+J65+J66+J69+J70+J73+J74+J78+J79+J81+J82+J83+J84+J72+J75+J80+J76+J77)/19</f>
        <v>88.252959493698825</v>
      </c>
      <c r="L86" s="29"/>
      <c r="M86" s="5"/>
      <c r="N86" s="122"/>
    </row>
    <row r="87" spans="1:14" ht="118.5" customHeight="1" x14ac:dyDescent="0.25">
      <c r="A87" s="71">
        <v>11</v>
      </c>
      <c r="B87" s="100" t="s">
        <v>58</v>
      </c>
      <c r="C87" s="68" t="s">
        <v>168</v>
      </c>
      <c r="D87" s="71" t="s">
        <v>2</v>
      </c>
      <c r="E87" s="12" t="s">
        <v>13</v>
      </c>
      <c r="F87" s="6" t="s">
        <v>92</v>
      </c>
      <c r="G87" s="5" t="s">
        <v>17</v>
      </c>
      <c r="H87" s="17">
        <v>28</v>
      </c>
      <c r="I87" s="5">
        <v>31</v>
      </c>
      <c r="J87" s="3">
        <f t="shared" ref="J87:J108" si="6">I87/H87*100</f>
        <v>110.71428571428572</v>
      </c>
      <c r="K87" s="74">
        <f>(J87+J88)/2</f>
        <v>109.2032967032967</v>
      </c>
      <c r="L87" s="29"/>
      <c r="M87" s="12" t="s">
        <v>93</v>
      </c>
      <c r="N87" s="123" t="s">
        <v>213</v>
      </c>
    </row>
    <row r="88" spans="1:14" ht="90" customHeight="1" x14ac:dyDescent="0.25">
      <c r="A88" s="72"/>
      <c r="B88" s="100"/>
      <c r="C88" s="69"/>
      <c r="D88" s="72"/>
      <c r="E88" s="12" t="s">
        <v>13</v>
      </c>
      <c r="F88" s="6" t="s">
        <v>94</v>
      </c>
      <c r="G88" s="5" t="s">
        <v>17</v>
      </c>
      <c r="H88" s="5">
        <v>5.2</v>
      </c>
      <c r="I88" s="5">
        <v>5.6</v>
      </c>
      <c r="J88" s="3">
        <f t="shared" si="6"/>
        <v>107.69230769230769</v>
      </c>
      <c r="K88" s="75"/>
      <c r="L88" s="29"/>
      <c r="M88" s="12" t="s">
        <v>93</v>
      </c>
      <c r="N88" s="124"/>
    </row>
    <row r="89" spans="1:14" ht="35.25" customHeight="1" x14ac:dyDescent="0.25">
      <c r="A89" s="72"/>
      <c r="B89" s="100"/>
      <c r="C89" s="69"/>
      <c r="D89" s="72"/>
      <c r="E89" s="78" t="s">
        <v>18</v>
      </c>
      <c r="F89" s="84" t="s">
        <v>44</v>
      </c>
      <c r="G89" s="12" t="s">
        <v>45</v>
      </c>
      <c r="H89" s="37">
        <v>542</v>
      </c>
      <c r="I89" s="37">
        <v>534</v>
      </c>
      <c r="J89" s="3">
        <f t="shared" si="6"/>
        <v>98.523985239852394</v>
      </c>
      <c r="K89" s="97">
        <f>(J89+J90)/2</f>
        <v>98.615806179248239</v>
      </c>
      <c r="L89" s="65"/>
      <c r="M89" s="65" t="s">
        <v>96</v>
      </c>
      <c r="N89" s="124"/>
    </row>
    <row r="90" spans="1:14" ht="55.5" customHeight="1" x14ac:dyDescent="0.25">
      <c r="A90" s="72"/>
      <c r="B90" s="100"/>
      <c r="C90" s="69"/>
      <c r="D90" s="72"/>
      <c r="E90" s="78"/>
      <c r="F90" s="84"/>
      <c r="G90" s="12" t="s">
        <v>46</v>
      </c>
      <c r="H90" s="37">
        <v>4720</v>
      </c>
      <c r="I90" s="37">
        <v>4659</v>
      </c>
      <c r="J90" s="3">
        <f t="shared" si="6"/>
        <v>98.707627118644069</v>
      </c>
      <c r="K90" s="97"/>
      <c r="L90" s="66"/>
      <c r="M90" s="66"/>
      <c r="N90" s="124"/>
    </row>
    <row r="91" spans="1:14" ht="63.75" customHeight="1" x14ac:dyDescent="0.25">
      <c r="A91" s="72"/>
      <c r="B91" s="100"/>
      <c r="C91" s="69"/>
      <c r="D91" s="72"/>
      <c r="E91" s="32" t="s">
        <v>13</v>
      </c>
      <c r="F91" s="21" t="s">
        <v>95</v>
      </c>
      <c r="G91" s="12" t="s">
        <v>17</v>
      </c>
      <c r="H91" s="5">
        <v>90</v>
      </c>
      <c r="I91" s="5">
        <v>107</v>
      </c>
      <c r="J91" s="3">
        <f t="shared" si="6"/>
        <v>118.88888888888889</v>
      </c>
      <c r="K91" s="34">
        <f>J91</f>
        <v>118.88888888888889</v>
      </c>
      <c r="L91" s="29"/>
      <c r="M91" s="67"/>
      <c r="N91" s="124"/>
    </row>
    <row r="92" spans="1:14" ht="24.75" customHeight="1" x14ac:dyDescent="0.25">
      <c r="A92" s="72"/>
      <c r="B92" s="100"/>
      <c r="C92" s="69"/>
      <c r="D92" s="72"/>
      <c r="E92" s="65" t="s">
        <v>18</v>
      </c>
      <c r="F92" s="84" t="s">
        <v>47</v>
      </c>
      <c r="G92" s="5" t="s">
        <v>27</v>
      </c>
      <c r="H92" s="5">
        <v>335</v>
      </c>
      <c r="I92" s="5">
        <v>417</v>
      </c>
      <c r="J92" s="3">
        <f t="shared" si="6"/>
        <v>124.47761194029852</v>
      </c>
      <c r="K92" s="74">
        <f>(J92+J93)/2</f>
        <v>116.53988123896646</v>
      </c>
      <c r="L92" s="65"/>
      <c r="M92" s="65" t="s">
        <v>158</v>
      </c>
      <c r="N92" s="124"/>
    </row>
    <row r="93" spans="1:14" ht="39" customHeight="1" x14ac:dyDescent="0.25">
      <c r="A93" s="72"/>
      <c r="B93" s="100"/>
      <c r="C93" s="69"/>
      <c r="D93" s="72"/>
      <c r="E93" s="67"/>
      <c r="F93" s="84"/>
      <c r="G93" s="5" t="s">
        <v>26</v>
      </c>
      <c r="H93" s="5">
        <v>744</v>
      </c>
      <c r="I93" s="5">
        <v>808</v>
      </c>
      <c r="J93" s="3">
        <f t="shared" si="6"/>
        <v>108.6021505376344</v>
      </c>
      <c r="K93" s="75"/>
      <c r="L93" s="67"/>
      <c r="M93" s="67"/>
      <c r="N93" s="124"/>
    </row>
    <row r="94" spans="1:14" ht="30" x14ac:dyDescent="0.25">
      <c r="A94" s="72"/>
      <c r="B94" s="100"/>
      <c r="C94" s="69"/>
      <c r="D94" s="72"/>
      <c r="E94" s="12" t="s">
        <v>13</v>
      </c>
      <c r="F94" s="21" t="s">
        <v>192</v>
      </c>
      <c r="G94" s="5" t="s">
        <v>17</v>
      </c>
      <c r="H94" s="5">
        <v>40</v>
      </c>
      <c r="I94" s="5">
        <v>40</v>
      </c>
      <c r="J94" s="3">
        <f t="shared" si="6"/>
        <v>100</v>
      </c>
      <c r="K94" s="3">
        <f>J94</f>
        <v>100</v>
      </c>
      <c r="L94" s="29"/>
      <c r="M94" s="15" t="s">
        <v>97</v>
      </c>
      <c r="N94" s="124"/>
    </row>
    <row r="95" spans="1:14" ht="30" x14ac:dyDescent="0.25">
      <c r="A95" s="72"/>
      <c r="B95" s="100"/>
      <c r="C95" s="69"/>
      <c r="D95" s="72"/>
      <c r="E95" s="12" t="s">
        <v>13</v>
      </c>
      <c r="F95" s="6" t="s">
        <v>191</v>
      </c>
      <c r="G95" s="12" t="s">
        <v>17</v>
      </c>
      <c r="H95" s="5">
        <v>70</v>
      </c>
      <c r="I95" s="5">
        <v>70</v>
      </c>
      <c r="J95" s="3">
        <f t="shared" si="6"/>
        <v>100</v>
      </c>
      <c r="K95" s="3">
        <f>J95</f>
        <v>100</v>
      </c>
      <c r="L95" s="29"/>
      <c r="M95" s="35" t="s">
        <v>98</v>
      </c>
      <c r="N95" s="124"/>
    </row>
    <row r="96" spans="1:14" ht="23.25" customHeight="1" x14ac:dyDescent="0.25">
      <c r="A96" s="72"/>
      <c r="B96" s="100"/>
      <c r="C96" s="69"/>
      <c r="D96" s="72"/>
      <c r="E96" s="78" t="s">
        <v>18</v>
      </c>
      <c r="F96" s="82" t="s">
        <v>48</v>
      </c>
      <c r="G96" s="5" t="s">
        <v>27</v>
      </c>
      <c r="H96" s="3">
        <v>1880</v>
      </c>
      <c r="I96" s="3">
        <v>2046</v>
      </c>
      <c r="J96" s="3">
        <f t="shared" si="6"/>
        <v>108.82978723404256</v>
      </c>
      <c r="K96" s="74">
        <f>(J96+J97)/2</f>
        <v>109.15322459297602</v>
      </c>
      <c r="L96" s="29"/>
      <c r="M96" s="65" t="s">
        <v>96</v>
      </c>
      <c r="N96" s="124"/>
    </row>
    <row r="97" spans="1:14" ht="59.25" customHeight="1" x14ac:dyDescent="0.25">
      <c r="A97" s="72"/>
      <c r="B97" s="100"/>
      <c r="C97" s="69"/>
      <c r="D97" s="72"/>
      <c r="E97" s="78"/>
      <c r="F97" s="83"/>
      <c r="G97" s="5" t="s">
        <v>26</v>
      </c>
      <c r="H97" s="3">
        <v>3535</v>
      </c>
      <c r="I97" s="3">
        <v>3870</v>
      </c>
      <c r="J97" s="3">
        <f t="shared" si="6"/>
        <v>109.47666195190948</v>
      </c>
      <c r="K97" s="75"/>
      <c r="L97" s="29"/>
      <c r="M97" s="67"/>
      <c r="N97" s="124"/>
    </row>
    <row r="98" spans="1:14" ht="64.5" customHeight="1" x14ac:dyDescent="0.25">
      <c r="A98" s="72"/>
      <c r="B98" s="100"/>
      <c r="C98" s="69"/>
      <c r="D98" s="72"/>
      <c r="E98" s="12" t="s">
        <v>13</v>
      </c>
      <c r="F98" s="36" t="s">
        <v>99</v>
      </c>
      <c r="G98" s="12" t="s">
        <v>100</v>
      </c>
      <c r="H98" s="5">
        <v>130</v>
      </c>
      <c r="I98" s="5">
        <v>130</v>
      </c>
      <c r="J98" s="3">
        <f t="shared" si="6"/>
        <v>100</v>
      </c>
      <c r="K98" s="34">
        <f>J98</f>
        <v>100</v>
      </c>
      <c r="L98" s="29"/>
      <c r="M98" s="12" t="s">
        <v>87</v>
      </c>
      <c r="N98" s="124"/>
    </row>
    <row r="99" spans="1:14" ht="18" customHeight="1" x14ac:dyDescent="0.25">
      <c r="A99" s="72"/>
      <c r="B99" s="100"/>
      <c r="C99" s="69"/>
      <c r="D99" s="72"/>
      <c r="E99" s="78" t="s">
        <v>18</v>
      </c>
      <c r="F99" s="84" t="s">
        <v>116</v>
      </c>
      <c r="G99" s="5" t="s">
        <v>27</v>
      </c>
      <c r="H99" s="3">
        <v>1238</v>
      </c>
      <c r="I99" s="3">
        <v>1252</v>
      </c>
      <c r="J99" s="3">
        <f t="shared" si="6"/>
        <v>101.13085621970922</v>
      </c>
      <c r="K99" s="74">
        <f>(J99+J100)/2</f>
        <v>101.45951339183534</v>
      </c>
      <c r="L99" s="29"/>
      <c r="M99" s="78" t="s">
        <v>101</v>
      </c>
      <c r="N99" s="124"/>
    </row>
    <row r="100" spans="1:14" ht="45.75" customHeight="1" x14ac:dyDescent="0.25">
      <c r="A100" s="72"/>
      <c r="B100" s="100"/>
      <c r="C100" s="69"/>
      <c r="D100" s="72"/>
      <c r="E100" s="78"/>
      <c r="F100" s="84"/>
      <c r="G100" s="5" t="s">
        <v>26</v>
      </c>
      <c r="H100" s="3">
        <v>727</v>
      </c>
      <c r="I100" s="3">
        <v>740</v>
      </c>
      <c r="J100" s="3">
        <f t="shared" si="6"/>
        <v>101.78817056396147</v>
      </c>
      <c r="K100" s="75"/>
      <c r="L100" s="29"/>
      <c r="M100" s="78"/>
      <c r="N100" s="124"/>
    </row>
    <row r="101" spans="1:14" ht="45.75" customHeight="1" x14ac:dyDescent="0.25">
      <c r="A101" s="72"/>
      <c r="B101" s="100"/>
      <c r="C101" s="69"/>
      <c r="D101" s="72"/>
      <c r="E101" s="12" t="s">
        <v>18</v>
      </c>
      <c r="F101" s="6" t="s">
        <v>129</v>
      </c>
      <c r="G101" s="5" t="s">
        <v>26</v>
      </c>
      <c r="H101" s="3">
        <v>917</v>
      </c>
      <c r="I101" s="3">
        <v>476</v>
      </c>
      <c r="J101" s="3">
        <f t="shared" si="6"/>
        <v>51.908396946564885</v>
      </c>
      <c r="K101" s="46">
        <f>J101</f>
        <v>51.908396946564885</v>
      </c>
      <c r="L101" s="65" t="s">
        <v>212</v>
      </c>
      <c r="M101" s="78"/>
      <c r="N101" s="124"/>
    </row>
    <row r="102" spans="1:14" ht="45.75" customHeight="1" x14ac:dyDescent="0.25">
      <c r="A102" s="72"/>
      <c r="B102" s="100"/>
      <c r="C102" s="69"/>
      <c r="D102" s="72"/>
      <c r="E102" s="65" t="s">
        <v>18</v>
      </c>
      <c r="F102" s="68" t="s">
        <v>145</v>
      </c>
      <c r="G102" s="5" t="s">
        <v>27</v>
      </c>
      <c r="H102" s="3">
        <v>150</v>
      </c>
      <c r="I102" s="3">
        <v>83</v>
      </c>
      <c r="J102" s="3">
        <f t="shared" si="6"/>
        <v>55.333333333333336</v>
      </c>
      <c r="K102" s="74">
        <f>(J102+J103)/2</f>
        <v>46.320512820512818</v>
      </c>
      <c r="L102" s="66"/>
      <c r="M102" s="78" t="s">
        <v>87</v>
      </c>
      <c r="N102" s="124"/>
    </row>
    <row r="103" spans="1:14" ht="45.75" customHeight="1" x14ac:dyDescent="0.25">
      <c r="A103" s="72"/>
      <c r="B103" s="100"/>
      <c r="C103" s="70"/>
      <c r="D103" s="73"/>
      <c r="E103" s="67"/>
      <c r="F103" s="70"/>
      <c r="G103" s="5" t="s">
        <v>26</v>
      </c>
      <c r="H103" s="3">
        <v>260</v>
      </c>
      <c r="I103" s="3">
        <v>97</v>
      </c>
      <c r="J103" s="3">
        <f t="shared" si="6"/>
        <v>37.307692307692307</v>
      </c>
      <c r="K103" s="75"/>
      <c r="L103" s="67"/>
      <c r="M103" s="78"/>
      <c r="N103" s="124"/>
    </row>
    <row r="104" spans="1:14" ht="190.5" customHeight="1" x14ac:dyDescent="0.25">
      <c r="A104" s="72"/>
      <c r="B104" s="100"/>
      <c r="C104" s="39" t="s">
        <v>49</v>
      </c>
      <c r="D104" s="5" t="s">
        <v>2</v>
      </c>
      <c r="E104" s="12" t="s">
        <v>18</v>
      </c>
      <c r="F104" s="6" t="s">
        <v>50</v>
      </c>
      <c r="G104" s="5" t="s">
        <v>26</v>
      </c>
      <c r="H104" s="5">
        <v>40</v>
      </c>
      <c r="I104" s="5">
        <v>52</v>
      </c>
      <c r="J104" s="3">
        <f t="shared" si="6"/>
        <v>130</v>
      </c>
      <c r="K104" s="3">
        <f>J104</f>
        <v>130</v>
      </c>
      <c r="L104" s="12"/>
      <c r="M104" s="78" t="s">
        <v>101</v>
      </c>
      <c r="N104" s="124"/>
    </row>
    <row r="105" spans="1:14" ht="120" x14ac:dyDescent="0.25">
      <c r="A105" s="72"/>
      <c r="B105" s="100"/>
      <c r="C105" s="39" t="s">
        <v>133</v>
      </c>
      <c r="D105" s="5" t="s">
        <v>2</v>
      </c>
      <c r="E105" s="12" t="s">
        <v>18</v>
      </c>
      <c r="F105" s="6" t="s">
        <v>51</v>
      </c>
      <c r="G105" s="12" t="s">
        <v>22</v>
      </c>
      <c r="H105" s="5">
        <v>250</v>
      </c>
      <c r="I105" s="5">
        <v>160</v>
      </c>
      <c r="J105" s="3">
        <f t="shared" si="6"/>
        <v>64</v>
      </c>
      <c r="K105" s="3">
        <f>J105</f>
        <v>64</v>
      </c>
      <c r="L105" s="62" t="s">
        <v>210</v>
      </c>
      <c r="M105" s="78"/>
      <c r="N105" s="124"/>
    </row>
    <row r="106" spans="1:14" ht="30" customHeight="1" x14ac:dyDescent="0.25">
      <c r="A106" s="72"/>
      <c r="B106" s="100"/>
      <c r="C106" s="68" t="s">
        <v>115</v>
      </c>
      <c r="D106" s="71" t="s">
        <v>2</v>
      </c>
      <c r="E106" s="12" t="s">
        <v>18</v>
      </c>
      <c r="F106" s="44" t="s">
        <v>120</v>
      </c>
      <c r="G106" s="5" t="s">
        <v>33</v>
      </c>
      <c r="H106" s="3">
        <v>10200</v>
      </c>
      <c r="I106" s="3">
        <v>11597</v>
      </c>
      <c r="J106" s="3">
        <f t="shared" si="6"/>
        <v>113.69607843137256</v>
      </c>
      <c r="K106" s="3">
        <f>J106</f>
        <v>113.69607843137256</v>
      </c>
      <c r="L106" s="65"/>
      <c r="M106" s="78"/>
      <c r="N106" s="124"/>
    </row>
    <row r="107" spans="1:14" ht="40.5" customHeight="1" x14ac:dyDescent="0.25">
      <c r="A107" s="72"/>
      <c r="B107" s="100"/>
      <c r="C107" s="70"/>
      <c r="D107" s="73"/>
      <c r="E107" s="12" t="s">
        <v>18</v>
      </c>
      <c r="F107" s="44" t="s">
        <v>52</v>
      </c>
      <c r="G107" s="5" t="s">
        <v>33</v>
      </c>
      <c r="H107" s="3">
        <v>3400</v>
      </c>
      <c r="I107" s="3">
        <v>3066</v>
      </c>
      <c r="J107" s="3">
        <f t="shared" si="6"/>
        <v>90.17647058823529</v>
      </c>
      <c r="K107" s="3">
        <f>J107</f>
        <v>90.17647058823529</v>
      </c>
      <c r="L107" s="67"/>
      <c r="M107" s="78"/>
      <c r="N107" s="124"/>
    </row>
    <row r="108" spans="1:14" ht="30" x14ac:dyDescent="0.25">
      <c r="A108" s="72"/>
      <c r="B108" s="100"/>
      <c r="C108" s="43" t="s">
        <v>53</v>
      </c>
      <c r="D108" s="5" t="s">
        <v>2</v>
      </c>
      <c r="E108" s="12" t="s">
        <v>18</v>
      </c>
      <c r="F108" s="44" t="s">
        <v>53</v>
      </c>
      <c r="G108" s="5" t="s">
        <v>54</v>
      </c>
      <c r="H108" s="3">
        <v>1150</v>
      </c>
      <c r="I108" s="3">
        <v>1197</v>
      </c>
      <c r="J108" s="3">
        <f t="shared" si="6"/>
        <v>104.08695652173914</v>
      </c>
      <c r="K108" s="3">
        <f>J108</f>
        <v>104.08695652173914</v>
      </c>
      <c r="L108" s="40"/>
      <c r="M108" s="12" t="s">
        <v>105</v>
      </c>
      <c r="N108" s="125"/>
    </row>
    <row r="109" spans="1:14" ht="30" x14ac:dyDescent="0.25">
      <c r="A109" s="72"/>
      <c r="B109" s="13"/>
      <c r="C109" s="82" t="s">
        <v>77</v>
      </c>
      <c r="D109" s="71" t="s">
        <v>2</v>
      </c>
      <c r="E109" s="12" t="s">
        <v>13</v>
      </c>
      <c r="F109" s="44"/>
      <c r="G109" s="5"/>
      <c r="H109" s="5"/>
      <c r="I109" s="5"/>
      <c r="J109" s="3"/>
      <c r="K109" s="3">
        <f>(K87+K91+K94+K95+K98)/5</f>
        <v>105.61843711843713</v>
      </c>
      <c r="L109" s="29"/>
      <c r="M109" s="5"/>
      <c r="N109" s="29"/>
    </row>
    <row r="110" spans="1:14" ht="30" x14ac:dyDescent="0.25">
      <c r="A110" s="73"/>
      <c r="B110" s="13"/>
      <c r="C110" s="83"/>
      <c r="D110" s="73"/>
      <c r="E110" s="12" t="s">
        <v>18</v>
      </c>
      <c r="F110" s="44"/>
      <c r="G110" s="5"/>
      <c r="H110" s="5"/>
      <c r="I110" s="5"/>
      <c r="J110" s="3"/>
      <c r="K110" s="3">
        <f>(J90+J89+J92+J93+J96+J97+J99+J100+J104+J105+J106+J107+J108+J101+J103+J102)/16</f>
        <v>93.627861183436863</v>
      </c>
      <c r="L110" s="29"/>
      <c r="M110" s="5"/>
      <c r="N110" s="29"/>
    </row>
    <row r="111" spans="1:14" ht="60" x14ac:dyDescent="0.25">
      <c r="A111" s="71">
        <v>12</v>
      </c>
      <c r="B111" s="100" t="s">
        <v>59</v>
      </c>
      <c r="C111" s="68" t="s">
        <v>194</v>
      </c>
      <c r="D111" s="71" t="s">
        <v>2</v>
      </c>
      <c r="E111" s="32" t="s">
        <v>13</v>
      </c>
      <c r="F111" s="6" t="s">
        <v>95</v>
      </c>
      <c r="G111" s="12" t="s">
        <v>17</v>
      </c>
      <c r="H111" s="5">
        <v>90</v>
      </c>
      <c r="I111" s="5">
        <v>65</v>
      </c>
      <c r="J111" s="3">
        <f>I111/H111*100</f>
        <v>72.222222222222214</v>
      </c>
      <c r="K111" s="3">
        <f>J111</f>
        <v>72.222222222222214</v>
      </c>
      <c r="L111" s="40" t="s">
        <v>239</v>
      </c>
      <c r="M111" s="65" t="s">
        <v>96</v>
      </c>
      <c r="N111" s="94" t="s">
        <v>214</v>
      </c>
    </row>
    <row r="112" spans="1:14" x14ac:dyDescent="0.25">
      <c r="A112" s="72"/>
      <c r="B112" s="100"/>
      <c r="C112" s="69"/>
      <c r="D112" s="72"/>
      <c r="E112" s="78" t="s">
        <v>18</v>
      </c>
      <c r="F112" s="68" t="s">
        <v>47</v>
      </c>
      <c r="G112" s="5" t="s">
        <v>27</v>
      </c>
      <c r="H112" s="3">
        <v>1577</v>
      </c>
      <c r="I112" s="3">
        <v>1580</v>
      </c>
      <c r="J112" s="3">
        <f t="shared" ref="J112:J127" si="7">I112/H112*100</f>
        <v>100.19023462270134</v>
      </c>
      <c r="K112" s="74">
        <f>(J112+J113)/2</f>
        <v>100.09511731135066</v>
      </c>
      <c r="L112" s="65"/>
      <c r="M112" s="66"/>
      <c r="N112" s="95"/>
    </row>
    <row r="113" spans="1:14" x14ac:dyDescent="0.25">
      <c r="A113" s="72"/>
      <c r="B113" s="100"/>
      <c r="C113" s="69"/>
      <c r="D113" s="72"/>
      <c r="E113" s="78"/>
      <c r="F113" s="70"/>
      <c r="G113" s="5" t="s">
        <v>26</v>
      </c>
      <c r="H113" s="3">
        <v>3892</v>
      </c>
      <c r="I113" s="3">
        <v>3892</v>
      </c>
      <c r="J113" s="3">
        <f t="shared" si="7"/>
        <v>100</v>
      </c>
      <c r="K113" s="75"/>
      <c r="L113" s="67"/>
      <c r="M113" s="67"/>
      <c r="N113" s="95"/>
    </row>
    <row r="114" spans="1:14" ht="30" x14ac:dyDescent="0.25">
      <c r="A114" s="72"/>
      <c r="B114" s="100"/>
      <c r="C114" s="69"/>
      <c r="D114" s="72"/>
      <c r="E114" s="12" t="s">
        <v>13</v>
      </c>
      <c r="F114" s="21" t="s">
        <v>192</v>
      </c>
      <c r="G114" s="5" t="s">
        <v>17</v>
      </c>
      <c r="H114" s="5">
        <v>40</v>
      </c>
      <c r="I114" s="5">
        <v>40</v>
      </c>
      <c r="J114" s="3">
        <f t="shared" si="7"/>
        <v>100</v>
      </c>
      <c r="K114" s="3">
        <f>J114</f>
        <v>100</v>
      </c>
      <c r="L114" s="29"/>
      <c r="M114" s="15" t="s">
        <v>97</v>
      </c>
      <c r="N114" s="95"/>
    </row>
    <row r="115" spans="1:14" ht="30" x14ac:dyDescent="0.25">
      <c r="A115" s="72"/>
      <c r="B115" s="100"/>
      <c r="C115" s="69"/>
      <c r="D115" s="72"/>
      <c r="E115" s="12" t="s">
        <v>13</v>
      </c>
      <c r="F115" s="6" t="s">
        <v>191</v>
      </c>
      <c r="G115" s="12" t="s">
        <v>17</v>
      </c>
      <c r="H115" s="5">
        <v>70</v>
      </c>
      <c r="I115" s="5">
        <v>70</v>
      </c>
      <c r="J115" s="3">
        <f t="shared" si="7"/>
        <v>100</v>
      </c>
      <c r="K115" s="3">
        <f>J115</f>
        <v>100</v>
      </c>
      <c r="L115" s="29"/>
      <c r="M115" s="65" t="s">
        <v>98</v>
      </c>
      <c r="N115" s="95"/>
    </row>
    <row r="116" spans="1:14" x14ac:dyDescent="0.25">
      <c r="A116" s="72"/>
      <c r="B116" s="100"/>
      <c r="C116" s="69"/>
      <c r="D116" s="72"/>
      <c r="E116" s="78" t="s">
        <v>18</v>
      </c>
      <c r="F116" s="98" t="s">
        <v>48</v>
      </c>
      <c r="G116" s="5" t="s">
        <v>27</v>
      </c>
      <c r="H116" s="3">
        <v>3760</v>
      </c>
      <c r="I116" s="3">
        <v>3768</v>
      </c>
      <c r="J116" s="3">
        <f t="shared" si="7"/>
        <v>100.21276595744682</v>
      </c>
      <c r="K116" s="74">
        <f>(J116+J117)/2</f>
        <v>100.11968085106383</v>
      </c>
      <c r="L116" s="65"/>
      <c r="M116" s="66"/>
      <c r="N116" s="95"/>
    </row>
    <row r="117" spans="1:14" x14ac:dyDescent="0.25">
      <c r="A117" s="72"/>
      <c r="B117" s="100"/>
      <c r="C117" s="69"/>
      <c r="D117" s="72"/>
      <c r="E117" s="78"/>
      <c r="F117" s="98"/>
      <c r="G117" s="5" t="s">
        <v>26</v>
      </c>
      <c r="H117" s="3">
        <v>11280</v>
      </c>
      <c r="I117" s="3">
        <v>11283</v>
      </c>
      <c r="J117" s="3">
        <f t="shared" si="7"/>
        <v>100.02659574468085</v>
      </c>
      <c r="K117" s="75"/>
      <c r="L117" s="67"/>
      <c r="M117" s="67"/>
      <c r="N117" s="95"/>
    </row>
    <row r="118" spans="1:14" ht="75" x14ac:dyDescent="0.25">
      <c r="A118" s="72"/>
      <c r="B118" s="100"/>
      <c r="C118" s="69"/>
      <c r="D118" s="72"/>
      <c r="E118" s="12" t="s">
        <v>13</v>
      </c>
      <c r="F118" s="36" t="s">
        <v>99</v>
      </c>
      <c r="G118" s="12" t="s">
        <v>100</v>
      </c>
      <c r="H118" s="3">
        <v>130</v>
      </c>
      <c r="I118" s="3">
        <v>130</v>
      </c>
      <c r="J118" s="3">
        <f t="shared" si="7"/>
        <v>100</v>
      </c>
      <c r="K118" s="34">
        <f>J118</f>
        <v>100</v>
      </c>
      <c r="L118" s="29"/>
      <c r="M118" s="12" t="s">
        <v>87</v>
      </c>
      <c r="N118" s="95"/>
    </row>
    <row r="119" spans="1:14" x14ac:dyDescent="0.25">
      <c r="A119" s="72"/>
      <c r="B119" s="100"/>
      <c r="C119" s="69"/>
      <c r="D119" s="72"/>
      <c r="E119" s="78" t="s">
        <v>18</v>
      </c>
      <c r="F119" s="84" t="s">
        <v>116</v>
      </c>
      <c r="G119" s="5" t="s">
        <v>27</v>
      </c>
      <c r="H119" s="3">
        <v>4125</v>
      </c>
      <c r="I119" s="3">
        <v>4126</v>
      </c>
      <c r="J119" s="3">
        <f t="shared" si="7"/>
        <v>100.02424242424242</v>
      </c>
      <c r="K119" s="74">
        <f>(J119+J120)/2</f>
        <v>100.16072434269384</v>
      </c>
      <c r="L119" s="29"/>
      <c r="M119" s="65" t="s">
        <v>101</v>
      </c>
      <c r="N119" s="95"/>
    </row>
    <row r="120" spans="1:14" x14ac:dyDescent="0.25">
      <c r="A120" s="72"/>
      <c r="B120" s="100"/>
      <c r="C120" s="69"/>
      <c r="D120" s="72"/>
      <c r="E120" s="78"/>
      <c r="F120" s="84"/>
      <c r="G120" s="5" t="s">
        <v>26</v>
      </c>
      <c r="H120" s="3">
        <v>5047</v>
      </c>
      <c r="I120" s="3">
        <v>5062</v>
      </c>
      <c r="J120" s="3">
        <f t="shared" si="7"/>
        <v>100.29720626114525</v>
      </c>
      <c r="K120" s="75"/>
      <c r="L120" s="29"/>
      <c r="M120" s="66"/>
      <c r="N120" s="95"/>
    </row>
    <row r="121" spans="1:14" ht="30" x14ac:dyDescent="0.25">
      <c r="A121" s="72"/>
      <c r="B121" s="100"/>
      <c r="C121" s="69"/>
      <c r="D121" s="72"/>
      <c r="E121" s="12" t="s">
        <v>18</v>
      </c>
      <c r="F121" s="6" t="s">
        <v>60</v>
      </c>
      <c r="G121" s="5" t="s">
        <v>26</v>
      </c>
      <c r="H121" s="3">
        <v>6000</v>
      </c>
      <c r="I121" s="3">
        <v>6012</v>
      </c>
      <c r="J121" s="3">
        <f t="shared" si="7"/>
        <v>100.2</v>
      </c>
      <c r="K121" s="3">
        <f t="shared" ref="K121:K129" si="8">J121</f>
        <v>100.2</v>
      </c>
      <c r="L121" s="29"/>
      <c r="M121" s="67"/>
      <c r="N121" s="95"/>
    </row>
    <row r="122" spans="1:14" ht="30" x14ac:dyDescent="0.25">
      <c r="A122" s="72"/>
      <c r="B122" s="100"/>
      <c r="C122" s="69"/>
      <c r="D122" s="72"/>
      <c r="E122" s="12" t="s">
        <v>18</v>
      </c>
      <c r="F122" s="6" t="s">
        <v>176</v>
      </c>
      <c r="G122" s="5" t="s">
        <v>26</v>
      </c>
      <c r="H122" s="3">
        <v>300</v>
      </c>
      <c r="I122" s="3">
        <v>300</v>
      </c>
      <c r="J122" s="3">
        <f t="shared" si="7"/>
        <v>100</v>
      </c>
      <c r="K122" s="3">
        <f t="shared" si="8"/>
        <v>100</v>
      </c>
      <c r="L122" s="29"/>
      <c r="M122" s="31" t="s">
        <v>87</v>
      </c>
      <c r="N122" s="95"/>
    </row>
    <row r="123" spans="1:14" ht="30" x14ac:dyDescent="0.25">
      <c r="A123" s="72"/>
      <c r="B123" s="100"/>
      <c r="C123" s="69"/>
      <c r="D123" s="72"/>
      <c r="E123" s="31" t="s">
        <v>18</v>
      </c>
      <c r="F123" s="48" t="s">
        <v>129</v>
      </c>
      <c r="G123" s="5" t="s">
        <v>26</v>
      </c>
      <c r="H123" s="3">
        <v>1100</v>
      </c>
      <c r="I123" s="3">
        <v>1101</v>
      </c>
      <c r="J123" s="3">
        <f t="shared" si="7"/>
        <v>100.09090909090909</v>
      </c>
      <c r="K123" s="3">
        <f>J123</f>
        <v>100.09090909090909</v>
      </c>
      <c r="L123" s="29"/>
      <c r="M123" s="65" t="s">
        <v>158</v>
      </c>
      <c r="N123" s="95"/>
    </row>
    <row r="124" spans="1:14" x14ac:dyDescent="0.25">
      <c r="A124" s="72"/>
      <c r="B124" s="100"/>
      <c r="C124" s="69"/>
      <c r="D124" s="72"/>
      <c r="E124" s="65" t="s">
        <v>18</v>
      </c>
      <c r="F124" s="68" t="s">
        <v>145</v>
      </c>
      <c r="G124" s="5" t="s">
        <v>27</v>
      </c>
      <c r="H124" s="3">
        <v>925</v>
      </c>
      <c r="I124" s="3">
        <v>929</v>
      </c>
      <c r="J124" s="3">
        <f t="shared" si="7"/>
        <v>100.43243243243242</v>
      </c>
      <c r="K124" s="74">
        <f>(J124+J125)/2</f>
        <v>100.70641229464758</v>
      </c>
      <c r="L124" s="29"/>
      <c r="M124" s="66"/>
      <c r="N124" s="95"/>
    </row>
    <row r="125" spans="1:14" x14ac:dyDescent="0.25">
      <c r="A125" s="72"/>
      <c r="B125" s="100"/>
      <c r="C125" s="70"/>
      <c r="D125" s="73"/>
      <c r="E125" s="67"/>
      <c r="F125" s="70"/>
      <c r="G125" s="5" t="s">
        <v>26</v>
      </c>
      <c r="H125" s="3">
        <v>204</v>
      </c>
      <c r="I125" s="3">
        <v>206</v>
      </c>
      <c r="J125" s="3">
        <f t="shared" si="7"/>
        <v>100.98039215686273</v>
      </c>
      <c r="K125" s="75"/>
      <c r="L125" s="29"/>
      <c r="M125" s="67"/>
      <c r="N125" s="95"/>
    </row>
    <row r="126" spans="1:14" ht="180" x14ac:dyDescent="0.25">
      <c r="A126" s="72"/>
      <c r="B126" s="100"/>
      <c r="C126" s="39" t="s">
        <v>49</v>
      </c>
      <c r="D126" s="5" t="s">
        <v>2</v>
      </c>
      <c r="E126" s="12" t="s">
        <v>18</v>
      </c>
      <c r="F126" s="6" t="s">
        <v>50</v>
      </c>
      <c r="G126" s="5" t="s">
        <v>26</v>
      </c>
      <c r="H126" s="5">
        <v>1104</v>
      </c>
      <c r="I126" s="5">
        <v>1106</v>
      </c>
      <c r="J126" s="3">
        <f t="shared" si="7"/>
        <v>100.18115942028984</v>
      </c>
      <c r="K126" s="3">
        <f>J126</f>
        <v>100.18115942028984</v>
      </c>
      <c r="L126" s="29"/>
      <c r="M126" s="78" t="s">
        <v>101</v>
      </c>
      <c r="N126" s="95"/>
    </row>
    <row r="127" spans="1:14" ht="75" x14ac:dyDescent="0.25">
      <c r="A127" s="72"/>
      <c r="B127" s="100"/>
      <c r="C127" s="39" t="s">
        <v>117</v>
      </c>
      <c r="D127" s="5" t="s">
        <v>2</v>
      </c>
      <c r="E127" s="12" t="s">
        <v>18</v>
      </c>
      <c r="F127" s="6" t="s">
        <v>118</v>
      </c>
      <c r="G127" s="32" t="s">
        <v>114</v>
      </c>
      <c r="H127" s="5">
        <v>100</v>
      </c>
      <c r="I127" s="5">
        <v>100</v>
      </c>
      <c r="J127" s="3">
        <f t="shared" si="7"/>
        <v>100</v>
      </c>
      <c r="K127" s="3">
        <f t="shared" si="8"/>
        <v>100</v>
      </c>
      <c r="L127" s="12"/>
      <c r="M127" s="78"/>
      <c r="N127" s="95"/>
    </row>
    <row r="128" spans="1:14" ht="120" x14ac:dyDescent="0.25">
      <c r="A128" s="72"/>
      <c r="B128" s="100"/>
      <c r="C128" s="39" t="s">
        <v>133</v>
      </c>
      <c r="D128" s="5" t="s">
        <v>2</v>
      </c>
      <c r="E128" s="12" t="s">
        <v>18</v>
      </c>
      <c r="F128" s="6" t="s">
        <v>51</v>
      </c>
      <c r="G128" s="12" t="s">
        <v>22</v>
      </c>
      <c r="H128" s="5">
        <v>760</v>
      </c>
      <c r="I128" s="5">
        <v>763</v>
      </c>
      <c r="J128" s="3">
        <f t="shared" ref="J128:J197" si="9">I128/H128*100</f>
        <v>100.39473684210527</v>
      </c>
      <c r="K128" s="3">
        <f t="shared" si="8"/>
        <v>100.39473684210527</v>
      </c>
      <c r="L128" s="12"/>
      <c r="M128" s="78"/>
      <c r="N128" s="95"/>
    </row>
    <row r="129" spans="1:14" ht="60" x14ac:dyDescent="0.25">
      <c r="A129" s="72"/>
      <c r="B129" s="100"/>
      <c r="C129" s="6" t="s">
        <v>169</v>
      </c>
      <c r="D129" s="5" t="s">
        <v>2</v>
      </c>
      <c r="E129" s="12" t="s">
        <v>18</v>
      </c>
      <c r="F129" s="44" t="s">
        <v>131</v>
      </c>
      <c r="G129" s="12" t="s">
        <v>22</v>
      </c>
      <c r="H129" s="5">
        <v>353</v>
      </c>
      <c r="I129" s="5">
        <v>355</v>
      </c>
      <c r="J129" s="3">
        <f>I129/H129*100</f>
        <v>100.56657223796034</v>
      </c>
      <c r="K129" s="37">
        <f t="shared" si="8"/>
        <v>100.56657223796034</v>
      </c>
      <c r="L129" s="12"/>
      <c r="M129" s="78"/>
      <c r="N129" s="95"/>
    </row>
    <row r="130" spans="1:14" ht="30" x14ac:dyDescent="0.25">
      <c r="A130" s="72"/>
      <c r="B130" s="100"/>
      <c r="C130" s="68" t="s">
        <v>115</v>
      </c>
      <c r="D130" s="71" t="s">
        <v>2</v>
      </c>
      <c r="E130" s="12" t="s">
        <v>18</v>
      </c>
      <c r="F130" s="44" t="s">
        <v>120</v>
      </c>
      <c r="G130" s="5" t="s">
        <v>33</v>
      </c>
      <c r="H130" s="3">
        <v>6800</v>
      </c>
      <c r="I130" s="3">
        <v>6805</v>
      </c>
      <c r="J130" s="3">
        <f t="shared" si="9"/>
        <v>100.07352941176471</v>
      </c>
      <c r="K130" s="76">
        <f>(J130+J131)/2</f>
        <v>100.10212418300654</v>
      </c>
      <c r="L130" s="29"/>
      <c r="M130" s="78"/>
      <c r="N130" s="95"/>
    </row>
    <row r="131" spans="1:14" ht="30" x14ac:dyDescent="0.25">
      <c r="A131" s="72"/>
      <c r="B131" s="100"/>
      <c r="C131" s="70"/>
      <c r="D131" s="73"/>
      <c r="E131" s="12" t="s">
        <v>18</v>
      </c>
      <c r="F131" s="44" t="s">
        <v>52</v>
      </c>
      <c r="G131" s="5" t="s">
        <v>33</v>
      </c>
      <c r="H131" s="3">
        <v>15300</v>
      </c>
      <c r="I131" s="3">
        <v>15320</v>
      </c>
      <c r="J131" s="3">
        <f>I131/H131*100</f>
        <v>100.13071895424837</v>
      </c>
      <c r="K131" s="77"/>
      <c r="L131" s="29"/>
      <c r="M131" s="78"/>
      <c r="N131" s="95"/>
    </row>
    <row r="132" spans="1:14" ht="30" x14ac:dyDescent="0.25">
      <c r="A132" s="72"/>
      <c r="B132" s="100"/>
      <c r="C132" s="49" t="s">
        <v>21</v>
      </c>
      <c r="D132" s="5" t="s">
        <v>2</v>
      </c>
      <c r="E132" s="12" t="s">
        <v>18</v>
      </c>
      <c r="F132" s="49" t="s">
        <v>21</v>
      </c>
      <c r="G132" s="12" t="s">
        <v>22</v>
      </c>
      <c r="H132" s="3">
        <v>124</v>
      </c>
      <c r="I132" s="3">
        <v>124</v>
      </c>
      <c r="J132" s="3">
        <f>I132/H132*100</f>
        <v>100</v>
      </c>
      <c r="K132" s="50">
        <f>J132</f>
        <v>100</v>
      </c>
      <c r="L132" s="29"/>
      <c r="M132" s="12"/>
      <c r="N132" s="95"/>
    </row>
    <row r="133" spans="1:14" ht="30" x14ac:dyDescent="0.25">
      <c r="A133" s="72"/>
      <c r="B133" s="100"/>
      <c r="C133" s="43" t="s">
        <v>53</v>
      </c>
      <c r="D133" s="5" t="s">
        <v>2</v>
      </c>
      <c r="E133" s="12" t="s">
        <v>18</v>
      </c>
      <c r="F133" s="44" t="s">
        <v>53</v>
      </c>
      <c r="G133" s="5" t="s">
        <v>54</v>
      </c>
      <c r="H133" s="3">
        <v>3200</v>
      </c>
      <c r="I133" s="3">
        <v>3200</v>
      </c>
      <c r="J133" s="3">
        <f t="shared" si="9"/>
        <v>100</v>
      </c>
      <c r="K133" s="3">
        <f>J133</f>
        <v>100</v>
      </c>
      <c r="L133" s="12"/>
      <c r="M133" s="12" t="s">
        <v>105</v>
      </c>
      <c r="N133" s="96"/>
    </row>
    <row r="134" spans="1:14" ht="30" x14ac:dyDescent="0.25">
      <c r="A134" s="72"/>
      <c r="B134" s="14"/>
      <c r="C134" s="82" t="s">
        <v>77</v>
      </c>
      <c r="D134" s="71" t="s">
        <v>2</v>
      </c>
      <c r="E134" s="12" t="s">
        <v>13</v>
      </c>
      <c r="F134" s="44"/>
      <c r="G134" s="5"/>
      <c r="H134" s="5"/>
      <c r="I134" s="5"/>
      <c r="J134" s="3"/>
      <c r="K134" s="3">
        <f>(K111+K114+K115+K118)/4</f>
        <v>93.055555555555557</v>
      </c>
      <c r="L134" s="29"/>
      <c r="M134" s="5"/>
      <c r="N134" s="29"/>
    </row>
    <row r="135" spans="1:14" ht="30" x14ac:dyDescent="0.25">
      <c r="A135" s="73"/>
      <c r="B135" s="14"/>
      <c r="C135" s="83"/>
      <c r="D135" s="73"/>
      <c r="E135" s="12" t="s">
        <v>18</v>
      </c>
      <c r="F135" s="44"/>
      <c r="G135" s="5"/>
      <c r="H135" s="5"/>
      <c r="I135" s="5"/>
      <c r="J135" s="3"/>
      <c r="K135" s="3">
        <f>(J112+J113+J116+J117+J119+J120+J121+J126+J127+J128+J130+J131+J133+J129+J122+J123+J124+J125+J132)/19</f>
        <v>100.20007871351524</v>
      </c>
      <c r="L135" s="29"/>
      <c r="M135" s="5"/>
      <c r="N135" s="29"/>
    </row>
    <row r="136" spans="1:14" ht="60" customHeight="1" x14ac:dyDescent="0.25">
      <c r="A136" s="71">
        <v>13</v>
      </c>
      <c r="B136" s="85" t="s">
        <v>128</v>
      </c>
      <c r="C136" s="88" t="s">
        <v>170</v>
      </c>
      <c r="D136" s="71" t="s">
        <v>2</v>
      </c>
      <c r="E136" s="32" t="s">
        <v>13</v>
      </c>
      <c r="F136" s="6" t="s">
        <v>95</v>
      </c>
      <c r="G136" s="12" t="s">
        <v>17</v>
      </c>
      <c r="H136" s="5">
        <v>90</v>
      </c>
      <c r="I136" s="5">
        <v>76</v>
      </c>
      <c r="J136" s="3">
        <f>I136/H136*100</f>
        <v>84.444444444444443</v>
      </c>
      <c r="K136" s="34">
        <f>J136</f>
        <v>84.444444444444443</v>
      </c>
      <c r="L136" s="40" t="s">
        <v>239</v>
      </c>
      <c r="M136" s="65" t="s">
        <v>96</v>
      </c>
      <c r="N136" s="94" t="s">
        <v>215</v>
      </c>
    </row>
    <row r="137" spans="1:14" ht="30" customHeight="1" x14ac:dyDescent="0.25">
      <c r="A137" s="72"/>
      <c r="B137" s="86"/>
      <c r="C137" s="89"/>
      <c r="D137" s="72"/>
      <c r="E137" s="78" t="s">
        <v>18</v>
      </c>
      <c r="F137" s="84" t="s">
        <v>47</v>
      </c>
      <c r="G137" s="5" t="s">
        <v>27</v>
      </c>
      <c r="H137" s="5">
        <v>345</v>
      </c>
      <c r="I137" s="5">
        <v>345</v>
      </c>
      <c r="J137" s="3">
        <f t="shared" si="9"/>
        <v>100</v>
      </c>
      <c r="K137" s="76">
        <f>(J137+J138)/2</f>
        <v>100</v>
      </c>
      <c r="L137" s="65"/>
      <c r="M137" s="66"/>
      <c r="N137" s="95"/>
    </row>
    <row r="138" spans="1:14" ht="21" customHeight="1" x14ac:dyDescent="0.25">
      <c r="A138" s="72"/>
      <c r="B138" s="86"/>
      <c r="C138" s="89"/>
      <c r="D138" s="72"/>
      <c r="E138" s="78"/>
      <c r="F138" s="84"/>
      <c r="G138" s="5" t="s">
        <v>26</v>
      </c>
      <c r="H138" s="3">
        <v>1094</v>
      </c>
      <c r="I138" s="3">
        <v>1094</v>
      </c>
      <c r="J138" s="3">
        <f t="shared" si="9"/>
        <v>100</v>
      </c>
      <c r="K138" s="77"/>
      <c r="L138" s="67"/>
      <c r="M138" s="67"/>
      <c r="N138" s="95"/>
    </row>
    <row r="139" spans="1:14" ht="30" x14ac:dyDescent="0.25">
      <c r="A139" s="72"/>
      <c r="B139" s="86"/>
      <c r="C139" s="89"/>
      <c r="D139" s="72"/>
      <c r="E139" s="12" t="s">
        <v>13</v>
      </c>
      <c r="F139" s="21" t="s">
        <v>192</v>
      </c>
      <c r="G139" s="5" t="s">
        <v>17</v>
      </c>
      <c r="H139" s="5">
        <v>40</v>
      </c>
      <c r="I139" s="5">
        <v>40</v>
      </c>
      <c r="J139" s="3">
        <f t="shared" si="9"/>
        <v>100</v>
      </c>
      <c r="K139" s="3">
        <f>J139</f>
        <v>100</v>
      </c>
      <c r="L139" s="29"/>
      <c r="M139" s="15" t="s">
        <v>97</v>
      </c>
      <c r="N139" s="95"/>
    </row>
    <row r="140" spans="1:14" ht="30" x14ac:dyDescent="0.25">
      <c r="A140" s="72"/>
      <c r="B140" s="86"/>
      <c r="C140" s="89"/>
      <c r="D140" s="72"/>
      <c r="E140" s="12" t="s">
        <v>13</v>
      </c>
      <c r="F140" s="6" t="s">
        <v>191</v>
      </c>
      <c r="G140" s="12" t="s">
        <v>17</v>
      </c>
      <c r="H140" s="5">
        <v>70</v>
      </c>
      <c r="I140" s="5">
        <v>70</v>
      </c>
      <c r="J140" s="3">
        <f t="shared" si="9"/>
        <v>100</v>
      </c>
      <c r="K140" s="3">
        <f>J140</f>
        <v>100</v>
      </c>
      <c r="L140" s="29"/>
      <c r="M140" s="35" t="s">
        <v>98</v>
      </c>
      <c r="N140" s="95"/>
    </row>
    <row r="141" spans="1:14" ht="27" customHeight="1" x14ac:dyDescent="0.25">
      <c r="A141" s="72"/>
      <c r="B141" s="86"/>
      <c r="C141" s="89"/>
      <c r="D141" s="72"/>
      <c r="E141" s="78" t="s">
        <v>18</v>
      </c>
      <c r="F141" s="98" t="s">
        <v>48</v>
      </c>
      <c r="G141" s="5" t="s">
        <v>27</v>
      </c>
      <c r="H141" s="3">
        <v>3200</v>
      </c>
      <c r="I141" s="3">
        <v>3376</v>
      </c>
      <c r="J141" s="3">
        <f t="shared" si="9"/>
        <v>105.5</v>
      </c>
      <c r="K141" s="76">
        <f>(J141+J142)/2</f>
        <v>105.04611650485438</v>
      </c>
      <c r="L141" s="65"/>
      <c r="M141" s="65" t="s">
        <v>101</v>
      </c>
      <c r="N141" s="95"/>
    </row>
    <row r="142" spans="1:14" ht="30.75" customHeight="1" x14ac:dyDescent="0.25">
      <c r="A142" s="72"/>
      <c r="B142" s="86"/>
      <c r="C142" s="89"/>
      <c r="D142" s="72"/>
      <c r="E142" s="78"/>
      <c r="F142" s="98"/>
      <c r="G142" s="5" t="s">
        <v>26</v>
      </c>
      <c r="H142" s="3">
        <v>10300</v>
      </c>
      <c r="I142" s="3">
        <v>10773</v>
      </c>
      <c r="J142" s="3">
        <f t="shared" si="9"/>
        <v>104.59223300970875</v>
      </c>
      <c r="K142" s="77"/>
      <c r="L142" s="67"/>
      <c r="M142" s="67"/>
      <c r="N142" s="95"/>
    </row>
    <row r="143" spans="1:14" ht="67.5" customHeight="1" x14ac:dyDescent="0.25">
      <c r="A143" s="72"/>
      <c r="B143" s="86"/>
      <c r="C143" s="89"/>
      <c r="D143" s="72"/>
      <c r="E143" s="12" t="s">
        <v>13</v>
      </c>
      <c r="F143" s="36" t="s">
        <v>99</v>
      </c>
      <c r="G143" s="12" t="s">
        <v>100</v>
      </c>
      <c r="H143" s="3">
        <v>130</v>
      </c>
      <c r="I143" s="3">
        <v>130</v>
      </c>
      <c r="J143" s="3">
        <f t="shared" si="9"/>
        <v>100</v>
      </c>
      <c r="K143" s="34">
        <f>J143</f>
        <v>100</v>
      </c>
      <c r="L143" s="29"/>
      <c r="M143" s="12" t="s">
        <v>87</v>
      </c>
      <c r="N143" s="95"/>
    </row>
    <row r="144" spans="1:14" ht="18" customHeight="1" x14ac:dyDescent="0.25">
      <c r="A144" s="72"/>
      <c r="B144" s="86"/>
      <c r="C144" s="89"/>
      <c r="D144" s="72"/>
      <c r="E144" s="78" t="s">
        <v>18</v>
      </c>
      <c r="F144" s="84" t="s">
        <v>116</v>
      </c>
      <c r="G144" s="5" t="s">
        <v>27</v>
      </c>
      <c r="H144" s="3">
        <v>1900</v>
      </c>
      <c r="I144" s="3">
        <v>1900</v>
      </c>
      <c r="J144" s="3">
        <f>I144/H144*100</f>
        <v>100</v>
      </c>
      <c r="K144" s="76">
        <f>(J144+J145)/2</f>
        <v>100.52029136316338</v>
      </c>
      <c r="L144" s="65"/>
      <c r="M144" s="65" t="s">
        <v>101</v>
      </c>
      <c r="N144" s="95"/>
    </row>
    <row r="145" spans="1:14" ht="54.75" customHeight="1" x14ac:dyDescent="0.25">
      <c r="A145" s="72"/>
      <c r="B145" s="86"/>
      <c r="C145" s="89"/>
      <c r="D145" s="72"/>
      <c r="E145" s="78"/>
      <c r="F145" s="84"/>
      <c r="G145" s="5" t="s">
        <v>26</v>
      </c>
      <c r="H145" s="3">
        <v>3844</v>
      </c>
      <c r="I145" s="3">
        <v>3884</v>
      </c>
      <c r="J145" s="3">
        <f>I145/H145*100</f>
        <v>101.04058272632675</v>
      </c>
      <c r="K145" s="77"/>
      <c r="L145" s="67"/>
      <c r="M145" s="67"/>
      <c r="N145" s="95"/>
    </row>
    <row r="146" spans="1:14" ht="54.75" customHeight="1" x14ac:dyDescent="0.25">
      <c r="A146" s="72"/>
      <c r="B146" s="86"/>
      <c r="C146" s="89"/>
      <c r="D146" s="72"/>
      <c r="E146" s="12" t="s">
        <v>18</v>
      </c>
      <c r="F146" s="6" t="s">
        <v>60</v>
      </c>
      <c r="G146" s="5" t="s">
        <v>26</v>
      </c>
      <c r="H146" s="3">
        <v>250</v>
      </c>
      <c r="I146" s="3">
        <v>250</v>
      </c>
      <c r="J146" s="3">
        <f t="shared" si="9"/>
        <v>100</v>
      </c>
      <c r="K146" s="50">
        <f>J146</f>
        <v>100</v>
      </c>
      <c r="L146" s="31"/>
      <c r="M146" s="65" t="s">
        <v>101</v>
      </c>
      <c r="N146" s="95"/>
    </row>
    <row r="147" spans="1:14" ht="54.75" customHeight="1" x14ac:dyDescent="0.25">
      <c r="A147" s="72"/>
      <c r="B147" s="86"/>
      <c r="C147" s="89"/>
      <c r="D147" s="72"/>
      <c r="E147" s="12" t="s">
        <v>18</v>
      </c>
      <c r="F147" s="6" t="s">
        <v>129</v>
      </c>
      <c r="G147" s="5" t="s">
        <v>26</v>
      </c>
      <c r="H147" s="3">
        <v>1285</v>
      </c>
      <c r="I147" s="3">
        <v>1285</v>
      </c>
      <c r="J147" s="3">
        <f>I147/H147*100</f>
        <v>100</v>
      </c>
      <c r="K147" s="50">
        <f>J147</f>
        <v>100</v>
      </c>
      <c r="L147" s="31"/>
      <c r="M147" s="67"/>
      <c r="N147" s="95"/>
    </row>
    <row r="148" spans="1:14" ht="54.75" customHeight="1" x14ac:dyDescent="0.25">
      <c r="A148" s="72"/>
      <c r="B148" s="86"/>
      <c r="C148" s="89"/>
      <c r="D148" s="72"/>
      <c r="E148" s="65" t="s">
        <v>18</v>
      </c>
      <c r="F148" s="68" t="s">
        <v>145</v>
      </c>
      <c r="G148" s="5" t="s">
        <v>27</v>
      </c>
      <c r="H148" s="3">
        <v>317</v>
      </c>
      <c r="I148" s="3">
        <v>320</v>
      </c>
      <c r="J148" s="3">
        <f>I148/H148*100</f>
        <v>100.94637223974763</v>
      </c>
      <c r="K148" s="76">
        <f>(J148+J149)/2</f>
        <v>101.77188741857512</v>
      </c>
      <c r="L148" s="31"/>
      <c r="M148" s="65" t="s">
        <v>158</v>
      </c>
      <c r="N148" s="95"/>
    </row>
    <row r="149" spans="1:14" ht="54.75" customHeight="1" x14ac:dyDescent="0.25">
      <c r="A149" s="72"/>
      <c r="B149" s="86"/>
      <c r="C149" s="90"/>
      <c r="D149" s="73"/>
      <c r="E149" s="67"/>
      <c r="F149" s="70"/>
      <c r="G149" s="5" t="s">
        <v>26</v>
      </c>
      <c r="H149" s="3">
        <v>77</v>
      </c>
      <c r="I149" s="3">
        <v>79</v>
      </c>
      <c r="J149" s="3">
        <f>I149/H149*100</f>
        <v>102.59740259740259</v>
      </c>
      <c r="K149" s="77"/>
      <c r="L149" s="31"/>
      <c r="M149" s="67"/>
      <c r="N149" s="95"/>
    </row>
    <row r="150" spans="1:14" ht="180" x14ac:dyDescent="0.25">
      <c r="A150" s="72"/>
      <c r="B150" s="86"/>
      <c r="C150" s="39" t="s">
        <v>49</v>
      </c>
      <c r="D150" s="5" t="s">
        <v>2</v>
      </c>
      <c r="E150" s="12" t="s">
        <v>18</v>
      </c>
      <c r="F150" s="6" t="s">
        <v>50</v>
      </c>
      <c r="G150" s="5" t="s">
        <v>26</v>
      </c>
      <c r="H150" s="3">
        <v>1845</v>
      </c>
      <c r="I150" s="3">
        <v>1846</v>
      </c>
      <c r="J150" s="3">
        <f t="shared" si="9"/>
        <v>100.05420054200542</v>
      </c>
      <c r="K150" s="3">
        <f>J150</f>
        <v>100.05420054200542</v>
      </c>
      <c r="L150" s="29"/>
      <c r="M150" s="12" t="str">
        <f>M144</f>
        <v>Форма статистического наблюдения № 30</v>
      </c>
      <c r="N150" s="95"/>
    </row>
    <row r="151" spans="1:14" ht="120" x14ac:dyDescent="0.25">
      <c r="A151" s="72"/>
      <c r="B151" s="86"/>
      <c r="C151" s="39" t="s">
        <v>133</v>
      </c>
      <c r="D151" s="5" t="s">
        <v>2</v>
      </c>
      <c r="E151" s="12" t="s">
        <v>18</v>
      </c>
      <c r="F151" s="6" t="s">
        <v>51</v>
      </c>
      <c r="G151" s="12" t="s">
        <v>22</v>
      </c>
      <c r="H151" s="3">
        <v>398</v>
      </c>
      <c r="I151" s="3">
        <v>401</v>
      </c>
      <c r="J151" s="3">
        <f>I151/H151*100</f>
        <v>100.75376884422111</v>
      </c>
      <c r="K151" s="3">
        <f>J151</f>
        <v>100.75376884422111</v>
      </c>
      <c r="L151" s="29"/>
      <c r="M151" s="12" t="str">
        <f>M150</f>
        <v>Форма статистического наблюдения № 30</v>
      </c>
      <c r="N151" s="95"/>
    </row>
    <row r="152" spans="1:14" ht="30" x14ac:dyDescent="0.25">
      <c r="A152" s="72"/>
      <c r="B152" s="86"/>
      <c r="C152" s="43" t="s">
        <v>53</v>
      </c>
      <c r="D152" s="5" t="s">
        <v>2</v>
      </c>
      <c r="E152" s="12" t="s">
        <v>18</v>
      </c>
      <c r="F152" s="44" t="s">
        <v>53</v>
      </c>
      <c r="G152" s="5" t="s">
        <v>54</v>
      </c>
      <c r="H152" s="3">
        <v>4789</v>
      </c>
      <c r="I152" s="3">
        <v>4930</v>
      </c>
      <c r="J152" s="3">
        <f>I152/H152*100</f>
        <v>102.94424723324285</v>
      </c>
      <c r="K152" s="3">
        <f>J152</f>
        <v>102.94424723324285</v>
      </c>
      <c r="L152" s="29"/>
      <c r="M152" s="12" t="s">
        <v>105</v>
      </c>
      <c r="N152" s="95"/>
    </row>
    <row r="153" spans="1:14" ht="30" x14ac:dyDescent="0.25">
      <c r="A153" s="72"/>
      <c r="B153" s="86"/>
      <c r="C153" s="82" t="s">
        <v>77</v>
      </c>
      <c r="D153" s="71" t="s">
        <v>2</v>
      </c>
      <c r="E153" s="12" t="s">
        <v>13</v>
      </c>
      <c r="F153" s="44"/>
      <c r="G153" s="5"/>
      <c r="H153" s="3"/>
      <c r="I153" s="3"/>
      <c r="J153" s="3"/>
      <c r="K153" s="3">
        <f>(K136+K139+K140+K143)/4</f>
        <v>96.111111111111114</v>
      </c>
      <c r="L153" s="29"/>
      <c r="M153" s="5"/>
      <c r="N153" s="95"/>
    </row>
    <row r="154" spans="1:14" ht="30" x14ac:dyDescent="0.25">
      <c r="A154" s="73"/>
      <c r="B154" s="87"/>
      <c r="C154" s="83"/>
      <c r="D154" s="73"/>
      <c r="E154" s="12" t="s">
        <v>18</v>
      </c>
      <c r="F154" s="44"/>
      <c r="G154" s="5"/>
      <c r="H154" s="3"/>
      <c r="I154" s="3"/>
      <c r="J154" s="3"/>
      <c r="K154" s="3">
        <f>(J137+J138+J141+J142+J144+J145+J150+J151+J152+J146+J147+J149+J148)/13</f>
        <v>101.41760055328116</v>
      </c>
      <c r="L154" s="29"/>
      <c r="M154" s="5"/>
      <c r="N154" s="96"/>
    </row>
    <row r="155" spans="1:14" ht="67.5" customHeight="1" x14ac:dyDescent="0.25">
      <c r="A155" s="71">
        <v>14</v>
      </c>
      <c r="B155" s="103" t="s">
        <v>61</v>
      </c>
      <c r="C155" s="91" t="s">
        <v>171</v>
      </c>
      <c r="D155" s="92" t="s">
        <v>2</v>
      </c>
      <c r="E155" s="32" t="s">
        <v>13</v>
      </c>
      <c r="F155" s="6" t="s">
        <v>95</v>
      </c>
      <c r="G155" s="12" t="s">
        <v>17</v>
      </c>
      <c r="H155" s="3">
        <v>90</v>
      </c>
      <c r="I155" s="3">
        <v>90</v>
      </c>
      <c r="J155" s="3">
        <f>I155/H155*100</f>
        <v>100</v>
      </c>
      <c r="K155" s="34">
        <f>J155</f>
        <v>100</v>
      </c>
      <c r="L155" s="29"/>
      <c r="M155" s="65" t="s">
        <v>96</v>
      </c>
      <c r="N155" s="94" t="s">
        <v>216</v>
      </c>
    </row>
    <row r="156" spans="1:14" ht="24.75" customHeight="1" x14ac:dyDescent="0.25">
      <c r="A156" s="72"/>
      <c r="B156" s="104"/>
      <c r="C156" s="91"/>
      <c r="D156" s="92"/>
      <c r="E156" s="78" t="s">
        <v>18</v>
      </c>
      <c r="F156" s="84" t="s">
        <v>47</v>
      </c>
      <c r="G156" s="5" t="s">
        <v>27</v>
      </c>
      <c r="H156" s="3">
        <v>188</v>
      </c>
      <c r="I156" s="3">
        <v>188</v>
      </c>
      <c r="J156" s="3">
        <f t="shared" si="9"/>
        <v>100</v>
      </c>
      <c r="K156" s="76">
        <f>(J156+J157)/2</f>
        <v>100</v>
      </c>
      <c r="L156" s="29"/>
      <c r="M156" s="66"/>
      <c r="N156" s="95"/>
    </row>
    <row r="157" spans="1:14" ht="22.5" customHeight="1" x14ac:dyDescent="0.25">
      <c r="A157" s="72"/>
      <c r="B157" s="104"/>
      <c r="C157" s="91"/>
      <c r="D157" s="92"/>
      <c r="E157" s="78"/>
      <c r="F157" s="84"/>
      <c r="G157" s="5" t="s">
        <v>26</v>
      </c>
      <c r="H157" s="3">
        <v>507</v>
      </c>
      <c r="I157" s="3">
        <v>507</v>
      </c>
      <c r="J157" s="3">
        <f t="shared" si="9"/>
        <v>100</v>
      </c>
      <c r="K157" s="77"/>
      <c r="L157" s="29"/>
      <c r="M157" s="67"/>
      <c r="N157" s="95"/>
    </row>
    <row r="158" spans="1:14" ht="30" x14ac:dyDescent="0.25">
      <c r="A158" s="72"/>
      <c r="B158" s="104"/>
      <c r="C158" s="91"/>
      <c r="D158" s="92"/>
      <c r="E158" s="31" t="s">
        <v>13</v>
      </c>
      <c r="F158" s="21" t="s">
        <v>192</v>
      </c>
      <c r="G158" s="5" t="s">
        <v>17</v>
      </c>
      <c r="H158" s="5">
        <v>40</v>
      </c>
      <c r="I158" s="5">
        <v>40</v>
      </c>
      <c r="J158" s="3">
        <f>I158/H158*100</f>
        <v>100</v>
      </c>
      <c r="K158" s="3">
        <f>J158</f>
        <v>100</v>
      </c>
      <c r="L158" s="29"/>
      <c r="M158" s="35" t="s">
        <v>98</v>
      </c>
      <c r="N158" s="95"/>
    </row>
    <row r="159" spans="1:14" ht="30" x14ac:dyDescent="0.25">
      <c r="A159" s="72"/>
      <c r="B159" s="104"/>
      <c r="C159" s="91"/>
      <c r="D159" s="92"/>
      <c r="E159" s="31" t="s">
        <v>13</v>
      </c>
      <c r="F159" s="6" t="s">
        <v>191</v>
      </c>
      <c r="G159" s="12" t="s">
        <v>17</v>
      </c>
      <c r="H159" s="5">
        <v>70</v>
      </c>
      <c r="I159" s="5">
        <v>70</v>
      </c>
      <c r="J159" s="3">
        <f>I159/H159*100</f>
        <v>100</v>
      </c>
      <c r="K159" s="3">
        <f>J159</f>
        <v>100</v>
      </c>
      <c r="L159" s="29"/>
      <c r="M159" s="35" t="s">
        <v>98</v>
      </c>
      <c r="N159" s="95"/>
    </row>
    <row r="160" spans="1:14" ht="21.75" customHeight="1" x14ac:dyDescent="0.25">
      <c r="A160" s="72"/>
      <c r="B160" s="104"/>
      <c r="C160" s="91"/>
      <c r="D160" s="92"/>
      <c r="E160" s="78" t="s">
        <v>18</v>
      </c>
      <c r="F160" s="98" t="s">
        <v>48</v>
      </c>
      <c r="G160" s="5" t="s">
        <v>27</v>
      </c>
      <c r="H160" s="3">
        <v>1410</v>
      </c>
      <c r="I160" s="3">
        <v>1412</v>
      </c>
      <c r="J160" s="3">
        <f t="shared" si="9"/>
        <v>100.14184397163119</v>
      </c>
      <c r="K160" s="76">
        <f>(J160+J161)/2</f>
        <v>100.13002364066193</v>
      </c>
      <c r="L160" s="29"/>
      <c r="M160" s="65" t="s">
        <v>101</v>
      </c>
      <c r="N160" s="95"/>
    </row>
    <row r="161" spans="1:14" ht="49.5" customHeight="1" x14ac:dyDescent="0.25">
      <c r="A161" s="72"/>
      <c r="B161" s="104"/>
      <c r="C161" s="91"/>
      <c r="D161" s="92"/>
      <c r="E161" s="78"/>
      <c r="F161" s="98"/>
      <c r="G161" s="5" t="s">
        <v>26</v>
      </c>
      <c r="H161" s="3">
        <v>4230</v>
      </c>
      <c r="I161" s="3">
        <v>4235</v>
      </c>
      <c r="J161" s="3">
        <f t="shared" si="9"/>
        <v>100.11820330969267</v>
      </c>
      <c r="K161" s="77"/>
      <c r="L161" s="29"/>
      <c r="M161" s="67"/>
      <c r="N161" s="95"/>
    </row>
    <row r="162" spans="1:14" ht="75" customHeight="1" x14ac:dyDescent="0.25">
      <c r="A162" s="72"/>
      <c r="B162" s="104"/>
      <c r="C162" s="91"/>
      <c r="D162" s="92"/>
      <c r="E162" s="12" t="s">
        <v>13</v>
      </c>
      <c r="F162" s="51" t="s">
        <v>99</v>
      </c>
      <c r="G162" s="12" t="s">
        <v>100</v>
      </c>
      <c r="H162" s="3">
        <v>130</v>
      </c>
      <c r="I162" s="3">
        <v>130</v>
      </c>
      <c r="J162" s="3">
        <f>I162/H162*100</f>
        <v>100</v>
      </c>
      <c r="K162" s="34">
        <f>J162</f>
        <v>100</v>
      </c>
      <c r="L162" s="29"/>
      <c r="M162" s="12" t="s">
        <v>87</v>
      </c>
      <c r="N162" s="95"/>
    </row>
    <row r="163" spans="1:14" ht="21" customHeight="1" x14ac:dyDescent="0.25">
      <c r="A163" s="72"/>
      <c r="B163" s="104"/>
      <c r="C163" s="91"/>
      <c r="D163" s="92"/>
      <c r="E163" s="78" t="s">
        <v>18</v>
      </c>
      <c r="F163" s="84" t="s">
        <v>116</v>
      </c>
      <c r="G163" s="5" t="s">
        <v>27</v>
      </c>
      <c r="H163" s="3">
        <v>825</v>
      </c>
      <c r="I163" s="3">
        <v>827</v>
      </c>
      <c r="J163" s="3">
        <f t="shared" si="9"/>
        <v>100.24242424242425</v>
      </c>
      <c r="K163" s="76">
        <f>(J163+J164)/2</f>
        <v>100.15273797241011</v>
      </c>
      <c r="L163" s="29"/>
      <c r="M163" s="65" t="s">
        <v>101</v>
      </c>
      <c r="N163" s="95"/>
    </row>
    <row r="164" spans="1:14" ht="42" customHeight="1" x14ac:dyDescent="0.25">
      <c r="A164" s="72"/>
      <c r="B164" s="104"/>
      <c r="C164" s="91"/>
      <c r="D164" s="92"/>
      <c r="E164" s="78"/>
      <c r="F164" s="84"/>
      <c r="G164" s="5" t="s">
        <v>26</v>
      </c>
      <c r="H164" s="3">
        <v>1586</v>
      </c>
      <c r="I164" s="3">
        <v>1587</v>
      </c>
      <c r="J164" s="3">
        <f t="shared" si="9"/>
        <v>100.06305170239595</v>
      </c>
      <c r="K164" s="77"/>
      <c r="L164" s="29"/>
      <c r="M164" s="67"/>
      <c r="N164" s="95"/>
    </row>
    <row r="165" spans="1:14" ht="180" x14ac:dyDescent="0.25">
      <c r="A165" s="72"/>
      <c r="B165" s="104"/>
      <c r="C165" s="39" t="s">
        <v>49</v>
      </c>
      <c r="D165" s="5" t="s">
        <v>2</v>
      </c>
      <c r="E165" s="12" t="s">
        <v>18</v>
      </c>
      <c r="F165" s="6" t="s">
        <v>50</v>
      </c>
      <c r="G165" s="5" t="s">
        <v>26</v>
      </c>
      <c r="H165" s="3">
        <v>100</v>
      </c>
      <c r="I165" s="3">
        <v>101</v>
      </c>
      <c r="J165" s="3">
        <f t="shared" si="9"/>
        <v>101</v>
      </c>
      <c r="K165" s="22">
        <f>J165</f>
        <v>101</v>
      </c>
      <c r="L165" s="29"/>
      <c r="M165" s="12" t="s">
        <v>101</v>
      </c>
      <c r="N165" s="95"/>
    </row>
    <row r="166" spans="1:14" ht="30" x14ac:dyDescent="0.25">
      <c r="A166" s="72"/>
      <c r="B166" s="104"/>
      <c r="C166" s="43" t="s">
        <v>53</v>
      </c>
      <c r="D166" s="5" t="s">
        <v>2</v>
      </c>
      <c r="E166" s="12" t="s">
        <v>18</v>
      </c>
      <c r="F166" s="44" t="s">
        <v>53</v>
      </c>
      <c r="G166" s="5" t="s">
        <v>54</v>
      </c>
      <c r="H166" s="3">
        <v>1550</v>
      </c>
      <c r="I166" s="3">
        <v>1559</v>
      </c>
      <c r="J166" s="3">
        <f t="shared" si="9"/>
        <v>100.58064516129033</v>
      </c>
      <c r="K166" s="22">
        <f>J166</f>
        <v>100.58064516129033</v>
      </c>
      <c r="L166" s="12"/>
      <c r="M166" s="12" t="s">
        <v>105</v>
      </c>
      <c r="N166" s="96"/>
    </row>
    <row r="167" spans="1:14" ht="30" x14ac:dyDescent="0.25">
      <c r="A167" s="72"/>
      <c r="B167" s="104"/>
      <c r="C167" s="82" t="s">
        <v>77</v>
      </c>
      <c r="D167" s="71" t="s">
        <v>2</v>
      </c>
      <c r="E167" s="12" t="s">
        <v>13</v>
      </c>
      <c r="F167" s="44"/>
      <c r="G167" s="5"/>
      <c r="H167" s="5"/>
      <c r="I167" s="5"/>
      <c r="J167" s="3"/>
      <c r="K167" s="3">
        <v>100</v>
      </c>
      <c r="L167" s="29"/>
      <c r="M167" s="5"/>
      <c r="N167" s="94" t="s">
        <v>217</v>
      </c>
    </row>
    <row r="168" spans="1:14" ht="30" x14ac:dyDescent="0.25">
      <c r="A168" s="73"/>
      <c r="B168" s="105"/>
      <c r="C168" s="83"/>
      <c r="D168" s="73"/>
      <c r="E168" s="12" t="s">
        <v>18</v>
      </c>
      <c r="F168" s="44"/>
      <c r="G168" s="5"/>
      <c r="H168" s="5"/>
      <c r="I168" s="5"/>
      <c r="J168" s="3"/>
      <c r="K168" s="3">
        <f>(J156+J157+J160+J161+J163+J164+J165+J166)/8</f>
        <v>100.2682710484293</v>
      </c>
      <c r="L168" s="29"/>
      <c r="M168" s="5"/>
      <c r="N168" s="95"/>
    </row>
    <row r="169" spans="1:14" ht="60" x14ac:dyDescent="0.25">
      <c r="A169" s="71">
        <v>15</v>
      </c>
      <c r="B169" s="103" t="s">
        <v>62</v>
      </c>
      <c r="C169" s="68" t="s">
        <v>172</v>
      </c>
      <c r="D169" s="71" t="s">
        <v>2</v>
      </c>
      <c r="E169" s="32" t="s">
        <v>13</v>
      </c>
      <c r="F169" s="6" t="s">
        <v>95</v>
      </c>
      <c r="G169" s="12" t="s">
        <v>17</v>
      </c>
      <c r="H169" s="5">
        <v>90</v>
      </c>
      <c r="I169" s="5">
        <v>137</v>
      </c>
      <c r="J169" s="3">
        <f>I169/H169*100</f>
        <v>152.22222222222223</v>
      </c>
      <c r="K169" s="34">
        <f>J169</f>
        <v>152.22222222222223</v>
      </c>
      <c r="L169" s="29"/>
      <c r="M169" s="65" t="s">
        <v>96</v>
      </c>
      <c r="N169" s="95"/>
    </row>
    <row r="170" spans="1:14" ht="18.75" customHeight="1" x14ac:dyDescent="0.25">
      <c r="A170" s="72"/>
      <c r="B170" s="104"/>
      <c r="C170" s="69"/>
      <c r="D170" s="72"/>
      <c r="E170" s="78" t="s">
        <v>18</v>
      </c>
      <c r="F170" s="84" t="s">
        <v>47</v>
      </c>
      <c r="G170" s="5" t="s">
        <v>27</v>
      </c>
      <c r="H170" s="3">
        <v>711</v>
      </c>
      <c r="I170" s="3">
        <v>711</v>
      </c>
      <c r="J170" s="3">
        <f t="shared" si="9"/>
        <v>100</v>
      </c>
      <c r="K170" s="76">
        <f>(J170+J171)/2</f>
        <v>109.17338709677418</v>
      </c>
      <c r="L170" s="65"/>
      <c r="M170" s="66"/>
      <c r="N170" s="95"/>
    </row>
    <row r="171" spans="1:14" ht="21.75" customHeight="1" x14ac:dyDescent="0.25">
      <c r="A171" s="72"/>
      <c r="B171" s="104"/>
      <c r="C171" s="69"/>
      <c r="D171" s="72"/>
      <c r="E171" s="78"/>
      <c r="F171" s="84"/>
      <c r="G171" s="5" t="s">
        <v>26</v>
      </c>
      <c r="H171" s="3">
        <v>2480</v>
      </c>
      <c r="I171" s="3">
        <v>2935</v>
      </c>
      <c r="J171" s="3">
        <f t="shared" si="9"/>
        <v>118.34677419354837</v>
      </c>
      <c r="K171" s="77"/>
      <c r="L171" s="67"/>
      <c r="M171" s="67"/>
      <c r="N171" s="95"/>
    </row>
    <row r="172" spans="1:14" ht="30" x14ac:dyDescent="0.25">
      <c r="A172" s="72"/>
      <c r="B172" s="104"/>
      <c r="C172" s="69"/>
      <c r="D172" s="72"/>
      <c r="E172" s="12" t="s">
        <v>13</v>
      </c>
      <c r="F172" s="21" t="s">
        <v>192</v>
      </c>
      <c r="G172" s="5" t="s">
        <v>17</v>
      </c>
      <c r="H172" s="5">
        <v>40</v>
      </c>
      <c r="I172" s="5">
        <v>40</v>
      </c>
      <c r="J172" s="3">
        <f>I172/H172*100</f>
        <v>100</v>
      </c>
      <c r="K172" s="34">
        <f>J172</f>
        <v>100</v>
      </c>
      <c r="L172" s="29"/>
      <c r="M172" s="15" t="s">
        <v>97</v>
      </c>
      <c r="N172" s="95"/>
    </row>
    <row r="173" spans="1:14" ht="30" x14ac:dyDescent="0.25">
      <c r="A173" s="72"/>
      <c r="B173" s="104"/>
      <c r="C173" s="69"/>
      <c r="D173" s="72"/>
      <c r="E173" s="12" t="s">
        <v>13</v>
      </c>
      <c r="F173" s="6" t="s">
        <v>191</v>
      </c>
      <c r="G173" s="12" t="s">
        <v>17</v>
      </c>
      <c r="H173" s="5">
        <v>70</v>
      </c>
      <c r="I173" s="5">
        <v>70</v>
      </c>
      <c r="J173" s="3">
        <f t="shared" si="9"/>
        <v>100</v>
      </c>
      <c r="K173" s="3">
        <f>J173</f>
        <v>100</v>
      </c>
      <c r="L173" s="29"/>
      <c r="M173" s="35" t="s">
        <v>98</v>
      </c>
      <c r="N173" s="95"/>
    </row>
    <row r="174" spans="1:14" ht="30" x14ac:dyDescent="0.25">
      <c r="A174" s="72"/>
      <c r="B174" s="104"/>
      <c r="C174" s="69"/>
      <c r="D174" s="72"/>
      <c r="E174" s="12" t="s">
        <v>18</v>
      </c>
      <c r="F174" s="6" t="s">
        <v>129</v>
      </c>
      <c r="G174" s="5" t="s">
        <v>26</v>
      </c>
      <c r="H174" s="3">
        <v>1835</v>
      </c>
      <c r="I174" s="3">
        <v>2226</v>
      </c>
      <c r="J174" s="3">
        <f>I174/H174*100</f>
        <v>121.30790190735694</v>
      </c>
      <c r="K174" s="3">
        <f>J174</f>
        <v>121.30790190735694</v>
      </c>
      <c r="L174" s="8"/>
      <c r="M174" s="32" t="s">
        <v>101</v>
      </c>
      <c r="N174" s="95"/>
    </row>
    <row r="175" spans="1:14" ht="75" x14ac:dyDescent="0.25">
      <c r="A175" s="72"/>
      <c r="B175" s="104"/>
      <c r="C175" s="69"/>
      <c r="D175" s="72"/>
      <c r="E175" s="12" t="s">
        <v>13</v>
      </c>
      <c r="F175" s="36" t="s">
        <v>99</v>
      </c>
      <c r="G175" s="12" t="s">
        <v>100</v>
      </c>
      <c r="H175" s="3">
        <v>130</v>
      </c>
      <c r="I175" s="3">
        <v>130</v>
      </c>
      <c r="J175" s="3">
        <f t="shared" si="9"/>
        <v>100</v>
      </c>
      <c r="K175" s="34">
        <f>J175</f>
        <v>100</v>
      </c>
      <c r="L175" s="29"/>
      <c r="M175" s="12" t="s">
        <v>87</v>
      </c>
      <c r="N175" s="95"/>
    </row>
    <row r="176" spans="1:14" x14ac:dyDescent="0.25">
      <c r="A176" s="72"/>
      <c r="B176" s="104"/>
      <c r="C176" s="69"/>
      <c r="D176" s="72"/>
      <c r="E176" s="78" t="s">
        <v>18</v>
      </c>
      <c r="F176" s="84" t="s">
        <v>116</v>
      </c>
      <c r="G176" s="5" t="s">
        <v>27</v>
      </c>
      <c r="H176" s="3">
        <v>650</v>
      </c>
      <c r="I176" s="3">
        <v>665</v>
      </c>
      <c r="J176" s="3">
        <f>I176/H176*100</f>
        <v>102.30769230769229</v>
      </c>
      <c r="K176" s="76">
        <f>(J176+J177)/2</f>
        <v>108.87384615384616</v>
      </c>
      <c r="L176" s="65"/>
      <c r="M176" s="65" t="s">
        <v>101</v>
      </c>
      <c r="N176" s="95"/>
    </row>
    <row r="177" spans="1:14" x14ac:dyDescent="0.25">
      <c r="A177" s="72"/>
      <c r="B177" s="104"/>
      <c r="C177" s="69"/>
      <c r="D177" s="72"/>
      <c r="E177" s="78"/>
      <c r="F177" s="84"/>
      <c r="G177" s="5" t="s">
        <v>26</v>
      </c>
      <c r="H177" s="3">
        <v>1250</v>
      </c>
      <c r="I177" s="3">
        <v>1443</v>
      </c>
      <c r="J177" s="3">
        <f t="shared" si="9"/>
        <v>115.44000000000001</v>
      </c>
      <c r="K177" s="77"/>
      <c r="L177" s="67"/>
      <c r="M177" s="66"/>
      <c r="N177" s="95"/>
    </row>
    <row r="178" spans="1:14" ht="30" x14ac:dyDescent="0.25">
      <c r="A178" s="72"/>
      <c r="B178" s="104"/>
      <c r="C178" s="69"/>
      <c r="D178" s="72"/>
      <c r="E178" s="12" t="s">
        <v>18</v>
      </c>
      <c r="F178" s="6" t="s">
        <v>60</v>
      </c>
      <c r="G178" s="5" t="s">
        <v>26</v>
      </c>
      <c r="H178" s="3">
        <v>3144</v>
      </c>
      <c r="I178" s="3">
        <v>3917</v>
      </c>
      <c r="J178" s="3">
        <f t="shared" si="9"/>
        <v>124.58651399491094</v>
      </c>
      <c r="K178" s="3">
        <f t="shared" ref="K178:K185" si="10">J178</f>
        <v>124.58651399491094</v>
      </c>
      <c r="L178" s="29"/>
      <c r="M178" s="67"/>
      <c r="N178" s="95"/>
    </row>
    <row r="179" spans="1:14" ht="18" customHeight="1" x14ac:dyDescent="0.25">
      <c r="A179" s="72"/>
      <c r="B179" s="104"/>
      <c r="C179" s="69"/>
      <c r="D179" s="72"/>
      <c r="E179" s="65" t="s">
        <v>18</v>
      </c>
      <c r="F179" s="68" t="s">
        <v>155</v>
      </c>
      <c r="G179" s="5" t="s">
        <v>27</v>
      </c>
      <c r="H179" s="3">
        <v>33</v>
      </c>
      <c r="I179" s="3">
        <v>0</v>
      </c>
      <c r="J179" s="3">
        <f t="shared" ref="J179:J181" si="11">I179/H179*100</f>
        <v>0</v>
      </c>
      <c r="K179" s="74">
        <f>(J179+J180)/2</f>
        <v>0</v>
      </c>
      <c r="L179" s="65" t="s">
        <v>208</v>
      </c>
      <c r="M179" s="78" t="s">
        <v>158</v>
      </c>
      <c r="N179" s="95"/>
    </row>
    <row r="180" spans="1:14" ht="35.25" customHeight="1" x14ac:dyDescent="0.25">
      <c r="A180" s="72"/>
      <c r="B180" s="104"/>
      <c r="C180" s="70"/>
      <c r="D180" s="73"/>
      <c r="E180" s="67"/>
      <c r="F180" s="70"/>
      <c r="G180" s="5" t="s">
        <v>26</v>
      </c>
      <c r="H180" s="3">
        <v>74</v>
      </c>
      <c r="I180" s="3">
        <v>0</v>
      </c>
      <c r="J180" s="3">
        <f t="shared" si="11"/>
        <v>0</v>
      </c>
      <c r="K180" s="75"/>
      <c r="L180" s="67"/>
      <c r="M180" s="78"/>
      <c r="N180" s="95"/>
    </row>
    <row r="181" spans="1:14" ht="180" x14ac:dyDescent="0.25">
      <c r="A181" s="72"/>
      <c r="B181" s="104"/>
      <c r="C181" s="39" t="s">
        <v>49</v>
      </c>
      <c r="D181" s="5" t="s">
        <v>2</v>
      </c>
      <c r="E181" s="12" t="s">
        <v>18</v>
      </c>
      <c r="F181" s="6" t="s">
        <v>50</v>
      </c>
      <c r="G181" s="5" t="s">
        <v>26</v>
      </c>
      <c r="H181" s="5">
        <v>1667</v>
      </c>
      <c r="I181" s="5">
        <v>1919</v>
      </c>
      <c r="J181" s="3">
        <f t="shared" si="11"/>
        <v>115.11697660467905</v>
      </c>
      <c r="K181" s="3">
        <f t="shared" si="10"/>
        <v>115.11697660467905</v>
      </c>
      <c r="L181" s="32"/>
      <c r="M181" s="66" t="s">
        <v>101</v>
      </c>
      <c r="N181" s="95"/>
    </row>
    <row r="182" spans="1:14" ht="120" x14ac:dyDescent="0.25">
      <c r="A182" s="72"/>
      <c r="B182" s="104"/>
      <c r="C182" s="39" t="s">
        <v>133</v>
      </c>
      <c r="D182" s="5" t="s">
        <v>2</v>
      </c>
      <c r="E182" s="12" t="s">
        <v>18</v>
      </c>
      <c r="F182" s="6" t="s">
        <v>51</v>
      </c>
      <c r="G182" s="12" t="s">
        <v>22</v>
      </c>
      <c r="H182" s="5">
        <v>308</v>
      </c>
      <c r="I182" s="5">
        <v>225</v>
      </c>
      <c r="J182" s="3">
        <f>I182/H182*100</f>
        <v>73.05194805194806</v>
      </c>
      <c r="K182" s="3">
        <f>J182</f>
        <v>73.05194805194806</v>
      </c>
      <c r="L182" s="40" t="s">
        <v>210</v>
      </c>
      <c r="M182" s="67"/>
      <c r="N182" s="95"/>
    </row>
    <row r="183" spans="1:14" ht="30" x14ac:dyDescent="0.25">
      <c r="A183" s="72"/>
      <c r="B183" s="104"/>
      <c r="C183" s="68" t="s">
        <v>115</v>
      </c>
      <c r="D183" s="71" t="s">
        <v>2</v>
      </c>
      <c r="E183" s="65" t="s">
        <v>18</v>
      </c>
      <c r="F183" s="44" t="s">
        <v>120</v>
      </c>
      <c r="G183" s="5" t="s">
        <v>33</v>
      </c>
      <c r="H183" s="3">
        <v>6800</v>
      </c>
      <c r="I183" s="3">
        <v>6694</v>
      </c>
      <c r="J183" s="3">
        <f>I183/H183*100</f>
        <v>98.441176470588232</v>
      </c>
      <c r="K183" s="3">
        <f>J183</f>
        <v>98.441176470588232</v>
      </c>
      <c r="L183" s="29"/>
      <c r="M183" s="12" t="s">
        <v>105</v>
      </c>
      <c r="N183" s="95"/>
    </row>
    <row r="184" spans="1:14" ht="30" x14ac:dyDescent="0.25">
      <c r="A184" s="72"/>
      <c r="B184" s="104"/>
      <c r="C184" s="70"/>
      <c r="D184" s="73"/>
      <c r="E184" s="67"/>
      <c r="F184" s="44" t="s">
        <v>52</v>
      </c>
      <c r="G184" s="5" t="s">
        <v>33</v>
      </c>
      <c r="H184" s="3">
        <v>13600</v>
      </c>
      <c r="I184" s="3">
        <v>13442</v>
      </c>
      <c r="J184" s="3">
        <f>I184/H184*100</f>
        <v>98.838235294117652</v>
      </c>
      <c r="K184" s="3">
        <f t="shared" si="10"/>
        <v>98.838235294117652</v>
      </c>
      <c r="L184" s="29"/>
      <c r="M184" s="12" t="s">
        <v>101</v>
      </c>
      <c r="N184" s="95"/>
    </row>
    <row r="185" spans="1:14" ht="30" x14ac:dyDescent="0.25">
      <c r="A185" s="72"/>
      <c r="B185" s="104"/>
      <c r="C185" s="43" t="s">
        <v>53</v>
      </c>
      <c r="D185" s="5" t="s">
        <v>2</v>
      </c>
      <c r="E185" s="12" t="s">
        <v>18</v>
      </c>
      <c r="F185" s="44" t="s">
        <v>53</v>
      </c>
      <c r="G185" s="5" t="s">
        <v>54</v>
      </c>
      <c r="H185" s="3">
        <v>4200</v>
      </c>
      <c r="I185" s="3">
        <v>4207</v>
      </c>
      <c r="J185" s="3">
        <f>I185/H185*100</f>
        <v>100.16666666666667</v>
      </c>
      <c r="K185" s="22">
        <f t="shared" si="10"/>
        <v>100.16666666666667</v>
      </c>
      <c r="L185" s="12"/>
      <c r="M185" s="12" t="s">
        <v>105</v>
      </c>
      <c r="N185" s="96"/>
    </row>
    <row r="186" spans="1:14" ht="30" x14ac:dyDescent="0.25">
      <c r="A186" s="72"/>
      <c r="B186" s="104"/>
      <c r="C186" s="106" t="s">
        <v>77</v>
      </c>
      <c r="D186" s="72" t="s">
        <v>2</v>
      </c>
      <c r="E186" s="31" t="s">
        <v>13</v>
      </c>
      <c r="F186" s="44"/>
      <c r="G186" s="5"/>
      <c r="H186" s="5"/>
      <c r="I186" s="5"/>
      <c r="J186" s="3"/>
      <c r="K186" s="46">
        <f>(K169+K172+K173+K175)/4</f>
        <v>113.05555555555556</v>
      </c>
      <c r="L186" s="52"/>
      <c r="M186" s="28"/>
      <c r="N186" s="52"/>
    </row>
    <row r="187" spans="1:14" ht="30" x14ac:dyDescent="0.25">
      <c r="A187" s="73"/>
      <c r="B187" s="105"/>
      <c r="C187" s="83"/>
      <c r="D187" s="73"/>
      <c r="E187" s="12" t="s">
        <v>18</v>
      </c>
      <c r="F187" s="44"/>
      <c r="G187" s="5"/>
      <c r="H187" s="5"/>
      <c r="I187" s="5"/>
      <c r="J187" s="3"/>
      <c r="K187" s="3">
        <f>(J170+J171+J176+J177+J181+J182+J183+J185+J178+J174+J184+J180+J179)/13</f>
        <v>89.815683499346761</v>
      </c>
      <c r="L187" s="29"/>
      <c r="M187" s="5"/>
      <c r="N187" s="29"/>
    </row>
    <row r="188" spans="1:14" ht="30" x14ac:dyDescent="0.25">
      <c r="A188" s="71">
        <v>16</v>
      </c>
      <c r="B188" s="85" t="s">
        <v>63</v>
      </c>
      <c r="C188" s="91" t="s">
        <v>173</v>
      </c>
      <c r="D188" s="92" t="s">
        <v>2</v>
      </c>
      <c r="E188" s="31" t="s">
        <v>13</v>
      </c>
      <c r="F188" s="21" t="s">
        <v>192</v>
      </c>
      <c r="G188" s="5" t="s">
        <v>17</v>
      </c>
      <c r="H188" s="5">
        <v>40</v>
      </c>
      <c r="I188" s="5">
        <v>40</v>
      </c>
      <c r="J188" s="3">
        <f>I188/H188*100</f>
        <v>100</v>
      </c>
      <c r="K188" s="3">
        <f>J188</f>
        <v>100</v>
      </c>
      <c r="L188" s="29"/>
      <c r="M188" s="12" t="s">
        <v>98</v>
      </c>
      <c r="N188" s="94" t="s">
        <v>218</v>
      </c>
    </row>
    <row r="189" spans="1:14" ht="30" x14ac:dyDescent="0.25">
      <c r="A189" s="72"/>
      <c r="B189" s="101"/>
      <c r="C189" s="91"/>
      <c r="D189" s="92"/>
      <c r="E189" s="31" t="s">
        <v>13</v>
      </c>
      <c r="F189" s="6" t="s">
        <v>191</v>
      </c>
      <c r="G189" s="12" t="s">
        <v>17</v>
      </c>
      <c r="H189" s="5">
        <v>70</v>
      </c>
      <c r="I189" s="5">
        <v>70</v>
      </c>
      <c r="J189" s="3">
        <f>I189/H189*100</f>
        <v>100</v>
      </c>
      <c r="K189" s="3">
        <f>J189</f>
        <v>100</v>
      </c>
      <c r="L189" s="29"/>
      <c r="M189" s="12" t="s">
        <v>98</v>
      </c>
      <c r="N189" s="95"/>
    </row>
    <row r="190" spans="1:14" ht="24.75" customHeight="1" x14ac:dyDescent="0.25">
      <c r="A190" s="72"/>
      <c r="B190" s="101"/>
      <c r="C190" s="91"/>
      <c r="D190" s="92"/>
      <c r="E190" s="78" t="s">
        <v>18</v>
      </c>
      <c r="F190" s="98" t="s">
        <v>48</v>
      </c>
      <c r="G190" s="5" t="s">
        <v>27</v>
      </c>
      <c r="H190" s="3">
        <v>940</v>
      </c>
      <c r="I190" s="3">
        <v>940</v>
      </c>
      <c r="J190" s="3">
        <f t="shared" si="9"/>
        <v>100</v>
      </c>
      <c r="K190" s="76">
        <f>(J190+J191)/2</f>
        <v>100.01773049645391</v>
      </c>
      <c r="L190" s="29"/>
      <c r="M190" s="65" t="s">
        <v>101</v>
      </c>
      <c r="N190" s="95"/>
    </row>
    <row r="191" spans="1:14" ht="21.75" customHeight="1" x14ac:dyDescent="0.25">
      <c r="A191" s="72"/>
      <c r="B191" s="101"/>
      <c r="C191" s="91"/>
      <c r="D191" s="92"/>
      <c r="E191" s="78"/>
      <c r="F191" s="98"/>
      <c r="G191" s="5" t="s">
        <v>26</v>
      </c>
      <c r="H191" s="3">
        <v>2820</v>
      </c>
      <c r="I191" s="3">
        <v>2821</v>
      </c>
      <c r="J191" s="3">
        <f t="shared" si="9"/>
        <v>100.03546099290782</v>
      </c>
      <c r="K191" s="77"/>
      <c r="L191" s="29"/>
      <c r="M191" s="67"/>
      <c r="N191" s="95"/>
    </row>
    <row r="192" spans="1:14" ht="67.5" customHeight="1" x14ac:dyDescent="0.25">
      <c r="A192" s="72"/>
      <c r="B192" s="101"/>
      <c r="C192" s="91"/>
      <c r="D192" s="92"/>
      <c r="E192" s="12" t="s">
        <v>13</v>
      </c>
      <c r="F192" s="36" t="s">
        <v>99</v>
      </c>
      <c r="G192" s="12" t="s">
        <v>100</v>
      </c>
      <c r="H192" s="3">
        <v>130</v>
      </c>
      <c r="I192" s="3">
        <v>130</v>
      </c>
      <c r="J192" s="3">
        <f>I192/H192*100</f>
        <v>100</v>
      </c>
      <c r="K192" s="34">
        <f>J192</f>
        <v>100</v>
      </c>
      <c r="L192" s="29"/>
      <c r="M192" s="12" t="s">
        <v>87</v>
      </c>
      <c r="N192" s="95"/>
    </row>
    <row r="193" spans="1:14" ht="25.5" customHeight="1" x14ac:dyDescent="0.25">
      <c r="A193" s="72"/>
      <c r="B193" s="101"/>
      <c r="C193" s="91"/>
      <c r="D193" s="92"/>
      <c r="E193" s="65" t="s">
        <v>18</v>
      </c>
      <c r="F193" s="84" t="s">
        <v>116</v>
      </c>
      <c r="G193" s="5" t="s">
        <v>27</v>
      </c>
      <c r="H193" s="3">
        <v>478</v>
      </c>
      <c r="I193" s="3">
        <v>581</v>
      </c>
      <c r="J193" s="3">
        <f t="shared" si="9"/>
        <v>121.54811715481171</v>
      </c>
      <c r="K193" s="76">
        <f>(J193+J194)/2</f>
        <v>112.02548064794055</v>
      </c>
      <c r="L193" s="65"/>
      <c r="M193" s="65" t="s">
        <v>101</v>
      </c>
      <c r="N193" s="95"/>
    </row>
    <row r="194" spans="1:14" ht="36.75" customHeight="1" x14ac:dyDescent="0.25">
      <c r="A194" s="72"/>
      <c r="B194" s="101"/>
      <c r="C194" s="91"/>
      <c r="D194" s="92"/>
      <c r="E194" s="67"/>
      <c r="F194" s="84"/>
      <c r="G194" s="5" t="s">
        <v>26</v>
      </c>
      <c r="H194" s="3">
        <v>879</v>
      </c>
      <c r="I194" s="3">
        <v>901</v>
      </c>
      <c r="J194" s="3">
        <f>I194/H194*100</f>
        <v>102.5028441410694</v>
      </c>
      <c r="K194" s="77"/>
      <c r="L194" s="67"/>
      <c r="M194" s="66"/>
      <c r="N194" s="95"/>
    </row>
    <row r="195" spans="1:14" ht="75" x14ac:dyDescent="0.25">
      <c r="A195" s="72"/>
      <c r="B195" s="101"/>
      <c r="C195" s="38" t="s">
        <v>130</v>
      </c>
      <c r="D195" s="5" t="s">
        <v>2</v>
      </c>
      <c r="E195" s="32" t="s">
        <v>18</v>
      </c>
      <c r="F195" s="6" t="s">
        <v>130</v>
      </c>
      <c r="G195" s="12" t="s">
        <v>22</v>
      </c>
      <c r="H195" s="3">
        <v>118</v>
      </c>
      <c r="I195" s="3">
        <v>119</v>
      </c>
      <c r="J195" s="3">
        <f>I195/H195*100</f>
        <v>100.84745762711864</v>
      </c>
      <c r="K195" s="50">
        <f>J195</f>
        <v>100.84745762711864</v>
      </c>
      <c r="L195" s="31"/>
      <c r="M195" s="66"/>
      <c r="N195" s="95"/>
    </row>
    <row r="196" spans="1:14" ht="120" x14ac:dyDescent="0.25">
      <c r="A196" s="72"/>
      <c r="B196" s="101"/>
      <c r="C196" s="39" t="s">
        <v>133</v>
      </c>
      <c r="D196" s="5" t="s">
        <v>2</v>
      </c>
      <c r="E196" s="32" t="s">
        <v>18</v>
      </c>
      <c r="F196" s="6" t="s">
        <v>51</v>
      </c>
      <c r="G196" s="12" t="s">
        <v>22</v>
      </c>
      <c r="H196" s="3">
        <v>190</v>
      </c>
      <c r="I196" s="3">
        <v>195</v>
      </c>
      <c r="J196" s="3">
        <f t="shared" si="9"/>
        <v>102.63157894736842</v>
      </c>
      <c r="K196" s="3">
        <f>J196</f>
        <v>102.63157894736842</v>
      </c>
      <c r="L196" s="12"/>
      <c r="M196" s="66"/>
      <c r="N196" s="95"/>
    </row>
    <row r="197" spans="1:14" ht="135" x14ac:dyDescent="0.25">
      <c r="A197" s="72"/>
      <c r="B197" s="101"/>
      <c r="C197" s="6" t="s">
        <v>182</v>
      </c>
      <c r="D197" s="5" t="s">
        <v>2</v>
      </c>
      <c r="E197" s="12" t="s">
        <v>18</v>
      </c>
      <c r="F197" s="44" t="s">
        <v>131</v>
      </c>
      <c r="G197" s="12" t="s">
        <v>22</v>
      </c>
      <c r="H197" s="3">
        <v>236</v>
      </c>
      <c r="I197" s="3">
        <v>270</v>
      </c>
      <c r="J197" s="3">
        <f t="shared" si="9"/>
        <v>114.40677966101696</v>
      </c>
      <c r="K197" s="3">
        <f>J197</f>
        <v>114.40677966101696</v>
      </c>
      <c r="L197" s="12"/>
      <c r="M197" s="67"/>
      <c r="N197" s="96"/>
    </row>
    <row r="198" spans="1:14" ht="30" x14ac:dyDescent="0.25">
      <c r="A198" s="72"/>
      <c r="B198" s="101"/>
      <c r="C198" s="82" t="s">
        <v>77</v>
      </c>
      <c r="D198" s="71" t="s">
        <v>2</v>
      </c>
      <c r="E198" s="12" t="s">
        <v>13</v>
      </c>
      <c r="F198" s="44"/>
      <c r="G198" s="5"/>
      <c r="H198" s="5"/>
      <c r="I198" s="5"/>
      <c r="J198" s="3"/>
      <c r="K198" s="3">
        <v>100</v>
      </c>
      <c r="L198" s="29"/>
      <c r="M198" s="5"/>
      <c r="N198" s="29"/>
    </row>
    <row r="199" spans="1:14" ht="30" x14ac:dyDescent="0.25">
      <c r="A199" s="73"/>
      <c r="B199" s="87"/>
      <c r="C199" s="83"/>
      <c r="D199" s="73"/>
      <c r="E199" s="12" t="s">
        <v>18</v>
      </c>
      <c r="F199" s="44"/>
      <c r="G199" s="5"/>
      <c r="H199" s="5"/>
      <c r="I199" s="5"/>
      <c r="J199" s="3"/>
      <c r="K199" s="3">
        <f>(J190+J191+J193+J194+J196+J197+J195)/7</f>
        <v>105.99603407489899</v>
      </c>
      <c r="L199" s="29"/>
      <c r="M199" s="5"/>
      <c r="N199" s="29"/>
    </row>
    <row r="200" spans="1:14" ht="180" x14ac:dyDescent="0.25">
      <c r="A200" s="71">
        <v>17</v>
      </c>
      <c r="B200" s="85" t="s">
        <v>64</v>
      </c>
      <c r="C200" s="39" t="s">
        <v>49</v>
      </c>
      <c r="D200" s="5" t="s">
        <v>2</v>
      </c>
      <c r="E200" s="12" t="s">
        <v>18</v>
      </c>
      <c r="F200" s="6" t="s">
        <v>125</v>
      </c>
      <c r="G200" s="5" t="s">
        <v>26</v>
      </c>
      <c r="H200" s="5">
        <v>220</v>
      </c>
      <c r="I200" s="5">
        <v>220</v>
      </c>
      <c r="J200" s="3">
        <f>I200/H200*100</f>
        <v>100</v>
      </c>
      <c r="K200" s="3">
        <f>J200</f>
        <v>100</v>
      </c>
      <c r="L200" s="29"/>
      <c r="M200" s="66" t="s">
        <v>101</v>
      </c>
      <c r="N200" s="95" t="s">
        <v>197</v>
      </c>
    </row>
    <row r="201" spans="1:14" ht="120" x14ac:dyDescent="0.25">
      <c r="A201" s="72"/>
      <c r="B201" s="101"/>
      <c r="C201" s="39" t="s">
        <v>133</v>
      </c>
      <c r="D201" s="5" t="s">
        <v>2</v>
      </c>
      <c r="E201" s="12" t="s">
        <v>18</v>
      </c>
      <c r="F201" s="6" t="s">
        <v>51</v>
      </c>
      <c r="G201" s="12" t="s">
        <v>22</v>
      </c>
      <c r="H201" s="5">
        <v>160</v>
      </c>
      <c r="I201" s="5">
        <v>160</v>
      </c>
      <c r="J201" s="3">
        <f>I201/H201*100</f>
        <v>100</v>
      </c>
      <c r="K201" s="3">
        <f>J201</f>
        <v>100</v>
      </c>
      <c r="L201" s="29"/>
      <c r="M201" s="67"/>
      <c r="N201" s="96"/>
    </row>
    <row r="202" spans="1:14" ht="30" x14ac:dyDescent="0.25">
      <c r="A202" s="72"/>
      <c r="B202" s="101"/>
      <c r="C202" s="82" t="s">
        <v>77</v>
      </c>
      <c r="D202" s="71" t="s">
        <v>2</v>
      </c>
      <c r="E202" s="12" t="s">
        <v>13</v>
      </c>
      <c r="F202" s="44"/>
      <c r="G202" s="5"/>
      <c r="H202" s="5"/>
      <c r="I202" s="5"/>
      <c r="J202" s="3"/>
      <c r="K202" s="3">
        <v>100</v>
      </c>
      <c r="L202" s="29"/>
      <c r="M202" s="5"/>
      <c r="N202" s="29"/>
    </row>
    <row r="203" spans="1:14" ht="30" x14ac:dyDescent="0.25">
      <c r="A203" s="73"/>
      <c r="B203" s="87"/>
      <c r="C203" s="83"/>
      <c r="D203" s="73"/>
      <c r="E203" s="12" t="s">
        <v>18</v>
      </c>
      <c r="F203" s="44"/>
      <c r="G203" s="5"/>
      <c r="H203" s="5"/>
      <c r="I203" s="5"/>
      <c r="J203" s="3"/>
      <c r="K203" s="3">
        <f>(J200+J201)/2</f>
        <v>100</v>
      </c>
      <c r="L203" s="29"/>
      <c r="M203" s="5"/>
      <c r="N203" s="29"/>
    </row>
    <row r="204" spans="1:14" ht="105" x14ac:dyDescent="0.25">
      <c r="A204" s="71">
        <v>18</v>
      </c>
      <c r="B204" s="85" t="s">
        <v>65</v>
      </c>
      <c r="C204" s="88" t="s">
        <v>174</v>
      </c>
      <c r="D204" s="71" t="s">
        <v>2</v>
      </c>
      <c r="E204" s="12" t="s">
        <v>13</v>
      </c>
      <c r="F204" s="6" t="s">
        <v>92</v>
      </c>
      <c r="G204" s="5" t="s">
        <v>17</v>
      </c>
      <c r="H204" s="3">
        <v>28</v>
      </c>
      <c r="I204" s="3">
        <v>31</v>
      </c>
      <c r="J204" s="3">
        <f t="shared" ref="J204:J218" si="12">I204/H204*100</f>
        <v>110.71428571428572</v>
      </c>
      <c r="K204" s="74">
        <f>(J204+J205)/2</f>
        <v>109.2032967032967</v>
      </c>
      <c r="L204" s="29"/>
      <c r="M204" s="12" t="s">
        <v>93</v>
      </c>
      <c r="N204" s="94" t="s">
        <v>221</v>
      </c>
    </row>
    <row r="205" spans="1:14" ht="90" x14ac:dyDescent="0.25">
      <c r="A205" s="72"/>
      <c r="B205" s="86"/>
      <c r="C205" s="89"/>
      <c r="D205" s="72"/>
      <c r="E205" s="12" t="s">
        <v>13</v>
      </c>
      <c r="F205" s="6" t="s">
        <v>94</v>
      </c>
      <c r="G205" s="5" t="s">
        <v>17</v>
      </c>
      <c r="H205" s="18">
        <v>5.2</v>
      </c>
      <c r="I205" s="18">
        <v>5.6</v>
      </c>
      <c r="J205" s="3">
        <f>I205/H205*100</f>
        <v>107.69230769230769</v>
      </c>
      <c r="K205" s="75"/>
      <c r="L205" s="29"/>
      <c r="M205" s="12" t="s">
        <v>93</v>
      </c>
      <c r="N205" s="95"/>
    </row>
    <row r="206" spans="1:14" s="2" customFormat="1" ht="21" customHeight="1" x14ac:dyDescent="0.25">
      <c r="A206" s="72"/>
      <c r="B206" s="86"/>
      <c r="C206" s="89"/>
      <c r="D206" s="72"/>
      <c r="E206" s="78" t="s">
        <v>18</v>
      </c>
      <c r="F206" s="84" t="s">
        <v>44</v>
      </c>
      <c r="G206" s="12" t="s">
        <v>111</v>
      </c>
      <c r="H206" s="3">
        <v>2582</v>
      </c>
      <c r="I206" s="3">
        <v>3204</v>
      </c>
      <c r="J206" s="3">
        <f t="shared" si="12"/>
        <v>124.08985282726567</v>
      </c>
      <c r="K206" s="93">
        <f>(J206+J207)/2</f>
        <v>117.78498617001068</v>
      </c>
      <c r="L206" s="65"/>
      <c r="M206" s="65" t="s">
        <v>101</v>
      </c>
      <c r="N206" s="95"/>
    </row>
    <row r="207" spans="1:14" ht="24" customHeight="1" x14ac:dyDescent="0.25">
      <c r="A207" s="72"/>
      <c r="B207" s="86"/>
      <c r="C207" s="89"/>
      <c r="D207" s="72"/>
      <c r="E207" s="78"/>
      <c r="F207" s="84"/>
      <c r="G207" s="12" t="s">
        <v>26</v>
      </c>
      <c r="H207" s="3">
        <v>8702</v>
      </c>
      <c r="I207" s="3">
        <v>9701</v>
      </c>
      <c r="J207" s="3">
        <f t="shared" si="12"/>
        <v>111.48011951275569</v>
      </c>
      <c r="K207" s="93"/>
      <c r="L207" s="66"/>
      <c r="M207" s="66"/>
      <c r="N207" s="95"/>
    </row>
    <row r="208" spans="1:14" ht="60" x14ac:dyDescent="0.25">
      <c r="A208" s="72"/>
      <c r="B208" s="86"/>
      <c r="C208" s="89"/>
      <c r="D208" s="72"/>
      <c r="E208" s="32" t="s">
        <v>13</v>
      </c>
      <c r="F208" s="21" t="s">
        <v>95</v>
      </c>
      <c r="G208" s="12" t="s">
        <v>17</v>
      </c>
      <c r="H208" s="3">
        <v>90</v>
      </c>
      <c r="I208" s="3">
        <v>151</v>
      </c>
      <c r="J208" s="3">
        <f t="shared" si="12"/>
        <v>167.77777777777777</v>
      </c>
      <c r="K208" s="34">
        <v>100</v>
      </c>
      <c r="L208" s="29"/>
      <c r="M208" s="66"/>
      <c r="N208" s="95"/>
    </row>
    <row r="209" spans="1:14" ht="21" customHeight="1" x14ac:dyDescent="0.25">
      <c r="A209" s="72"/>
      <c r="B209" s="86"/>
      <c r="C209" s="89"/>
      <c r="D209" s="72"/>
      <c r="E209" s="65" t="s">
        <v>18</v>
      </c>
      <c r="F209" s="68" t="s">
        <v>47</v>
      </c>
      <c r="G209" s="5" t="s">
        <v>27</v>
      </c>
      <c r="H209" s="3">
        <v>1381</v>
      </c>
      <c r="I209" s="3">
        <v>1458</v>
      </c>
      <c r="J209" s="3">
        <f t="shared" si="12"/>
        <v>105.57566980448949</v>
      </c>
      <c r="K209" s="76">
        <f>(J209+J210)/2</f>
        <v>104.40249382822444</v>
      </c>
      <c r="L209" s="29"/>
      <c r="M209" s="66"/>
      <c r="N209" s="95"/>
    </row>
    <row r="210" spans="1:14" ht="29.25" customHeight="1" x14ac:dyDescent="0.25">
      <c r="A210" s="72"/>
      <c r="B210" s="86"/>
      <c r="C210" s="89"/>
      <c r="D210" s="72"/>
      <c r="E210" s="67"/>
      <c r="F210" s="70"/>
      <c r="G210" s="5" t="s">
        <v>26</v>
      </c>
      <c r="H210" s="3">
        <v>5512</v>
      </c>
      <c r="I210" s="3">
        <v>5690</v>
      </c>
      <c r="J210" s="3">
        <f t="shared" si="12"/>
        <v>103.22931785195937</v>
      </c>
      <c r="K210" s="77"/>
      <c r="L210" s="29"/>
      <c r="M210" s="67"/>
      <c r="N210" s="95"/>
    </row>
    <row r="211" spans="1:14" ht="30" x14ac:dyDescent="0.25">
      <c r="A211" s="72"/>
      <c r="B211" s="86"/>
      <c r="C211" s="89"/>
      <c r="D211" s="72"/>
      <c r="E211" s="12" t="s">
        <v>13</v>
      </c>
      <c r="F211" s="21" t="s">
        <v>192</v>
      </c>
      <c r="G211" s="5" t="s">
        <v>17</v>
      </c>
      <c r="H211" s="5">
        <v>40</v>
      </c>
      <c r="I211" s="5">
        <v>40</v>
      </c>
      <c r="J211" s="3">
        <f t="shared" si="12"/>
        <v>100</v>
      </c>
      <c r="K211" s="3">
        <f>J211</f>
        <v>100</v>
      </c>
      <c r="L211" s="29"/>
      <c r="M211" s="15" t="s">
        <v>97</v>
      </c>
      <c r="N211" s="95"/>
    </row>
    <row r="212" spans="1:14" ht="30" x14ac:dyDescent="0.25">
      <c r="A212" s="72"/>
      <c r="B212" s="86"/>
      <c r="C212" s="89"/>
      <c r="D212" s="72"/>
      <c r="E212" s="12" t="s">
        <v>13</v>
      </c>
      <c r="F212" s="6" t="s">
        <v>191</v>
      </c>
      <c r="G212" s="12" t="s">
        <v>17</v>
      </c>
      <c r="H212" s="5">
        <v>70</v>
      </c>
      <c r="I212" s="5">
        <v>70</v>
      </c>
      <c r="J212" s="3">
        <f t="shared" si="12"/>
        <v>100</v>
      </c>
      <c r="K212" s="3">
        <f>J212</f>
        <v>100</v>
      </c>
      <c r="L212" s="29"/>
      <c r="M212" s="35" t="s">
        <v>98</v>
      </c>
      <c r="N212" s="95"/>
    </row>
    <row r="213" spans="1:14" ht="21.75" customHeight="1" x14ac:dyDescent="0.25">
      <c r="A213" s="72"/>
      <c r="B213" s="86"/>
      <c r="C213" s="89"/>
      <c r="D213" s="72"/>
      <c r="E213" s="78" t="s">
        <v>18</v>
      </c>
      <c r="F213" s="82" t="s">
        <v>48</v>
      </c>
      <c r="G213" s="5" t="s">
        <v>27</v>
      </c>
      <c r="H213" s="3">
        <v>7520</v>
      </c>
      <c r="I213" s="3">
        <v>7523</v>
      </c>
      <c r="J213" s="3">
        <f t="shared" si="12"/>
        <v>100.03989361702128</v>
      </c>
      <c r="K213" s="76">
        <f>(J213+J214)/2</f>
        <v>100.50412402370051</v>
      </c>
      <c r="L213" s="29"/>
      <c r="M213" s="65" t="s">
        <v>101</v>
      </c>
      <c r="N213" s="95"/>
    </row>
    <row r="214" spans="1:14" ht="21.75" customHeight="1" x14ac:dyDescent="0.25">
      <c r="A214" s="72"/>
      <c r="B214" s="86"/>
      <c r="C214" s="89"/>
      <c r="D214" s="72"/>
      <c r="E214" s="78"/>
      <c r="F214" s="83"/>
      <c r="G214" s="5" t="s">
        <v>26</v>
      </c>
      <c r="H214" s="3">
        <v>15800</v>
      </c>
      <c r="I214" s="3">
        <v>15953</v>
      </c>
      <c r="J214" s="3">
        <f t="shared" si="12"/>
        <v>100.96835443037975</v>
      </c>
      <c r="K214" s="77"/>
      <c r="L214" s="29"/>
      <c r="M214" s="67"/>
      <c r="N214" s="95"/>
    </row>
    <row r="215" spans="1:14" ht="75" x14ac:dyDescent="0.25">
      <c r="A215" s="72"/>
      <c r="B215" s="86"/>
      <c r="C215" s="89"/>
      <c r="D215" s="72"/>
      <c r="E215" s="12" t="s">
        <v>13</v>
      </c>
      <c r="F215" s="36" t="s">
        <v>99</v>
      </c>
      <c r="G215" s="12" t="s">
        <v>100</v>
      </c>
      <c r="H215" s="3">
        <v>130</v>
      </c>
      <c r="I215" s="3">
        <v>130</v>
      </c>
      <c r="J215" s="3">
        <f t="shared" si="12"/>
        <v>100</v>
      </c>
      <c r="K215" s="34">
        <f>J215</f>
        <v>100</v>
      </c>
      <c r="L215" s="29"/>
      <c r="M215" s="12" t="s">
        <v>87</v>
      </c>
      <c r="N215" s="95"/>
    </row>
    <row r="216" spans="1:14" ht="27" customHeight="1" x14ac:dyDescent="0.25">
      <c r="A216" s="72"/>
      <c r="B216" s="86"/>
      <c r="C216" s="89"/>
      <c r="D216" s="72"/>
      <c r="E216" s="78" t="s">
        <v>18</v>
      </c>
      <c r="F216" s="84" t="s">
        <v>116</v>
      </c>
      <c r="G216" s="5" t="s">
        <v>27</v>
      </c>
      <c r="H216" s="3">
        <v>1846</v>
      </c>
      <c r="I216" s="3">
        <v>1754</v>
      </c>
      <c r="J216" s="3">
        <f t="shared" si="12"/>
        <v>95.016251354279518</v>
      </c>
      <c r="K216" s="76">
        <f>(J216+J217)/2</f>
        <v>96.595501036274456</v>
      </c>
      <c r="L216" s="65"/>
      <c r="M216" s="78" t="s">
        <v>101</v>
      </c>
      <c r="N216" s="95"/>
    </row>
    <row r="217" spans="1:14" ht="27" customHeight="1" x14ac:dyDescent="0.25">
      <c r="A217" s="72"/>
      <c r="B217" s="86"/>
      <c r="C217" s="89"/>
      <c r="D217" s="72"/>
      <c r="E217" s="78"/>
      <c r="F217" s="84"/>
      <c r="G217" s="5" t="s">
        <v>26</v>
      </c>
      <c r="H217" s="3">
        <v>5917</v>
      </c>
      <c r="I217" s="3">
        <v>5809</v>
      </c>
      <c r="J217" s="3">
        <f t="shared" si="12"/>
        <v>98.174750718269394</v>
      </c>
      <c r="K217" s="77"/>
      <c r="L217" s="67"/>
      <c r="M217" s="78"/>
      <c r="N217" s="95"/>
    </row>
    <row r="218" spans="1:14" ht="30" x14ac:dyDescent="0.25">
      <c r="A218" s="72"/>
      <c r="B218" s="86"/>
      <c r="C218" s="89"/>
      <c r="D218" s="72"/>
      <c r="E218" s="12" t="s">
        <v>18</v>
      </c>
      <c r="F218" s="6" t="s">
        <v>60</v>
      </c>
      <c r="G218" s="5" t="s">
        <v>26</v>
      </c>
      <c r="H218" s="3">
        <v>7000</v>
      </c>
      <c r="I218" s="3">
        <v>9531</v>
      </c>
      <c r="J218" s="3">
        <f t="shared" si="12"/>
        <v>136.15714285714287</v>
      </c>
      <c r="K218" s="3">
        <f>J218</f>
        <v>136.15714285714287</v>
      </c>
      <c r="L218" s="12"/>
      <c r="M218" s="78"/>
      <c r="N218" s="95"/>
    </row>
    <row r="219" spans="1:14" ht="32.25" customHeight="1" x14ac:dyDescent="0.25">
      <c r="A219" s="72"/>
      <c r="B219" s="86"/>
      <c r="C219" s="89"/>
      <c r="D219" s="72"/>
      <c r="E219" s="12" t="s">
        <v>18</v>
      </c>
      <c r="F219" s="6" t="s">
        <v>176</v>
      </c>
      <c r="G219" s="5" t="s">
        <v>26</v>
      </c>
      <c r="H219" s="3">
        <v>100</v>
      </c>
      <c r="I219" s="3">
        <v>100</v>
      </c>
      <c r="J219" s="3">
        <f t="shared" ref="J219:J229" si="13">I219/H219*100</f>
        <v>100</v>
      </c>
      <c r="K219" s="3">
        <f>J219</f>
        <v>100</v>
      </c>
      <c r="L219" s="12"/>
      <c r="M219" s="12" t="s">
        <v>87</v>
      </c>
      <c r="N219" s="95"/>
    </row>
    <row r="220" spans="1:14" ht="30" x14ac:dyDescent="0.25">
      <c r="A220" s="72"/>
      <c r="B220" s="86"/>
      <c r="C220" s="89"/>
      <c r="D220" s="72"/>
      <c r="E220" s="12" t="s">
        <v>18</v>
      </c>
      <c r="F220" s="6" t="s">
        <v>129</v>
      </c>
      <c r="G220" s="5" t="s">
        <v>26</v>
      </c>
      <c r="H220" s="3">
        <v>500</v>
      </c>
      <c r="I220" s="3">
        <v>528</v>
      </c>
      <c r="J220" s="3">
        <f t="shared" si="13"/>
        <v>105.60000000000001</v>
      </c>
      <c r="K220" s="3">
        <f>J220</f>
        <v>105.60000000000001</v>
      </c>
      <c r="L220" s="12"/>
      <c r="M220" s="78" t="s">
        <v>158</v>
      </c>
      <c r="N220" s="95"/>
    </row>
    <row r="221" spans="1:14" ht="66.75" customHeight="1" x14ac:dyDescent="0.25">
      <c r="A221" s="72"/>
      <c r="B221" s="86"/>
      <c r="C221" s="89"/>
      <c r="D221" s="72"/>
      <c r="E221" s="65" t="s">
        <v>18</v>
      </c>
      <c r="F221" s="68" t="s">
        <v>145</v>
      </c>
      <c r="G221" s="5" t="s">
        <v>27</v>
      </c>
      <c r="H221" s="3">
        <v>433</v>
      </c>
      <c r="I221" s="3">
        <v>293</v>
      </c>
      <c r="J221" s="3">
        <f t="shared" si="13"/>
        <v>67.667436489607397</v>
      </c>
      <c r="K221" s="74">
        <f>(J221+J222)/2</f>
        <v>89.855616055022679</v>
      </c>
      <c r="L221" s="62" t="s">
        <v>219</v>
      </c>
      <c r="M221" s="78"/>
      <c r="N221" s="95"/>
    </row>
    <row r="222" spans="1:14" ht="27" customHeight="1" x14ac:dyDescent="0.25">
      <c r="A222" s="72"/>
      <c r="B222" s="86"/>
      <c r="C222" s="90"/>
      <c r="D222" s="73"/>
      <c r="E222" s="67"/>
      <c r="F222" s="70"/>
      <c r="G222" s="5" t="s">
        <v>26</v>
      </c>
      <c r="H222" s="3">
        <v>274</v>
      </c>
      <c r="I222" s="3">
        <v>307</v>
      </c>
      <c r="J222" s="3">
        <f t="shared" si="13"/>
        <v>112.04379562043796</v>
      </c>
      <c r="K222" s="75"/>
      <c r="L222" s="12"/>
      <c r="M222" s="78"/>
      <c r="N222" s="95"/>
    </row>
    <row r="223" spans="1:14" ht="180" x14ac:dyDescent="0.25">
      <c r="A223" s="72"/>
      <c r="B223" s="86"/>
      <c r="C223" s="38" t="s">
        <v>49</v>
      </c>
      <c r="D223" s="5" t="s">
        <v>2</v>
      </c>
      <c r="E223" s="12" t="s">
        <v>18</v>
      </c>
      <c r="F223" s="6" t="s">
        <v>50</v>
      </c>
      <c r="G223" s="5" t="s">
        <v>26</v>
      </c>
      <c r="H223" s="3">
        <v>1500</v>
      </c>
      <c r="I223" s="3">
        <v>1600</v>
      </c>
      <c r="J223" s="3">
        <f t="shared" si="13"/>
        <v>106.66666666666667</v>
      </c>
      <c r="K223" s="22">
        <f t="shared" ref="K223:K229" si="14">J223</f>
        <v>106.66666666666667</v>
      </c>
      <c r="L223" s="29"/>
      <c r="M223" s="65" t="s">
        <v>101</v>
      </c>
      <c r="N223" s="95"/>
    </row>
    <row r="224" spans="1:14" ht="127.5" customHeight="1" x14ac:dyDescent="0.25">
      <c r="A224" s="72"/>
      <c r="B224" s="86"/>
      <c r="C224" s="39" t="s">
        <v>133</v>
      </c>
      <c r="D224" s="5" t="s">
        <v>2</v>
      </c>
      <c r="E224" s="12" t="s">
        <v>18</v>
      </c>
      <c r="F224" s="6" t="s">
        <v>51</v>
      </c>
      <c r="G224" s="12" t="s">
        <v>22</v>
      </c>
      <c r="H224" s="3">
        <v>984</v>
      </c>
      <c r="I224" s="3">
        <v>945</v>
      </c>
      <c r="J224" s="3">
        <f t="shared" si="13"/>
        <v>96.036585365853654</v>
      </c>
      <c r="K224" s="22">
        <f t="shared" si="14"/>
        <v>96.036585365853654</v>
      </c>
      <c r="L224" s="29"/>
      <c r="M224" s="66"/>
      <c r="N224" s="95"/>
    </row>
    <row r="225" spans="1:14" ht="75" x14ac:dyDescent="0.25">
      <c r="A225" s="72"/>
      <c r="B225" s="86"/>
      <c r="C225" s="53" t="s">
        <v>117</v>
      </c>
      <c r="D225" s="5" t="s">
        <v>2</v>
      </c>
      <c r="E225" s="12" t="s">
        <v>18</v>
      </c>
      <c r="F225" s="40" t="s">
        <v>132</v>
      </c>
      <c r="G225" s="5" t="s">
        <v>114</v>
      </c>
      <c r="H225" s="3">
        <v>100</v>
      </c>
      <c r="I225" s="3">
        <v>100</v>
      </c>
      <c r="J225" s="3">
        <f t="shared" si="13"/>
        <v>100</v>
      </c>
      <c r="K225" s="22">
        <f t="shared" si="14"/>
        <v>100</v>
      </c>
      <c r="L225" s="29"/>
      <c r="M225" s="66"/>
      <c r="N225" s="95"/>
    </row>
    <row r="226" spans="1:14" ht="144" customHeight="1" x14ac:dyDescent="0.25">
      <c r="A226" s="72"/>
      <c r="B226" s="86"/>
      <c r="C226" s="88" t="s">
        <v>115</v>
      </c>
      <c r="D226" s="71" t="s">
        <v>2</v>
      </c>
      <c r="E226" s="12" t="s">
        <v>18</v>
      </c>
      <c r="F226" s="44" t="s">
        <v>120</v>
      </c>
      <c r="G226" s="5" t="s">
        <v>33</v>
      </c>
      <c r="H226" s="3">
        <v>6000</v>
      </c>
      <c r="I226" s="3">
        <v>4798</v>
      </c>
      <c r="J226" s="3">
        <f t="shared" si="13"/>
        <v>79.966666666666669</v>
      </c>
      <c r="K226" s="22">
        <f t="shared" si="14"/>
        <v>79.966666666666669</v>
      </c>
      <c r="L226" s="40" t="s">
        <v>220</v>
      </c>
      <c r="M226" s="66"/>
      <c r="N226" s="95"/>
    </row>
    <row r="227" spans="1:14" ht="30" x14ac:dyDescent="0.25">
      <c r="A227" s="72"/>
      <c r="B227" s="86"/>
      <c r="C227" s="90"/>
      <c r="D227" s="73"/>
      <c r="E227" s="12" t="s">
        <v>18</v>
      </c>
      <c r="F227" s="44" t="s">
        <v>52</v>
      </c>
      <c r="G227" s="5" t="s">
        <v>33</v>
      </c>
      <c r="H227" s="3">
        <v>1700</v>
      </c>
      <c r="I227" s="3">
        <v>1908</v>
      </c>
      <c r="J227" s="3">
        <f t="shared" si="13"/>
        <v>112.23529411764706</v>
      </c>
      <c r="K227" s="22">
        <f t="shared" si="14"/>
        <v>112.23529411764706</v>
      </c>
      <c r="L227" s="40"/>
      <c r="M227" s="66"/>
      <c r="N227" s="95"/>
    </row>
    <row r="228" spans="1:14" ht="60" x14ac:dyDescent="0.25">
      <c r="A228" s="72"/>
      <c r="B228" s="86"/>
      <c r="C228" s="49" t="s">
        <v>146</v>
      </c>
      <c r="D228" s="28" t="s">
        <v>2</v>
      </c>
      <c r="E228" s="12" t="s">
        <v>18</v>
      </c>
      <c r="F228" s="6" t="s">
        <v>146</v>
      </c>
      <c r="G228" s="12" t="s">
        <v>22</v>
      </c>
      <c r="H228" s="3">
        <v>235</v>
      </c>
      <c r="I228" s="3">
        <v>225</v>
      </c>
      <c r="J228" s="3">
        <f t="shared" si="13"/>
        <v>95.744680851063833</v>
      </c>
      <c r="K228" s="3">
        <f t="shared" si="14"/>
        <v>95.744680851063833</v>
      </c>
      <c r="L228" s="31"/>
      <c r="M228" s="67"/>
      <c r="N228" s="95"/>
    </row>
    <row r="229" spans="1:14" ht="30" x14ac:dyDescent="0.25">
      <c r="A229" s="72"/>
      <c r="B229" s="86"/>
      <c r="C229" s="43" t="s">
        <v>53</v>
      </c>
      <c r="D229" s="5" t="s">
        <v>2</v>
      </c>
      <c r="E229" s="12" t="s">
        <v>18</v>
      </c>
      <c r="F229" s="44" t="s">
        <v>53</v>
      </c>
      <c r="G229" s="5" t="s">
        <v>54</v>
      </c>
      <c r="H229" s="3">
        <v>4700</v>
      </c>
      <c r="I229" s="3">
        <v>5334</v>
      </c>
      <c r="J229" s="3">
        <f t="shared" si="13"/>
        <v>113.48936170212767</v>
      </c>
      <c r="K229" s="22">
        <f t="shared" si="14"/>
        <v>113.48936170212767</v>
      </c>
      <c r="L229" s="12"/>
      <c r="M229" s="12" t="s">
        <v>105</v>
      </c>
      <c r="N229" s="96"/>
    </row>
    <row r="230" spans="1:14" ht="30" x14ac:dyDescent="0.25">
      <c r="A230" s="72"/>
      <c r="B230" s="86"/>
      <c r="C230" s="82" t="s">
        <v>77</v>
      </c>
      <c r="D230" s="71" t="s">
        <v>2</v>
      </c>
      <c r="E230" s="12" t="s">
        <v>13</v>
      </c>
      <c r="F230" s="44"/>
      <c r="G230" s="5"/>
      <c r="H230" s="3"/>
      <c r="I230" s="3"/>
      <c r="J230" s="3"/>
      <c r="K230" s="3">
        <f>(K204+K208+K211+K212+K215)/5</f>
        <v>101.84065934065934</v>
      </c>
      <c r="L230" s="29"/>
      <c r="M230" s="5"/>
      <c r="N230" s="29"/>
    </row>
    <row r="231" spans="1:14" ht="30" x14ac:dyDescent="0.25">
      <c r="A231" s="73"/>
      <c r="B231" s="87"/>
      <c r="C231" s="83"/>
      <c r="D231" s="73"/>
      <c r="E231" s="12" t="s">
        <v>18</v>
      </c>
      <c r="F231" s="44"/>
      <c r="G231" s="5"/>
      <c r="H231" s="3"/>
      <c r="I231" s="3"/>
      <c r="J231" s="3"/>
      <c r="K231" s="3">
        <f>(J206+J207+J209+J210+J213+J214+J216+J217+J218+J223+J224+J226+J227+J229+J225+J228+J222+J221+J220+J219+J218)/21</f>
        <v>104.77804682432267</v>
      </c>
      <c r="L231" s="29"/>
      <c r="M231" s="5"/>
      <c r="N231" s="29"/>
    </row>
    <row r="232" spans="1:14" ht="45" x14ac:dyDescent="0.25">
      <c r="A232" s="71">
        <v>19</v>
      </c>
      <c r="B232" s="85" t="s">
        <v>193</v>
      </c>
      <c r="C232" s="84" t="s">
        <v>66</v>
      </c>
      <c r="D232" s="92" t="s">
        <v>2</v>
      </c>
      <c r="E232" s="12" t="s">
        <v>13</v>
      </c>
      <c r="F232" s="6" t="s">
        <v>14</v>
      </c>
      <c r="G232" s="5" t="s">
        <v>15</v>
      </c>
      <c r="H232" s="3" t="s">
        <v>16</v>
      </c>
      <c r="I232" s="3" t="s">
        <v>16</v>
      </c>
      <c r="J232" s="3">
        <v>100</v>
      </c>
      <c r="K232" s="3">
        <f>J232</f>
        <v>100</v>
      </c>
      <c r="L232" s="29"/>
      <c r="M232" s="12" t="s">
        <v>101</v>
      </c>
      <c r="N232" s="126" t="s">
        <v>222</v>
      </c>
    </row>
    <row r="233" spans="1:14" ht="75" x14ac:dyDescent="0.25">
      <c r="A233" s="72"/>
      <c r="B233" s="86"/>
      <c r="C233" s="84"/>
      <c r="D233" s="92"/>
      <c r="E233" s="12" t="s">
        <v>13</v>
      </c>
      <c r="F233" s="36" t="s">
        <v>99</v>
      </c>
      <c r="G233" s="12" t="s">
        <v>100</v>
      </c>
      <c r="H233" s="3">
        <v>130</v>
      </c>
      <c r="I233" s="3">
        <v>130</v>
      </c>
      <c r="J233" s="3">
        <f>I233/H233*100</f>
        <v>100</v>
      </c>
      <c r="K233" s="34">
        <f>J233</f>
        <v>100</v>
      </c>
      <c r="L233" s="29"/>
      <c r="M233" s="12" t="s">
        <v>87</v>
      </c>
      <c r="N233" s="127"/>
    </row>
    <row r="234" spans="1:14" ht="21.75" customHeight="1" x14ac:dyDescent="0.25">
      <c r="A234" s="72"/>
      <c r="B234" s="86"/>
      <c r="C234" s="84"/>
      <c r="D234" s="92"/>
      <c r="E234" s="65" t="s">
        <v>18</v>
      </c>
      <c r="F234" s="84" t="s">
        <v>116</v>
      </c>
      <c r="G234" s="5" t="s">
        <v>27</v>
      </c>
      <c r="H234" s="3">
        <v>1238</v>
      </c>
      <c r="I234" s="3">
        <v>105</v>
      </c>
      <c r="J234" s="3">
        <f>I234/H234*100</f>
        <v>8.4814216478190616</v>
      </c>
      <c r="K234" s="76">
        <f>(J234+J235)/2</f>
        <v>11.983391871675325</v>
      </c>
      <c r="L234" s="29"/>
      <c r="M234" s="65" t="s">
        <v>101</v>
      </c>
      <c r="N234" s="127"/>
    </row>
    <row r="235" spans="1:14" ht="31.5" customHeight="1" x14ac:dyDescent="0.25">
      <c r="A235" s="72"/>
      <c r="B235" s="86"/>
      <c r="C235" s="84"/>
      <c r="D235" s="92"/>
      <c r="E235" s="67"/>
      <c r="F235" s="84"/>
      <c r="G235" s="5" t="s">
        <v>26</v>
      </c>
      <c r="H235" s="3">
        <v>1298</v>
      </c>
      <c r="I235" s="3">
        <v>201</v>
      </c>
      <c r="J235" s="3">
        <f>I235/H235*100</f>
        <v>15.485362095531588</v>
      </c>
      <c r="K235" s="77"/>
      <c r="L235" s="29"/>
      <c r="M235" s="66"/>
      <c r="N235" s="127"/>
    </row>
    <row r="236" spans="1:14" ht="120" x14ac:dyDescent="0.25">
      <c r="A236" s="72"/>
      <c r="B236" s="86"/>
      <c r="C236" s="39" t="s">
        <v>133</v>
      </c>
      <c r="D236" s="5" t="s">
        <v>2</v>
      </c>
      <c r="E236" s="12" t="s">
        <v>18</v>
      </c>
      <c r="F236" s="6" t="s">
        <v>51</v>
      </c>
      <c r="G236" s="12" t="s">
        <v>22</v>
      </c>
      <c r="H236" s="3">
        <v>145</v>
      </c>
      <c r="I236" s="3">
        <v>11</v>
      </c>
      <c r="J236" s="3">
        <f>I236/H236*100</f>
        <v>7.5862068965517242</v>
      </c>
      <c r="K236" s="3">
        <f>J236</f>
        <v>7.5862068965517242</v>
      </c>
      <c r="L236" s="12"/>
      <c r="M236" s="67"/>
      <c r="N236" s="128"/>
    </row>
    <row r="237" spans="1:14" ht="30" x14ac:dyDescent="0.25">
      <c r="A237" s="72"/>
      <c r="B237" s="86"/>
      <c r="C237" s="82" t="s">
        <v>77</v>
      </c>
      <c r="D237" s="71" t="s">
        <v>2</v>
      </c>
      <c r="E237" s="12" t="s">
        <v>13</v>
      </c>
      <c r="F237" s="44"/>
      <c r="G237" s="5"/>
      <c r="H237" s="3"/>
      <c r="I237" s="3"/>
      <c r="J237" s="3"/>
      <c r="K237" s="3">
        <f>(K232+K233)/2</f>
        <v>100</v>
      </c>
      <c r="L237" s="29"/>
      <c r="M237" s="5"/>
      <c r="N237" s="29"/>
    </row>
    <row r="238" spans="1:14" ht="30" x14ac:dyDescent="0.25">
      <c r="A238" s="73"/>
      <c r="B238" s="87"/>
      <c r="C238" s="83"/>
      <c r="D238" s="73"/>
      <c r="E238" s="12" t="s">
        <v>18</v>
      </c>
      <c r="F238" s="44"/>
      <c r="G238" s="5"/>
      <c r="H238" s="3"/>
      <c r="I238" s="3"/>
      <c r="J238" s="3"/>
      <c r="K238" s="3">
        <f>(J234+J235+J236)/3</f>
        <v>10.517663546634125</v>
      </c>
      <c r="L238" s="29"/>
      <c r="M238" s="5"/>
      <c r="N238" s="29"/>
    </row>
    <row r="239" spans="1:14" ht="105" x14ac:dyDescent="0.25">
      <c r="A239" s="71">
        <v>20</v>
      </c>
      <c r="B239" s="103" t="s">
        <v>67</v>
      </c>
      <c r="C239" s="68" t="s">
        <v>175</v>
      </c>
      <c r="D239" s="71" t="s">
        <v>2</v>
      </c>
      <c r="E239" s="12" t="s">
        <v>13</v>
      </c>
      <c r="F239" s="6" t="s">
        <v>92</v>
      </c>
      <c r="G239" s="5" t="s">
        <v>17</v>
      </c>
      <c r="H239" s="17">
        <v>28</v>
      </c>
      <c r="I239" s="5">
        <v>31</v>
      </c>
      <c r="J239" s="3">
        <f t="shared" ref="J239:J250" si="15">I239/H239*100</f>
        <v>110.71428571428572</v>
      </c>
      <c r="K239" s="74">
        <f>(J239+J240)/2</f>
        <v>109.2032967032967</v>
      </c>
      <c r="L239" s="29"/>
      <c r="M239" s="12" t="s">
        <v>93</v>
      </c>
      <c r="N239" s="123" t="s">
        <v>223</v>
      </c>
    </row>
    <row r="240" spans="1:14" ht="90" x14ac:dyDescent="0.25">
      <c r="A240" s="72"/>
      <c r="B240" s="104"/>
      <c r="C240" s="69"/>
      <c r="D240" s="72"/>
      <c r="E240" s="12" t="s">
        <v>13</v>
      </c>
      <c r="F240" s="6" t="s">
        <v>94</v>
      </c>
      <c r="G240" s="5" t="s">
        <v>17</v>
      </c>
      <c r="H240" s="5">
        <v>5.2</v>
      </c>
      <c r="I240" s="5">
        <v>5.6</v>
      </c>
      <c r="J240" s="3">
        <f t="shared" si="15"/>
        <v>107.69230769230769</v>
      </c>
      <c r="K240" s="75"/>
      <c r="L240" s="29"/>
      <c r="M240" s="12" t="s">
        <v>93</v>
      </c>
      <c r="N240" s="124"/>
    </row>
    <row r="241" spans="1:14" x14ac:dyDescent="0.25">
      <c r="A241" s="72"/>
      <c r="B241" s="104"/>
      <c r="C241" s="69"/>
      <c r="D241" s="72"/>
      <c r="E241" s="78" t="s">
        <v>18</v>
      </c>
      <c r="F241" s="84" t="s">
        <v>44</v>
      </c>
      <c r="G241" s="12" t="s">
        <v>111</v>
      </c>
      <c r="H241" s="22">
        <v>1558</v>
      </c>
      <c r="I241" s="22">
        <v>1594</v>
      </c>
      <c r="J241" s="3">
        <f t="shared" si="15"/>
        <v>102.31065468549423</v>
      </c>
      <c r="K241" s="97">
        <f>(J241+J242)/2</f>
        <v>102.16265335007311</v>
      </c>
      <c r="L241" s="65"/>
      <c r="M241" s="65" t="s">
        <v>101</v>
      </c>
      <c r="N241" s="124"/>
    </row>
    <row r="242" spans="1:14" ht="22.5" customHeight="1" x14ac:dyDescent="0.25">
      <c r="A242" s="72"/>
      <c r="B242" s="104"/>
      <c r="C242" s="69"/>
      <c r="D242" s="72"/>
      <c r="E242" s="78"/>
      <c r="F242" s="84"/>
      <c r="G242" s="12" t="s">
        <v>112</v>
      </c>
      <c r="H242" s="22">
        <v>13650</v>
      </c>
      <c r="I242" s="22">
        <v>13925</v>
      </c>
      <c r="J242" s="3">
        <f t="shared" si="15"/>
        <v>102.014652014652</v>
      </c>
      <c r="K242" s="97"/>
      <c r="L242" s="66"/>
      <c r="M242" s="66"/>
      <c r="N242" s="124"/>
    </row>
    <row r="243" spans="1:14" ht="57.75" customHeight="1" x14ac:dyDescent="0.25">
      <c r="A243" s="72"/>
      <c r="B243" s="104"/>
      <c r="C243" s="69"/>
      <c r="D243" s="72"/>
      <c r="E243" s="32" t="s">
        <v>13</v>
      </c>
      <c r="F243" s="21" t="s">
        <v>95</v>
      </c>
      <c r="G243" s="12" t="s">
        <v>17</v>
      </c>
      <c r="H243" s="5">
        <v>90</v>
      </c>
      <c r="I243" s="5">
        <v>84</v>
      </c>
      <c r="J243" s="3">
        <f t="shared" si="15"/>
        <v>93.333333333333329</v>
      </c>
      <c r="K243" s="34">
        <f>J243</f>
        <v>93.333333333333329</v>
      </c>
      <c r="L243" s="40" t="s">
        <v>239</v>
      </c>
      <c r="M243" s="66"/>
      <c r="N243" s="124"/>
    </row>
    <row r="244" spans="1:14" x14ac:dyDescent="0.25">
      <c r="A244" s="72"/>
      <c r="B244" s="104"/>
      <c r="C244" s="69"/>
      <c r="D244" s="72"/>
      <c r="E244" s="65" t="s">
        <v>18</v>
      </c>
      <c r="F244" s="68" t="s">
        <v>47</v>
      </c>
      <c r="G244" s="5" t="s">
        <v>27</v>
      </c>
      <c r="H244" s="22">
        <v>503</v>
      </c>
      <c r="I244" s="22">
        <v>549</v>
      </c>
      <c r="J244" s="3">
        <f t="shared" si="15"/>
        <v>109.14512922465209</v>
      </c>
      <c r="K244" s="76">
        <f>(J244+J245)/2</f>
        <v>107.33169958622614</v>
      </c>
      <c r="L244" s="65"/>
      <c r="M244" s="66"/>
      <c r="N244" s="124"/>
    </row>
    <row r="245" spans="1:14" ht="36.75" customHeight="1" x14ac:dyDescent="0.25">
      <c r="A245" s="72"/>
      <c r="B245" s="104"/>
      <c r="C245" s="69"/>
      <c r="D245" s="72"/>
      <c r="E245" s="67"/>
      <c r="F245" s="70"/>
      <c r="G245" s="5" t="s">
        <v>26</v>
      </c>
      <c r="H245" s="22">
        <v>1341</v>
      </c>
      <c r="I245" s="22">
        <v>1415</v>
      </c>
      <c r="J245" s="3">
        <f t="shared" si="15"/>
        <v>105.51826994780016</v>
      </c>
      <c r="K245" s="77"/>
      <c r="L245" s="67"/>
      <c r="M245" s="67"/>
      <c r="N245" s="124"/>
    </row>
    <row r="246" spans="1:14" ht="41.25" customHeight="1" x14ac:dyDescent="0.25">
      <c r="A246" s="72"/>
      <c r="B246" s="104"/>
      <c r="C246" s="69"/>
      <c r="D246" s="72"/>
      <c r="E246" s="12" t="s">
        <v>13</v>
      </c>
      <c r="F246" s="21" t="s">
        <v>192</v>
      </c>
      <c r="G246" s="5" t="s">
        <v>17</v>
      </c>
      <c r="H246" s="5">
        <v>40</v>
      </c>
      <c r="I246" s="5">
        <v>40</v>
      </c>
      <c r="J246" s="3">
        <f t="shared" si="15"/>
        <v>100</v>
      </c>
      <c r="K246" s="3">
        <f>J246</f>
        <v>100</v>
      </c>
      <c r="L246" s="40"/>
      <c r="M246" s="15" t="s">
        <v>97</v>
      </c>
      <c r="N246" s="124"/>
    </row>
    <row r="247" spans="1:14" ht="46.5" customHeight="1" x14ac:dyDescent="0.25">
      <c r="A247" s="72"/>
      <c r="B247" s="104"/>
      <c r="C247" s="69"/>
      <c r="D247" s="72"/>
      <c r="E247" s="12" t="s">
        <v>13</v>
      </c>
      <c r="F247" s="6" t="s">
        <v>191</v>
      </c>
      <c r="G247" s="12" t="s">
        <v>17</v>
      </c>
      <c r="H247" s="5">
        <v>70</v>
      </c>
      <c r="I247" s="5">
        <v>70</v>
      </c>
      <c r="J247" s="3">
        <f t="shared" si="15"/>
        <v>100</v>
      </c>
      <c r="K247" s="3">
        <f>J247</f>
        <v>100</v>
      </c>
      <c r="L247" s="40"/>
      <c r="M247" s="12" t="s">
        <v>98</v>
      </c>
      <c r="N247" s="124"/>
    </row>
    <row r="248" spans="1:14" x14ac:dyDescent="0.25">
      <c r="A248" s="72"/>
      <c r="B248" s="104"/>
      <c r="C248" s="69"/>
      <c r="D248" s="72"/>
      <c r="E248" s="78" t="s">
        <v>18</v>
      </c>
      <c r="F248" s="82" t="s">
        <v>48</v>
      </c>
      <c r="G248" s="5" t="s">
        <v>27</v>
      </c>
      <c r="H248" s="22">
        <v>2585</v>
      </c>
      <c r="I248" s="22">
        <v>2609</v>
      </c>
      <c r="J248" s="3">
        <f t="shared" si="15"/>
        <v>100.92843326885881</v>
      </c>
      <c r="K248" s="76">
        <f>(J248+J249)/2</f>
        <v>101.76015473887816</v>
      </c>
      <c r="L248" s="65"/>
      <c r="M248" s="65" t="s">
        <v>101</v>
      </c>
      <c r="N248" s="124"/>
    </row>
    <row r="249" spans="1:14" ht="34.5" customHeight="1" x14ac:dyDescent="0.25">
      <c r="A249" s="72"/>
      <c r="B249" s="104"/>
      <c r="C249" s="69"/>
      <c r="D249" s="72"/>
      <c r="E249" s="78"/>
      <c r="F249" s="83"/>
      <c r="G249" s="5" t="s">
        <v>26</v>
      </c>
      <c r="H249" s="22">
        <v>7755</v>
      </c>
      <c r="I249" s="22">
        <v>7956</v>
      </c>
      <c r="J249" s="3">
        <f t="shared" si="15"/>
        <v>102.59187620889749</v>
      </c>
      <c r="K249" s="77"/>
      <c r="L249" s="67"/>
      <c r="M249" s="67"/>
      <c r="N249" s="124"/>
    </row>
    <row r="250" spans="1:14" ht="65.25" customHeight="1" x14ac:dyDescent="0.25">
      <c r="A250" s="72"/>
      <c r="B250" s="104"/>
      <c r="C250" s="69"/>
      <c r="D250" s="72"/>
      <c r="E250" s="12" t="s">
        <v>13</v>
      </c>
      <c r="F250" s="36" t="s">
        <v>99</v>
      </c>
      <c r="G250" s="12" t="s">
        <v>100</v>
      </c>
      <c r="H250" s="3">
        <v>130</v>
      </c>
      <c r="I250" s="3">
        <v>130</v>
      </c>
      <c r="J250" s="3">
        <f t="shared" si="15"/>
        <v>100</v>
      </c>
      <c r="K250" s="34">
        <f>J250</f>
        <v>100</v>
      </c>
      <c r="L250" s="29"/>
      <c r="M250" s="12" t="s">
        <v>87</v>
      </c>
      <c r="N250" s="124"/>
    </row>
    <row r="251" spans="1:14" ht="67.5" customHeight="1" x14ac:dyDescent="0.25">
      <c r="A251" s="72"/>
      <c r="B251" s="104"/>
      <c r="C251" s="69"/>
      <c r="D251" s="72"/>
      <c r="E251" s="78" t="s">
        <v>18</v>
      </c>
      <c r="F251" s="84" t="s">
        <v>116</v>
      </c>
      <c r="G251" s="5" t="s">
        <v>27</v>
      </c>
      <c r="H251" s="22">
        <v>1650</v>
      </c>
      <c r="I251" s="22">
        <v>919</v>
      </c>
      <c r="J251" s="3">
        <f t="shared" ref="J251:J261" si="16">I251/H251*100</f>
        <v>55.696969696969703</v>
      </c>
      <c r="K251" s="74">
        <f>(J251+J252)/2</f>
        <v>54.861471861471863</v>
      </c>
      <c r="L251" s="68" t="s">
        <v>201</v>
      </c>
      <c r="M251" s="78" t="s">
        <v>101</v>
      </c>
      <c r="N251" s="124"/>
    </row>
    <row r="252" spans="1:14" ht="25.5" customHeight="1" x14ac:dyDescent="0.25">
      <c r="A252" s="72"/>
      <c r="B252" s="104"/>
      <c r="C252" s="69"/>
      <c r="D252" s="72"/>
      <c r="E252" s="78"/>
      <c r="F252" s="84"/>
      <c r="G252" s="5" t="s">
        <v>26</v>
      </c>
      <c r="H252" s="22">
        <v>1540</v>
      </c>
      <c r="I252" s="22">
        <v>832</v>
      </c>
      <c r="J252" s="3">
        <f t="shared" si="16"/>
        <v>54.025974025974023</v>
      </c>
      <c r="K252" s="75"/>
      <c r="L252" s="70"/>
      <c r="M252" s="78"/>
      <c r="N252" s="124"/>
    </row>
    <row r="253" spans="1:14" ht="36" customHeight="1" x14ac:dyDescent="0.25">
      <c r="A253" s="72"/>
      <c r="B253" s="104"/>
      <c r="C253" s="69"/>
      <c r="D253" s="72"/>
      <c r="E253" s="12" t="s">
        <v>18</v>
      </c>
      <c r="F253" s="6" t="s">
        <v>129</v>
      </c>
      <c r="G253" s="5" t="s">
        <v>26</v>
      </c>
      <c r="H253" s="22">
        <v>917</v>
      </c>
      <c r="I253" s="23">
        <v>631</v>
      </c>
      <c r="J253" s="3">
        <f t="shared" si="16"/>
        <v>68.811341330425307</v>
      </c>
      <c r="K253" s="46">
        <f>J253</f>
        <v>68.811341330425307</v>
      </c>
      <c r="L253" s="68" t="s">
        <v>212</v>
      </c>
      <c r="M253" s="78" t="s">
        <v>158</v>
      </c>
      <c r="N253" s="124"/>
    </row>
    <row r="254" spans="1:14" ht="36" customHeight="1" x14ac:dyDescent="0.25">
      <c r="A254" s="72"/>
      <c r="B254" s="104"/>
      <c r="C254" s="69"/>
      <c r="D254" s="72"/>
      <c r="E254" s="65" t="s">
        <v>18</v>
      </c>
      <c r="F254" s="68" t="s">
        <v>145</v>
      </c>
      <c r="G254" s="5" t="s">
        <v>27</v>
      </c>
      <c r="H254" s="22">
        <v>733</v>
      </c>
      <c r="I254" s="24">
        <v>510</v>
      </c>
      <c r="J254" s="3">
        <f t="shared" si="16"/>
        <v>69.577080491132335</v>
      </c>
      <c r="K254" s="74">
        <f>(J254+J255)/2</f>
        <v>64.386241394991458</v>
      </c>
      <c r="L254" s="69"/>
      <c r="M254" s="78"/>
      <c r="N254" s="124"/>
    </row>
    <row r="255" spans="1:14" ht="36" customHeight="1" x14ac:dyDescent="0.25">
      <c r="A255" s="72"/>
      <c r="B255" s="104"/>
      <c r="C255" s="69"/>
      <c r="D255" s="72"/>
      <c r="E255" s="67"/>
      <c r="F255" s="70"/>
      <c r="G255" s="5" t="s">
        <v>26</v>
      </c>
      <c r="H255" s="23">
        <v>174</v>
      </c>
      <c r="I255" s="22">
        <v>103</v>
      </c>
      <c r="J255" s="3">
        <f t="shared" si="16"/>
        <v>59.195402298850574</v>
      </c>
      <c r="K255" s="75"/>
      <c r="L255" s="70"/>
      <c r="M255" s="78"/>
      <c r="N255" s="124"/>
    </row>
    <row r="256" spans="1:14" ht="33" customHeight="1" x14ac:dyDescent="0.25">
      <c r="A256" s="72"/>
      <c r="B256" s="104"/>
      <c r="C256" s="70"/>
      <c r="D256" s="73"/>
      <c r="E256" s="54" t="s">
        <v>18</v>
      </c>
      <c r="F256" s="6" t="s">
        <v>60</v>
      </c>
      <c r="G256" s="5" t="s">
        <v>26</v>
      </c>
      <c r="H256" s="22">
        <v>3525</v>
      </c>
      <c r="I256" s="22">
        <v>3912</v>
      </c>
      <c r="J256" s="3">
        <f t="shared" si="16"/>
        <v>110.97872340425532</v>
      </c>
      <c r="K256" s="3">
        <f t="shared" ref="K256:K261" si="17">J256</f>
        <v>110.97872340425532</v>
      </c>
      <c r="L256" s="31"/>
      <c r="M256" s="65" t="s">
        <v>101</v>
      </c>
      <c r="N256" s="124"/>
    </row>
    <row r="257" spans="1:14" ht="198" customHeight="1" x14ac:dyDescent="0.25">
      <c r="A257" s="72"/>
      <c r="B257" s="104"/>
      <c r="C257" s="38" t="s">
        <v>49</v>
      </c>
      <c r="D257" s="5" t="s">
        <v>2</v>
      </c>
      <c r="E257" s="12" t="s">
        <v>18</v>
      </c>
      <c r="F257" s="6" t="s">
        <v>50</v>
      </c>
      <c r="G257" s="5" t="s">
        <v>26</v>
      </c>
      <c r="H257" s="22">
        <v>480</v>
      </c>
      <c r="I257" s="22">
        <v>480</v>
      </c>
      <c r="J257" s="3">
        <f t="shared" si="16"/>
        <v>100</v>
      </c>
      <c r="K257" s="3">
        <f>J257</f>
        <v>100</v>
      </c>
      <c r="L257" s="29"/>
      <c r="M257" s="66"/>
      <c r="N257" s="124"/>
    </row>
    <row r="258" spans="1:14" ht="83.25" customHeight="1" x14ac:dyDescent="0.25">
      <c r="A258" s="72"/>
      <c r="B258" s="104"/>
      <c r="C258" s="38" t="s">
        <v>119</v>
      </c>
      <c r="D258" s="5" t="s">
        <v>2</v>
      </c>
      <c r="E258" s="12" t="s">
        <v>18</v>
      </c>
      <c r="F258" s="6" t="s">
        <v>118</v>
      </c>
      <c r="G258" s="12" t="s">
        <v>114</v>
      </c>
      <c r="H258" s="24">
        <v>42</v>
      </c>
      <c r="I258" s="24">
        <v>42</v>
      </c>
      <c r="J258" s="3">
        <f t="shared" si="16"/>
        <v>100</v>
      </c>
      <c r="K258" s="3">
        <f t="shared" si="17"/>
        <v>100</v>
      </c>
      <c r="L258" s="12"/>
      <c r="M258" s="66"/>
      <c r="N258" s="124"/>
    </row>
    <row r="259" spans="1:14" ht="126" customHeight="1" x14ac:dyDescent="0.25">
      <c r="A259" s="72"/>
      <c r="B259" s="104"/>
      <c r="C259" s="39" t="s">
        <v>133</v>
      </c>
      <c r="D259" s="5" t="s">
        <v>2</v>
      </c>
      <c r="E259" s="12" t="s">
        <v>18</v>
      </c>
      <c r="F259" s="6" t="s">
        <v>51</v>
      </c>
      <c r="G259" s="12" t="s">
        <v>22</v>
      </c>
      <c r="H259" s="22">
        <v>250</v>
      </c>
      <c r="I259" s="22">
        <v>198</v>
      </c>
      <c r="J259" s="3">
        <f t="shared" si="16"/>
        <v>79.2</v>
      </c>
      <c r="K259" s="3">
        <f t="shared" si="17"/>
        <v>79.2</v>
      </c>
      <c r="L259" s="62" t="s">
        <v>210</v>
      </c>
      <c r="M259" s="66"/>
      <c r="N259" s="124"/>
    </row>
    <row r="260" spans="1:14" ht="57" customHeight="1" x14ac:dyDescent="0.25">
      <c r="A260" s="72"/>
      <c r="B260" s="104"/>
      <c r="C260" s="48" t="s">
        <v>115</v>
      </c>
      <c r="D260" s="5" t="s">
        <v>2</v>
      </c>
      <c r="E260" s="12" t="s">
        <v>18</v>
      </c>
      <c r="F260" s="44" t="s">
        <v>52</v>
      </c>
      <c r="G260" s="5" t="s">
        <v>33</v>
      </c>
      <c r="H260" s="22">
        <v>11900</v>
      </c>
      <c r="I260" s="22">
        <v>11939</v>
      </c>
      <c r="J260" s="3">
        <f t="shared" si="16"/>
        <v>100.32773109243698</v>
      </c>
      <c r="K260" s="46">
        <f t="shared" si="17"/>
        <v>100.32773109243698</v>
      </c>
      <c r="L260" s="31"/>
      <c r="M260" s="67"/>
      <c r="N260" s="124"/>
    </row>
    <row r="261" spans="1:14" ht="30" x14ac:dyDescent="0.25">
      <c r="A261" s="72"/>
      <c r="B261" s="104"/>
      <c r="C261" s="43" t="s">
        <v>53</v>
      </c>
      <c r="D261" s="5" t="s">
        <v>2</v>
      </c>
      <c r="E261" s="12" t="s">
        <v>18</v>
      </c>
      <c r="F261" s="44" t="s">
        <v>53</v>
      </c>
      <c r="G261" s="5" t="s">
        <v>54</v>
      </c>
      <c r="H261" s="5">
        <v>400</v>
      </c>
      <c r="I261" s="5">
        <v>400</v>
      </c>
      <c r="J261" s="3">
        <f t="shared" si="16"/>
        <v>100</v>
      </c>
      <c r="K261" s="3">
        <f t="shared" si="17"/>
        <v>100</v>
      </c>
      <c r="L261" s="12"/>
      <c r="M261" s="12" t="s">
        <v>105</v>
      </c>
      <c r="N261" s="125"/>
    </row>
    <row r="262" spans="1:14" ht="30" x14ac:dyDescent="0.25">
      <c r="A262" s="72"/>
      <c r="B262" s="104"/>
      <c r="C262" s="82" t="s">
        <v>77</v>
      </c>
      <c r="D262" s="71" t="s">
        <v>2</v>
      </c>
      <c r="E262" s="12" t="s">
        <v>13</v>
      </c>
      <c r="F262" s="44"/>
      <c r="G262" s="5"/>
      <c r="H262" s="5"/>
      <c r="I262" s="5"/>
      <c r="J262" s="3"/>
      <c r="K262" s="3">
        <f>(K239+K243+K246+K247+K250)/5</f>
        <v>100.507326007326</v>
      </c>
      <c r="L262" s="29"/>
      <c r="M262" s="5"/>
      <c r="N262" s="29"/>
    </row>
    <row r="263" spans="1:14" ht="30" x14ac:dyDescent="0.25">
      <c r="A263" s="73"/>
      <c r="B263" s="105"/>
      <c r="C263" s="83"/>
      <c r="D263" s="73"/>
      <c r="E263" s="12" t="s">
        <v>18</v>
      </c>
      <c r="F263" s="44"/>
      <c r="G263" s="5"/>
      <c r="H263" s="5"/>
      <c r="I263" s="5"/>
      <c r="J263" s="3"/>
      <c r="K263" s="3">
        <f>(J241+J242+J244+J245+J248+J249+J251+J252+J257+J259+J260+J261+J258+J256+J253+J254+J255)/17</f>
        <v>89.430719864141125</v>
      </c>
      <c r="L263" s="29"/>
      <c r="M263" s="5"/>
      <c r="N263" s="29"/>
    </row>
    <row r="264" spans="1:14" ht="105" x14ac:dyDescent="0.25">
      <c r="A264" s="71">
        <v>21</v>
      </c>
      <c r="B264" s="103" t="s">
        <v>68</v>
      </c>
      <c r="C264" s="68" t="s">
        <v>177</v>
      </c>
      <c r="D264" s="71" t="s">
        <v>2</v>
      </c>
      <c r="E264" s="12" t="s">
        <v>13</v>
      </c>
      <c r="F264" s="6" t="s">
        <v>92</v>
      </c>
      <c r="G264" s="5" t="s">
        <v>17</v>
      </c>
      <c r="H264" s="17">
        <v>28</v>
      </c>
      <c r="I264" s="5">
        <v>31</v>
      </c>
      <c r="J264" s="3">
        <f t="shared" ref="J264:J270" si="18">I264/H264*100</f>
        <v>110.71428571428572</v>
      </c>
      <c r="K264" s="74">
        <f>(J264+J265)/2</f>
        <v>109.2032967032967</v>
      </c>
      <c r="L264" s="29"/>
      <c r="M264" s="12" t="s">
        <v>93</v>
      </c>
      <c r="N264" s="94" t="s">
        <v>225</v>
      </c>
    </row>
    <row r="265" spans="1:14" ht="90" x14ac:dyDescent="0.25">
      <c r="A265" s="72"/>
      <c r="B265" s="104"/>
      <c r="C265" s="69"/>
      <c r="D265" s="72"/>
      <c r="E265" s="12" t="s">
        <v>13</v>
      </c>
      <c r="F265" s="6" t="s">
        <v>94</v>
      </c>
      <c r="G265" s="5" t="s">
        <v>17</v>
      </c>
      <c r="H265" s="5">
        <v>5.2</v>
      </c>
      <c r="I265" s="5">
        <v>5.6</v>
      </c>
      <c r="J265" s="3">
        <f t="shared" si="18"/>
        <v>107.69230769230769</v>
      </c>
      <c r="K265" s="75"/>
      <c r="L265" s="29"/>
      <c r="M265" s="12" t="s">
        <v>93</v>
      </c>
      <c r="N265" s="95"/>
    </row>
    <row r="266" spans="1:14" x14ac:dyDescent="0.25">
      <c r="A266" s="72"/>
      <c r="B266" s="104"/>
      <c r="C266" s="69"/>
      <c r="D266" s="72"/>
      <c r="E266" s="78" t="s">
        <v>18</v>
      </c>
      <c r="F266" s="84" t="s">
        <v>44</v>
      </c>
      <c r="G266" s="12" t="s">
        <v>27</v>
      </c>
      <c r="H266" s="22">
        <v>941</v>
      </c>
      <c r="I266" s="22">
        <v>961</v>
      </c>
      <c r="J266" s="3">
        <f t="shared" si="18"/>
        <v>102.12539851222104</v>
      </c>
      <c r="K266" s="97">
        <f>(J266+J267)/2</f>
        <v>104.1487798421911</v>
      </c>
      <c r="L266" s="65"/>
      <c r="M266" s="65" t="s">
        <v>101</v>
      </c>
      <c r="N266" s="95"/>
    </row>
    <row r="267" spans="1:14" x14ac:dyDescent="0.25">
      <c r="A267" s="72"/>
      <c r="B267" s="104"/>
      <c r="C267" s="69"/>
      <c r="D267" s="72"/>
      <c r="E267" s="78"/>
      <c r="F267" s="84"/>
      <c r="G267" s="12" t="s">
        <v>26</v>
      </c>
      <c r="H267" s="22">
        <v>5460</v>
      </c>
      <c r="I267" s="22">
        <v>5797</v>
      </c>
      <c r="J267" s="3">
        <f t="shared" si="18"/>
        <v>106.17216117216117</v>
      </c>
      <c r="K267" s="97"/>
      <c r="L267" s="66"/>
      <c r="M267" s="66"/>
      <c r="N267" s="95"/>
    </row>
    <row r="268" spans="1:14" ht="60" x14ac:dyDescent="0.25">
      <c r="A268" s="72"/>
      <c r="B268" s="104"/>
      <c r="C268" s="69"/>
      <c r="D268" s="72"/>
      <c r="E268" s="32" t="s">
        <v>13</v>
      </c>
      <c r="F268" s="21" t="s">
        <v>95</v>
      </c>
      <c r="G268" s="12" t="s">
        <v>17</v>
      </c>
      <c r="H268" s="3">
        <v>90</v>
      </c>
      <c r="I268" s="3">
        <v>63</v>
      </c>
      <c r="J268" s="3">
        <f t="shared" si="18"/>
        <v>70</v>
      </c>
      <c r="K268" s="34">
        <f>J268</f>
        <v>70</v>
      </c>
      <c r="L268" s="40" t="s">
        <v>239</v>
      </c>
      <c r="M268" s="66"/>
      <c r="N268" s="95"/>
    </row>
    <row r="269" spans="1:14" x14ac:dyDescent="0.25">
      <c r="A269" s="72"/>
      <c r="B269" s="104"/>
      <c r="C269" s="69"/>
      <c r="D269" s="72"/>
      <c r="E269" s="65" t="s">
        <v>18</v>
      </c>
      <c r="F269" s="84" t="s">
        <v>47</v>
      </c>
      <c r="G269" s="5" t="s">
        <v>27</v>
      </c>
      <c r="H269" s="22">
        <v>1100</v>
      </c>
      <c r="I269" s="22">
        <v>1101</v>
      </c>
      <c r="J269" s="3">
        <f t="shared" si="18"/>
        <v>100.09090909090909</v>
      </c>
      <c r="K269" s="76">
        <f>(J269+J270)/2</f>
        <v>100.06545454545454</v>
      </c>
      <c r="L269" s="65"/>
      <c r="M269" s="66"/>
      <c r="N269" s="95"/>
    </row>
    <row r="270" spans="1:14" x14ac:dyDescent="0.25">
      <c r="A270" s="72"/>
      <c r="B270" s="104"/>
      <c r="C270" s="69"/>
      <c r="D270" s="72"/>
      <c r="E270" s="67"/>
      <c r="F270" s="84"/>
      <c r="G270" s="5" t="s">
        <v>26</v>
      </c>
      <c r="H270" s="22">
        <v>2500</v>
      </c>
      <c r="I270" s="22">
        <v>2501</v>
      </c>
      <c r="J270" s="3">
        <f t="shared" si="18"/>
        <v>100.03999999999999</v>
      </c>
      <c r="K270" s="77"/>
      <c r="L270" s="67"/>
      <c r="M270" s="67"/>
      <c r="N270" s="95"/>
    </row>
    <row r="271" spans="1:14" ht="30" x14ac:dyDescent="0.25">
      <c r="A271" s="72"/>
      <c r="B271" s="104"/>
      <c r="C271" s="69"/>
      <c r="D271" s="72"/>
      <c r="E271" s="12" t="s">
        <v>13</v>
      </c>
      <c r="F271" s="21" t="s">
        <v>192</v>
      </c>
      <c r="G271" s="5" t="s">
        <v>17</v>
      </c>
      <c r="H271" s="5">
        <v>40</v>
      </c>
      <c r="I271" s="5">
        <v>40</v>
      </c>
      <c r="J271" s="3">
        <f t="shared" ref="J271:J309" si="19">I271/H271*100</f>
        <v>100</v>
      </c>
      <c r="K271" s="3">
        <f>J271</f>
        <v>100</v>
      </c>
      <c r="L271" s="29"/>
      <c r="M271" s="15" t="s">
        <v>97</v>
      </c>
      <c r="N271" s="95"/>
    </row>
    <row r="272" spans="1:14" ht="30" x14ac:dyDescent="0.25">
      <c r="A272" s="72"/>
      <c r="B272" s="104"/>
      <c r="C272" s="69"/>
      <c r="D272" s="72"/>
      <c r="E272" s="12" t="s">
        <v>13</v>
      </c>
      <c r="F272" s="6" t="s">
        <v>191</v>
      </c>
      <c r="G272" s="12" t="s">
        <v>17</v>
      </c>
      <c r="H272" s="5">
        <v>70</v>
      </c>
      <c r="I272" s="5">
        <v>70</v>
      </c>
      <c r="J272" s="3">
        <f t="shared" si="19"/>
        <v>100</v>
      </c>
      <c r="K272" s="3">
        <f>J272</f>
        <v>100</v>
      </c>
      <c r="L272" s="29"/>
      <c r="M272" s="35" t="s">
        <v>98</v>
      </c>
      <c r="N272" s="95"/>
    </row>
    <row r="273" spans="1:14" x14ac:dyDescent="0.25">
      <c r="A273" s="72"/>
      <c r="B273" s="104"/>
      <c r="C273" s="69"/>
      <c r="D273" s="72"/>
      <c r="E273" s="78" t="s">
        <v>18</v>
      </c>
      <c r="F273" s="82" t="s">
        <v>48</v>
      </c>
      <c r="G273" s="5" t="s">
        <v>27</v>
      </c>
      <c r="H273" s="22">
        <v>2350</v>
      </c>
      <c r="I273" s="22">
        <v>2576</v>
      </c>
      <c r="J273" s="3">
        <f>I273/H273*100</f>
        <v>109.61702127659574</v>
      </c>
      <c r="K273" s="76">
        <f>(J273+J274)/2</f>
        <v>111.48936170212765</v>
      </c>
      <c r="L273" s="65"/>
      <c r="M273" s="65" t="s">
        <v>101</v>
      </c>
      <c r="N273" s="95"/>
    </row>
    <row r="274" spans="1:14" x14ac:dyDescent="0.25">
      <c r="A274" s="72"/>
      <c r="B274" s="104"/>
      <c r="C274" s="69"/>
      <c r="D274" s="72"/>
      <c r="E274" s="78"/>
      <c r="F274" s="83"/>
      <c r="G274" s="5" t="s">
        <v>26</v>
      </c>
      <c r="H274" s="22">
        <v>7050</v>
      </c>
      <c r="I274" s="22">
        <v>7992</v>
      </c>
      <c r="J274" s="3">
        <f>I274/H274*100</f>
        <v>113.36170212765957</v>
      </c>
      <c r="K274" s="77"/>
      <c r="L274" s="67"/>
      <c r="M274" s="67"/>
      <c r="N274" s="95"/>
    </row>
    <row r="275" spans="1:14" ht="75" x14ac:dyDescent="0.25">
      <c r="A275" s="72"/>
      <c r="B275" s="104"/>
      <c r="C275" s="69"/>
      <c r="D275" s="72"/>
      <c r="E275" s="12" t="s">
        <v>13</v>
      </c>
      <c r="F275" s="36" t="s">
        <v>99</v>
      </c>
      <c r="G275" s="12" t="s">
        <v>100</v>
      </c>
      <c r="H275" s="5">
        <v>130</v>
      </c>
      <c r="I275" s="5">
        <v>130</v>
      </c>
      <c r="J275" s="3">
        <f t="shared" si="19"/>
        <v>100</v>
      </c>
      <c r="K275" s="34">
        <f>J275</f>
        <v>100</v>
      </c>
      <c r="L275" s="29"/>
      <c r="M275" s="12" t="s">
        <v>87</v>
      </c>
      <c r="N275" s="95"/>
    </row>
    <row r="276" spans="1:14" ht="33" customHeight="1" x14ac:dyDescent="0.25">
      <c r="A276" s="72"/>
      <c r="B276" s="104"/>
      <c r="C276" s="69"/>
      <c r="D276" s="72"/>
      <c r="E276" s="78" t="s">
        <v>18</v>
      </c>
      <c r="F276" s="84" t="s">
        <v>116</v>
      </c>
      <c r="G276" s="5" t="s">
        <v>27</v>
      </c>
      <c r="H276" s="22">
        <v>400</v>
      </c>
      <c r="I276" s="22">
        <v>349</v>
      </c>
      <c r="J276" s="3">
        <f t="shared" ref="J276:J284" si="20">I276/H276*100</f>
        <v>87.25</v>
      </c>
      <c r="K276" s="76">
        <f>(J276+J277)/2</f>
        <v>77.28674055829228</v>
      </c>
      <c r="L276" s="68" t="s">
        <v>201</v>
      </c>
      <c r="M276" s="78" t="s">
        <v>101</v>
      </c>
      <c r="N276" s="95"/>
    </row>
    <row r="277" spans="1:14" ht="51" customHeight="1" x14ac:dyDescent="0.25">
      <c r="A277" s="72"/>
      <c r="B277" s="104"/>
      <c r="C277" s="69"/>
      <c r="D277" s="72"/>
      <c r="E277" s="78"/>
      <c r="F277" s="84"/>
      <c r="G277" s="5" t="s">
        <v>26</v>
      </c>
      <c r="H277" s="22">
        <v>609</v>
      </c>
      <c r="I277" s="22">
        <v>410</v>
      </c>
      <c r="J277" s="3">
        <f t="shared" si="20"/>
        <v>67.32348111658456</v>
      </c>
      <c r="K277" s="77"/>
      <c r="L277" s="70"/>
      <c r="M277" s="78"/>
      <c r="N277" s="95"/>
    </row>
    <row r="278" spans="1:14" ht="30" x14ac:dyDescent="0.25">
      <c r="A278" s="72"/>
      <c r="B278" s="104"/>
      <c r="C278" s="69"/>
      <c r="D278" s="72"/>
      <c r="E278" s="12" t="s">
        <v>18</v>
      </c>
      <c r="F278" s="6" t="s">
        <v>60</v>
      </c>
      <c r="G278" s="5" t="s">
        <v>26</v>
      </c>
      <c r="H278" s="22">
        <v>2088</v>
      </c>
      <c r="I278" s="22">
        <v>1993</v>
      </c>
      <c r="J278" s="3">
        <f t="shared" si="20"/>
        <v>95.450191570881231</v>
      </c>
      <c r="K278" s="50">
        <f>J278</f>
        <v>95.450191570881231</v>
      </c>
      <c r="L278" s="31"/>
      <c r="M278" s="78"/>
      <c r="N278" s="95"/>
    </row>
    <row r="279" spans="1:14" ht="40.5" customHeight="1" x14ac:dyDescent="0.25">
      <c r="A279" s="72"/>
      <c r="B279" s="104"/>
      <c r="C279" s="69"/>
      <c r="D279" s="72"/>
      <c r="E279" s="12" t="s">
        <v>18</v>
      </c>
      <c r="F279" s="6" t="s">
        <v>129</v>
      </c>
      <c r="G279" s="5" t="s">
        <v>26</v>
      </c>
      <c r="H279" s="22">
        <v>917</v>
      </c>
      <c r="I279" s="23">
        <v>620</v>
      </c>
      <c r="J279" s="3">
        <f t="shared" si="20"/>
        <v>67.611777535441647</v>
      </c>
      <c r="K279" s="50">
        <f>J279</f>
        <v>67.611777535441647</v>
      </c>
      <c r="L279" s="61" t="s">
        <v>208</v>
      </c>
      <c r="M279" s="78" t="s">
        <v>158</v>
      </c>
      <c r="N279" s="95"/>
    </row>
    <row r="280" spans="1:14" ht="48" customHeight="1" x14ac:dyDescent="0.25">
      <c r="A280" s="72"/>
      <c r="B280" s="104"/>
      <c r="C280" s="69"/>
      <c r="D280" s="72"/>
      <c r="E280" s="65" t="s">
        <v>18</v>
      </c>
      <c r="F280" s="68" t="s">
        <v>145</v>
      </c>
      <c r="G280" s="5" t="s">
        <v>27</v>
      </c>
      <c r="H280" s="22">
        <v>308</v>
      </c>
      <c r="I280" s="24">
        <v>229</v>
      </c>
      <c r="J280" s="3">
        <f t="shared" si="20"/>
        <v>74.350649350649363</v>
      </c>
      <c r="K280" s="76">
        <f>(J280+J281)/2</f>
        <v>101.66807829851308</v>
      </c>
      <c r="L280" s="61" t="s">
        <v>224</v>
      </c>
      <c r="M280" s="78"/>
      <c r="N280" s="95"/>
    </row>
    <row r="281" spans="1:14" ht="30" customHeight="1" x14ac:dyDescent="0.25">
      <c r="A281" s="72"/>
      <c r="B281" s="104"/>
      <c r="C281" s="70"/>
      <c r="D281" s="73"/>
      <c r="E281" s="67"/>
      <c r="F281" s="70"/>
      <c r="G281" s="5" t="s">
        <v>26</v>
      </c>
      <c r="H281" s="23">
        <v>69</v>
      </c>
      <c r="I281" s="22">
        <v>89</v>
      </c>
      <c r="J281" s="3">
        <f t="shared" si="20"/>
        <v>128.98550724637681</v>
      </c>
      <c r="K281" s="77"/>
      <c r="L281" s="31"/>
      <c r="M281" s="78"/>
      <c r="N281" s="95"/>
    </row>
    <row r="282" spans="1:14" ht="180" x14ac:dyDescent="0.25">
      <c r="A282" s="72"/>
      <c r="B282" s="104"/>
      <c r="C282" s="38" t="s">
        <v>49</v>
      </c>
      <c r="D282" s="5" t="s">
        <v>2</v>
      </c>
      <c r="E282" s="12" t="s">
        <v>18</v>
      </c>
      <c r="F282" s="6" t="s">
        <v>50</v>
      </c>
      <c r="G282" s="5" t="s">
        <v>26</v>
      </c>
      <c r="H282" s="22">
        <v>1380</v>
      </c>
      <c r="I282" s="22">
        <v>1588</v>
      </c>
      <c r="J282" s="3">
        <f t="shared" si="20"/>
        <v>115.07246376811595</v>
      </c>
      <c r="K282" s="3">
        <f t="shared" ref="K282:K287" si="21">J282</f>
        <v>115.07246376811595</v>
      </c>
      <c r="L282" s="12"/>
      <c r="M282" s="65" t="s">
        <v>101</v>
      </c>
      <c r="N282" s="95"/>
    </row>
    <row r="283" spans="1:14" ht="75" x14ac:dyDescent="0.25">
      <c r="A283" s="72"/>
      <c r="B283" s="104"/>
      <c r="C283" s="38" t="s">
        <v>130</v>
      </c>
      <c r="D283" s="5" t="s">
        <v>2</v>
      </c>
      <c r="E283" s="12" t="s">
        <v>18</v>
      </c>
      <c r="F283" s="6" t="s">
        <v>147</v>
      </c>
      <c r="G283" s="12" t="s">
        <v>114</v>
      </c>
      <c r="H283" s="25">
        <v>178</v>
      </c>
      <c r="I283" s="25">
        <v>179</v>
      </c>
      <c r="J283" s="3">
        <f t="shared" si="20"/>
        <v>100.56179775280899</v>
      </c>
      <c r="K283" s="3">
        <f>J283</f>
        <v>100.56179775280899</v>
      </c>
      <c r="L283" s="12"/>
      <c r="M283" s="66"/>
      <c r="N283" s="95"/>
    </row>
    <row r="284" spans="1:14" ht="135" x14ac:dyDescent="0.25">
      <c r="A284" s="72"/>
      <c r="B284" s="104"/>
      <c r="C284" s="6" t="s">
        <v>182</v>
      </c>
      <c r="D284" s="5" t="s">
        <v>2</v>
      </c>
      <c r="E284" s="12" t="s">
        <v>18</v>
      </c>
      <c r="F284" s="44" t="s">
        <v>178</v>
      </c>
      <c r="G284" s="12" t="s">
        <v>114</v>
      </c>
      <c r="H284" s="22">
        <v>393</v>
      </c>
      <c r="I284" s="22">
        <v>394</v>
      </c>
      <c r="J284" s="3">
        <f t="shared" si="20"/>
        <v>100.25445292620864</v>
      </c>
      <c r="K284" s="3">
        <f t="shared" si="21"/>
        <v>100.25445292620864</v>
      </c>
      <c r="L284" s="12"/>
      <c r="M284" s="66"/>
      <c r="N284" s="95"/>
    </row>
    <row r="285" spans="1:14" ht="120" x14ac:dyDescent="0.25">
      <c r="A285" s="72"/>
      <c r="B285" s="104"/>
      <c r="C285" s="6" t="s">
        <v>133</v>
      </c>
      <c r="D285" s="5" t="s">
        <v>2</v>
      </c>
      <c r="E285" s="12" t="s">
        <v>18</v>
      </c>
      <c r="F285" s="6" t="s">
        <v>51</v>
      </c>
      <c r="G285" s="12" t="s">
        <v>22</v>
      </c>
      <c r="H285" s="22">
        <v>230</v>
      </c>
      <c r="I285" s="22">
        <v>231</v>
      </c>
      <c r="J285" s="3">
        <f t="shared" si="19"/>
        <v>100.43478260869566</v>
      </c>
      <c r="K285" s="3">
        <f t="shared" si="21"/>
        <v>100.43478260869566</v>
      </c>
      <c r="L285" s="12"/>
      <c r="M285" s="66"/>
      <c r="N285" s="95"/>
    </row>
    <row r="286" spans="1:14" ht="45" x14ac:dyDescent="0.25">
      <c r="A286" s="72"/>
      <c r="B286" s="104"/>
      <c r="C286" s="48" t="s">
        <v>115</v>
      </c>
      <c r="D286" s="5" t="s">
        <v>2</v>
      </c>
      <c r="E286" s="12" t="s">
        <v>18</v>
      </c>
      <c r="F286" s="44" t="s">
        <v>52</v>
      </c>
      <c r="G286" s="5" t="s">
        <v>33</v>
      </c>
      <c r="H286" s="22">
        <v>10200</v>
      </c>
      <c r="I286" s="22">
        <v>7406</v>
      </c>
      <c r="J286" s="3">
        <f>I286/H286*100</f>
        <v>72.607843137254903</v>
      </c>
      <c r="K286" s="50">
        <f>J286</f>
        <v>72.607843137254903</v>
      </c>
      <c r="L286" s="29"/>
      <c r="M286" s="67"/>
      <c r="N286" s="95"/>
    </row>
    <row r="287" spans="1:14" ht="30" x14ac:dyDescent="0.25">
      <c r="A287" s="72"/>
      <c r="B287" s="104"/>
      <c r="C287" s="43" t="s">
        <v>53</v>
      </c>
      <c r="D287" s="5" t="s">
        <v>2</v>
      </c>
      <c r="E287" s="12" t="s">
        <v>18</v>
      </c>
      <c r="F287" s="44" t="s">
        <v>53</v>
      </c>
      <c r="G287" s="5" t="s">
        <v>54</v>
      </c>
      <c r="H287" s="22">
        <v>450</v>
      </c>
      <c r="I287" s="22">
        <v>450</v>
      </c>
      <c r="J287" s="3">
        <f t="shared" si="19"/>
        <v>100</v>
      </c>
      <c r="K287" s="3">
        <f t="shared" si="21"/>
        <v>100</v>
      </c>
      <c r="L287" s="12"/>
      <c r="M287" s="12" t="s">
        <v>106</v>
      </c>
      <c r="N287" s="96"/>
    </row>
    <row r="288" spans="1:14" ht="30" x14ac:dyDescent="0.25">
      <c r="A288" s="72"/>
      <c r="B288" s="104"/>
      <c r="C288" s="82" t="s">
        <v>77</v>
      </c>
      <c r="D288" s="71" t="s">
        <v>2</v>
      </c>
      <c r="E288" s="12" t="s">
        <v>13</v>
      </c>
      <c r="F288" s="44"/>
      <c r="G288" s="5"/>
      <c r="H288" s="5"/>
      <c r="I288" s="5"/>
      <c r="J288" s="3"/>
      <c r="K288" s="3">
        <f>(K264+K268+K271+K272+K275)/5</f>
        <v>95.840659340659343</v>
      </c>
      <c r="L288" s="29"/>
      <c r="M288" s="5"/>
      <c r="N288" s="29"/>
    </row>
    <row r="289" spans="1:14" ht="30" x14ac:dyDescent="0.25">
      <c r="A289" s="73"/>
      <c r="B289" s="105"/>
      <c r="C289" s="83"/>
      <c r="D289" s="73"/>
      <c r="E289" s="12" t="s">
        <v>18</v>
      </c>
      <c r="F289" s="44"/>
      <c r="G289" s="5"/>
      <c r="H289" s="5"/>
      <c r="I289" s="5"/>
      <c r="J289" s="3"/>
      <c r="K289" s="3">
        <f>(J266+J267+J269+J270+J273+J274+J276+J277+J282+J285+J286+J287+J284+J278+J279+J280+J281+J283)/18</f>
        <v>96.739452177364697</v>
      </c>
      <c r="L289" s="29"/>
      <c r="M289" s="5"/>
      <c r="N289" s="29"/>
    </row>
    <row r="290" spans="1:14" ht="105" x14ac:dyDescent="0.25">
      <c r="A290" s="71">
        <v>22</v>
      </c>
      <c r="B290" s="85" t="s">
        <v>69</v>
      </c>
      <c r="C290" s="88" t="s">
        <v>179</v>
      </c>
      <c r="D290" s="71" t="s">
        <v>2</v>
      </c>
      <c r="E290" s="12" t="s">
        <v>13</v>
      </c>
      <c r="F290" s="6" t="s">
        <v>92</v>
      </c>
      <c r="G290" s="5" t="s">
        <v>17</v>
      </c>
      <c r="H290" s="17">
        <v>28</v>
      </c>
      <c r="I290" s="5">
        <v>31</v>
      </c>
      <c r="J290" s="3">
        <f t="shared" ref="J290:J301" si="22">I290/H290*100</f>
        <v>110.71428571428572</v>
      </c>
      <c r="K290" s="74">
        <f>(J290+J291)/2</f>
        <v>109.2032967032967</v>
      </c>
      <c r="L290" s="29"/>
      <c r="M290" s="12" t="s">
        <v>93</v>
      </c>
      <c r="N290" s="94" t="s">
        <v>226</v>
      </c>
    </row>
    <row r="291" spans="1:14" ht="90" x14ac:dyDescent="0.25">
      <c r="A291" s="72"/>
      <c r="B291" s="86"/>
      <c r="C291" s="89"/>
      <c r="D291" s="72"/>
      <c r="E291" s="12" t="s">
        <v>13</v>
      </c>
      <c r="F291" s="6" t="s">
        <v>94</v>
      </c>
      <c r="G291" s="5" t="s">
        <v>17</v>
      </c>
      <c r="H291" s="5">
        <v>5.2</v>
      </c>
      <c r="I291" s="5">
        <v>5.6</v>
      </c>
      <c r="J291" s="3">
        <f t="shared" si="22"/>
        <v>107.69230769230769</v>
      </c>
      <c r="K291" s="75"/>
      <c r="L291" s="29"/>
      <c r="M291" s="12" t="s">
        <v>93</v>
      </c>
      <c r="N291" s="95"/>
    </row>
    <row r="292" spans="1:14" x14ac:dyDescent="0.25">
      <c r="A292" s="72"/>
      <c r="B292" s="86"/>
      <c r="C292" s="89"/>
      <c r="D292" s="72"/>
      <c r="E292" s="78" t="s">
        <v>18</v>
      </c>
      <c r="F292" s="84" t="s">
        <v>44</v>
      </c>
      <c r="G292" s="12" t="s">
        <v>27</v>
      </c>
      <c r="H292" s="22">
        <v>1206</v>
      </c>
      <c r="I292" s="22">
        <v>1206</v>
      </c>
      <c r="J292" s="3">
        <f t="shared" si="22"/>
        <v>100</v>
      </c>
      <c r="K292" s="93">
        <f>(J292+J293)/2</f>
        <v>100.48694303197448</v>
      </c>
      <c r="L292" s="65"/>
      <c r="M292" s="65" t="s">
        <v>96</v>
      </c>
      <c r="N292" s="95"/>
    </row>
    <row r="293" spans="1:14" ht="21.75" customHeight="1" x14ac:dyDescent="0.25">
      <c r="A293" s="72"/>
      <c r="B293" s="86"/>
      <c r="C293" s="89"/>
      <c r="D293" s="72"/>
      <c r="E293" s="78"/>
      <c r="F293" s="84"/>
      <c r="G293" s="12" t="s">
        <v>112</v>
      </c>
      <c r="H293" s="22">
        <v>11603</v>
      </c>
      <c r="I293" s="22">
        <v>11716</v>
      </c>
      <c r="J293" s="3">
        <f t="shared" si="22"/>
        <v>100.97388606394897</v>
      </c>
      <c r="K293" s="93"/>
      <c r="L293" s="66"/>
      <c r="M293" s="66"/>
      <c r="N293" s="95"/>
    </row>
    <row r="294" spans="1:14" ht="66.75" customHeight="1" x14ac:dyDescent="0.25">
      <c r="A294" s="72"/>
      <c r="B294" s="86"/>
      <c r="C294" s="89"/>
      <c r="D294" s="72"/>
      <c r="E294" s="32" t="s">
        <v>13</v>
      </c>
      <c r="F294" s="21" t="s">
        <v>95</v>
      </c>
      <c r="G294" s="12" t="s">
        <v>17</v>
      </c>
      <c r="H294" s="5">
        <v>90</v>
      </c>
      <c r="I294" s="5">
        <v>70</v>
      </c>
      <c r="J294" s="3">
        <f t="shared" si="22"/>
        <v>77.777777777777786</v>
      </c>
      <c r="K294" s="34">
        <f>J294</f>
        <v>77.777777777777786</v>
      </c>
      <c r="L294" s="40" t="s">
        <v>239</v>
      </c>
      <c r="M294" s="66"/>
      <c r="N294" s="95"/>
    </row>
    <row r="295" spans="1:14" ht="41.25" customHeight="1" x14ac:dyDescent="0.25">
      <c r="A295" s="72"/>
      <c r="B295" s="86"/>
      <c r="C295" s="89"/>
      <c r="D295" s="72"/>
      <c r="E295" s="65" t="s">
        <v>18</v>
      </c>
      <c r="F295" s="84" t="s">
        <v>47</v>
      </c>
      <c r="G295" s="5" t="s">
        <v>27</v>
      </c>
      <c r="H295" s="22">
        <v>1000</v>
      </c>
      <c r="I295" s="22">
        <v>1013</v>
      </c>
      <c r="J295" s="3">
        <f t="shared" si="22"/>
        <v>101.29999999999998</v>
      </c>
      <c r="K295" s="76">
        <f>(J295+J296)/2</f>
        <v>100.64999999999999</v>
      </c>
      <c r="L295" s="65"/>
      <c r="M295" s="66"/>
      <c r="N295" s="95"/>
    </row>
    <row r="296" spans="1:14" ht="33.75" customHeight="1" x14ac:dyDescent="0.25">
      <c r="A296" s="72"/>
      <c r="B296" s="86"/>
      <c r="C296" s="89"/>
      <c r="D296" s="72"/>
      <c r="E296" s="67"/>
      <c r="F296" s="84"/>
      <c r="G296" s="5" t="s">
        <v>26</v>
      </c>
      <c r="H296" s="22">
        <v>2300</v>
      </c>
      <c r="I296" s="22">
        <v>2300</v>
      </c>
      <c r="J296" s="3">
        <f t="shared" si="22"/>
        <v>100</v>
      </c>
      <c r="K296" s="77"/>
      <c r="L296" s="67"/>
      <c r="M296" s="67"/>
      <c r="N296" s="95"/>
    </row>
    <row r="297" spans="1:14" ht="50.25" customHeight="1" x14ac:dyDescent="0.25">
      <c r="A297" s="72"/>
      <c r="B297" s="86"/>
      <c r="C297" s="89"/>
      <c r="D297" s="72"/>
      <c r="E297" s="12" t="s">
        <v>13</v>
      </c>
      <c r="F297" s="21" t="s">
        <v>192</v>
      </c>
      <c r="G297" s="5" t="s">
        <v>17</v>
      </c>
      <c r="H297" s="5">
        <v>40</v>
      </c>
      <c r="I297" s="5">
        <v>40</v>
      </c>
      <c r="J297" s="3">
        <f t="shared" si="22"/>
        <v>100</v>
      </c>
      <c r="K297" s="3">
        <f>J297</f>
        <v>100</v>
      </c>
      <c r="L297" s="29"/>
      <c r="M297" s="15" t="s">
        <v>97</v>
      </c>
      <c r="N297" s="95"/>
    </row>
    <row r="298" spans="1:14" ht="46.5" customHeight="1" x14ac:dyDescent="0.25">
      <c r="A298" s="72"/>
      <c r="B298" s="86"/>
      <c r="C298" s="89"/>
      <c r="D298" s="72"/>
      <c r="E298" s="12" t="s">
        <v>13</v>
      </c>
      <c r="F298" s="6" t="s">
        <v>191</v>
      </c>
      <c r="G298" s="12" t="s">
        <v>17</v>
      </c>
      <c r="H298" s="5">
        <v>70</v>
      </c>
      <c r="I298" s="5">
        <v>70</v>
      </c>
      <c r="J298" s="3">
        <f t="shared" si="22"/>
        <v>100</v>
      </c>
      <c r="K298" s="3">
        <f>J298</f>
        <v>100</v>
      </c>
      <c r="L298" s="29"/>
      <c r="M298" s="12" t="s">
        <v>98</v>
      </c>
      <c r="N298" s="95"/>
    </row>
    <row r="299" spans="1:14" x14ac:dyDescent="0.25">
      <c r="A299" s="72"/>
      <c r="B299" s="86"/>
      <c r="C299" s="89"/>
      <c r="D299" s="72"/>
      <c r="E299" s="78" t="s">
        <v>18</v>
      </c>
      <c r="F299" s="82" t="s">
        <v>48</v>
      </c>
      <c r="G299" s="5" t="s">
        <v>27</v>
      </c>
      <c r="H299" s="22">
        <v>3800</v>
      </c>
      <c r="I299" s="22">
        <v>3802</v>
      </c>
      <c r="J299" s="3">
        <f t="shared" si="22"/>
        <v>100.05263157894737</v>
      </c>
      <c r="K299" s="76">
        <f>(J299+J300)/2</f>
        <v>100.09102167182664</v>
      </c>
      <c r="L299" s="29"/>
      <c r="M299" s="65" t="s">
        <v>107</v>
      </c>
      <c r="N299" s="95"/>
    </row>
    <row r="300" spans="1:14" ht="30" customHeight="1" x14ac:dyDescent="0.25">
      <c r="A300" s="72"/>
      <c r="B300" s="86"/>
      <c r="C300" s="89"/>
      <c r="D300" s="72"/>
      <c r="E300" s="78"/>
      <c r="F300" s="83"/>
      <c r="G300" s="5" t="s">
        <v>26</v>
      </c>
      <c r="H300" s="22">
        <v>8500</v>
      </c>
      <c r="I300" s="22">
        <v>8511</v>
      </c>
      <c r="J300" s="3">
        <f t="shared" si="22"/>
        <v>100.12941176470589</v>
      </c>
      <c r="K300" s="77"/>
      <c r="L300" s="29"/>
      <c r="M300" s="67"/>
      <c r="N300" s="95"/>
    </row>
    <row r="301" spans="1:14" ht="71.25" customHeight="1" x14ac:dyDescent="0.25">
      <c r="A301" s="72"/>
      <c r="B301" s="86"/>
      <c r="C301" s="89"/>
      <c r="D301" s="72"/>
      <c r="E301" s="12" t="s">
        <v>13</v>
      </c>
      <c r="F301" s="36" t="s">
        <v>99</v>
      </c>
      <c r="G301" s="12" t="s">
        <v>100</v>
      </c>
      <c r="H301" s="5">
        <v>130</v>
      </c>
      <c r="I301" s="5">
        <v>130</v>
      </c>
      <c r="J301" s="3">
        <f t="shared" si="22"/>
        <v>100</v>
      </c>
      <c r="K301" s="34">
        <v>100</v>
      </c>
      <c r="L301" s="29"/>
      <c r="M301" s="12" t="s">
        <v>87</v>
      </c>
      <c r="N301" s="95"/>
    </row>
    <row r="302" spans="1:14" ht="67.5" customHeight="1" x14ac:dyDescent="0.25">
      <c r="A302" s="72"/>
      <c r="B302" s="86"/>
      <c r="C302" s="89"/>
      <c r="D302" s="72"/>
      <c r="E302" s="65" t="s">
        <v>18</v>
      </c>
      <c r="F302" s="84" t="s">
        <v>116</v>
      </c>
      <c r="G302" s="5" t="s">
        <v>27</v>
      </c>
      <c r="H302" s="22">
        <v>2475</v>
      </c>
      <c r="I302" s="22">
        <v>2475</v>
      </c>
      <c r="J302" s="3">
        <f t="shared" si="19"/>
        <v>100</v>
      </c>
      <c r="K302" s="76">
        <f>(J302+J303)/2</f>
        <v>100</v>
      </c>
      <c r="L302" s="65"/>
      <c r="M302" s="65" t="s">
        <v>107</v>
      </c>
      <c r="N302" s="95"/>
    </row>
    <row r="303" spans="1:14" ht="29.25" customHeight="1" x14ac:dyDescent="0.25">
      <c r="A303" s="72"/>
      <c r="B303" s="86"/>
      <c r="C303" s="89"/>
      <c r="D303" s="72"/>
      <c r="E303" s="67"/>
      <c r="F303" s="84"/>
      <c r="G303" s="5" t="s">
        <v>26</v>
      </c>
      <c r="H303" s="22">
        <v>3485</v>
      </c>
      <c r="I303" s="22">
        <v>3485</v>
      </c>
      <c r="J303" s="3">
        <f t="shared" si="19"/>
        <v>100</v>
      </c>
      <c r="K303" s="77"/>
      <c r="L303" s="67"/>
      <c r="M303" s="66"/>
      <c r="N303" s="95"/>
    </row>
    <row r="304" spans="1:14" ht="29.25" customHeight="1" x14ac:dyDescent="0.25">
      <c r="A304" s="72"/>
      <c r="B304" s="86"/>
      <c r="C304" s="89"/>
      <c r="D304" s="72"/>
      <c r="E304" s="65" t="s">
        <v>18</v>
      </c>
      <c r="F304" s="68" t="s">
        <v>145</v>
      </c>
      <c r="G304" s="5" t="s">
        <v>27</v>
      </c>
      <c r="H304" s="22">
        <v>320</v>
      </c>
      <c r="I304" s="24">
        <v>322</v>
      </c>
      <c r="J304" s="3">
        <f>I304/H304*100</f>
        <v>100.62500000000001</v>
      </c>
      <c r="K304" s="76">
        <f>(J304+J305)/2</f>
        <v>100.3125</v>
      </c>
      <c r="L304" s="47"/>
      <c r="M304" s="66"/>
      <c r="N304" s="95"/>
    </row>
    <row r="305" spans="1:14" ht="48" customHeight="1" x14ac:dyDescent="0.25">
      <c r="A305" s="72"/>
      <c r="B305" s="86"/>
      <c r="C305" s="90"/>
      <c r="D305" s="73"/>
      <c r="E305" s="67"/>
      <c r="F305" s="70"/>
      <c r="G305" s="5" t="s">
        <v>26</v>
      </c>
      <c r="H305" s="23">
        <v>80</v>
      </c>
      <c r="I305" s="22">
        <v>80</v>
      </c>
      <c r="J305" s="3">
        <f>I305/H305*100</f>
        <v>100</v>
      </c>
      <c r="K305" s="77"/>
      <c r="L305" s="47"/>
      <c r="M305" s="66"/>
      <c r="N305" s="95"/>
    </row>
    <row r="306" spans="1:14" ht="180" x14ac:dyDescent="0.25">
      <c r="A306" s="72"/>
      <c r="B306" s="86"/>
      <c r="C306" s="38" t="s">
        <v>49</v>
      </c>
      <c r="D306" s="5" t="s">
        <v>2</v>
      </c>
      <c r="E306" s="12" t="s">
        <v>18</v>
      </c>
      <c r="F306" s="6" t="s">
        <v>50</v>
      </c>
      <c r="G306" s="5" t="s">
        <v>26</v>
      </c>
      <c r="H306" s="22">
        <v>220</v>
      </c>
      <c r="I306" s="22">
        <v>220</v>
      </c>
      <c r="J306" s="3">
        <f t="shared" si="19"/>
        <v>100</v>
      </c>
      <c r="K306" s="3">
        <f>J306</f>
        <v>100</v>
      </c>
      <c r="L306" s="32"/>
      <c r="M306" s="66"/>
      <c r="N306" s="95"/>
    </row>
    <row r="307" spans="1:14" ht="120" x14ac:dyDescent="0.25">
      <c r="A307" s="72"/>
      <c r="B307" s="86"/>
      <c r="C307" s="6" t="s">
        <v>133</v>
      </c>
      <c r="D307" s="5" t="s">
        <v>2</v>
      </c>
      <c r="E307" s="12" t="s">
        <v>18</v>
      </c>
      <c r="F307" s="6" t="s">
        <v>51</v>
      </c>
      <c r="G307" s="12" t="s">
        <v>22</v>
      </c>
      <c r="H307" s="22">
        <v>320</v>
      </c>
      <c r="I307" s="22">
        <v>320</v>
      </c>
      <c r="J307" s="3">
        <f t="shared" si="19"/>
        <v>100</v>
      </c>
      <c r="K307" s="3">
        <f>J307</f>
        <v>100</v>
      </c>
      <c r="L307" s="12"/>
      <c r="M307" s="66"/>
      <c r="N307" s="95"/>
    </row>
    <row r="308" spans="1:14" ht="30" x14ac:dyDescent="0.25">
      <c r="A308" s="72"/>
      <c r="B308" s="86"/>
      <c r="C308" s="88" t="s">
        <v>115</v>
      </c>
      <c r="D308" s="71" t="s">
        <v>2</v>
      </c>
      <c r="E308" s="12" t="s">
        <v>18</v>
      </c>
      <c r="F308" s="44" t="s">
        <v>120</v>
      </c>
      <c r="G308" s="5" t="s">
        <v>33</v>
      </c>
      <c r="H308" s="22">
        <v>6800</v>
      </c>
      <c r="I308" s="22">
        <v>6998</v>
      </c>
      <c r="J308" s="3">
        <f>I308/H308*100</f>
        <v>102.91176470588235</v>
      </c>
      <c r="K308" s="22">
        <f>J308</f>
        <v>102.91176470588235</v>
      </c>
      <c r="L308" s="29"/>
      <c r="M308" s="66"/>
      <c r="N308" s="95"/>
    </row>
    <row r="309" spans="1:14" ht="30" x14ac:dyDescent="0.25">
      <c r="A309" s="72"/>
      <c r="B309" s="86"/>
      <c r="C309" s="90"/>
      <c r="D309" s="73"/>
      <c r="E309" s="12" t="s">
        <v>18</v>
      </c>
      <c r="F309" s="44" t="s">
        <v>52</v>
      </c>
      <c r="G309" s="5" t="s">
        <v>33</v>
      </c>
      <c r="H309" s="22">
        <v>3400</v>
      </c>
      <c r="I309" s="22">
        <v>3808</v>
      </c>
      <c r="J309" s="3">
        <f t="shared" si="19"/>
        <v>112.00000000000001</v>
      </c>
      <c r="K309" s="22">
        <f>J309</f>
        <v>112.00000000000001</v>
      </c>
      <c r="L309" s="29"/>
      <c r="M309" s="67"/>
      <c r="N309" s="95"/>
    </row>
    <row r="310" spans="1:14" ht="30" x14ac:dyDescent="0.25">
      <c r="A310" s="72"/>
      <c r="B310" s="86"/>
      <c r="C310" s="43" t="s">
        <v>53</v>
      </c>
      <c r="D310" s="5" t="s">
        <v>2</v>
      </c>
      <c r="E310" s="12" t="s">
        <v>18</v>
      </c>
      <c r="F310" s="44" t="s">
        <v>53</v>
      </c>
      <c r="G310" s="5" t="s">
        <v>54</v>
      </c>
      <c r="H310" s="22">
        <v>2164</v>
      </c>
      <c r="I310" s="22">
        <v>2963</v>
      </c>
      <c r="J310" s="3">
        <f>I310/H310*100</f>
        <v>136.92236598890943</v>
      </c>
      <c r="K310" s="3">
        <f>J310</f>
        <v>136.92236598890943</v>
      </c>
      <c r="L310" s="12"/>
      <c r="M310" s="12" t="s">
        <v>108</v>
      </c>
      <c r="N310" s="96"/>
    </row>
    <row r="311" spans="1:14" ht="30" x14ac:dyDescent="0.25">
      <c r="A311" s="72"/>
      <c r="B311" s="86"/>
      <c r="C311" s="82" t="s">
        <v>77</v>
      </c>
      <c r="D311" s="71" t="s">
        <v>2</v>
      </c>
      <c r="E311" s="12" t="s">
        <v>13</v>
      </c>
      <c r="F311" s="44"/>
      <c r="G311" s="5"/>
      <c r="H311" s="5"/>
      <c r="I311" s="5"/>
      <c r="J311" s="3"/>
      <c r="K311" s="3">
        <f>(K290+K294+K297+K298+K301)/5</f>
        <v>97.3962148962149</v>
      </c>
      <c r="L311" s="29"/>
      <c r="M311" s="5"/>
      <c r="N311" s="29"/>
    </row>
    <row r="312" spans="1:14" ht="30" x14ac:dyDescent="0.25">
      <c r="A312" s="73"/>
      <c r="B312" s="87"/>
      <c r="C312" s="83"/>
      <c r="D312" s="73"/>
      <c r="E312" s="12" t="s">
        <v>18</v>
      </c>
      <c r="F312" s="44"/>
      <c r="G312" s="5"/>
      <c r="H312" s="5"/>
      <c r="I312" s="5"/>
      <c r="J312" s="3"/>
      <c r="K312" s="3">
        <f>(J292+J293+J295+J296+J299+J300+J302+J303+J306+J307+J308+J309+J310+J304+J305)/15</f>
        <v>103.66100400682626</v>
      </c>
      <c r="L312" s="29"/>
      <c r="M312" s="5"/>
      <c r="N312" s="29"/>
    </row>
    <row r="313" spans="1:14" ht="105" x14ac:dyDescent="0.25">
      <c r="A313" s="71">
        <v>23</v>
      </c>
      <c r="B313" s="85" t="s">
        <v>70</v>
      </c>
      <c r="C313" s="103" t="s">
        <v>180</v>
      </c>
      <c r="D313" s="71" t="s">
        <v>2</v>
      </c>
      <c r="E313" s="12" t="s">
        <v>13</v>
      </c>
      <c r="F313" s="6" t="s">
        <v>92</v>
      </c>
      <c r="G313" s="5" t="s">
        <v>17</v>
      </c>
      <c r="H313" s="17">
        <v>28</v>
      </c>
      <c r="I313" s="5">
        <v>31</v>
      </c>
      <c r="J313" s="3">
        <f>I313/H313*100</f>
        <v>110.71428571428572</v>
      </c>
      <c r="K313" s="74">
        <f>(J313+J314)/2</f>
        <v>109.2032967032967</v>
      </c>
      <c r="L313" s="29"/>
      <c r="M313" s="12" t="s">
        <v>93</v>
      </c>
      <c r="N313" s="94" t="s">
        <v>231</v>
      </c>
    </row>
    <row r="314" spans="1:14" ht="90" x14ac:dyDescent="0.25">
      <c r="A314" s="72"/>
      <c r="B314" s="86"/>
      <c r="C314" s="104"/>
      <c r="D314" s="72"/>
      <c r="E314" s="12" t="s">
        <v>13</v>
      </c>
      <c r="F314" s="6" t="s">
        <v>94</v>
      </c>
      <c r="G314" s="5" t="s">
        <v>17</v>
      </c>
      <c r="H314" s="5">
        <v>5.2</v>
      </c>
      <c r="I314" s="5">
        <v>5.6</v>
      </c>
      <c r="J314" s="3">
        <f>I314/H314*100</f>
        <v>107.69230769230769</v>
      </c>
      <c r="K314" s="75"/>
      <c r="L314" s="29"/>
      <c r="M314" s="12" t="s">
        <v>93</v>
      </c>
      <c r="N314" s="95"/>
    </row>
    <row r="315" spans="1:14" x14ac:dyDescent="0.25">
      <c r="A315" s="72"/>
      <c r="B315" s="86"/>
      <c r="C315" s="104"/>
      <c r="D315" s="72"/>
      <c r="E315" s="78" t="s">
        <v>18</v>
      </c>
      <c r="F315" s="84" t="s">
        <v>44</v>
      </c>
      <c r="G315" s="12" t="s">
        <v>111</v>
      </c>
      <c r="H315" s="5">
        <v>355</v>
      </c>
      <c r="I315" s="5">
        <v>357</v>
      </c>
      <c r="J315" s="3">
        <f>I315/H315*100</f>
        <v>100.56338028169014</v>
      </c>
      <c r="K315" s="93">
        <f>(J315+J316)/2</f>
        <v>104.97652582159625</v>
      </c>
      <c r="L315" s="65"/>
      <c r="M315" s="65" t="s">
        <v>96</v>
      </c>
      <c r="N315" s="95"/>
    </row>
    <row r="316" spans="1:14" ht="30" customHeight="1" x14ac:dyDescent="0.25">
      <c r="A316" s="72"/>
      <c r="B316" s="86"/>
      <c r="C316" s="104"/>
      <c r="D316" s="72"/>
      <c r="E316" s="78"/>
      <c r="F316" s="84"/>
      <c r="G316" s="12" t="s">
        <v>112</v>
      </c>
      <c r="H316" s="3">
        <v>2130</v>
      </c>
      <c r="I316" s="3">
        <v>2330</v>
      </c>
      <c r="J316" s="3">
        <f>I316/H316*100</f>
        <v>109.38967136150235</v>
      </c>
      <c r="K316" s="93"/>
      <c r="L316" s="66"/>
      <c r="M316" s="66"/>
      <c r="N316" s="95"/>
    </row>
    <row r="317" spans="1:14" ht="75" customHeight="1" x14ac:dyDescent="0.25">
      <c r="A317" s="72"/>
      <c r="B317" s="86"/>
      <c r="C317" s="104"/>
      <c r="D317" s="72"/>
      <c r="E317" s="32" t="s">
        <v>13</v>
      </c>
      <c r="F317" s="21" t="s">
        <v>95</v>
      </c>
      <c r="G317" s="12" t="s">
        <v>17</v>
      </c>
      <c r="H317" s="5">
        <v>90</v>
      </c>
      <c r="I317" s="5">
        <v>95</v>
      </c>
      <c r="J317" s="3">
        <f t="shared" ref="J317:J326" si="23">I317/H317*100</f>
        <v>105.55555555555556</v>
      </c>
      <c r="K317" s="34">
        <f>J317</f>
        <v>105.55555555555556</v>
      </c>
      <c r="L317" s="29"/>
      <c r="M317" s="66"/>
      <c r="N317" s="95"/>
    </row>
    <row r="318" spans="1:14" ht="28.5" customHeight="1" x14ac:dyDescent="0.25">
      <c r="A318" s="72"/>
      <c r="B318" s="86"/>
      <c r="C318" s="104"/>
      <c r="D318" s="72"/>
      <c r="E318" s="78" t="s">
        <v>18</v>
      </c>
      <c r="F318" s="84" t="s">
        <v>47</v>
      </c>
      <c r="G318" s="5" t="s">
        <v>27</v>
      </c>
      <c r="H318" s="5">
        <v>838</v>
      </c>
      <c r="I318" s="5">
        <v>877</v>
      </c>
      <c r="J318" s="3">
        <f>I318/H318*100</f>
        <v>104.65393794749403</v>
      </c>
      <c r="K318" s="74">
        <f>(J319+J318)/2</f>
        <v>103.94149975073995</v>
      </c>
      <c r="L318" s="65"/>
      <c r="M318" s="66"/>
      <c r="N318" s="95"/>
    </row>
    <row r="319" spans="1:14" ht="30" customHeight="1" x14ac:dyDescent="0.25">
      <c r="A319" s="72"/>
      <c r="B319" s="86"/>
      <c r="C319" s="104"/>
      <c r="D319" s="72"/>
      <c r="E319" s="78"/>
      <c r="F319" s="84"/>
      <c r="G319" s="5" t="s">
        <v>26</v>
      </c>
      <c r="H319" s="3">
        <v>1982</v>
      </c>
      <c r="I319" s="3">
        <v>2046</v>
      </c>
      <c r="J319" s="3">
        <f>I319/H319*100</f>
        <v>103.22906155398587</v>
      </c>
      <c r="K319" s="75"/>
      <c r="L319" s="67"/>
      <c r="M319" s="67"/>
      <c r="N319" s="95"/>
    </row>
    <row r="320" spans="1:14" ht="50.25" customHeight="1" x14ac:dyDescent="0.25">
      <c r="A320" s="72"/>
      <c r="B320" s="86"/>
      <c r="C320" s="104"/>
      <c r="D320" s="72"/>
      <c r="E320" s="12" t="s">
        <v>13</v>
      </c>
      <c r="F320" s="21" t="s">
        <v>192</v>
      </c>
      <c r="G320" s="5" t="s">
        <v>17</v>
      </c>
      <c r="H320" s="5">
        <v>40</v>
      </c>
      <c r="I320" s="5">
        <v>40</v>
      </c>
      <c r="J320" s="3">
        <f t="shared" si="23"/>
        <v>100</v>
      </c>
      <c r="K320" s="3">
        <f>J320</f>
        <v>100</v>
      </c>
      <c r="L320" s="29"/>
      <c r="M320" s="15" t="s">
        <v>97</v>
      </c>
      <c r="N320" s="95"/>
    </row>
    <row r="321" spans="1:14" ht="46.5" customHeight="1" x14ac:dyDescent="0.25">
      <c r="A321" s="72"/>
      <c r="B321" s="86"/>
      <c r="C321" s="104"/>
      <c r="D321" s="72"/>
      <c r="E321" s="12" t="s">
        <v>13</v>
      </c>
      <c r="F321" s="6" t="s">
        <v>191</v>
      </c>
      <c r="G321" s="12" t="s">
        <v>17</v>
      </c>
      <c r="H321" s="5">
        <v>70</v>
      </c>
      <c r="I321" s="5">
        <v>70</v>
      </c>
      <c r="J321" s="3">
        <f t="shared" si="23"/>
        <v>100</v>
      </c>
      <c r="K321" s="3">
        <f>J321</f>
        <v>100</v>
      </c>
      <c r="L321" s="29"/>
      <c r="M321" s="35" t="s">
        <v>98</v>
      </c>
      <c r="N321" s="95"/>
    </row>
    <row r="322" spans="1:14" x14ac:dyDescent="0.25">
      <c r="A322" s="72"/>
      <c r="B322" s="86"/>
      <c r="C322" s="104"/>
      <c r="D322" s="72"/>
      <c r="E322" s="78" t="s">
        <v>18</v>
      </c>
      <c r="F322" s="82" t="s">
        <v>48</v>
      </c>
      <c r="G322" s="5" t="s">
        <v>27</v>
      </c>
      <c r="H322" s="3">
        <v>1645</v>
      </c>
      <c r="I322" s="3">
        <v>1735</v>
      </c>
      <c r="J322" s="3">
        <f>I322/H322*100</f>
        <v>105.47112462006079</v>
      </c>
      <c r="K322" s="76">
        <f>(J322+J323)/2</f>
        <v>102.74569402228977</v>
      </c>
      <c r="L322" s="65"/>
      <c r="M322" s="65" t="s">
        <v>96</v>
      </c>
      <c r="N322" s="95"/>
    </row>
    <row r="323" spans="1:14" ht="45" customHeight="1" x14ac:dyDescent="0.25">
      <c r="A323" s="72"/>
      <c r="B323" s="86"/>
      <c r="C323" s="104"/>
      <c r="D323" s="72"/>
      <c r="E323" s="78"/>
      <c r="F323" s="83"/>
      <c r="G323" s="5" t="s">
        <v>26</v>
      </c>
      <c r="H323" s="3">
        <v>4935</v>
      </c>
      <c r="I323" s="3">
        <v>4936</v>
      </c>
      <c r="J323" s="3">
        <f>I323/H323*100</f>
        <v>100.02026342451875</v>
      </c>
      <c r="K323" s="77"/>
      <c r="L323" s="67"/>
      <c r="M323" s="67"/>
      <c r="N323" s="95"/>
    </row>
    <row r="324" spans="1:14" ht="62.25" customHeight="1" x14ac:dyDescent="0.25">
      <c r="A324" s="72"/>
      <c r="B324" s="86"/>
      <c r="C324" s="104"/>
      <c r="D324" s="72"/>
      <c r="E324" s="12" t="s">
        <v>13</v>
      </c>
      <c r="F324" s="36" t="s">
        <v>99</v>
      </c>
      <c r="G324" s="12" t="s">
        <v>100</v>
      </c>
      <c r="H324" s="5">
        <v>130</v>
      </c>
      <c r="I324" s="5">
        <v>130</v>
      </c>
      <c r="J324" s="3">
        <f t="shared" si="23"/>
        <v>100</v>
      </c>
      <c r="K324" s="34">
        <f>J324</f>
        <v>100</v>
      </c>
      <c r="L324" s="29"/>
      <c r="M324" s="12" t="s">
        <v>87</v>
      </c>
      <c r="N324" s="95"/>
    </row>
    <row r="325" spans="1:14" ht="67.5" customHeight="1" x14ac:dyDescent="0.25">
      <c r="A325" s="72"/>
      <c r="B325" s="86"/>
      <c r="C325" s="104"/>
      <c r="D325" s="72"/>
      <c r="E325" s="65" t="s">
        <v>18</v>
      </c>
      <c r="F325" s="84" t="s">
        <v>116</v>
      </c>
      <c r="G325" s="5" t="s">
        <v>27</v>
      </c>
      <c r="H325" s="17">
        <v>430</v>
      </c>
      <c r="I325" s="17">
        <v>407</v>
      </c>
      <c r="J325" s="3">
        <f t="shared" si="23"/>
        <v>94.651162790697668</v>
      </c>
      <c r="K325" s="76">
        <f>(J325+J326)/2</f>
        <v>84.003663587129651</v>
      </c>
      <c r="L325" s="68" t="s">
        <v>201</v>
      </c>
      <c r="M325" s="65" t="s">
        <v>96</v>
      </c>
      <c r="N325" s="95"/>
    </row>
    <row r="326" spans="1:14" ht="30" customHeight="1" x14ac:dyDescent="0.25">
      <c r="A326" s="72"/>
      <c r="B326" s="86"/>
      <c r="C326" s="104"/>
      <c r="D326" s="72"/>
      <c r="E326" s="67"/>
      <c r="F326" s="84"/>
      <c r="G326" s="5" t="s">
        <v>26</v>
      </c>
      <c r="H326" s="3">
        <v>1460</v>
      </c>
      <c r="I326" s="3">
        <v>1071</v>
      </c>
      <c r="J326" s="3">
        <f t="shared" si="23"/>
        <v>73.356164383561634</v>
      </c>
      <c r="K326" s="77"/>
      <c r="L326" s="70"/>
      <c r="M326" s="66"/>
      <c r="N326" s="95"/>
    </row>
    <row r="327" spans="1:14" ht="64.5" customHeight="1" x14ac:dyDescent="0.25">
      <c r="A327" s="72"/>
      <c r="B327" s="86"/>
      <c r="C327" s="105"/>
      <c r="D327" s="73"/>
      <c r="E327" s="54" t="s">
        <v>18</v>
      </c>
      <c r="F327" s="6" t="s">
        <v>60</v>
      </c>
      <c r="G327" s="5" t="s">
        <v>26</v>
      </c>
      <c r="H327" s="3">
        <v>1130</v>
      </c>
      <c r="I327" s="3">
        <v>611</v>
      </c>
      <c r="J327" s="3">
        <f>I327/H327*100</f>
        <v>54.070796460176993</v>
      </c>
      <c r="K327" s="50">
        <f>J327</f>
        <v>54.070796460176993</v>
      </c>
      <c r="L327" s="61" t="s">
        <v>230</v>
      </c>
      <c r="M327" s="66"/>
      <c r="N327" s="95"/>
    </row>
    <row r="328" spans="1:14" ht="180" x14ac:dyDescent="0.25">
      <c r="A328" s="72"/>
      <c r="B328" s="86"/>
      <c r="C328" s="38" t="s">
        <v>49</v>
      </c>
      <c r="D328" s="5" t="s">
        <v>2</v>
      </c>
      <c r="E328" s="54" t="s">
        <v>18</v>
      </c>
      <c r="F328" s="6" t="s">
        <v>50</v>
      </c>
      <c r="G328" s="5" t="s">
        <v>26</v>
      </c>
      <c r="H328" s="5">
        <v>45</v>
      </c>
      <c r="I328" s="5">
        <v>45</v>
      </c>
      <c r="J328" s="3">
        <f t="shared" ref="J328:J390" si="24">I328/H328*100</f>
        <v>100</v>
      </c>
      <c r="K328" s="3">
        <f>J328</f>
        <v>100</v>
      </c>
      <c r="L328" s="12"/>
      <c r="M328" s="66"/>
      <c r="N328" s="95"/>
    </row>
    <row r="329" spans="1:14" ht="129" customHeight="1" x14ac:dyDescent="0.25">
      <c r="A329" s="72"/>
      <c r="B329" s="86"/>
      <c r="C329" s="6" t="s">
        <v>133</v>
      </c>
      <c r="D329" s="5" t="s">
        <v>2</v>
      </c>
      <c r="E329" s="12" t="s">
        <v>18</v>
      </c>
      <c r="F329" s="6" t="s">
        <v>51</v>
      </c>
      <c r="G329" s="12" t="s">
        <v>22</v>
      </c>
      <c r="H329" s="5">
        <v>70</v>
      </c>
      <c r="I329" s="5">
        <v>57</v>
      </c>
      <c r="J329" s="3">
        <f t="shared" si="24"/>
        <v>81.428571428571431</v>
      </c>
      <c r="K329" s="3">
        <f>J329</f>
        <v>81.428571428571431</v>
      </c>
      <c r="L329" s="62" t="s">
        <v>210</v>
      </c>
      <c r="M329" s="66"/>
      <c r="N329" s="95"/>
    </row>
    <row r="330" spans="1:14" ht="45" x14ac:dyDescent="0.25">
      <c r="A330" s="72"/>
      <c r="B330" s="86"/>
      <c r="C330" s="49" t="s">
        <v>115</v>
      </c>
      <c r="D330" s="5" t="s">
        <v>2</v>
      </c>
      <c r="E330" s="12" t="s">
        <v>18</v>
      </c>
      <c r="F330" s="44" t="s">
        <v>52</v>
      </c>
      <c r="G330" s="5" t="s">
        <v>33</v>
      </c>
      <c r="H330" s="3">
        <v>5100</v>
      </c>
      <c r="I330" s="3">
        <v>5100</v>
      </c>
      <c r="J330" s="3">
        <f>I330/H330*100</f>
        <v>100</v>
      </c>
      <c r="K330" s="50">
        <f>J330</f>
        <v>100</v>
      </c>
      <c r="L330" s="29"/>
      <c r="M330" s="67"/>
      <c r="N330" s="95"/>
    </row>
    <row r="331" spans="1:14" ht="30" x14ac:dyDescent="0.25">
      <c r="A331" s="72"/>
      <c r="B331" s="86"/>
      <c r="C331" s="43" t="s">
        <v>53</v>
      </c>
      <c r="D331" s="5" t="s">
        <v>2</v>
      </c>
      <c r="E331" s="12" t="s">
        <v>18</v>
      </c>
      <c r="F331" s="44" t="s">
        <v>53</v>
      </c>
      <c r="G331" s="5" t="s">
        <v>54</v>
      </c>
      <c r="H331" s="5">
        <v>380</v>
      </c>
      <c r="I331" s="5">
        <v>419</v>
      </c>
      <c r="J331" s="3">
        <f t="shared" si="24"/>
        <v>110.26315789473684</v>
      </c>
      <c r="K331" s="3">
        <f>J331</f>
        <v>110.26315789473684</v>
      </c>
      <c r="L331" s="12"/>
      <c r="M331" s="12" t="s">
        <v>105</v>
      </c>
      <c r="N331" s="96"/>
    </row>
    <row r="332" spans="1:14" ht="30" x14ac:dyDescent="0.25">
      <c r="A332" s="72"/>
      <c r="B332" s="86"/>
      <c r="C332" s="82" t="s">
        <v>77</v>
      </c>
      <c r="D332" s="71" t="s">
        <v>2</v>
      </c>
      <c r="E332" s="12" t="s">
        <v>13</v>
      </c>
      <c r="F332" s="44"/>
      <c r="G332" s="5"/>
      <c r="H332" s="5"/>
      <c r="I332" s="5"/>
      <c r="J332" s="3"/>
      <c r="K332" s="3">
        <f>(K313+K317+K320+K321+K324)/5</f>
        <v>102.95177045177044</v>
      </c>
      <c r="L332" s="29"/>
      <c r="M332" s="5"/>
      <c r="N332" s="29"/>
    </row>
    <row r="333" spans="1:14" ht="30" x14ac:dyDescent="0.25">
      <c r="A333" s="73"/>
      <c r="B333" s="87"/>
      <c r="C333" s="83"/>
      <c r="D333" s="73"/>
      <c r="E333" s="12" t="s">
        <v>18</v>
      </c>
      <c r="F333" s="44"/>
      <c r="G333" s="5"/>
      <c r="H333" s="5"/>
      <c r="I333" s="5"/>
      <c r="J333" s="3"/>
      <c r="K333" s="3">
        <f>(J315+J316+J318+J319+J322+J323+J325+J326+J328+J329+J330+J331+J330+J327)/14</f>
        <v>95.506949439071164</v>
      </c>
      <c r="L333" s="29"/>
      <c r="M333" s="5"/>
      <c r="N333" s="29"/>
    </row>
    <row r="334" spans="1:14" ht="105" x14ac:dyDescent="0.25">
      <c r="A334" s="71">
        <v>24</v>
      </c>
      <c r="B334" s="103" t="s">
        <v>71</v>
      </c>
      <c r="C334" s="68" t="s">
        <v>180</v>
      </c>
      <c r="D334" s="71" t="s">
        <v>2</v>
      </c>
      <c r="E334" s="12" t="s">
        <v>13</v>
      </c>
      <c r="F334" s="6" t="s">
        <v>92</v>
      </c>
      <c r="G334" s="5" t="s">
        <v>17</v>
      </c>
      <c r="H334" s="17">
        <v>28</v>
      </c>
      <c r="I334" s="5">
        <v>31</v>
      </c>
      <c r="J334" s="3">
        <f>I334/H334*100</f>
        <v>110.71428571428572</v>
      </c>
      <c r="K334" s="74">
        <f>(J334+J335)/2</f>
        <v>109.2032967032967</v>
      </c>
      <c r="L334" s="29"/>
      <c r="M334" s="12" t="s">
        <v>93</v>
      </c>
      <c r="N334" s="94" t="s">
        <v>232</v>
      </c>
    </row>
    <row r="335" spans="1:14" ht="90" x14ac:dyDescent="0.25">
      <c r="A335" s="72"/>
      <c r="B335" s="104"/>
      <c r="C335" s="69"/>
      <c r="D335" s="72"/>
      <c r="E335" s="12" t="s">
        <v>13</v>
      </c>
      <c r="F335" s="6" t="s">
        <v>94</v>
      </c>
      <c r="G335" s="5" t="s">
        <v>17</v>
      </c>
      <c r="H335" s="5">
        <v>5.2</v>
      </c>
      <c r="I335" s="5">
        <v>5.6</v>
      </c>
      <c r="J335" s="3">
        <f>I335/H335*100</f>
        <v>107.69230769230769</v>
      </c>
      <c r="K335" s="75"/>
      <c r="L335" s="29"/>
      <c r="M335" s="12" t="s">
        <v>93</v>
      </c>
      <c r="N335" s="95"/>
    </row>
    <row r="336" spans="1:14" ht="32.25" customHeight="1" x14ac:dyDescent="0.25">
      <c r="A336" s="72"/>
      <c r="B336" s="104"/>
      <c r="C336" s="69"/>
      <c r="D336" s="72"/>
      <c r="E336" s="78" t="s">
        <v>18</v>
      </c>
      <c r="F336" s="84" t="s">
        <v>44</v>
      </c>
      <c r="G336" s="12" t="s">
        <v>27</v>
      </c>
      <c r="H336" s="3">
        <v>576</v>
      </c>
      <c r="I336" s="3">
        <v>265</v>
      </c>
      <c r="J336" s="3">
        <f>I336/H336*100</f>
        <v>46.006944444444443</v>
      </c>
      <c r="K336" s="97">
        <f>(J336+J337)/2</f>
        <v>72.09397798974662</v>
      </c>
      <c r="L336" s="68" t="s">
        <v>201</v>
      </c>
      <c r="M336" s="65" t="s">
        <v>96</v>
      </c>
      <c r="N336" s="95"/>
    </row>
    <row r="337" spans="1:14" ht="51" customHeight="1" x14ac:dyDescent="0.25">
      <c r="A337" s="72"/>
      <c r="B337" s="104"/>
      <c r="C337" s="69"/>
      <c r="D337" s="72"/>
      <c r="E337" s="78"/>
      <c r="F337" s="84"/>
      <c r="G337" s="12" t="s">
        <v>26</v>
      </c>
      <c r="H337" s="3">
        <v>4508</v>
      </c>
      <c r="I337" s="3">
        <v>4426</v>
      </c>
      <c r="J337" s="3">
        <f>I337/H337*100</f>
        <v>98.181011535048796</v>
      </c>
      <c r="K337" s="97"/>
      <c r="L337" s="70"/>
      <c r="M337" s="66"/>
      <c r="N337" s="95"/>
    </row>
    <row r="338" spans="1:14" ht="64.5" customHeight="1" x14ac:dyDescent="0.25">
      <c r="A338" s="72"/>
      <c r="B338" s="104"/>
      <c r="C338" s="69"/>
      <c r="D338" s="72"/>
      <c r="E338" s="32" t="s">
        <v>13</v>
      </c>
      <c r="F338" s="21" t="s">
        <v>95</v>
      </c>
      <c r="G338" s="12" t="s">
        <v>17</v>
      </c>
      <c r="H338" s="3">
        <v>90</v>
      </c>
      <c r="I338" s="3">
        <v>80</v>
      </c>
      <c r="J338" s="3">
        <f t="shared" si="24"/>
        <v>88.888888888888886</v>
      </c>
      <c r="K338" s="34">
        <f>J338</f>
        <v>88.888888888888886</v>
      </c>
      <c r="L338" s="40" t="s">
        <v>239</v>
      </c>
      <c r="M338" s="66"/>
      <c r="N338" s="95"/>
    </row>
    <row r="339" spans="1:14" ht="23.25" customHeight="1" x14ac:dyDescent="0.25">
      <c r="A339" s="72"/>
      <c r="B339" s="104"/>
      <c r="C339" s="69"/>
      <c r="D339" s="72"/>
      <c r="E339" s="65" t="s">
        <v>18</v>
      </c>
      <c r="F339" s="68" t="s">
        <v>47</v>
      </c>
      <c r="G339" s="5" t="s">
        <v>27</v>
      </c>
      <c r="H339" s="3">
        <v>800</v>
      </c>
      <c r="I339" s="3">
        <v>871</v>
      </c>
      <c r="J339" s="3">
        <f t="shared" si="24"/>
        <v>108.87500000000001</v>
      </c>
      <c r="K339" s="76">
        <f>(J339+J340)/2</f>
        <v>115.67911073825505</v>
      </c>
      <c r="L339" s="29"/>
      <c r="M339" s="66"/>
      <c r="N339" s="95"/>
    </row>
    <row r="340" spans="1:14" ht="24.75" customHeight="1" x14ac:dyDescent="0.25">
      <c r="A340" s="72"/>
      <c r="B340" s="104"/>
      <c r="C340" s="69"/>
      <c r="D340" s="72"/>
      <c r="E340" s="67"/>
      <c r="F340" s="70"/>
      <c r="G340" s="5" t="s">
        <v>26</v>
      </c>
      <c r="H340" s="3">
        <v>1788</v>
      </c>
      <c r="I340" s="3">
        <v>2190</v>
      </c>
      <c r="J340" s="3">
        <f t="shared" si="24"/>
        <v>122.48322147651007</v>
      </c>
      <c r="K340" s="77"/>
      <c r="L340" s="29"/>
      <c r="M340" s="67"/>
      <c r="N340" s="95"/>
    </row>
    <row r="341" spans="1:14" ht="47.25" customHeight="1" x14ac:dyDescent="0.25">
      <c r="A341" s="72"/>
      <c r="B341" s="104"/>
      <c r="C341" s="69"/>
      <c r="D341" s="72"/>
      <c r="E341" s="12" t="s">
        <v>13</v>
      </c>
      <c r="F341" s="21" t="s">
        <v>192</v>
      </c>
      <c r="G341" s="5" t="s">
        <v>17</v>
      </c>
      <c r="H341" s="5">
        <v>40</v>
      </c>
      <c r="I341" s="5">
        <v>40</v>
      </c>
      <c r="J341" s="3">
        <f t="shared" si="24"/>
        <v>100</v>
      </c>
      <c r="K341" s="3">
        <f>J341</f>
        <v>100</v>
      </c>
      <c r="L341" s="29"/>
      <c r="M341" s="15" t="s">
        <v>97</v>
      </c>
      <c r="N341" s="95"/>
    </row>
    <row r="342" spans="1:14" ht="46.5" customHeight="1" x14ac:dyDescent="0.25">
      <c r="A342" s="72"/>
      <c r="B342" s="104"/>
      <c r="C342" s="69"/>
      <c r="D342" s="72"/>
      <c r="E342" s="12" t="s">
        <v>13</v>
      </c>
      <c r="F342" s="6" t="s">
        <v>191</v>
      </c>
      <c r="G342" s="12" t="s">
        <v>17</v>
      </c>
      <c r="H342" s="5">
        <v>70</v>
      </c>
      <c r="I342" s="5">
        <v>70</v>
      </c>
      <c r="J342" s="3">
        <f t="shared" si="24"/>
        <v>100</v>
      </c>
      <c r="K342" s="3">
        <f>J342</f>
        <v>100</v>
      </c>
      <c r="L342" s="29"/>
      <c r="M342" s="35" t="s">
        <v>98</v>
      </c>
      <c r="N342" s="95"/>
    </row>
    <row r="343" spans="1:14" x14ac:dyDescent="0.25">
      <c r="A343" s="72"/>
      <c r="B343" s="104"/>
      <c r="C343" s="69"/>
      <c r="D343" s="72"/>
      <c r="E343" s="78" t="s">
        <v>18</v>
      </c>
      <c r="F343" s="82" t="s">
        <v>48</v>
      </c>
      <c r="G343" s="5" t="s">
        <v>27</v>
      </c>
      <c r="H343" s="3">
        <v>4230</v>
      </c>
      <c r="I343" s="3">
        <v>4671</v>
      </c>
      <c r="J343" s="3">
        <f>I343/H343*100</f>
        <v>110.42553191489361</v>
      </c>
      <c r="K343" s="76">
        <f>(J343+J344)/2</f>
        <v>110.98341492499841</v>
      </c>
      <c r="L343" s="65"/>
      <c r="M343" s="65" t="s">
        <v>107</v>
      </c>
      <c r="N343" s="95"/>
    </row>
    <row r="344" spans="1:14" ht="30" customHeight="1" x14ac:dyDescent="0.25">
      <c r="A344" s="72"/>
      <c r="B344" s="104"/>
      <c r="C344" s="69"/>
      <c r="D344" s="72"/>
      <c r="E344" s="78"/>
      <c r="F344" s="83"/>
      <c r="G344" s="5" t="s">
        <v>26</v>
      </c>
      <c r="H344" s="3">
        <v>5424</v>
      </c>
      <c r="I344" s="3">
        <v>6050</v>
      </c>
      <c r="J344" s="3">
        <f>I344/H344*100</f>
        <v>111.54129793510323</v>
      </c>
      <c r="K344" s="77"/>
      <c r="L344" s="67"/>
      <c r="M344" s="67"/>
      <c r="N344" s="95"/>
    </row>
    <row r="345" spans="1:14" ht="66" customHeight="1" x14ac:dyDescent="0.25">
      <c r="A345" s="72"/>
      <c r="B345" s="104"/>
      <c r="C345" s="69"/>
      <c r="D345" s="72"/>
      <c r="E345" s="12" t="s">
        <v>13</v>
      </c>
      <c r="F345" s="36" t="s">
        <v>99</v>
      </c>
      <c r="G345" s="12" t="s">
        <v>100</v>
      </c>
      <c r="H345" s="3">
        <v>130</v>
      </c>
      <c r="I345" s="3">
        <v>130</v>
      </c>
      <c r="J345" s="3">
        <f t="shared" si="24"/>
        <v>100</v>
      </c>
      <c r="K345" s="34">
        <f>J345</f>
        <v>100</v>
      </c>
      <c r="L345" s="29"/>
      <c r="M345" s="12" t="s">
        <v>87</v>
      </c>
      <c r="N345" s="95"/>
    </row>
    <row r="346" spans="1:14" ht="67.5" customHeight="1" x14ac:dyDescent="0.25">
      <c r="A346" s="72"/>
      <c r="B346" s="104"/>
      <c r="C346" s="69"/>
      <c r="D346" s="72"/>
      <c r="E346" s="78" t="s">
        <v>18</v>
      </c>
      <c r="F346" s="84" t="s">
        <v>116</v>
      </c>
      <c r="G346" s="5" t="s">
        <v>27</v>
      </c>
      <c r="H346" s="3">
        <v>2475</v>
      </c>
      <c r="I346" s="3">
        <v>2475</v>
      </c>
      <c r="J346" s="3">
        <f t="shared" si="24"/>
        <v>100</v>
      </c>
      <c r="K346" s="74">
        <f>(J346+J347)/2</f>
        <v>100</v>
      </c>
      <c r="L346" s="40"/>
      <c r="M346" s="65" t="s">
        <v>101</v>
      </c>
      <c r="N346" s="95"/>
    </row>
    <row r="347" spans="1:14" ht="25.5" customHeight="1" x14ac:dyDescent="0.25">
      <c r="A347" s="72"/>
      <c r="B347" s="104"/>
      <c r="C347" s="69"/>
      <c r="D347" s="72"/>
      <c r="E347" s="78"/>
      <c r="F347" s="84"/>
      <c r="G347" s="5" t="s">
        <v>26</v>
      </c>
      <c r="H347" s="3">
        <v>2030</v>
      </c>
      <c r="I347" s="3">
        <v>2030</v>
      </c>
      <c r="J347" s="3">
        <f t="shared" si="24"/>
        <v>100</v>
      </c>
      <c r="K347" s="75"/>
      <c r="L347" s="40"/>
      <c r="M347" s="66"/>
      <c r="N347" s="95"/>
    </row>
    <row r="348" spans="1:14" ht="54.75" customHeight="1" x14ac:dyDescent="0.25">
      <c r="A348" s="72"/>
      <c r="B348" s="104"/>
      <c r="C348" s="70"/>
      <c r="D348" s="73"/>
      <c r="E348" s="12" t="s">
        <v>18</v>
      </c>
      <c r="F348" s="6" t="s">
        <v>60</v>
      </c>
      <c r="G348" s="5" t="s">
        <v>26</v>
      </c>
      <c r="H348" s="3">
        <v>1763</v>
      </c>
      <c r="I348" s="3">
        <v>1156</v>
      </c>
      <c r="J348" s="3">
        <f>I348/H348*100</f>
        <v>65.570051049347697</v>
      </c>
      <c r="K348" s="46">
        <f>J348</f>
        <v>65.570051049347697</v>
      </c>
      <c r="L348" s="40" t="s">
        <v>207</v>
      </c>
      <c r="M348" s="66"/>
      <c r="N348" s="95"/>
    </row>
    <row r="349" spans="1:14" ht="182.25" customHeight="1" x14ac:dyDescent="0.25">
      <c r="A349" s="72"/>
      <c r="B349" s="104"/>
      <c r="C349" s="38" t="s">
        <v>49</v>
      </c>
      <c r="D349" s="5" t="s">
        <v>2</v>
      </c>
      <c r="E349" s="12" t="s">
        <v>18</v>
      </c>
      <c r="F349" s="6" t="s">
        <v>50</v>
      </c>
      <c r="G349" s="5" t="s">
        <v>26</v>
      </c>
      <c r="H349" s="3">
        <v>750</v>
      </c>
      <c r="I349" s="3">
        <v>684</v>
      </c>
      <c r="J349" s="3">
        <f t="shared" si="24"/>
        <v>91.2</v>
      </c>
      <c r="K349" s="3">
        <f>J349</f>
        <v>91.2</v>
      </c>
      <c r="L349" s="55"/>
      <c r="M349" s="66"/>
      <c r="N349" s="95"/>
    </row>
    <row r="350" spans="1:14" ht="130.5" customHeight="1" x14ac:dyDescent="0.25">
      <c r="A350" s="72"/>
      <c r="B350" s="104"/>
      <c r="C350" s="6" t="s">
        <v>133</v>
      </c>
      <c r="D350" s="5" t="s">
        <v>2</v>
      </c>
      <c r="E350" s="12" t="s">
        <v>18</v>
      </c>
      <c r="F350" s="6" t="s">
        <v>51</v>
      </c>
      <c r="G350" s="12" t="s">
        <v>22</v>
      </c>
      <c r="H350" s="3">
        <v>210</v>
      </c>
      <c r="I350" s="3">
        <v>158</v>
      </c>
      <c r="J350" s="3">
        <f t="shared" si="24"/>
        <v>75.238095238095241</v>
      </c>
      <c r="K350" s="3">
        <f>J350</f>
        <v>75.238095238095241</v>
      </c>
      <c r="L350" s="62" t="s">
        <v>210</v>
      </c>
      <c r="M350" s="66"/>
      <c r="N350" s="95"/>
    </row>
    <row r="351" spans="1:14" ht="45" x14ac:dyDescent="0.25">
      <c r="A351" s="72"/>
      <c r="B351" s="104"/>
      <c r="C351" s="53" t="s">
        <v>115</v>
      </c>
      <c r="D351" s="8" t="s">
        <v>2</v>
      </c>
      <c r="E351" s="12" t="s">
        <v>18</v>
      </c>
      <c r="F351" s="44" t="s">
        <v>52</v>
      </c>
      <c r="G351" s="5" t="s">
        <v>33</v>
      </c>
      <c r="H351" s="3">
        <v>5100</v>
      </c>
      <c r="I351" s="3">
        <v>5134</v>
      </c>
      <c r="J351" s="3">
        <f t="shared" si="24"/>
        <v>100.66666666666666</v>
      </c>
      <c r="K351" s="3">
        <f>J351</f>
        <v>100.66666666666666</v>
      </c>
      <c r="L351" s="29"/>
      <c r="M351" s="67"/>
      <c r="N351" s="95"/>
    </row>
    <row r="352" spans="1:14" ht="30" x14ac:dyDescent="0.25">
      <c r="A352" s="72"/>
      <c r="B352" s="104"/>
      <c r="C352" s="43" t="s">
        <v>53</v>
      </c>
      <c r="D352" s="5" t="s">
        <v>2</v>
      </c>
      <c r="E352" s="12" t="s">
        <v>18</v>
      </c>
      <c r="F352" s="44" t="s">
        <v>53</v>
      </c>
      <c r="G352" s="5" t="s">
        <v>54</v>
      </c>
      <c r="H352" s="3">
        <v>1549</v>
      </c>
      <c r="I352" s="3">
        <v>1668</v>
      </c>
      <c r="J352" s="3">
        <f t="shared" si="24"/>
        <v>107.68237572627501</v>
      </c>
      <c r="K352" s="3">
        <f>J352</f>
        <v>107.68237572627501</v>
      </c>
      <c r="L352" s="12"/>
      <c r="M352" s="12" t="s">
        <v>105</v>
      </c>
      <c r="N352" s="96"/>
    </row>
    <row r="353" spans="1:14" ht="30" x14ac:dyDescent="0.25">
      <c r="A353" s="72"/>
      <c r="B353" s="104"/>
      <c r="C353" s="82" t="s">
        <v>77</v>
      </c>
      <c r="D353" s="71" t="s">
        <v>2</v>
      </c>
      <c r="E353" s="12" t="s">
        <v>13</v>
      </c>
      <c r="F353" s="44"/>
      <c r="G353" s="5"/>
      <c r="H353" s="5"/>
      <c r="I353" s="5"/>
      <c r="J353" s="3"/>
      <c r="K353" s="3">
        <f>(K334+K338+K341+K342+K345)/5</f>
        <v>99.618437118437129</v>
      </c>
      <c r="L353" s="29"/>
      <c r="M353" s="5"/>
      <c r="N353" s="29"/>
    </row>
    <row r="354" spans="1:14" ht="30" x14ac:dyDescent="0.25">
      <c r="A354" s="73"/>
      <c r="B354" s="105"/>
      <c r="C354" s="83"/>
      <c r="D354" s="73"/>
      <c r="E354" s="12" t="s">
        <v>18</v>
      </c>
      <c r="F354" s="44"/>
      <c r="G354" s="5"/>
      <c r="H354" s="5"/>
      <c r="I354" s="5"/>
      <c r="J354" s="3"/>
      <c r="K354" s="3">
        <f>(J336+J337+J339+J340+J343+J344+J346+J347+J349+J350+J351+J352+J348)/13</f>
        <v>95.220784306645001</v>
      </c>
      <c r="L354" s="29"/>
      <c r="M354" s="5"/>
      <c r="N354" s="29"/>
    </row>
    <row r="355" spans="1:14" ht="126" customHeight="1" x14ac:dyDescent="0.25">
      <c r="A355" s="71">
        <v>25</v>
      </c>
      <c r="B355" s="107" t="s">
        <v>72</v>
      </c>
      <c r="C355" s="65" t="s">
        <v>181</v>
      </c>
      <c r="D355" s="71" t="s">
        <v>2</v>
      </c>
      <c r="E355" s="12" t="s">
        <v>13</v>
      </c>
      <c r="F355" s="6" t="s">
        <v>92</v>
      </c>
      <c r="G355" s="5" t="s">
        <v>17</v>
      </c>
      <c r="H355" s="17">
        <v>28</v>
      </c>
      <c r="I355" s="5">
        <v>31</v>
      </c>
      <c r="J355" s="3">
        <f>I355/H355*100</f>
        <v>110.71428571428572</v>
      </c>
      <c r="K355" s="74">
        <f>(J355+J356)/2</f>
        <v>109.2032967032967</v>
      </c>
      <c r="L355" s="29"/>
      <c r="M355" s="12" t="s">
        <v>93</v>
      </c>
      <c r="N355" s="94" t="s">
        <v>233</v>
      </c>
    </row>
    <row r="356" spans="1:14" ht="90" x14ac:dyDescent="0.25">
      <c r="A356" s="72"/>
      <c r="B356" s="108"/>
      <c r="C356" s="66"/>
      <c r="D356" s="72"/>
      <c r="E356" s="12" t="s">
        <v>13</v>
      </c>
      <c r="F356" s="6" t="s">
        <v>94</v>
      </c>
      <c r="G356" s="5" t="s">
        <v>17</v>
      </c>
      <c r="H356" s="5">
        <v>5.2</v>
      </c>
      <c r="I356" s="5">
        <v>5.6</v>
      </c>
      <c r="J356" s="3">
        <f>I356/H356*100</f>
        <v>107.69230769230769</v>
      </c>
      <c r="K356" s="75"/>
      <c r="L356" s="29"/>
      <c r="M356" s="12" t="s">
        <v>93</v>
      </c>
      <c r="N356" s="95"/>
    </row>
    <row r="357" spans="1:14" x14ac:dyDescent="0.25">
      <c r="A357" s="72"/>
      <c r="B357" s="108"/>
      <c r="C357" s="66"/>
      <c r="D357" s="72"/>
      <c r="E357" s="78" t="s">
        <v>18</v>
      </c>
      <c r="F357" s="84" t="s">
        <v>44</v>
      </c>
      <c r="G357" s="12" t="s">
        <v>111</v>
      </c>
      <c r="H357" s="3">
        <v>1056</v>
      </c>
      <c r="I357" s="3">
        <v>1103</v>
      </c>
      <c r="J357" s="3">
        <f t="shared" si="24"/>
        <v>104.45075757575756</v>
      </c>
      <c r="K357" s="93">
        <f>(J357+J358)/2</f>
        <v>103.0523296148296</v>
      </c>
      <c r="L357" s="65"/>
      <c r="M357" s="65" t="s">
        <v>101</v>
      </c>
      <c r="N357" s="95"/>
    </row>
    <row r="358" spans="1:14" ht="45" customHeight="1" x14ac:dyDescent="0.25">
      <c r="A358" s="72"/>
      <c r="B358" s="108"/>
      <c r="C358" s="66"/>
      <c r="D358" s="72"/>
      <c r="E358" s="78"/>
      <c r="F358" s="84"/>
      <c r="G358" s="12" t="s">
        <v>112</v>
      </c>
      <c r="H358" s="3">
        <v>9009</v>
      </c>
      <c r="I358" s="3">
        <v>9158</v>
      </c>
      <c r="J358" s="3">
        <f t="shared" si="24"/>
        <v>101.65390165390164</v>
      </c>
      <c r="K358" s="93"/>
      <c r="L358" s="66"/>
      <c r="M358" s="66"/>
      <c r="N358" s="95"/>
    </row>
    <row r="359" spans="1:14" ht="64.5" customHeight="1" x14ac:dyDescent="0.25">
      <c r="A359" s="72"/>
      <c r="B359" s="108"/>
      <c r="C359" s="66"/>
      <c r="D359" s="72"/>
      <c r="E359" s="32" t="s">
        <v>13</v>
      </c>
      <c r="F359" s="21" t="s">
        <v>95</v>
      </c>
      <c r="G359" s="12" t="s">
        <v>17</v>
      </c>
      <c r="H359" s="3">
        <v>90</v>
      </c>
      <c r="I359" s="3">
        <v>90</v>
      </c>
      <c r="J359" s="3">
        <f t="shared" si="24"/>
        <v>100</v>
      </c>
      <c r="K359" s="34">
        <f>J359</f>
        <v>100</v>
      </c>
      <c r="L359" s="29"/>
      <c r="M359" s="66"/>
      <c r="N359" s="95"/>
    </row>
    <row r="360" spans="1:14" x14ac:dyDescent="0.25">
      <c r="A360" s="72"/>
      <c r="B360" s="108"/>
      <c r="C360" s="66"/>
      <c r="D360" s="72"/>
      <c r="E360" s="65" t="s">
        <v>18</v>
      </c>
      <c r="F360" s="68" t="s">
        <v>47</v>
      </c>
      <c r="G360" s="5" t="s">
        <v>27</v>
      </c>
      <c r="H360" s="3">
        <v>782</v>
      </c>
      <c r="I360" s="3">
        <v>794</v>
      </c>
      <c r="J360" s="3">
        <f t="shared" si="24"/>
        <v>101.53452685421995</v>
      </c>
      <c r="K360" s="76">
        <f>(J360+J361)/2</f>
        <v>111.70673379280984</v>
      </c>
      <c r="L360" s="65"/>
      <c r="M360" s="66"/>
      <c r="N360" s="95"/>
    </row>
    <row r="361" spans="1:14" ht="45" customHeight="1" x14ac:dyDescent="0.25">
      <c r="A361" s="72"/>
      <c r="B361" s="108"/>
      <c r="C361" s="66"/>
      <c r="D361" s="72"/>
      <c r="E361" s="67"/>
      <c r="F361" s="70"/>
      <c r="G361" s="5" t="s">
        <v>26</v>
      </c>
      <c r="H361" s="3">
        <v>1586</v>
      </c>
      <c r="I361" s="3">
        <v>1933</v>
      </c>
      <c r="J361" s="3">
        <f>I361/H361*100</f>
        <v>121.87894073139975</v>
      </c>
      <c r="K361" s="77"/>
      <c r="L361" s="67"/>
      <c r="M361" s="67"/>
      <c r="N361" s="95"/>
    </row>
    <row r="362" spans="1:14" ht="48.75" customHeight="1" x14ac:dyDescent="0.25">
      <c r="A362" s="72"/>
      <c r="B362" s="108"/>
      <c r="C362" s="66"/>
      <c r="D362" s="72"/>
      <c r="E362" s="12" t="s">
        <v>13</v>
      </c>
      <c r="F362" s="21" t="s">
        <v>192</v>
      </c>
      <c r="G362" s="5" t="s">
        <v>17</v>
      </c>
      <c r="H362" s="5">
        <v>40</v>
      </c>
      <c r="I362" s="5">
        <v>40</v>
      </c>
      <c r="J362" s="3">
        <f>I362/H362*100</f>
        <v>100</v>
      </c>
      <c r="K362" s="3">
        <f>J362</f>
        <v>100</v>
      </c>
      <c r="L362" s="29"/>
      <c r="M362" s="15" t="s">
        <v>97</v>
      </c>
      <c r="N362" s="95"/>
    </row>
    <row r="363" spans="1:14" ht="46.5" customHeight="1" x14ac:dyDescent="0.25">
      <c r="A363" s="72"/>
      <c r="B363" s="108"/>
      <c r="C363" s="66"/>
      <c r="D363" s="72"/>
      <c r="E363" s="12" t="s">
        <v>13</v>
      </c>
      <c r="F363" s="6" t="s">
        <v>191</v>
      </c>
      <c r="G363" s="12" t="s">
        <v>17</v>
      </c>
      <c r="H363" s="5">
        <v>70</v>
      </c>
      <c r="I363" s="5">
        <v>70</v>
      </c>
      <c r="J363" s="3">
        <f>I363/H363*100</f>
        <v>100</v>
      </c>
      <c r="K363" s="3">
        <f>J363</f>
        <v>100</v>
      </c>
      <c r="L363" s="29"/>
      <c r="M363" s="35" t="s">
        <v>98</v>
      </c>
      <c r="N363" s="95"/>
    </row>
    <row r="364" spans="1:14" x14ac:dyDescent="0.25">
      <c r="A364" s="72"/>
      <c r="B364" s="108"/>
      <c r="C364" s="66"/>
      <c r="D364" s="72"/>
      <c r="E364" s="78" t="s">
        <v>18</v>
      </c>
      <c r="F364" s="82" t="s">
        <v>48</v>
      </c>
      <c r="G364" s="5" t="s">
        <v>27</v>
      </c>
      <c r="H364" s="3">
        <v>2585</v>
      </c>
      <c r="I364" s="3">
        <v>2621</v>
      </c>
      <c r="J364" s="3">
        <f t="shared" si="24"/>
        <v>101.3926499032882</v>
      </c>
      <c r="K364" s="76">
        <f>(J364+J365)/2</f>
        <v>114.14417004845859</v>
      </c>
      <c r="L364" s="29"/>
      <c r="M364" s="65" t="s">
        <v>101</v>
      </c>
      <c r="N364" s="95"/>
    </row>
    <row r="365" spans="1:14" ht="32.25" customHeight="1" x14ac:dyDescent="0.25">
      <c r="A365" s="72"/>
      <c r="B365" s="108"/>
      <c r="C365" s="66"/>
      <c r="D365" s="72"/>
      <c r="E365" s="78"/>
      <c r="F365" s="83"/>
      <c r="G365" s="5" t="s">
        <v>26</v>
      </c>
      <c r="H365" s="3">
        <v>8005</v>
      </c>
      <c r="I365" s="3">
        <v>10158</v>
      </c>
      <c r="J365" s="3">
        <f t="shared" si="24"/>
        <v>126.89569019362898</v>
      </c>
      <c r="K365" s="77"/>
      <c r="L365" s="29"/>
      <c r="M365" s="67"/>
      <c r="N365" s="95"/>
    </row>
    <row r="366" spans="1:14" ht="69.75" customHeight="1" x14ac:dyDescent="0.25">
      <c r="A366" s="72"/>
      <c r="B366" s="108"/>
      <c r="C366" s="66"/>
      <c r="D366" s="72"/>
      <c r="E366" s="12" t="s">
        <v>13</v>
      </c>
      <c r="F366" s="36" t="s">
        <v>99</v>
      </c>
      <c r="G366" s="12" t="s">
        <v>100</v>
      </c>
      <c r="H366" s="3">
        <v>130</v>
      </c>
      <c r="I366" s="3">
        <v>130</v>
      </c>
      <c r="J366" s="3">
        <f t="shared" si="24"/>
        <v>100</v>
      </c>
      <c r="K366" s="34">
        <f>J366</f>
        <v>100</v>
      </c>
      <c r="L366" s="29"/>
      <c r="M366" s="12" t="s">
        <v>87</v>
      </c>
      <c r="N366" s="95"/>
    </row>
    <row r="367" spans="1:14" ht="67.5" customHeight="1" x14ac:dyDescent="0.25">
      <c r="A367" s="72"/>
      <c r="B367" s="108"/>
      <c r="C367" s="66"/>
      <c r="D367" s="72"/>
      <c r="E367" s="78" t="s">
        <v>18</v>
      </c>
      <c r="F367" s="84" t="s">
        <v>116</v>
      </c>
      <c r="G367" s="5" t="s">
        <v>27</v>
      </c>
      <c r="H367" s="3">
        <v>1012</v>
      </c>
      <c r="I367" s="3">
        <v>1015</v>
      </c>
      <c r="J367" s="3">
        <f t="shared" si="24"/>
        <v>100.29644268774705</v>
      </c>
      <c r="K367" s="76">
        <f>(J367+J368)/2</f>
        <v>100.34616275321636</v>
      </c>
      <c r="L367" s="29"/>
      <c r="M367" s="78" t="s">
        <v>101</v>
      </c>
      <c r="N367" s="95"/>
    </row>
    <row r="368" spans="1:14" ht="27" customHeight="1" x14ac:dyDescent="0.25">
      <c r="A368" s="72"/>
      <c r="B368" s="108"/>
      <c r="C368" s="66"/>
      <c r="D368" s="72"/>
      <c r="E368" s="78"/>
      <c r="F368" s="84"/>
      <c r="G368" s="5" t="s">
        <v>26</v>
      </c>
      <c r="H368" s="3">
        <v>1263</v>
      </c>
      <c r="I368" s="3">
        <v>1268</v>
      </c>
      <c r="J368" s="3">
        <f t="shared" si="24"/>
        <v>100.39588281868568</v>
      </c>
      <c r="K368" s="77"/>
      <c r="L368" s="29"/>
      <c r="M368" s="78"/>
      <c r="N368" s="95"/>
    </row>
    <row r="369" spans="1:14" ht="39.75" customHeight="1" x14ac:dyDescent="0.25">
      <c r="A369" s="72"/>
      <c r="B369" s="108"/>
      <c r="C369" s="66"/>
      <c r="D369" s="72"/>
      <c r="E369" s="12" t="s">
        <v>18</v>
      </c>
      <c r="F369" s="6" t="s">
        <v>60</v>
      </c>
      <c r="G369" s="5" t="s">
        <v>26</v>
      </c>
      <c r="H369" s="3">
        <v>2644</v>
      </c>
      <c r="I369" s="3">
        <v>2713</v>
      </c>
      <c r="J369" s="3">
        <f t="shared" si="24"/>
        <v>102.60968229954615</v>
      </c>
      <c r="K369" s="50">
        <f t="shared" ref="K369:K374" si="25">J369</f>
        <v>102.60968229954615</v>
      </c>
      <c r="L369" s="29"/>
      <c r="M369" s="78"/>
      <c r="N369" s="95"/>
    </row>
    <row r="370" spans="1:14" ht="39.75" customHeight="1" x14ac:dyDescent="0.25">
      <c r="A370" s="72"/>
      <c r="B370" s="108"/>
      <c r="C370" s="67"/>
      <c r="D370" s="73"/>
      <c r="E370" s="12" t="s">
        <v>18</v>
      </c>
      <c r="F370" s="6" t="s">
        <v>150</v>
      </c>
      <c r="G370" s="5" t="s">
        <v>26</v>
      </c>
      <c r="H370" s="3">
        <v>1000</v>
      </c>
      <c r="I370" s="3">
        <v>1025</v>
      </c>
      <c r="J370" s="3">
        <f>I370/H370*100</f>
        <v>102.49999999999999</v>
      </c>
      <c r="K370" s="50">
        <f t="shared" si="25"/>
        <v>102.49999999999999</v>
      </c>
      <c r="L370" s="29"/>
      <c r="M370" s="40" t="s">
        <v>158</v>
      </c>
      <c r="N370" s="95"/>
    </row>
    <row r="371" spans="1:14" ht="180" x14ac:dyDescent="0.25">
      <c r="A371" s="72"/>
      <c r="B371" s="108"/>
      <c r="C371" s="38" t="s">
        <v>49</v>
      </c>
      <c r="D371" s="5" t="s">
        <v>2</v>
      </c>
      <c r="E371" s="12" t="s">
        <v>18</v>
      </c>
      <c r="F371" s="6" t="s">
        <v>50</v>
      </c>
      <c r="G371" s="5" t="s">
        <v>26</v>
      </c>
      <c r="H371" s="3">
        <v>1630</v>
      </c>
      <c r="I371" s="3">
        <v>1705</v>
      </c>
      <c r="J371" s="3">
        <f>I371/H371*100</f>
        <v>104.60122699386503</v>
      </c>
      <c r="K371" s="3">
        <f t="shared" si="25"/>
        <v>104.60122699386503</v>
      </c>
      <c r="L371" s="12"/>
      <c r="M371" s="78" t="s">
        <v>101</v>
      </c>
      <c r="N371" s="95"/>
    </row>
    <row r="372" spans="1:14" ht="129" customHeight="1" x14ac:dyDescent="0.25">
      <c r="A372" s="72"/>
      <c r="B372" s="108"/>
      <c r="C372" s="6" t="s">
        <v>133</v>
      </c>
      <c r="D372" s="5" t="s">
        <v>2</v>
      </c>
      <c r="E372" s="12" t="s">
        <v>18</v>
      </c>
      <c r="F372" s="6" t="s">
        <v>51</v>
      </c>
      <c r="G372" s="12" t="s">
        <v>22</v>
      </c>
      <c r="H372" s="3">
        <v>307</v>
      </c>
      <c r="I372" s="3">
        <v>309</v>
      </c>
      <c r="J372" s="3">
        <f t="shared" si="24"/>
        <v>100.65146579804561</v>
      </c>
      <c r="K372" s="3">
        <f t="shared" si="25"/>
        <v>100.65146579804561</v>
      </c>
      <c r="L372" s="32"/>
      <c r="M372" s="78"/>
      <c r="N372" s="95"/>
    </row>
    <row r="373" spans="1:14" ht="45" x14ac:dyDescent="0.25">
      <c r="A373" s="72"/>
      <c r="B373" s="108"/>
      <c r="C373" s="53" t="s">
        <v>115</v>
      </c>
      <c r="D373" s="8" t="s">
        <v>2</v>
      </c>
      <c r="E373" s="12" t="s">
        <v>18</v>
      </c>
      <c r="F373" s="44" t="s">
        <v>52</v>
      </c>
      <c r="G373" s="5" t="s">
        <v>33</v>
      </c>
      <c r="H373" s="3">
        <v>10200</v>
      </c>
      <c r="I373" s="3">
        <v>10219</v>
      </c>
      <c r="J373" s="3">
        <f t="shared" si="24"/>
        <v>100.18627450980392</v>
      </c>
      <c r="K373" s="3">
        <f t="shared" si="25"/>
        <v>100.18627450980392</v>
      </c>
      <c r="L373" s="29"/>
      <c r="M373" s="78"/>
      <c r="N373" s="95"/>
    </row>
    <row r="374" spans="1:14" ht="30" x14ac:dyDescent="0.25">
      <c r="A374" s="72"/>
      <c r="B374" s="108"/>
      <c r="C374" s="43" t="s">
        <v>53</v>
      </c>
      <c r="D374" s="5" t="s">
        <v>2</v>
      </c>
      <c r="E374" s="12" t="s">
        <v>18</v>
      </c>
      <c r="F374" s="44" t="s">
        <v>53</v>
      </c>
      <c r="G374" s="5" t="s">
        <v>54</v>
      </c>
      <c r="H374" s="3">
        <v>945</v>
      </c>
      <c r="I374" s="3">
        <v>945</v>
      </c>
      <c r="J374" s="3">
        <f t="shared" si="24"/>
        <v>100</v>
      </c>
      <c r="K374" s="3">
        <f t="shared" si="25"/>
        <v>100</v>
      </c>
      <c r="L374" s="12"/>
      <c r="M374" s="12" t="s">
        <v>105</v>
      </c>
      <c r="N374" s="96"/>
    </row>
    <row r="375" spans="1:14" ht="30" x14ac:dyDescent="0.25">
      <c r="A375" s="72"/>
      <c r="B375" s="108"/>
      <c r="C375" s="82" t="s">
        <v>77</v>
      </c>
      <c r="D375" s="71" t="s">
        <v>2</v>
      </c>
      <c r="E375" s="12" t="s">
        <v>13</v>
      </c>
      <c r="F375" s="44"/>
      <c r="G375" s="5"/>
      <c r="H375" s="3"/>
      <c r="I375" s="3"/>
      <c r="J375" s="3"/>
      <c r="K375" s="3">
        <f>(K355+K359+K362+K363+K366)/5</f>
        <v>101.84065934065934</v>
      </c>
      <c r="L375" s="29"/>
      <c r="M375" s="5"/>
      <c r="N375" s="29"/>
    </row>
    <row r="376" spans="1:14" ht="30" x14ac:dyDescent="0.25">
      <c r="A376" s="73"/>
      <c r="B376" s="109"/>
      <c r="C376" s="83"/>
      <c r="D376" s="73"/>
      <c r="E376" s="12" t="s">
        <v>18</v>
      </c>
      <c r="F376" s="44"/>
      <c r="G376" s="5"/>
      <c r="H376" s="3"/>
      <c r="I376" s="3"/>
      <c r="J376" s="3"/>
      <c r="K376" s="3">
        <f>(J357+J358+J360+J361+J364+J365+J367+J368+J371++J372+J373+J374+J369+J370)/14</f>
        <v>104.93196014427782</v>
      </c>
      <c r="L376" s="29"/>
      <c r="M376" s="5"/>
      <c r="N376" s="29"/>
    </row>
    <row r="377" spans="1:14" ht="105" x14ac:dyDescent="0.25">
      <c r="A377" s="71">
        <v>26</v>
      </c>
      <c r="B377" s="85" t="s">
        <v>73</v>
      </c>
      <c r="C377" s="91" t="s">
        <v>179</v>
      </c>
      <c r="D377" s="92" t="s">
        <v>2</v>
      </c>
      <c r="E377" s="12" t="s">
        <v>13</v>
      </c>
      <c r="F377" s="6" t="s">
        <v>92</v>
      </c>
      <c r="G377" s="5" t="s">
        <v>17</v>
      </c>
      <c r="H377" s="3">
        <v>28</v>
      </c>
      <c r="I377" s="3">
        <v>31</v>
      </c>
      <c r="J377" s="3">
        <f>I377/H377*100</f>
        <v>110.71428571428572</v>
      </c>
      <c r="K377" s="74">
        <f>(J377+J378)/2</f>
        <v>109.2032967032967</v>
      </c>
      <c r="L377" s="29"/>
      <c r="M377" s="12" t="s">
        <v>93</v>
      </c>
      <c r="N377" s="94" t="s">
        <v>234</v>
      </c>
    </row>
    <row r="378" spans="1:14" ht="90" x14ac:dyDescent="0.25">
      <c r="A378" s="72"/>
      <c r="B378" s="86"/>
      <c r="C378" s="91"/>
      <c r="D378" s="92"/>
      <c r="E378" s="12" t="s">
        <v>13</v>
      </c>
      <c r="F378" s="6" t="s">
        <v>94</v>
      </c>
      <c r="G378" s="5" t="s">
        <v>17</v>
      </c>
      <c r="H378" s="18">
        <v>5.2</v>
      </c>
      <c r="I378" s="18">
        <v>5.6</v>
      </c>
      <c r="J378" s="3">
        <f>I378/H378*100</f>
        <v>107.69230769230769</v>
      </c>
      <c r="K378" s="75"/>
      <c r="L378" s="29"/>
      <c r="M378" s="12" t="s">
        <v>93</v>
      </c>
      <c r="N378" s="95"/>
    </row>
    <row r="379" spans="1:14" x14ac:dyDescent="0.25">
      <c r="A379" s="72"/>
      <c r="B379" s="86"/>
      <c r="C379" s="91"/>
      <c r="D379" s="92"/>
      <c r="E379" s="78" t="s">
        <v>18</v>
      </c>
      <c r="F379" s="84" t="s">
        <v>44</v>
      </c>
      <c r="G379" s="12" t="s">
        <v>27</v>
      </c>
      <c r="H379" s="3">
        <v>610</v>
      </c>
      <c r="I379" s="3">
        <v>612</v>
      </c>
      <c r="J379" s="3">
        <f>I379/H379*100</f>
        <v>100.32786885245901</v>
      </c>
      <c r="K379" s="93">
        <f>(J379+J380)/2</f>
        <v>100.51973183100138</v>
      </c>
      <c r="L379" s="65"/>
      <c r="M379" s="65" t="s">
        <v>96</v>
      </c>
      <c r="N379" s="95"/>
    </row>
    <row r="380" spans="1:14" ht="26.25" customHeight="1" x14ac:dyDescent="0.25">
      <c r="A380" s="72"/>
      <c r="B380" s="86"/>
      <c r="C380" s="91"/>
      <c r="D380" s="92"/>
      <c r="E380" s="78"/>
      <c r="F380" s="84"/>
      <c r="G380" s="12" t="s">
        <v>112</v>
      </c>
      <c r="H380" s="3">
        <v>4778</v>
      </c>
      <c r="I380" s="3">
        <v>4812</v>
      </c>
      <c r="J380" s="3">
        <f t="shared" si="24"/>
        <v>100.71159480954375</v>
      </c>
      <c r="K380" s="93"/>
      <c r="L380" s="66"/>
      <c r="M380" s="66"/>
      <c r="N380" s="95"/>
    </row>
    <row r="381" spans="1:14" ht="57.75" customHeight="1" x14ac:dyDescent="0.25">
      <c r="A381" s="72"/>
      <c r="B381" s="86"/>
      <c r="C381" s="91"/>
      <c r="D381" s="92"/>
      <c r="E381" s="32" t="s">
        <v>13</v>
      </c>
      <c r="F381" s="21" t="s">
        <v>95</v>
      </c>
      <c r="G381" s="12" t="s">
        <v>17</v>
      </c>
      <c r="H381" s="3">
        <v>90</v>
      </c>
      <c r="I381" s="3">
        <v>86</v>
      </c>
      <c r="J381" s="3">
        <f>I381/H381*100</f>
        <v>95.555555555555557</v>
      </c>
      <c r="K381" s="34">
        <f>J381</f>
        <v>95.555555555555557</v>
      </c>
      <c r="L381" s="40" t="s">
        <v>239</v>
      </c>
      <c r="M381" s="66"/>
      <c r="N381" s="95"/>
    </row>
    <row r="382" spans="1:14" x14ac:dyDescent="0.25">
      <c r="A382" s="72"/>
      <c r="B382" s="86"/>
      <c r="C382" s="91"/>
      <c r="D382" s="92"/>
      <c r="E382" s="65" t="s">
        <v>18</v>
      </c>
      <c r="F382" s="68" t="s">
        <v>47</v>
      </c>
      <c r="G382" s="5" t="s">
        <v>27</v>
      </c>
      <c r="H382" s="3">
        <v>473</v>
      </c>
      <c r="I382" s="3">
        <v>473</v>
      </c>
      <c r="J382" s="3">
        <f t="shared" si="24"/>
        <v>100</v>
      </c>
      <c r="K382" s="74">
        <f>(J382+J383)/2</f>
        <v>100</v>
      </c>
      <c r="L382" s="65"/>
      <c r="M382" s="66"/>
      <c r="N382" s="95"/>
    </row>
    <row r="383" spans="1:14" ht="37.5" customHeight="1" x14ac:dyDescent="0.25">
      <c r="A383" s="72"/>
      <c r="B383" s="86"/>
      <c r="C383" s="91"/>
      <c r="D383" s="92"/>
      <c r="E383" s="67"/>
      <c r="F383" s="70"/>
      <c r="G383" s="5" t="s">
        <v>26</v>
      </c>
      <c r="H383" s="3">
        <v>1418</v>
      </c>
      <c r="I383" s="3">
        <v>1418</v>
      </c>
      <c r="J383" s="3">
        <f t="shared" si="24"/>
        <v>100</v>
      </c>
      <c r="K383" s="75"/>
      <c r="L383" s="67"/>
      <c r="M383" s="67"/>
      <c r="N383" s="95"/>
    </row>
    <row r="384" spans="1:14" ht="48" customHeight="1" x14ac:dyDescent="0.25">
      <c r="A384" s="72"/>
      <c r="B384" s="86"/>
      <c r="C384" s="91"/>
      <c r="D384" s="92"/>
      <c r="E384" s="12" t="s">
        <v>13</v>
      </c>
      <c r="F384" s="21" t="s">
        <v>192</v>
      </c>
      <c r="G384" s="5" t="s">
        <v>17</v>
      </c>
      <c r="H384" s="5">
        <v>40</v>
      </c>
      <c r="I384" s="5">
        <v>40</v>
      </c>
      <c r="J384" s="3">
        <f t="shared" si="24"/>
        <v>100</v>
      </c>
      <c r="K384" s="34">
        <f>J384</f>
        <v>100</v>
      </c>
      <c r="L384" s="29"/>
      <c r="M384" s="15" t="s">
        <v>97</v>
      </c>
      <c r="N384" s="95"/>
    </row>
    <row r="385" spans="1:14" ht="48.75" customHeight="1" x14ac:dyDescent="0.25">
      <c r="A385" s="72"/>
      <c r="B385" s="86"/>
      <c r="C385" s="91"/>
      <c r="D385" s="92"/>
      <c r="E385" s="12" t="s">
        <v>13</v>
      </c>
      <c r="F385" s="6" t="s">
        <v>191</v>
      </c>
      <c r="G385" s="12" t="s">
        <v>17</v>
      </c>
      <c r="H385" s="5">
        <v>70</v>
      </c>
      <c r="I385" s="5">
        <v>70</v>
      </c>
      <c r="J385" s="3">
        <f t="shared" si="24"/>
        <v>100</v>
      </c>
      <c r="K385" s="3">
        <f>J385</f>
        <v>100</v>
      </c>
      <c r="L385" s="29"/>
      <c r="M385" s="35" t="s">
        <v>98</v>
      </c>
      <c r="N385" s="95"/>
    </row>
    <row r="386" spans="1:14" x14ac:dyDescent="0.25">
      <c r="A386" s="72"/>
      <c r="B386" s="86"/>
      <c r="C386" s="91"/>
      <c r="D386" s="92"/>
      <c r="E386" s="78" t="s">
        <v>18</v>
      </c>
      <c r="F386" s="82" t="s">
        <v>48</v>
      </c>
      <c r="G386" s="5" t="s">
        <v>27</v>
      </c>
      <c r="H386" s="3">
        <v>1410</v>
      </c>
      <c r="I386" s="3">
        <v>1939</v>
      </c>
      <c r="J386" s="3">
        <f t="shared" si="24"/>
        <v>137.51773049645391</v>
      </c>
      <c r="K386" s="76">
        <f>(J386+J387)/2</f>
        <v>120.6501182033097</v>
      </c>
      <c r="L386" s="65"/>
      <c r="M386" s="65" t="s">
        <v>101</v>
      </c>
      <c r="N386" s="95"/>
    </row>
    <row r="387" spans="1:14" ht="39.75" customHeight="1" x14ac:dyDescent="0.25">
      <c r="A387" s="72"/>
      <c r="B387" s="86"/>
      <c r="C387" s="91"/>
      <c r="D387" s="92"/>
      <c r="E387" s="78"/>
      <c r="F387" s="83"/>
      <c r="G387" s="5" t="s">
        <v>26</v>
      </c>
      <c r="H387" s="3">
        <v>4230</v>
      </c>
      <c r="I387" s="3">
        <v>4390</v>
      </c>
      <c r="J387" s="3">
        <f t="shared" si="24"/>
        <v>103.7825059101655</v>
      </c>
      <c r="K387" s="77"/>
      <c r="L387" s="67"/>
      <c r="M387" s="67"/>
      <c r="N387" s="95"/>
    </row>
    <row r="388" spans="1:14" ht="68.25" customHeight="1" x14ac:dyDescent="0.25">
      <c r="A388" s="72"/>
      <c r="B388" s="86"/>
      <c r="C388" s="91"/>
      <c r="D388" s="92"/>
      <c r="E388" s="12" t="s">
        <v>13</v>
      </c>
      <c r="F388" s="36" t="s">
        <v>99</v>
      </c>
      <c r="G388" s="12" t="s">
        <v>100</v>
      </c>
      <c r="H388" s="3">
        <v>130</v>
      </c>
      <c r="I388" s="3">
        <v>130</v>
      </c>
      <c r="J388" s="3">
        <f t="shared" si="24"/>
        <v>100</v>
      </c>
      <c r="K388" s="34">
        <f>J388</f>
        <v>100</v>
      </c>
      <c r="L388" s="29"/>
      <c r="M388" s="12" t="s">
        <v>87</v>
      </c>
      <c r="N388" s="95"/>
    </row>
    <row r="389" spans="1:14" ht="63" customHeight="1" x14ac:dyDescent="0.25">
      <c r="A389" s="72"/>
      <c r="B389" s="86"/>
      <c r="C389" s="91"/>
      <c r="D389" s="92"/>
      <c r="E389" s="78" t="s">
        <v>18</v>
      </c>
      <c r="F389" s="68" t="s">
        <v>116</v>
      </c>
      <c r="G389" s="5" t="s">
        <v>27</v>
      </c>
      <c r="H389" s="3">
        <v>1650</v>
      </c>
      <c r="I389" s="3">
        <v>1651</v>
      </c>
      <c r="J389" s="3">
        <f t="shared" si="24"/>
        <v>100.06060606060605</v>
      </c>
      <c r="K389" s="74">
        <f>(J389+J390)/2</f>
        <v>111.51210545664618</v>
      </c>
      <c r="L389" s="29"/>
      <c r="M389" s="65" t="s">
        <v>101</v>
      </c>
      <c r="N389" s="95"/>
    </row>
    <row r="390" spans="1:14" ht="23.25" customHeight="1" x14ac:dyDescent="0.25">
      <c r="A390" s="72"/>
      <c r="B390" s="86"/>
      <c r="C390" s="91"/>
      <c r="D390" s="92"/>
      <c r="E390" s="78"/>
      <c r="F390" s="70"/>
      <c r="G390" s="5" t="s">
        <v>26</v>
      </c>
      <c r="H390" s="3">
        <v>1154</v>
      </c>
      <c r="I390" s="3">
        <v>1419</v>
      </c>
      <c r="J390" s="3">
        <f t="shared" si="24"/>
        <v>122.96360485268632</v>
      </c>
      <c r="K390" s="75"/>
      <c r="L390" s="29"/>
      <c r="M390" s="66"/>
      <c r="N390" s="95"/>
    </row>
    <row r="391" spans="1:14" ht="180" x14ac:dyDescent="0.25">
      <c r="A391" s="72"/>
      <c r="B391" s="86"/>
      <c r="C391" s="38" t="s">
        <v>49</v>
      </c>
      <c r="D391" s="5" t="s">
        <v>2</v>
      </c>
      <c r="E391" s="12" t="s">
        <v>18</v>
      </c>
      <c r="F391" s="6" t="s">
        <v>50</v>
      </c>
      <c r="G391" s="5" t="s">
        <v>26</v>
      </c>
      <c r="H391" s="3">
        <v>640</v>
      </c>
      <c r="I391" s="3">
        <v>640</v>
      </c>
      <c r="J391" s="3">
        <f t="shared" ref="J391:J412" si="26">I391/H391*100</f>
        <v>100</v>
      </c>
      <c r="K391" s="3">
        <f>J391</f>
        <v>100</v>
      </c>
      <c r="L391" s="29"/>
      <c r="M391" s="66"/>
      <c r="N391" s="95"/>
    </row>
    <row r="392" spans="1:14" ht="125.25" customHeight="1" x14ac:dyDescent="0.25">
      <c r="A392" s="72"/>
      <c r="B392" s="86"/>
      <c r="C392" s="6" t="s">
        <v>133</v>
      </c>
      <c r="D392" s="5" t="s">
        <v>2</v>
      </c>
      <c r="E392" s="12" t="s">
        <v>18</v>
      </c>
      <c r="F392" s="6" t="s">
        <v>51</v>
      </c>
      <c r="G392" s="12" t="s">
        <v>22</v>
      </c>
      <c r="H392" s="5">
        <v>147</v>
      </c>
      <c r="I392" s="5">
        <v>147</v>
      </c>
      <c r="J392" s="3">
        <f t="shared" si="26"/>
        <v>100</v>
      </c>
      <c r="K392" s="3">
        <f>J392</f>
        <v>100</v>
      </c>
      <c r="L392" s="12"/>
      <c r="M392" s="67"/>
      <c r="N392" s="95"/>
    </row>
    <row r="393" spans="1:14" ht="30" x14ac:dyDescent="0.25">
      <c r="A393" s="72"/>
      <c r="B393" s="86"/>
      <c r="C393" s="43" t="s">
        <v>53</v>
      </c>
      <c r="D393" s="5" t="s">
        <v>2</v>
      </c>
      <c r="E393" s="12" t="s">
        <v>18</v>
      </c>
      <c r="F393" s="44" t="s">
        <v>53</v>
      </c>
      <c r="G393" s="5" t="s">
        <v>54</v>
      </c>
      <c r="H393" s="5">
        <v>570</v>
      </c>
      <c r="I393" s="5">
        <v>570</v>
      </c>
      <c r="J393" s="3">
        <f t="shared" si="26"/>
        <v>100</v>
      </c>
      <c r="K393" s="3">
        <f>J393</f>
        <v>100</v>
      </c>
      <c r="L393" s="29"/>
      <c r="M393" s="12" t="s">
        <v>106</v>
      </c>
      <c r="N393" s="96"/>
    </row>
    <row r="394" spans="1:14" ht="30" x14ac:dyDescent="0.25">
      <c r="A394" s="72"/>
      <c r="B394" s="86"/>
      <c r="C394" s="82" t="s">
        <v>77</v>
      </c>
      <c r="D394" s="71" t="s">
        <v>2</v>
      </c>
      <c r="E394" s="12" t="s">
        <v>13</v>
      </c>
      <c r="F394" s="44"/>
      <c r="G394" s="5"/>
      <c r="H394" s="5"/>
      <c r="I394" s="5"/>
      <c r="J394" s="3"/>
      <c r="K394" s="3">
        <f>(K377+K381+K384+K385+K388)/5</f>
        <v>100.95177045177044</v>
      </c>
      <c r="L394" s="29"/>
      <c r="M394" s="5"/>
      <c r="N394" s="29"/>
    </row>
    <row r="395" spans="1:14" ht="30" x14ac:dyDescent="0.25">
      <c r="A395" s="73"/>
      <c r="B395" s="87"/>
      <c r="C395" s="83"/>
      <c r="D395" s="73"/>
      <c r="E395" s="12" t="s">
        <v>18</v>
      </c>
      <c r="F395" s="44"/>
      <c r="G395" s="5"/>
      <c r="H395" s="5"/>
      <c r="I395" s="5"/>
      <c r="J395" s="3"/>
      <c r="K395" s="3">
        <f>(J379+J380+J382+J383+J386+J387+J389+J390+J391+J392+J393)/11</f>
        <v>105.94217372562861</v>
      </c>
      <c r="L395" s="29"/>
      <c r="M395" s="5"/>
      <c r="N395" s="29"/>
    </row>
    <row r="396" spans="1:14" ht="60" customHeight="1" x14ac:dyDescent="0.25">
      <c r="A396" s="71">
        <v>27</v>
      </c>
      <c r="B396" s="85" t="s">
        <v>74</v>
      </c>
      <c r="C396" s="88" t="s">
        <v>180</v>
      </c>
      <c r="D396" s="71" t="s">
        <v>2</v>
      </c>
      <c r="E396" s="32" t="s">
        <v>13</v>
      </c>
      <c r="F396" s="6" t="s">
        <v>95</v>
      </c>
      <c r="G396" s="12" t="s">
        <v>17</v>
      </c>
      <c r="H396" s="5">
        <v>90</v>
      </c>
      <c r="I396" s="5">
        <v>97</v>
      </c>
      <c r="J396" s="3">
        <f>I396/H396*100</f>
        <v>107.77777777777777</v>
      </c>
      <c r="K396" s="3">
        <v>100</v>
      </c>
      <c r="L396" s="29"/>
      <c r="M396" s="65" t="s">
        <v>96</v>
      </c>
      <c r="N396" s="79" t="s">
        <v>235</v>
      </c>
    </row>
    <row r="397" spans="1:14" ht="61.5" customHeight="1" x14ac:dyDescent="0.25">
      <c r="A397" s="72"/>
      <c r="B397" s="86"/>
      <c r="C397" s="89"/>
      <c r="D397" s="72"/>
      <c r="E397" s="65" t="s">
        <v>18</v>
      </c>
      <c r="F397" s="68" t="s">
        <v>47</v>
      </c>
      <c r="G397" s="5" t="s">
        <v>27</v>
      </c>
      <c r="H397" s="3">
        <v>560</v>
      </c>
      <c r="I397" s="3">
        <v>537</v>
      </c>
      <c r="J397" s="3">
        <f t="shared" si="26"/>
        <v>95.892857142857153</v>
      </c>
      <c r="K397" s="76">
        <f>(J397+J398)/2</f>
        <v>97.379473927800063</v>
      </c>
      <c r="L397" s="29"/>
      <c r="M397" s="66"/>
      <c r="N397" s="80"/>
    </row>
    <row r="398" spans="1:14" x14ac:dyDescent="0.25">
      <c r="A398" s="72"/>
      <c r="B398" s="86"/>
      <c r="C398" s="89"/>
      <c r="D398" s="72"/>
      <c r="E398" s="67"/>
      <c r="F398" s="70"/>
      <c r="G398" s="5" t="s">
        <v>26</v>
      </c>
      <c r="H398" s="3">
        <v>1852</v>
      </c>
      <c r="I398" s="3">
        <v>1831</v>
      </c>
      <c r="J398" s="3">
        <f t="shared" si="26"/>
        <v>98.866090712742988</v>
      </c>
      <c r="K398" s="77"/>
      <c r="L398" s="29"/>
      <c r="M398" s="67"/>
      <c r="N398" s="80"/>
    </row>
    <row r="399" spans="1:14" ht="30" x14ac:dyDescent="0.25">
      <c r="A399" s="72"/>
      <c r="B399" s="86"/>
      <c r="C399" s="89"/>
      <c r="D399" s="72"/>
      <c r="E399" s="12" t="s">
        <v>13</v>
      </c>
      <c r="F399" s="21" t="s">
        <v>192</v>
      </c>
      <c r="G399" s="5" t="s">
        <v>17</v>
      </c>
      <c r="H399" s="5">
        <v>40</v>
      </c>
      <c r="I399" s="5">
        <v>40</v>
      </c>
      <c r="J399" s="3">
        <f t="shared" si="26"/>
        <v>100</v>
      </c>
      <c r="K399" s="3">
        <f>J399</f>
        <v>100</v>
      </c>
      <c r="L399" s="29"/>
      <c r="M399" s="15" t="s">
        <v>97</v>
      </c>
      <c r="N399" s="80"/>
    </row>
    <row r="400" spans="1:14" ht="30" x14ac:dyDescent="0.25">
      <c r="A400" s="72"/>
      <c r="B400" s="86"/>
      <c r="C400" s="89"/>
      <c r="D400" s="72"/>
      <c r="E400" s="12" t="s">
        <v>13</v>
      </c>
      <c r="F400" s="6" t="s">
        <v>191</v>
      </c>
      <c r="G400" s="12" t="s">
        <v>17</v>
      </c>
      <c r="H400" s="5">
        <v>70</v>
      </c>
      <c r="I400" s="5">
        <v>70</v>
      </c>
      <c r="J400" s="3">
        <f t="shared" si="26"/>
        <v>100</v>
      </c>
      <c r="K400" s="3">
        <f>J400</f>
        <v>100</v>
      </c>
      <c r="L400" s="29"/>
      <c r="M400" s="35" t="s">
        <v>98</v>
      </c>
      <c r="N400" s="80"/>
    </row>
    <row r="401" spans="1:14" x14ac:dyDescent="0.25">
      <c r="A401" s="72"/>
      <c r="B401" s="86"/>
      <c r="C401" s="89"/>
      <c r="D401" s="72"/>
      <c r="E401" s="78" t="s">
        <v>18</v>
      </c>
      <c r="F401" s="82" t="s">
        <v>48</v>
      </c>
      <c r="G401" s="5" t="s">
        <v>27</v>
      </c>
      <c r="H401" s="3">
        <v>1803</v>
      </c>
      <c r="I401" s="3">
        <v>1046</v>
      </c>
      <c r="J401" s="3">
        <f>I401/H401*100</f>
        <v>58.014420410427071</v>
      </c>
      <c r="K401" s="76">
        <f>(J401+J402)/2</f>
        <v>73.061969005735051</v>
      </c>
      <c r="L401" s="68" t="s">
        <v>207</v>
      </c>
      <c r="M401" s="65" t="s">
        <v>101</v>
      </c>
      <c r="N401" s="80"/>
    </row>
    <row r="402" spans="1:14" x14ac:dyDescent="0.25">
      <c r="A402" s="72"/>
      <c r="B402" s="86"/>
      <c r="C402" s="89"/>
      <c r="D402" s="72"/>
      <c r="E402" s="78"/>
      <c r="F402" s="83"/>
      <c r="G402" s="5" t="s">
        <v>26</v>
      </c>
      <c r="H402" s="3">
        <v>3835</v>
      </c>
      <c r="I402" s="3">
        <v>3379</v>
      </c>
      <c r="J402" s="3">
        <f>I402/H402*100</f>
        <v>88.109517601043024</v>
      </c>
      <c r="K402" s="77"/>
      <c r="L402" s="70"/>
      <c r="M402" s="67"/>
      <c r="N402" s="80"/>
    </row>
    <row r="403" spans="1:14" ht="72.75" customHeight="1" x14ac:dyDescent="0.25">
      <c r="A403" s="72"/>
      <c r="B403" s="86"/>
      <c r="C403" s="89"/>
      <c r="D403" s="72"/>
      <c r="E403" s="12" t="s">
        <v>13</v>
      </c>
      <c r="F403" s="36" t="s">
        <v>99</v>
      </c>
      <c r="G403" s="12" t="s">
        <v>100</v>
      </c>
      <c r="H403" s="3">
        <v>130</v>
      </c>
      <c r="I403" s="3">
        <v>130</v>
      </c>
      <c r="J403" s="3">
        <f t="shared" si="26"/>
        <v>100</v>
      </c>
      <c r="K403" s="34">
        <f>J403</f>
        <v>100</v>
      </c>
      <c r="L403" s="29"/>
      <c r="M403" s="12" t="s">
        <v>87</v>
      </c>
      <c r="N403" s="80"/>
    </row>
    <row r="404" spans="1:14" ht="49.5" customHeight="1" x14ac:dyDescent="0.25">
      <c r="A404" s="72"/>
      <c r="B404" s="86"/>
      <c r="C404" s="89"/>
      <c r="D404" s="72"/>
      <c r="E404" s="78" t="s">
        <v>18</v>
      </c>
      <c r="F404" s="84" t="s">
        <v>116</v>
      </c>
      <c r="G404" s="5" t="s">
        <v>27</v>
      </c>
      <c r="H404" s="3">
        <v>490</v>
      </c>
      <c r="I404" s="3">
        <v>261</v>
      </c>
      <c r="J404" s="3">
        <f t="shared" si="26"/>
        <v>53.265306122448976</v>
      </c>
      <c r="K404" s="76">
        <f>(J404+J405)/2</f>
        <v>66.505467051685542</v>
      </c>
      <c r="L404" s="68" t="s">
        <v>201</v>
      </c>
      <c r="M404" s="65" t="s">
        <v>101</v>
      </c>
      <c r="N404" s="80"/>
    </row>
    <row r="405" spans="1:14" ht="39" customHeight="1" x14ac:dyDescent="0.25">
      <c r="A405" s="72"/>
      <c r="B405" s="86"/>
      <c r="C405" s="89"/>
      <c r="D405" s="72"/>
      <c r="E405" s="78"/>
      <c r="F405" s="84"/>
      <c r="G405" s="5" t="s">
        <v>26</v>
      </c>
      <c r="H405" s="3">
        <v>3145</v>
      </c>
      <c r="I405" s="3">
        <v>2508</v>
      </c>
      <c r="J405" s="3">
        <f t="shared" si="26"/>
        <v>79.745627980922094</v>
      </c>
      <c r="K405" s="77"/>
      <c r="L405" s="70"/>
      <c r="M405" s="67"/>
      <c r="N405" s="80"/>
    </row>
    <row r="406" spans="1:14" ht="40.5" customHeight="1" x14ac:dyDescent="0.25">
      <c r="A406" s="72"/>
      <c r="B406" s="86"/>
      <c r="C406" s="90"/>
      <c r="D406" s="73"/>
      <c r="E406" s="12" t="s">
        <v>18</v>
      </c>
      <c r="F406" s="6" t="s">
        <v>60</v>
      </c>
      <c r="G406" s="5" t="s">
        <v>26</v>
      </c>
      <c r="H406" s="3">
        <v>1500</v>
      </c>
      <c r="I406" s="3">
        <v>1163</v>
      </c>
      <c r="J406" s="3">
        <f>I406/H406*100</f>
        <v>77.533333333333331</v>
      </c>
      <c r="K406" s="50">
        <f t="shared" ref="K406:K412" si="27">J406</f>
        <v>77.533333333333331</v>
      </c>
      <c r="L406" s="61" t="s">
        <v>207</v>
      </c>
      <c r="M406" s="31" t="s">
        <v>101</v>
      </c>
      <c r="N406" s="80"/>
    </row>
    <row r="407" spans="1:14" ht="190.5" customHeight="1" x14ac:dyDescent="0.25">
      <c r="A407" s="72"/>
      <c r="B407" s="86"/>
      <c r="C407" s="38" t="s">
        <v>49</v>
      </c>
      <c r="D407" s="5" t="s">
        <v>2</v>
      </c>
      <c r="E407" s="12" t="s">
        <v>18</v>
      </c>
      <c r="F407" s="6" t="s">
        <v>50</v>
      </c>
      <c r="G407" s="5" t="s">
        <v>26</v>
      </c>
      <c r="H407" s="3">
        <v>400</v>
      </c>
      <c r="I407" s="3">
        <v>627</v>
      </c>
      <c r="J407" s="3">
        <f t="shared" si="26"/>
        <v>156.75</v>
      </c>
      <c r="K407" s="22">
        <f t="shared" si="27"/>
        <v>156.75</v>
      </c>
      <c r="L407" s="12"/>
      <c r="M407" s="78" t="s">
        <v>101</v>
      </c>
      <c r="N407" s="80"/>
    </row>
    <row r="408" spans="1:14" ht="144" customHeight="1" x14ac:dyDescent="0.25">
      <c r="A408" s="72"/>
      <c r="B408" s="86"/>
      <c r="C408" s="6" t="s">
        <v>182</v>
      </c>
      <c r="D408" s="5" t="s">
        <v>2</v>
      </c>
      <c r="E408" s="12" t="s">
        <v>18</v>
      </c>
      <c r="F408" s="44" t="s">
        <v>57</v>
      </c>
      <c r="G408" s="12" t="s">
        <v>114</v>
      </c>
      <c r="H408" s="3">
        <v>393</v>
      </c>
      <c r="I408" s="3">
        <v>362</v>
      </c>
      <c r="J408" s="3">
        <f t="shared" si="26"/>
        <v>92.111959287531803</v>
      </c>
      <c r="K408" s="22">
        <f t="shared" si="27"/>
        <v>92.111959287531803</v>
      </c>
      <c r="L408" s="12"/>
      <c r="M408" s="78"/>
      <c r="N408" s="80"/>
    </row>
    <row r="409" spans="1:14" ht="126" customHeight="1" x14ac:dyDescent="0.25">
      <c r="A409" s="72"/>
      <c r="B409" s="86"/>
      <c r="C409" s="27" t="s">
        <v>133</v>
      </c>
      <c r="D409" s="5" t="s">
        <v>2</v>
      </c>
      <c r="E409" s="12" t="s">
        <v>18</v>
      </c>
      <c r="F409" s="6" t="s">
        <v>51</v>
      </c>
      <c r="G409" s="12" t="s">
        <v>22</v>
      </c>
      <c r="H409" s="3">
        <v>250</v>
      </c>
      <c r="I409" s="3">
        <v>250</v>
      </c>
      <c r="J409" s="3">
        <f t="shared" si="26"/>
        <v>100</v>
      </c>
      <c r="K409" s="22">
        <f t="shared" si="27"/>
        <v>100</v>
      </c>
      <c r="L409" s="12"/>
      <c r="M409" s="78"/>
      <c r="N409" s="80"/>
    </row>
    <row r="410" spans="1:14" ht="30" x14ac:dyDescent="0.25">
      <c r="A410" s="72"/>
      <c r="B410" s="86"/>
      <c r="C410" s="88" t="s">
        <v>115</v>
      </c>
      <c r="D410" s="71" t="s">
        <v>2</v>
      </c>
      <c r="E410" s="12" t="s">
        <v>18</v>
      </c>
      <c r="F410" s="44" t="s">
        <v>120</v>
      </c>
      <c r="G410" s="5" t="s">
        <v>33</v>
      </c>
      <c r="H410" s="3">
        <v>6800</v>
      </c>
      <c r="I410" s="3">
        <v>6642</v>
      </c>
      <c r="J410" s="3">
        <f t="shared" si="26"/>
        <v>97.676470588235304</v>
      </c>
      <c r="K410" s="22">
        <f t="shared" si="27"/>
        <v>97.676470588235304</v>
      </c>
      <c r="L410" s="29"/>
      <c r="M410" s="78"/>
      <c r="N410" s="80"/>
    </row>
    <row r="411" spans="1:14" ht="30" x14ac:dyDescent="0.25">
      <c r="A411" s="72"/>
      <c r="B411" s="86"/>
      <c r="C411" s="90"/>
      <c r="D411" s="73"/>
      <c r="E411" s="12" t="s">
        <v>18</v>
      </c>
      <c r="F411" s="44" t="s">
        <v>52</v>
      </c>
      <c r="G411" s="5" t="s">
        <v>33</v>
      </c>
      <c r="H411" s="3">
        <v>3400</v>
      </c>
      <c r="I411" s="3">
        <v>3422</v>
      </c>
      <c r="J411" s="3">
        <f t="shared" si="26"/>
        <v>100.64705882352942</v>
      </c>
      <c r="K411" s="22">
        <f t="shared" si="27"/>
        <v>100.64705882352942</v>
      </c>
      <c r="L411" s="29"/>
      <c r="M411" s="78"/>
      <c r="N411" s="80"/>
    </row>
    <row r="412" spans="1:14" ht="30" x14ac:dyDescent="0.25">
      <c r="A412" s="72"/>
      <c r="B412" s="86"/>
      <c r="C412" s="43" t="s">
        <v>53</v>
      </c>
      <c r="D412" s="5" t="s">
        <v>2</v>
      </c>
      <c r="E412" s="12" t="s">
        <v>18</v>
      </c>
      <c r="F412" s="44" t="s">
        <v>53</v>
      </c>
      <c r="G412" s="5" t="s">
        <v>54</v>
      </c>
      <c r="H412" s="3">
        <v>1660</v>
      </c>
      <c r="I412" s="3">
        <v>1782</v>
      </c>
      <c r="J412" s="3">
        <f t="shared" si="26"/>
        <v>107.34939759036143</v>
      </c>
      <c r="K412" s="22">
        <f t="shared" si="27"/>
        <v>107.34939759036143</v>
      </c>
      <c r="L412" s="29"/>
      <c r="M412" s="12" t="s">
        <v>105</v>
      </c>
      <c r="N412" s="81"/>
    </row>
    <row r="413" spans="1:14" ht="30" x14ac:dyDescent="0.25">
      <c r="A413" s="72"/>
      <c r="B413" s="86"/>
      <c r="C413" s="82" t="s">
        <v>77</v>
      </c>
      <c r="D413" s="71" t="s">
        <v>2</v>
      </c>
      <c r="E413" s="12" t="s">
        <v>13</v>
      </c>
      <c r="F413" s="44"/>
      <c r="G413" s="5"/>
      <c r="H413" s="3"/>
      <c r="I413" s="3"/>
      <c r="J413" s="3"/>
      <c r="K413" s="22">
        <f>(K396+K399+K400+K403)/4</f>
        <v>100</v>
      </c>
      <c r="L413" s="29"/>
      <c r="M413" s="5"/>
      <c r="N413" s="29"/>
    </row>
    <row r="414" spans="1:14" ht="30" x14ac:dyDescent="0.25">
      <c r="A414" s="73"/>
      <c r="B414" s="87"/>
      <c r="C414" s="83"/>
      <c r="D414" s="73"/>
      <c r="E414" s="12" t="s">
        <v>18</v>
      </c>
      <c r="F414" s="44"/>
      <c r="G414" s="5"/>
      <c r="H414" s="3"/>
      <c r="I414" s="3"/>
      <c r="J414" s="3"/>
      <c r="K414" s="22">
        <f>(J397+J398+J401+J402+J404+J405+J407+J409+J410+J411+J412+J408+J406)/13</f>
        <v>92.766310737956346</v>
      </c>
      <c r="L414" s="29"/>
      <c r="M414" s="5"/>
      <c r="N414" s="29"/>
    </row>
    <row r="415" spans="1:14" ht="105" x14ac:dyDescent="0.25">
      <c r="A415" s="71">
        <v>28</v>
      </c>
      <c r="B415" s="85" t="s">
        <v>75</v>
      </c>
      <c r="C415" s="91" t="s">
        <v>179</v>
      </c>
      <c r="D415" s="92" t="s">
        <v>2</v>
      </c>
      <c r="E415" s="12" t="s">
        <v>13</v>
      </c>
      <c r="F415" s="6" t="s">
        <v>92</v>
      </c>
      <c r="G415" s="5" t="s">
        <v>17</v>
      </c>
      <c r="H415" s="3">
        <v>28</v>
      </c>
      <c r="I415" s="3">
        <v>31</v>
      </c>
      <c r="J415" s="3">
        <f>I415/H415*100</f>
        <v>110.71428571428572</v>
      </c>
      <c r="K415" s="74">
        <f>(J415+J416)/2</f>
        <v>109.2032967032967</v>
      </c>
      <c r="L415" s="29"/>
      <c r="M415" s="12" t="s">
        <v>93</v>
      </c>
      <c r="N415" s="94" t="s">
        <v>236</v>
      </c>
    </row>
    <row r="416" spans="1:14" ht="90" x14ac:dyDescent="0.25">
      <c r="A416" s="72"/>
      <c r="B416" s="86"/>
      <c r="C416" s="91"/>
      <c r="D416" s="92"/>
      <c r="E416" s="12" t="s">
        <v>13</v>
      </c>
      <c r="F416" s="6" t="s">
        <v>94</v>
      </c>
      <c r="G416" s="5" t="s">
        <v>17</v>
      </c>
      <c r="H416" s="18">
        <v>5.2</v>
      </c>
      <c r="I416" s="18">
        <v>5.6</v>
      </c>
      <c r="J416" s="3">
        <f>I416/H416*100</f>
        <v>107.69230769230769</v>
      </c>
      <c r="K416" s="75"/>
      <c r="L416" s="29"/>
      <c r="M416" s="12" t="s">
        <v>93</v>
      </c>
      <c r="N416" s="95"/>
    </row>
    <row r="417" spans="1:14" x14ac:dyDescent="0.25">
      <c r="A417" s="72"/>
      <c r="B417" s="86"/>
      <c r="C417" s="91"/>
      <c r="D417" s="92"/>
      <c r="E417" s="78" t="s">
        <v>18</v>
      </c>
      <c r="F417" s="84" t="s">
        <v>44</v>
      </c>
      <c r="G417" s="12" t="s">
        <v>111</v>
      </c>
      <c r="H417" s="3">
        <v>863</v>
      </c>
      <c r="I417" s="3">
        <v>863</v>
      </c>
      <c r="J417" s="3">
        <f t="shared" ref="J417:J455" si="28">I417/H417*100</f>
        <v>100</v>
      </c>
      <c r="K417" s="93">
        <f>(J417+J418)/2</f>
        <v>100.01221001221001</v>
      </c>
      <c r="L417" s="65"/>
      <c r="M417" s="65" t="s">
        <v>96</v>
      </c>
      <c r="N417" s="95"/>
    </row>
    <row r="418" spans="1:14" ht="19.5" customHeight="1" x14ac:dyDescent="0.25">
      <c r="A418" s="72"/>
      <c r="B418" s="86"/>
      <c r="C418" s="91"/>
      <c r="D418" s="92"/>
      <c r="E418" s="78"/>
      <c r="F418" s="84"/>
      <c r="G418" s="12" t="s">
        <v>26</v>
      </c>
      <c r="H418" s="3">
        <v>8190</v>
      </c>
      <c r="I418" s="3">
        <v>8192</v>
      </c>
      <c r="J418" s="3">
        <f t="shared" si="28"/>
        <v>100.02442002442002</v>
      </c>
      <c r="K418" s="93"/>
      <c r="L418" s="66"/>
      <c r="M418" s="66"/>
      <c r="N418" s="95"/>
    </row>
    <row r="419" spans="1:14" ht="65.25" customHeight="1" x14ac:dyDescent="0.25">
      <c r="A419" s="72"/>
      <c r="B419" s="86"/>
      <c r="C419" s="91"/>
      <c r="D419" s="92"/>
      <c r="E419" s="32" t="s">
        <v>13</v>
      </c>
      <c r="F419" s="21" t="s">
        <v>95</v>
      </c>
      <c r="G419" s="12" t="s">
        <v>17</v>
      </c>
      <c r="H419" s="3">
        <v>90</v>
      </c>
      <c r="I419" s="3">
        <v>99</v>
      </c>
      <c r="J419" s="3">
        <f t="shared" si="28"/>
        <v>110.00000000000001</v>
      </c>
      <c r="K419" s="34">
        <f>J419</f>
        <v>110.00000000000001</v>
      </c>
      <c r="L419" s="29"/>
      <c r="M419" s="66"/>
      <c r="N419" s="95"/>
    </row>
    <row r="420" spans="1:14" ht="34.5" customHeight="1" x14ac:dyDescent="0.25">
      <c r="A420" s="72"/>
      <c r="B420" s="86"/>
      <c r="C420" s="91"/>
      <c r="D420" s="92"/>
      <c r="E420" s="65" t="s">
        <v>18</v>
      </c>
      <c r="F420" s="84" t="s">
        <v>47</v>
      </c>
      <c r="G420" s="5" t="s">
        <v>27</v>
      </c>
      <c r="H420" s="3">
        <v>400</v>
      </c>
      <c r="I420" s="3">
        <v>400</v>
      </c>
      <c r="J420" s="3">
        <f t="shared" si="28"/>
        <v>100</v>
      </c>
      <c r="K420" s="76">
        <f>(J420+J421)/2</f>
        <v>106</v>
      </c>
      <c r="L420" s="65"/>
      <c r="M420" s="66"/>
      <c r="N420" s="95"/>
    </row>
    <row r="421" spans="1:14" ht="34.5" customHeight="1" x14ac:dyDescent="0.25">
      <c r="A421" s="72"/>
      <c r="B421" s="86"/>
      <c r="C421" s="91"/>
      <c r="D421" s="92"/>
      <c r="E421" s="67"/>
      <c r="F421" s="84"/>
      <c r="G421" s="5" t="s">
        <v>26</v>
      </c>
      <c r="H421" s="3">
        <v>700</v>
      </c>
      <c r="I421" s="3">
        <v>784</v>
      </c>
      <c r="J421" s="3">
        <f t="shared" si="28"/>
        <v>112.00000000000001</v>
      </c>
      <c r="K421" s="77"/>
      <c r="L421" s="67"/>
      <c r="M421" s="67"/>
      <c r="N421" s="95"/>
    </row>
    <row r="422" spans="1:14" ht="69" customHeight="1" x14ac:dyDescent="0.25">
      <c r="A422" s="72"/>
      <c r="B422" s="86"/>
      <c r="C422" s="91"/>
      <c r="D422" s="92"/>
      <c r="E422" s="12" t="s">
        <v>13</v>
      </c>
      <c r="F422" s="36" t="s">
        <v>99</v>
      </c>
      <c r="G422" s="12" t="s">
        <v>100</v>
      </c>
      <c r="H422" s="3">
        <v>130</v>
      </c>
      <c r="I422" s="3">
        <v>130</v>
      </c>
      <c r="J422" s="3">
        <f>I422/H422*100</f>
        <v>100</v>
      </c>
      <c r="K422" s="34">
        <f>J422</f>
        <v>100</v>
      </c>
      <c r="L422" s="29"/>
      <c r="M422" s="12" t="s">
        <v>87</v>
      </c>
      <c r="N422" s="95"/>
    </row>
    <row r="423" spans="1:14" ht="67.5" customHeight="1" x14ac:dyDescent="0.25">
      <c r="A423" s="72"/>
      <c r="B423" s="86"/>
      <c r="C423" s="91"/>
      <c r="D423" s="92"/>
      <c r="E423" s="78" t="s">
        <v>18</v>
      </c>
      <c r="F423" s="68" t="s">
        <v>116</v>
      </c>
      <c r="G423" s="5" t="s">
        <v>27</v>
      </c>
      <c r="H423" s="3">
        <v>1650</v>
      </c>
      <c r="I423" s="3">
        <v>1652</v>
      </c>
      <c r="J423" s="3">
        <f t="shared" si="28"/>
        <v>100.12121212121212</v>
      </c>
      <c r="K423" s="76">
        <f>(J423+J424)/2</f>
        <v>100.06060606060606</v>
      </c>
      <c r="L423" s="65"/>
      <c r="M423" s="65" t="s">
        <v>101</v>
      </c>
      <c r="N423" s="95"/>
    </row>
    <row r="424" spans="1:14" ht="33.75" customHeight="1" x14ac:dyDescent="0.25">
      <c r="A424" s="72"/>
      <c r="B424" s="86"/>
      <c r="C424" s="91"/>
      <c r="D424" s="92"/>
      <c r="E424" s="78"/>
      <c r="F424" s="70"/>
      <c r="G424" s="5" t="s">
        <v>26</v>
      </c>
      <c r="H424" s="3">
        <v>649</v>
      </c>
      <c r="I424" s="3">
        <v>649</v>
      </c>
      <c r="J424" s="3">
        <f t="shared" si="28"/>
        <v>100</v>
      </c>
      <c r="K424" s="77"/>
      <c r="L424" s="66"/>
      <c r="M424" s="66"/>
      <c r="N424" s="95"/>
    </row>
    <row r="425" spans="1:14" ht="180" x14ac:dyDescent="0.25">
      <c r="A425" s="72"/>
      <c r="B425" s="86"/>
      <c r="C425" s="38" t="s">
        <v>49</v>
      </c>
      <c r="D425" s="5" t="s">
        <v>2</v>
      </c>
      <c r="E425" s="12" t="s">
        <v>18</v>
      </c>
      <c r="F425" s="6" t="s">
        <v>50</v>
      </c>
      <c r="G425" s="5" t="s">
        <v>26</v>
      </c>
      <c r="H425" s="3">
        <v>800</v>
      </c>
      <c r="I425" s="3">
        <v>812</v>
      </c>
      <c r="J425" s="3">
        <f t="shared" si="28"/>
        <v>101.49999999999999</v>
      </c>
      <c r="K425" s="3">
        <f>J425</f>
        <v>101.49999999999999</v>
      </c>
      <c r="L425" s="67"/>
      <c r="M425" s="66"/>
      <c r="N425" s="95"/>
    </row>
    <row r="426" spans="1:14" ht="126.75" customHeight="1" x14ac:dyDescent="0.25">
      <c r="A426" s="72"/>
      <c r="B426" s="86"/>
      <c r="C426" s="27" t="s">
        <v>133</v>
      </c>
      <c r="D426" s="5" t="s">
        <v>2</v>
      </c>
      <c r="E426" s="12" t="s">
        <v>18</v>
      </c>
      <c r="F426" s="6" t="s">
        <v>51</v>
      </c>
      <c r="G426" s="12" t="s">
        <v>22</v>
      </c>
      <c r="H426" s="3">
        <v>300</v>
      </c>
      <c r="I426" s="3">
        <v>286</v>
      </c>
      <c r="J426" s="3">
        <f t="shared" si="28"/>
        <v>95.333333333333343</v>
      </c>
      <c r="K426" s="3">
        <f>J426</f>
        <v>95.333333333333343</v>
      </c>
      <c r="L426" s="29"/>
      <c r="M426" s="66"/>
      <c r="N426" s="95"/>
    </row>
    <row r="427" spans="1:14" ht="30" x14ac:dyDescent="0.25">
      <c r="A427" s="72"/>
      <c r="B427" s="86"/>
      <c r="C427" s="88" t="s">
        <v>115</v>
      </c>
      <c r="D427" s="71" t="s">
        <v>2</v>
      </c>
      <c r="E427" s="12" t="s">
        <v>18</v>
      </c>
      <c r="F427" s="44" t="s">
        <v>120</v>
      </c>
      <c r="G427" s="5" t="s">
        <v>33</v>
      </c>
      <c r="H427" s="3">
        <v>4200</v>
      </c>
      <c r="I427" s="3">
        <v>4200</v>
      </c>
      <c r="J427" s="3">
        <f t="shared" si="28"/>
        <v>100</v>
      </c>
      <c r="K427" s="76">
        <f>(J427+J428)/2</f>
        <v>100</v>
      </c>
      <c r="L427" s="29"/>
      <c r="M427" s="66"/>
      <c r="N427" s="95"/>
    </row>
    <row r="428" spans="1:14" ht="30" x14ac:dyDescent="0.25">
      <c r="A428" s="72"/>
      <c r="B428" s="86"/>
      <c r="C428" s="90"/>
      <c r="D428" s="73"/>
      <c r="E428" s="12" t="s">
        <v>18</v>
      </c>
      <c r="F428" s="44" t="s">
        <v>52</v>
      </c>
      <c r="G428" s="5" t="s">
        <v>33</v>
      </c>
      <c r="H428" s="3">
        <v>5780</v>
      </c>
      <c r="I428" s="3">
        <v>5780</v>
      </c>
      <c r="J428" s="3">
        <f t="shared" si="28"/>
        <v>100</v>
      </c>
      <c r="K428" s="77"/>
      <c r="L428" s="29"/>
      <c r="M428" s="66"/>
      <c r="N428" s="95"/>
    </row>
    <row r="429" spans="1:14" ht="30" x14ac:dyDescent="0.25">
      <c r="A429" s="72"/>
      <c r="B429" s="86"/>
      <c r="C429" s="43" t="s">
        <v>53</v>
      </c>
      <c r="D429" s="5" t="s">
        <v>2</v>
      </c>
      <c r="E429" s="12" t="s">
        <v>18</v>
      </c>
      <c r="F429" s="44" t="s">
        <v>53</v>
      </c>
      <c r="G429" s="5" t="s">
        <v>54</v>
      </c>
      <c r="H429" s="3">
        <v>596</v>
      </c>
      <c r="I429" s="3">
        <v>903</v>
      </c>
      <c r="J429" s="3">
        <f t="shared" si="28"/>
        <v>151.51006711409397</v>
      </c>
      <c r="K429" s="3">
        <f>J429</f>
        <v>151.51006711409397</v>
      </c>
      <c r="L429" s="12"/>
      <c r="M429" s="67"/>
      <c r="N429" s="96"/>
    </row>
    <row r="430" spans="1:14" ht="30" x14ac:dyDescent="0.25">
      <c r="A430" s="72"/>
      <c r="B430" s="86"/>
      <c r="C430" s="82" t="s">
        <v>77</v>
      </c>
      <c r="D430" s="71" t="s">
        <v>2</v>
      </c>
      <c r="E430" s="12" t="s">
        <v>13</v>
      </c>
      <c r="F430" s="44"/>
      <c r="G430" s="5"/>
      <c r="H430" s="3"/>
      <c r="I430" s="3"/>
      <c r="J430" s="3"/>
      <c r="K430" s="3">
        <f>(K415+K419+K422)/3</f>
        <v>106.40109890109891</v>
      </c>
      <c r="L430" s="29"/>
      <c r="M430" s="5"/>
      <c r="N430" s="29"/>
    </row>
    <row r="431" spans="1:14" ht="30" x14ac:dyDescent="0.25">
      <c r="A431" s="73"/>
      <c r="B431" s="87"/>
      <c r="C431" s="83"/>
      <c r="D431" s="73"/>
      <c r="E431" s="12" t="s">
        <v>18</v>
      </c>
      <c r="F431" s="44"/>
      <c r="G431" s="5"/>
      <c r="H431" s="3"/>
      <c r="I431" s="3"/>
      <c r="J431" s="3"/>
      <c r="K431" s="3">
        <f>(J417+J418+J420+J421+J423+J424+J425+J426+J427+J428+J429)/11</f>
        <v>105.4990029630054</v>
      </c>
      <c r="L431" s="29"/>
      <c r="M431" s="5"/>
      <c r="N431" s="29"/>
    </row>
    <row r="432" spans="1:14" ht="105" x14ac:dyDescent="0.25">
      <c r="A432" s="71">
        <v>29</v>
      </c>
      <c r="B432" s="103" t="s">
        <v>76</v>
      </c>
      <c r="C432" s="68" t="s">
        <v>180</v>
      </c>
      <c r="D432" s="71" t="s">
        <v>2</v>
      </c>
      <c r="E432" s="12" t="s">
        <v>13</v>
      </c>
      <c r="F432" s="6" t="s">
        <v>92</v>
      </c>
      <c r="G432" s="5" t="s">
        <v>17</v>
      </c>
      <c r="H432" s="3">
        <v>28</v>
      </c>
      <c r="I432" s="3">
        <v>31</v>
      </c>
      <c r="J432" s="3">
        <f>I432/H432*100</f>
        <v>110.71428571428572</v>
      </c>
      <c r="K432" s="74">
        <f>(J432+J433)/2</f>
        <v>109.2032967032967</v>
      </c>
      <c r="L432" s="29"/>
      <c r="M432" s="12" t="s">
        <v>93</v>
      </c>
      <c r="N432" s="94" t="s">
        <v>237</v>
      </c>
    </row>
    <row r="433" spans="1:14" ht="126" customHeight="1" x14ac:dyDescent="0.25">
      <c r="A433" s="72"/>
      <c r="B433" s="104"/>
      <c r="C433" s="69"/>
      <c r="D433" s="72"/>
      <c r="E433" s="12" t="s">
        <v>13</v>
      </c>
      <c r="F433" s="6" t="s">
        <v>94</v>
      </c>
      <c r="G433" s="5" t="s">
        <v>17</v>
      </c>
      <c r="H433" s="18">
        <v>5.2</v>
      </c>
      <c r="I433" s="18">
        <v>5.6</v>
      </c>
      <c r="J433" s="3">
        <f>I433/H433*100</f>
        <v>107.69230769230769</v>
      </c>
      <c r="K433" s="75"/>
      <c r="L433" s="29"/>
      <c r="M433" s="12" t="s">
        <v>93</v>
      </c>
      <c r="N433" s="95"/>
    </row>
    <row r="434" spans="1:14" x14ac:dyDescent="0.25">
      <c r="A434" s="72"/>
      <c r="B434" s="104"/>
      <c r="C434" s="69"/>
      <c r="D434" s="72"/>
      <c r="E434" s="78" t="s">
        <v>18</v>
      </c>
      <c r="F434" s="84" t="s">
        <v>44</v>
      </c>
      <c r="G434" s="12" t="s">
        <v>111</v>
      </c>
      <c r="H434" s="3">
        <v>1170</v>
      </c>
      <c r="I434" s="3">
        <v>1127</v>
      </c>
      <c r="J434" s="3">
        <f t="shared" si="28"/>
        <v>96.324786324786331</v>
      </c>
      <c r="K434" s="76">
        <f>(J434+J435)/2</f>
        <v>99.236874236874229</v>
      </c>
      <c r="L434" s="65"/>
      <c r="M434" s="65" t="s">
        <v>96</v>
      </c>
      <c r="N434" s="95"/>
    </row>
    <row r="435" spans="1:14" ht="22.5" customHeight="1" x14ac:dyDescent="0.25">
      <c r="A435" s="72"/>
      <c r="B435" s="104"/>
      <c r="C435" s="69"/>
      <c r="D435" s="72"/>
      <c r="E435" s="78"/>
      <c r="F435" s="84"/>
      <c r="G435" s="12" t="s">
        <v>26</v>
      </c>
      <c r="H435" s="3">
        <v>8190</v>
      </c>
      <c r="I435" s="3">
        <v>8366</v>
      </c>
      <c r="J435" s="3">
        <f t="shared" si="28"/>
        <v>102.14896214896214</v>
      </c>
      <c r="K435" s="129"/>
      <c r="L435" s="66"/>
      <c r="M435" s="66"/>
      <c r="N435" s="95"/>
    </row>
    <row r="436" spans="1:14" ht="59.25" customHeight="1" x14ac:dyDescent="0.25">
      <c r="A436" s="72"/>
      <c r="B436" s="104"/>
      <c r="C436" s="69"/>
      <c r="D436" s="72"/>
      <c r="E436" s="32" t="s">
        <v>13</v>
      </c>
      <c r="F436" s="21" t="s">
        <v>95</v>
      </c>
      <c r="G436" s="12" t="s">
        <v>17</v>
      </c>
      <c r="H436" s="3">
        <v>90</v>
      </c>
      <c r="I436" s="3">
        <v>115</v>
      </c>
      <c r="J436" s="3">
        <f>I436/H436*100</f>
        <v>127.77777777777777</v>
      </c>
      <c r="K436" s="3">
        <f>J436</f>
        <v>127.77777777777777</v>
      </c>
      <c r="L436" s="29"/>
      <c r="M436" s="66"/>
      <c r="N436" s="95"/>
    </row>
    <row r="437" spans="1:14" ht="56.25" customHeight="1" x14ac:dyDescent="0.25">
      <c r="A437" s="72"/>
      <c r="B437" s="104"/>
      <c r="C437" s="69"/>
      <c r="D437" s="72"/>
      <c r="E437" s="78" t="s">
        <v>18</v>
      </c>
      <c r="F437" s="84" t="s">
        <v>47</v>
      </c>
      <c r="G437" s="5" t="s">
        <v>27</v>
      </c>
      <c r="H437" s="3">
        <v>490</v>
      </c>
      <c r="I437" s="3">
        <v>679</v>
      </c>
      <c r="J437" s="3">
        <f t="shared" si="28"/>
        <v>138.57142857142856</v>
      </c>
      <c r="K437" s="76">
        <f>(J437+J438)/2</f>
        <v>119.4700460829493</v>
      </c>
      <c r="L437" s="65"/>
      <c r="M437" s="66"/>
      <c r="N437" s="95"/>
    </row>
    <row r="438" spans="1:14" ht="29.25" customHeight="1" x14ac:dyDescent="0.25">
      <c r="A438" s="72"/>
      <c r="B438" s="104"/>
      <c r="C438" s="69"/>
      <c r="D438" s="72"/>
      <c r="E438" s="78"/>
      <c r="F438" s="84"/>
      <c r="G438" s="5" t="s">
        <v>26</v>
      </c>
      <c r="H438" s="3">
        <v>2170</v>
      </c>
      <c r="I438" s="3">
        <v>2178</v>
      </c>
      <c r="J438" s="3">
        <f t="shared" si="28"/>
        <v>100.36866359447005</v>
      </c>
      <c r="K438" s="77"/>
      <c r="L438" s="67"/>
      <c r="M438" s="67"/>
      <c r="N438" s="95"/>
    </row>
    <row r="439" spans="1:14" ht="50.25" customHeight="1" x14ac:dyDescent="0.25">
      <c r="A439" s="72"/>
      <c r="B439" s="104"/>
      <c r="C439" s="69"/>
      <c r="D439" s="72"/>
      <c r="E439" s="12" t="s">
        <v>13</v>
      </c>
      <c r="F439" s="21" t="s">
        <v>192</v>
      </c>
      <c r="G439" s="5" t="s">
        <v>17</v>
      </c>
      <c r="H439" s="5">
        <v>40</v>
      </c>
      <c r="I439" s="5">
        <v>40</v>
      </c>
      <c r="J439" s="3">
        <f>I439/H439*100</f>
        <v>100</v>
      </c>
      <c r="K439" s="34">
        <f>J439</f>
        <v>100</v>
      </c>
      <c r="L439" s="29"/>
      <c r="M439" s="15" t="s">
        <v>97</v>
      </c>
      <c r="N439" s="95"/>
    </row>
    <row r="440" spans="1:14" ht="46.5" customHeight="1" x14ac:dyDescent="0.25">
      <c r="A440" s="72"/>
      <c r="B440" s="104"/>
      <c r="C440" s="69"/>
      <c r="D440" s="72"/>
      <c r="E440" s="12" t="s">
        <v>13</v>
      </c>
      <c r="F440" s="6" t="s">
        <v>191</v>
      </c>
      <c r="G440" s="12" t="s">
        <v>17</v>
      </c>
      <c r="H440" s="5">
        <v>70</v>
      </c>
      <c r="I440" s="5">
        <v>70</v>
      </c>
      <c r="J440" s="3">
        <f>I440/H440*100</f>
        <v>100</v>
      </c>
      <c r="K440" s="3">
        <f>J440</f>
        <v>100</v>
      </c>
      <c r="L440" s="29"/>
      <c r="M440" s="35" t="s">
        <v>98</v>
      </c>
      <c r="N440" s="95"/>
    </row>
    <row r="441" spans="1:14" x14ac:dyDescent="0.25">
      <c r="A441" s="72"/>
      <c r="B441" s="104"/>
      <c r="C441" s="69"/>
      <c r="D441" s="72"/>
      <c r="E441" s="78" t="s">
        <v>18</v>
      </c>
      <c r="F441" s="82" t="s">
        <v>48</v>
      </c>
      <c r="G441" s="5" t="s">
        <v>27</v>
      </c>
      <c r="H441" s="3">
        <v>4390</v>
      </c>
      <c r="I441" s="3">
        <v>4395</v>
      </c>
      <c r="J441" s="3">
        <f>I441/H441*100</f>
        <v>100.11389521640091</v>
      </c>
      <c r="K441" s="76">
        <f>(J441+J442)/2</f>
        <v>100.07636508392861</v>
      </c>
      <c r="L441" s="29"/>
      <c r="M441" s="65" t="s">
        <v>101</v>
      </c>
      <c r="N441" s="95"/>
    </row>
    <row r="442" spans="1:14" ht="30.75" customHeight="1" x14ac:dyDescent="0.25">
      <c r="A442" s="72"/>
      <c r="B442" s="104"/>
      <c r="C442" s="69"/>
      <c r="D442" s="72"/>
      <c r="E442" s="78"/>
      <c r="F442" s="83"/>
      <c r="G442" s="5" t="s">
        <v>26</v>
      </c>
      <c r="H442" s="3">
        <v>5150</v>
      </c>
      <c r="I442" s="3">
        <v>5152</v>
      </c>
      <c r="J442" s="3">
        <f t="shared" si="28"/>
        <v>100.03883495145631</v>
      </c>
      <c r="K442" s="77"/>
      <c r="L442" s="29"/>
      <c r="M442" s="67"/>
      <c r="N442" s="95"/>
    </row>
    <row r="443" spans="1:14" ht="77.25" customHeight="1" x14ac:dyDescent="0.25">
      <c r="A443" s="72"/>
      <c r="B443" s="104"/>
      <c r="C443" s="69"/>
      <c r="D443" s="72"/>
      <c r="E443" s="12" t="s">
        <v>13</v>
      </c>
      <c r="F443" s="36" t="s">
        <v>99</v>
      </c>
      <c r="G443" s="12" t="s">
        <v>100</v>
      </c>
      <c r="H443" s="3">
        <v>130</v>
      </c>
      <c r="I443" s="3">
        <v>130</v>
      </c>
      <c r="J443" s="3">
        <f t="shared" si="28"/>
        <v>100</v>
      </c>
      <c r="K443" s="34">
        <f>J443</f>
        <v>100</v>
      </c>
      <c r="L443" s="29"/>
      <c r="M443" s="12" t="s">
        <v>87</v>
      </c>
      <c r="N443" s="95"/>
    </row>
    <row r="444" spans="1:14" ht="67.5" customHeight="1" x14ac:dyDescent="0.25">
      <c r="A444" s="72"/>
      <c r="B444" s="104"/>
      <c r="C444" s="69"/>
      <c r="D444" s="72"/>
      <c r="E444" s="78" t="s">
        <v>18</v>
      </c>
      <c r="F444" s="84" t="s">
        <v>116</v>
      </c>
      <c r="G444" s="5" t="s">
        <v>27</v>
      </c>
      <c r="H444" s="3">
        <v>3013</v>
      </c>
      <c r="I444" s="3">
        <v>3917</v>
      </c>
      <c r="J444" s="3">
        <f t="shared" si="28"/>
        <v>130.00331895121141</v>
      </c>
      <c r="K444" s="76">
        <f>(J444+J445)/2</f>
        <v>135.13358559697775</v>
      </c>
      <c r="L444" s="65"/>
      <c r="M444" s="78" t="s">
        <v>101</v>
      </c>
      <c r="N444" s="95"/>
    </row>
    <row r="445" spans="1:14" ht="29.25" customHeight="1" x14ac:dyDescent="0.25">
      <c r="A445" s="72"/>
      <c r="B445" s="104"/>
      <c r="C445" s="69"/>
      <c r="D445" s="72"/>
      <c r="E445" s="78"/>
      <c r="F445" s="84"/>
      <c r="G445" s="5" t="s">
        <v>26</v>
      </c>
      <c r="H445" s="3">
        <v>1895</v>
      </c>
      <c r="I445" s="3">
        <v>2658</v>
      </c>
      <c r="J445" s="3">
        <f t="shared" si="28"/>
        <v>140.26385224274406</v>
      </c>
      <c r="K445" s="77"/>
      <c r="L445" s="67"/>
      <c r="M445" s="78"/>
      <c r="N445" s="95"/>
    </row>
    <row r="446" spans="1:14" ht="32.25" customHeight="1" x14ac:dyDescent="0.25">
      <c r="A446" s="72"/>
      <c r="B446" s="104"/>
      <c r="C446" s="70"/>
      <c r="D446" s="73"/>
      <c r="E446" s="12" t="s">
        <v>18</v>
      </c>
      <c r="F446" s="6" t="s">
        <v>60</v>
      </c>
      <c r="G446" s="5" t="s">
        <v>26</v>
      </c>
      <c r="H446" s="3">
        <v>3525</v>
      </c>
      <c r="I446" s="3">
        <v>3525</v>
      </c>
      <c r="J446" s="3">
        <f t="shared" si="28"/>
        <v>100</v>
      </c>
      <c r="K446" s="3">
        <f>J446</f>
        <v>100</v>
      </c>
      <c r="L446" s="31"/>
      <c r="M446" s="78"/>
      <c r="N446" s="95"/>
    </row>
    <row r="447" spans="1:14" ht="180" x14ac:dyDescent="0.25">
      <c r="A447" s="72"/>
      <c r="B447" s="104"/>
      <c r="C447" s="38" t="s">
        <v>49</v>
      </c>
      <c r="D447" s="5" t="s">
        <v>2</v>
      </c>
      <c r="E447" s="12" t="s">
        <v>18</v>
      </c>
      <c r="F447" s="6" t="s">
        <v>50</v>
      </c>
      <c r="G447" s="5" t="s">
        <v>26</v>
      </c>
      <c r="H447" s="3">
        <v>1160</v>
      </c>
      <c r="I447" s="3">
        <v>1296</v>
      </c>
      <c r="J447" s="3">
        <f t="shared" si="28"/>
        <v>111.72413793103448</v>
      </c>
      <c r="K447" s="3">
        <f>J447</f>
        <v>111.72413793103448</v>
      </c>
      <c r="L447" s="12"/>
      <c r="M447" s="78"/>
      <c r="N447" s="95"/>
    </row>
    <row r="448" spans="1:14" ht="120" x14ac:dyDescent="0.25">
      <c r="A448" s="72"/>
      <c r="B448" s="104"/>
      <c r="C448" s="6" t="s">
        <v>133</v>
      </c>
      <c r="D448" s="5" t="s">
        <v>2</v>
      </c>
      <c r="E448" s="12" t="s">
        <v>18</v>
      </c>
      <c r="F448" s="6" t="s">
        <v>51</v>
      </c>
      <c r="G448" s="12" t="s">
        <v>22</v>
      </c>
      <c r="H448" s="3">
        <v>320</v>
      </c>
      <c r="I448" s="3">
        <v>311</v>
      </c>
      <c r="J448" s="3">
        <f t="shared" si="28"/>
        <v>97.1875</v>
      </c>
      <c r="K448" s="3">
        <f>J448</f>
        <v>97.1875</v>
      </c>
      <c r="L448" s="12"/>
      <c r="M448" s="78"/>
      <c r="N448" s="95"/>
    </row>
    <row r="449" spans="1:14" ht="50.25" customHeight="1" x14ac:dyDescent="0.25">
      <c r="A449" s="72"/>
      <c r="B449" s="104"/>
      <c r="C449" s="6" t="s">
        <v>151</v>
      </c>
      <c r="D449" s="28" t="s">
        <v>2</v>
      </c>
      <c r="E449" s="12" t="s">
        <v>18</v>
      </c>
      <c r="F449" s="6" t="s">
        <v>151</v>
      </c>
      <c r="G449" s="5" t="s">
        <v>33</v>
      </c>
      <c r="H449" s="3">
        <v>3400</v>
      </c>
      <c r="I449" s="3">
        <v>3407</v>
      </c>
      <c r="J449" s="3">
        <f>I449/H449*100</f>
        <v>100.20588235294116</v>
      </c>
      <c r="K449" s="50">
        <f>J449</f>
        <v>100.20588235294116</v>
      </c>
      <c r="L449" s="29"/>
      <c r="M449" s="78"/>
      <c r="N449" s="95"/>
    </row>
    <row r="450" spans="1:14" ht="30" x14ac:dyDescent="0.25">
      <c r="A450" s="72"/>
      <c r="B450" s="104"/>
      <c r="C450" s="43" t="s">
        <v>53</v>
      </c>
      <c r="D450" s="5" t="s">
        <v>2</v>
      </c>
      <c r="E450" s="12" t="s">
        <v>18</v>
      </c>
      <c r="F450" s="44" t="s">
        <v>53</v>
      </c>
      <c r="G450" s="5" t="s">
        <v>54</v>
      </c>
      <c r="H450" s="3">
        <v>500</v>
      </c>
      <c r="I450" s="3">
        <v>784</v>
      </c>
      <c r="J450" s="3">
        <f>I450/H450*100</f>
        <v>156.80000000000001</v>
      </c>
      <c r="K450" s="3">
        <f>J450</f>
        <v>156.80000000000001</v>
      </c>
      <c r="L450" s="29"/>
      <c r="M450" s="12" t="s">
        <v>105</v>
      </c>
      <c r="N450" s="96"/>
    </row>
    <row r="451" spans="1:14" ht="30" x14ac:dyDescent="0.25">
      <c r="A451" s="72"/>
      <c r="B451" s="104"/>
      <c r="C451" s="82" t="s">
        <v>77</v>
      </c>
      <c r="D451" s="71" t="s">
        <v>2</v>
      </c>
      <c r="E451" s="12" t="s">
        <v>13</v>
      </c>
      <c r="F451" s="44"/>
      <c r="G451" s="5"/>
      <c r="H451" s="3"/>
      <c r="I451" s="3"/>
      <c r="J451" s="3"/>
      <c r="K451" s="3">
        <f>(K432+K436+K439+K440+K443)/5</f>
        <v>107.3962148962149</v>
      </c>
      <c r="L451" s="29"/>
      <c r="M451" s="5"/>
      <c r="N451" s="29"/>
    </row>
    <row r="452" spans="1:14" ht="30" x14ac:dyDescent="0.25">
      <c r="A452" s="73"/>
      <c r="B452" s="105"/>
      <c r="C452" s="83"/>
      <c r="D452" s="73"/>
      <c r="E452" s="12" t="s">
        <v>18</v>
      </c>
      <c r="F452" s="44"/>
      <c r="G452" s="5"/>
      <c r="H452" s="3"/>
      <c r="I452" s="3"/>
      <c r="J452" s="3"/>
      <c r="K452" s="3">
        <f>(J434+J435+J437+J438+J441+J442+J444+J445+J447+J448+J449+J450+J446)/13</f>
        <v>113.36548171426426</v>
      </c>
      <c r="L452" s="29"/>
      <c r="M452" s="5"/>
      <c r="N452" s="29"/>
    </row>
    <row r="453" spans="1:14" ht="105" x14ac:dyDescent="0.25">
      <c r="A453" s="71">
        <v>30</v>
      </c>
      <c r="B453" s="103" t="s">
        <v>127</v>
      </c>
      <c r="C453" s="68" t="s">
        <v>186</v>
      </c>
      <c r="D453" s="71" t="s">
        <v>2</v>
      </c>
      <c r="E453" s="12" t="s">
        <v>13</v>
      </c>
      <c r="F453" s="6" t="s">
        <v>92</v>
      </c>
      <c r="G453" s="5" t="s">
        <v>17</v>
      </c>
      <c r="H453" s="3">
        <v>28</v>
      </c>
      <c r="I453" s="3">
        <v>31</v>
      </c>
      <c r="J453" s="3">
        <f>I453/H453*100</f>
        <v>110.71428571428572</v>
      </c>
      <c r="K453" s="74">
        <f>(J453+J454)/2</f>
        <v>109.2032967032967</v>
      </c>
      <c r="L453" s="29"/>
      <c r="M453" s="12" t="s">
        <v>93</v>
      </c>
      <c r="N453" s="79" t="s">
        <v>238</v>
      </c>
    </row>
    <row r="454" spans="1:14" ht="90" x14ac:dyDescent="0.25">
      <c r="A454" s="72"/>
      <c r="B454" s="104"/>
      <c r="C454" s="69"/>
      <c r="D454" s="72"/>
      <c r="E454" s="12" t="s">
        <v>13</v>
      </c>
      <c r="F454" s="6" t="s">
        <v>94</v>
      </c>
      <c r="G454" s="5" t="s">
        <v>17</v>
      </c>
      <c r="H454" s="18">
        <v>5.2</v>
      </c>
      <c r="I454" s="18">
        <v>5.6</v>
      </c>
      <c r="J454" s="3">
        <f>I454/H454*100</f>
        <v>107.69230769230769</v>
      </c>
      <c r="K454" s="75"/>
      <c r="L454" s="29"/>
      <c r="M454" s="12" t="s">
        <v>93</v>
      </c>
      <c r="N454" s="80"/>
    </row>
    <row r="455" spans="1:14" x14ac:dyDescent="0.25">
      <c r="A455" s="72"/>
      <c r="B455" s="104"/>
      <c r="C455" s="69"/>
      <c r="D455" s="72"/>
      <c r="E455" s="78" t="s">
        <v>18</v>
      </c>
      <c r="F455" s="84" t="s">
        <v>44</v>
      </c>
      <c r="G455" s="12" t="s">
        <v>27</v>
      </c>
      <c r="H455" s="3">
        <v>2052</v>
      </c>
      <c r="I455" s="3">
        <v>2074</v>
      </c>
      <c r="J455" s="3">
        <f t="shared" si="28"/>
        <v>101.07212475633528</v>
      </c>
      <c r="K455" s="93">
        <f>(J455+J456)/2</f>
        <v>100.34957589168116</v>
      </c>
      <c r="L455" s="65"/>
      <c r="M455" s="65" t="s">
        <v>96</v>
      </c>
      <c r="N455" s="80"/>
    </row>
    <row r="456" spans="1:14" x14ac:dyDescent="0.25">
      <c r="A456" s="72"/>
      <c r="B456" s="104"/>
      <c r="C456" s="69"/>
      <c r="D456" s="72"/>
      <c r="E456" s="78"/>
      <c r="F456" s="84"/>
      <c r="G456" s="12" t="s">
        <v>112</v>
      </c>
      <c r="H456" s="3">
        <v>18500</v>
      </c>
      <c r="I456" s="3">
        <v>18431</v>
      </c>
      <c r="J456" s="3">
        <f>I456/H456*100</f>
        <v>99.627027027027026</v>
      </c>
      <c r="K456" s="93"/>
      <c r="L456" s="67"/>
      <c r="M456" s="66"/>
      <c r="N456" s="80"/>
    </row>
    <row r="457" spans="1:14" ht="60" x14ac:dyDescent="0.25">
      <c r="A457" s="72"/>
      <c r="B457" s="104"/>
      <c r="C457" s="69"/>
      <c r="D457" s="72"/>
      <c r="E457" s="32" t="s">
        <v>13</v>
      </c>
      <c r="F457" s="21" t="s">
        <v>95</v>
      </c>
      <c r="G457" s="12" t="s">
        <v>17</v>
      </c>
      <c r="H457" s="3">
        <v>90</v>
      </c>
      <c r="I457" s="3">
        <v>75</v>
      </c>
      <c r="J457" s="3">
        <f t="shared" ref="J457:J483" si="29">I457/H457*100</f>
        <v>83.333333333333343</v>
      </c>
      <c r="K457" s="34">
        <f>J457</f>
        <v>83.333333333333343</v>
      </c>
      <c r="L457" s="40" t="s">
        <v>239</v>
      </c>
      <c r="M457" s="66"/>
      <c r="N457" s="80"/>
    </row>
    <row r="458" spans="1:14" x14ac:dyDescent="0.25">
      <c r="A458" s="72"/>
      <c r="B458" s="104"/>
      <c r="C458" s="69"/>
      <c r="D458" s="72"/>
      <c r="E458" s="65" t="s">
        <v>18</v>
      </c>
      <c r="F458" s="84" t="s">
        <v>47</v>
      </c>
      <c r="G458" s="5" t="s">
        <v>27</v>
      </c>
      <c r="H458" s="3">
        <v>2500</v>
      </c>
      <c r="I458" s="3">
        <v>2533</v>
      </c>
      <c r="J458" s="3">
        <f t="shared" si="29"/>
        <v>101.32000000000001</v>
      </c>
      <c r="K458" s="76">
        <f>(J458+J459)/2</f>
        <v>100.73334066740007</v>
      </c>
      <c r="L458" s="65"/>
      <c r="M458" s="66"/>
      <c r="N458" s="80"/>
    </row>
    <row r="459" spans="1:14" x14ac:dyDescent="0.25">
      <c r="A459" s="72"/>
      <c r="B459" s="104"/>
      <c r="C459" s="69"/>
      <c r="D459" s="72"/>
      <c r="E459" s="67"/>
      <c r="F459" s="84"/>
      <c r="G459" s="5" t="s">
        <v>26</v>
      </c>
      <c r="H459" s="3">
        <v>2727</v>
      </c>
      <c r="I459" s="3">
        <v>2731</v>
      </c>
      <c r="J459" s="3">
        <f t="shared" si="29"/>
        <v>100.14668133480014</v>
      </c>
      <c r="K459" s="77"/>
      <c r="L459" s="67"/>
      <c r="M459" s="67"/>
      <c r="N459" s="80"/>
    </row>
    <row r="460" spans="1:14" ht="30" x14ac:dyDescent="0.25">
      <c r="A460" s="72"/>
      <c r="B460" s="104"/>
      <c r="C460" s="69"/>
      <c r="D460" s="72"/>
      <c r="E460" s="12" t="s">
        <v>13</v>
      </c>
      <c r="F460" s="21" t="s">
        <v>192</v>
      </c>
      <c r="G460" s="5" t="s">
        <v>17</v>
      </c>
      <c r="H460" s="5">
        <v>40</v>
      </c>
      <c r="I460" s="5">
        <v>40</v>
      </c>
      <c r="J460" s="3">
        <f t="shared" si="29"/>
        <v>100</v>
      </c>
      <c r="K460" s="34">
        <f>J460</f>
        <v>100</v>
      </c>
      <c r="L460" s="29"/>
      <c r="M460" s="15" t="s">
        <v>97</v>
      </c>
      <c r="N460" s="80"/>
    </row>
    <row r="461" spans="1:14" ht="30" x14ac:dyDescent="0.25">
      <c r="A461" s="72"/>
      <c r="B461" s="104"/>
      <c r="C461" s="69"/>
      <c r="D461" s="72"/>
      <c r="E461" s="12" t="s">
        <v>13</v>
      </c>
      <c r="F461" s="6" t="s">
        <v>191</v>
      </c>
      <c r="G461" s="12" t="s">
        <v>17</v>
      </c>
      <c r="H461" s="5">
        <v>70</v>
      </c>
      <c r="I461" s="5">
        <v>70</v>
      </c>
      <c r="J461" s="3">
        <f t="shared" si="29"/>
        <v>100</v>
      </c>
      <c r="K461" s="3">
        <f>J461</f>
        <v>100</v>
      </c>
      <c r="L461" s="29"/>
      <c r="M461" s="35" t="s">
        <v>98</v>
      </c>
      <c r="N461" s="80"/>
    </row>
    <row r="462" spans="1:14" x14ac:dyDescent="0.25">
      <c r="A462" s="72"/>
      <c r="B462" s="104"/>
      <c r="C462" s="69"/>
      <c r="D462" s="72"/>
      <c r="E462" s="78" t="s">
        <v>18</v>
      </c>
      <c r="F462" s="82" t="s">
        <v>48</v>
      </c>
      <c r="G462" s="5" t="s">
        <v>27</v>
      </c>
      <c r="H462" s="3">
        <v>4700</v>
      </c>
      <c r="I462" s="3">
        <v>5295</v>
      </c>
      <c r="J462" s="3">
        <f t="shared" si="29"/>
        <v>112.6595744680851</v>
      </c>
      <c r="K462" s="76">
        <f>(J462+J463)/2</f>
        <v>107.35372340425532</v>
      </c>
      <c r="L462" s="65"/>
      <c r="M462" s="65" t="s">
        <v>96</v>
      </c>
      <c r="N462" s="80"/>
    </row>
    <row r="463" spans="1:14" x14ac:dyDescent="0.25">
      <c r="A463" s="72"/>
      <c r="B463" s="104"/>
      <c r="C463" s="69"/>
      <c r="D463" s="72"/>
      <c r="E463" s="78"/>
      <c r="F463" s="83"/>
      <c r="G463" s="5" t="s">
        <v>26</v>
      </c>
      <c r="H463" s="3">
        <v>11280</v>
      </c>
      <c r="I463" s="3">
        <v>11511</v>
      </c>
      <c r="J463" s="3">
        <f t="shared" si="29"/>
        <v>102.04787234042554</v>
      </c>
      <c r="K463" s="77"/>
      <c r="L463" s="67"/>
      <c r="M463" s="67"/>
      <c r="N463" s="80"/>
    </row>
    <row r="464" spans="1:14" ht="75" x14ac:dyDescent="0.25">
      <c r="A464" s="72"/>
      <c r="B464" s="104"/>
      <c r="C464" s="69"/>
      <c r="D464" s="72"/>
      <c r="E464" s="12" t="s">
        <v>13</v>
      </c>
      <c r="F464" s="36" t="s">
        <v>99</v>
      </c>
      <c r="G464" s="12" t="s">
        <v>100</v>
      </c>
      <c r="H464" s="3">
        <v>130</v>
      </c>
      <c r="I464" s="3">
        <v>130</v>
      </c>
      <c r="J464" s="3">
        <f t="shared" si="29"/>
        <v>100</v>
      </c>
      <c r="K464" s="34">
        <f>J464</f>
        <v>100</v>
      </c>
      <c r="L464" s="29"/>
      <c r="M464" s="12" t="s">
        <v>87</v>
      </c>
      <c r="N464" s="80"/>
    </row>
    <row r="465" spans="1:14" x14ac:dyDescent="0.25">
      <c r="A465" s="72"/>
      <c r="B465" s="104"/>
      <c r="C465" s="69"/>
      <c r="D465" s="72"/>
      <c r="E465" s="78" t="s">
        <v>18</v>
      </c>
      <c r="F465" s="84" t="s">
        <v>116</v>
      </c>
      <c r="G465" s="5" t="s">
        <v>27</v>
      </c>
      <c r="H465" s="3">
        <v>825</v>
      </c>
      <c r="I465" s="3">
        <v>903</v>
      </c>
      <c r="J465" s="3">
        <f t="shared" si="29"/>
        <v>109.45454545454545</v>
      </c>
      <c r="K465" s="76">
        <f>(J465+J466)/2</f>
        <v>116.47455801848695</v>
      </c>
      <c r="L465" s="65"/>
      <c r="M465" s="65" t="s">
        <v>96</v>
      </c>
      <c r="N465" s="80"/>
    </row>
    <row r="466" spans="1:14" x14ac:dyDescent="0.25">
      <c r="A466" s="72"/>
      <c r="B466" s="104"/>
      <c r="C466" s="69"/>
      <c r="D466" s="72"/>
      <c r="E466" s="78"/>
      <c r="F466" s="84"/>
      <c r="G466" s="5" t="s">
        <v>26</v>
      </c>
      <c r="H466" s="3">
        <v>1013</v>
      </c>
      <c r="I466" s="3">
        <v>1251</v>
      </c>
      <c r="J466" s="3">
        <f t="shared" si="29"/>
        <v>123.49457058242844</v>
      </c>
      <c r="K466" s="77"/>
      <c r="L466" s="66"/>
      <c r="M466" s="66"/>
      <c r="N466" s="80"/>
    </row>
    <row r="467" spans="1:14" ht="30" x14ac:dyDescent="0.25">
      <c r="A467" s="72"/>
      <c r="B467" s="104"/>
      <c r="C467" s="69"/>
      <c r="D467" s="72"/>
      <c r="E467" s="12" t="s">
        <v>18</v>
      </c>
      <c r="F467" s="41" t="s">
        <v>60</v>
      </c>
      <c r="G467" s="5" t="s">
        <v>26</v>
      </c>
      <c r="H467" s="3">
        <v>7050</v>
      </c>
      <c r="I467" s="3">
        <v>7050</v>
      </c>
      <c r="J467" s="3">
        <f>I467/H467*100</f>
        <v>100</v>
      </c>
      <c r="K467" s="3">
        <f>J467</f>
        <v>100</v>
      </c>
      <c r="L467" s="67"/>
      <c r="M467" s="66"/>
      <c r="N467" s="80"/>
    </row>
    <row r="468" spans="1:14" ht="45" x14ac:dyDescent="0.25">
      <c r="A468" s="72"/>
      <c r="B468" s="104"/>
      <c r="C468" s="69"/>
      <c r="D468" s="72"/>
      <c r="E468" s="12" t="s">
        <v>18</v>
      </c>
      <c r="F468" s="6" t="s">
        <v>152</v>
      </c>
      <c r="G468" s="5" t="s">
        <v>26</v>
      </c>
      <c r="H468" s="3">
        <v>100</v>
      </c>
      <c r="I468" s="3">
        <v>100</v>
      </c>
      <c r="J468" s="3">
        <f>I468/H468*100</f>
        <v>100</v>
      </c>
      <c r="K468" s="3">
        <f>J468</f>
        <v>100</v>
      </c>
      <c r="L468" s="31"/>
      <c r="M468" s="66"/>
      <c r="N468" s="80"/>
    </row>
    <row r="469" spans="1:14" ht="30" x14ac:dyDescent="0.25">
      <c r="A469" s="72"/>
      <c r="B469" s="104"/>
      <c r="C469" s="69"/>
      <c r="D469" s="72"/>
      <c r="E469" s="12" t="s">
        <v>18</v>
      </c>
      <c r="F469" s="6" t="s">
        <v>150</v>
      </c>
      <c r="G469" s="5" t="s">
        <v>26</v>
      </c>
      <c r="H469" s="3">
        <v>1835</v>
      </c>
      <c r="I469" s="3">
        <v>1838</v>
      </c>
      <c r="J469" s="3">
        <f>I469/H469*100</f>
        <v>100.1634877384196</v>
      </c>
      <c r="K469" s="3">
        <f>J469</f>
        <v>100.1634877384196</v>
      </c>
      <c r="L469" s="31"/>
      <c r="M469" s="66"/>
      <c r="N469" s="80"/>
    </row>
    <row r="470" spans="1:14" x14ac:dyDescent="0.25">
      <c r="A470" s="72"/>
      <c r="B470" s="104"/>
      <c r="C470" s="69"/>
      <c r="D470" s="72"/>
      <c r="E470" s="65" t="s">
        <v>18</v>
      </c>
      <c r="F470" s="68" t="s">
        <v>145</v>
      </c>
      <c r="G470" s="5" t="s">
        <v>27</v>
      </c>
      <c r="H470" s="3">
        <v>1233</v>
      </c>
      <c r="I470" s="3">
        <v>1304</v>
      </c>
      <c r="J470" s="3">
        <f>I470/H470*100</f>
        <v>105.75831305758312</v>
      </c>
      <c r="K470" s="74">
        <f>(J470+J471)/2</f>
        <v>103.06163828061638</v>
      </c>
      <c r="L470" s="31"/>
      <c r="M470" s="66"/>
      <c r="N470" s="80"/>
    </row>
    <row r="471" spans="1:14" x14ac:dyDescent="0.25">
      <c r="A471" s="72"/>
      <c r="B471" s="104"/>
      <c r="C471" s="70"/>
      <c r="D471" s="73"/>
      <c r="E471" s="67"/>
      <c r="F471" s="70"/>
      <c r="G471" s="5" t="s">
        <v>26</v>
      </c>
      <c r="H471" s="3">
        <v>274</v>
      </c>
      <c r="I471" s="3">
        <v>275</v>
      </c>
      <c r="J471" s="3">
        <f>I471/H471*100</f>
        <v>100.36496350364963</v>
      </c>
      <c r="K471" s="75"/>
      <c r="L471" s="31"/>
      <c r="M471" s="66"/>
      <c r="N471" s="80"/>
    </row>
    <row r="472" spans="1:14" ht="180" x14ac:dyDescent="0.25">
      <c r="A472" s="72"/>
      <c r="B472" s="104"/>
      <c r="C472" s="38" t="s">
        <v>49</v>
      </c>
      <c r="D472" s="5" t="s">
        <v>2</v>
      </c>
      <c r="E472" s="12" t="s">
        <v>18</v>
      </c>
      <c r="F472" s="6" t="s">
        <v>50</v>
      </c>
      <c r="G472" s="5" t="s">
        <v>26</v>
      </c>
      <c r="H472" s="3">
        <v>1500</v>
      </c>
      <c r="I472" s="3">
        <v>1785</v>
      </c>
      <c r="J472" s="3">
        <f t="shared" si="29"/>
        <v>119</v>
      </c>
      <c r="K472" s="3">
        <f>J472</f>
        <v>119</v>
      </c>
      <c r="L472" s="12"/>
      <c r="M472" s="66"/>
      <c r="N472" s="80"/>
    </row>
    <row r="473" spans="1:14" ht="120" x14ac:dyDescent="0.25">
      <c r="A473" s="72"/>
      <c r="B473" s="104"/>
      <c r="C473" s="6" t="s">
        <v>133</v>
      </c>
      <c r="D473" s="5" t="s">
        <v>2</v>
      </c>
      <c r="E473" s="12" t="s">
        <v>18</v>
      </c>
      <c r="F473" s="6" t="s">
        <v>51</v>
      </c>
      <c r="G473" s="12" t="s">
        <v>22</v>
      </c>
      <c r="H473" s="3">
        <v>587</v>
      </c>
      <c r="I473" s="3">
        <v>532</v>
      </c>
      <c r="J473" s="3">
        <f>I473/H473*100</f>
        <v>90.630323679727425</v>
      </c>
      <c r="K473" s="3">
        <f>J473</f>
        <v>90.630323679727425</v>
      </c>
      <c r="L473" s="31"/>
      <c r="M473" s="66"/>
      <c r="N473" s="80"/>
    </row>
    <row r="474" spans="1:14" ht="45" x14ac:dyDescent="0.25">
      <c r="A474" s="72"/>
      <c r="B474" s="104"/>
      <c r="C474" s="48" t="s">
        <v>115</v>
      </c>
      <c r="D474" s="28" t="s">
        <v>2</v>
      </c>
      <c r="E474" s="12" t="s">
        <v>18</v>
      </c>
      <c r="F474" s="44" t="s">
        <v>52</v>
      </c>
      <c r="G474" s="5" t="s">
        <v>33</v>
      </c>
      <c r="H474" s="3">
        <v>8500</v>
      </c>
      <c r="I474" s="3">
        <v>8502</v>
      </c>
      <c r="J474" s="3">
        <f>I474/H474*100</f>
        <v>100.02352941176471</v>
      </c>
      <c r="K474" s="50">
        <f>J474</f>
        <v>100.02352941176471</v>
      </c>
      <c r="L474" s="29"/>
      <c r="M474" s="66"/>
      <c r="N474" s="80"/>
    </row>
    <row r="475" spans="1:14" ht="30" x14ac:dyDescent="0.25">
      <c r="A475" s="72"/>
      <c r="B475" s="104"/>
      <c r="C475" s="43" t="s">
        <v>53</v>
      </c>
      <c r="D475" s="5" t="s">
        <v>2</v>
      </c>
      <c r="E475" s="12" t="s">
        <v>18</v>
      </c>
      <c r="F475" s="44" t="s">
        <v>53</v>
      </c>
      <c r="G475" s="5" t="s">
        <v>54</v>
      </c>
      <c r="H475" s="3">
        <v>4000</v>
      </c>
      <c r="I475" s="3">
        <v>5959</v>
      </c>
      <c r="J475" s="3">
        <f t="shared" si="29"/>
        <v>148.97499999999999</v>
      </c>
      <c r="K475" s="3">
        <f>J475</f>
        <v>148.97499999999999</v>
      </c>
      <c r="L475" s="12"/>
      <c r="M475" s="12" t="s">
        <v>105</v>
      </c>
      <c r="N475" s="81"/>
    </row>
    <row r="476" spans="1:14" ht="30" x14ac:dyDescent="0.25">
      <c r="A476" s="72"/>
      <c r="B476" s="104"/>
      <c r="C476" s="82" t="s">
        <v>77</v>
      </c>
      <c r="D476" s="5" t="s">
        <v>2</v>
      </c>
      <c r="E476" s="12" t="s">
        <v>13</v>
      </c>
      <c r="F476" s="5"/>
      <c r="G476" s="5"/>
      <c r="H476" s="3"/>
      <c r="I476" s="3"/>
      <c r="J476" s="3"/>
      <c r="K476" s="3">
        <f>(K453+K457+K460+K461+K464)/5</f>
        <v>98.507326007326014</v>
      </c>
      <c r="L476" s="29"/>
      <c r="M476" s="5"/>
      <c r="N476" s="29"/>
    </row>
    <row r="477" spans="1:14" ht="30" x14ac:dyDescent="0.25">
      <c r="A477" s="73"/>
      <c r="B477" s="105"/>
      <c r="C477" s="83"/>
      <c r="D477" s="5"/>
      <c r="E477" s="12" t="s">
        <v>18</v>
      </c>
      <c r="F477" s="5"/>
      <c r="G477" s="5"/>
      <c r="H477" s="3"/>
      <c r="I477" s="3"/>
      <c r="J477" s="3"/>
      <c r="K477" s="3">
        <f>(J455+J456+J458+J459+J462+J463+J465+J466+J467+J472+J473+J474+J475+J468+J469+J470+J471)/17</f>
        <v>106.74929490322303</v>
      </c>
      <c r="L477" s="29"/>
      <c r="M477" s="5"/>
      <c r="N477" s="29"/>
    </row>
    <row r="478" spans="1:14" ht="38.25" customHeight="1" x14ac:dyDescent="0.25">
      <c r="A478" s="71">
        <v>31</v>
      </c>
      <c r="B478" s="107" t="s">
        <v>153</v>
      </c>
      <c r="C478" s="84" t="s">
        <v>21</v>
      </c>
      <c r="D478" s="71" t="s">
        <v>2</v>
      </c>
      <c r="E478" s="12" t="s">
        <v>13</v>
      </c>
      <c r="F478" s="6" t="s">
        <v>79</v>
      </c>
      <c r="G478" s="5" t="s">
        <v>17</v>
      </c>
      <c r="H478" s="3">
        <v>100</v>
      </c>
      <c r="I478" s="3">
        <v>100</v>
      </c>
      <c r="J478" s="3">
        <v>100</v>
      </c>
      <c r="K478" s="3">
        <f>J478</f>
        <v>100</v>
      </c>
      <c r="L478" s="29"/>
      <c r="M478" s="65" t="s">
        <v>109</v>
      </c>
      <c r="N478" s="76" t="s">
        <v>197</v>
      </c>
    </row>
    <row r="479" spans="1:14" ht="38.25" customHeight="1" x14ac:dyDescent="0.25">
      <c r="A479" s="72"/>
      <c r="B479" s="108"/>
      <c r="C479" s="84"/>
      <c r="D479" s="72"/>
      <c r="E479" s="12" t="s">
        <v>13</v>
      </c>
      <c r="F479" s="6" t="s">
        <v>80</v>
      </c>
      <c r="G479" s="5" t="s">
        <v>17</v>
      </c>
      <c r="H479" s="18">
        <v>1.5</v>
      </c>
      <c r="I479" s="3">
        <v>0</v>
      </c>
      <c r="J479" s="3">
        <v>100</v>
      </c>
      <c r="K479" s="3">
        <f>J479</f>
        <v>100</v>
      </c>
      <c r="L479" s="29"/>
      <c r="M479" s="67"/>
      <c r="N479" s="129"/>
    </row>
    <row r="480" spans="1:14" ht="38.25" customHeight="1" x14ac:dyDescent="0.25">
      <c r="A480" s="72"/>
      <c r="B480" s="108"/>
      <c r="C480" s="84"/>
      <c r="D480" s="72"/>
      <c r="E480" s="12" t="s">
        <v>18</v>
      </c>
      <c r="F480" s="6" t="s">
        <v>21</v>
      </c>
      <c r="G480" s="12" t="s">
        <v>22</v>
      </c>
      <c r="H480" s="3">
        <v>298</v>
      </c>
      <c r="I480" s="3">
        <v>298</v>
      </c>
      <c r="J480" s="3">
        <f t="shared" si="29"/>
        <v>100</v>
      </c>
      <c r="K480" s="3">
        <f>J480</f>
        <v>100</v>
      </c>
      <c r="L480" s="29"/>
      <c r="M480" s="12" t="s">
        <v>110</v>
      </c>
      <c r="N480" s="129"/>
    </row>
    <row r="481" spans="1:14" s="2" customFormat="1" ht="38.25" customHeight="1" x14ac:dyDescent="0.25">
      <c r="A481" s="72"/>
      <c r="B481" s="108"/>
      <c r="C481" s="82" t="s">
        <v>77</v>
      </c>
      <c r="D481" s="72"/>
      <c r="E481" s="12" t="s">
        <v>13</v>
      </c>
      <c r="F481" s="5"/>
      <c r="G481" s="32"/>
      <c r="H481" s="37"/>
      <c r="I481" s="37"/>
      <c r="J481" s="37"/>
      <c r="K481" s="37">
        <f>(K478+K479)/2</f>
        <v>100</v>
      </c>
      <c r="L481" s="45"/>
      <c r="M481" s="12"/>
      <c r="N481" s="129"/>
    </row>
    <row r="482" spans="1:14" s="2" customFormat="1" ht="38.25" customHeight="1" x14ac:dyDescent="0.25">
      <c r="A482" s="73"/>
      <c r="B482" s="109"/>
      <c r="C482" s="83"/>
      <c r="D482" s="73"/>
      <c r="E482" s="12" t="s">
        <v>18</v>
      </c>
      <c r="F482" s="5"/>
      <c r="G482" s="32"/>
      <c r="H482" s="37"/>
      <c r="I482" s="37"/>
      <c r="J482" s="37"/>
      <c r="K482" s="37">
        <f>K480</f>
        <v>100</v>
      </c>
      <c r="L482" s="45"/>
      <c r="M482" s="12"/>
      <c r="N482" s="77"/>
    </row>
    <row r="483" spans="1:14" ht="120" x14ac:dyDescent="0.25">
      <c r="A483" s="71">
        <v>32</v>
      </c>
      <c r="B483" s="107" t="s">
        <v>134</v>
      </c>
      <c r="C483" s="27" t="s">
        <v>187</v>
      </c>
      <c r="D483" s="8" t="s">
        <v>2</v>
      </c>
      <c r="E483" s="32" t="s">
        <v>18</v>
      </c>
      <c r="F483" s="54" t="s">
        <v>135</v>
      </c>
      <c r="G483" s="8" t="s">
        <v>26</v>
      </c>
      <c r="H483" s="37">
        <v>1349</v>
      </c>
      <c r="I483" s="37">
        <v>1444</v>
      </c>
      <c r="J483" s="37">
        <f t="shared" si="29"/>
        <v>107.04225352112675</v>
      </c>
      <c r="K483" s="37">
        <f>J483</f>
        <v>107.04225352112675</v>
      </c>
      <c r="L483" s="45"/>
      <c r="M483" s="12" t="s">
        <v>101</v>
      </c>
      <c r="N483" s="76" t="s">
        <v>227</v>
      </c>
    </row>
    <row r="484" spans="1:14" ht="55.5" customHeight="1" x14ac:dyDescent="0.25">
      <c r="A484" s="72"/>
      <c r="B484" s="108"/>
      <c r="C484" s="6" t="s">
        <v>136</v>
      </c>
      <c r="D484" s="5" t="s">
        <v>2</v>
      </c>
      <c r="E484" s="12" t="s">
        <v>18</v>
      </c>
      <c r="F484" s="6" t="s">
        <v>120</v>
      </c>
      <c r="G484" s="5" t="s">
        <v>33</v>
      </c>
      <c r="H484" s="3">
        <v>6800</v>
      </c>
      <c r="I484" s="3">
        <v>6811</v>
      </c>
      <c r="J484" s="3">
        <f>I484/H484*100</f>
        <v>100.16176470588236</v>
      </c>
      <c r="K484" s="3">
        <f>J484</f>
        <v>100.16176470588236</v>
      </c>
      <c r="L484" s="40"/>
      <c r="M484" s="12" t="s">
        <v>101</v>
      </c>
      <c r="N484" s="67"/>
    </row>
    <row r="485" spans="1:14" ht="30" x14ac:dyDescent="0.25">
      <c r="A485" s="73"/>
      <c r="B485" s="109"/>
      <c r="C485" s="44" t="s">
        <v>77</v>
      </c>
      <c r="D485" s="5"/>
      <c r="E485" s="12" t="s">
        <v>18</v>
      </c>
      <c r="F485" s="12"/>
      <c r="G485" s="5"/>
      <c r="H485" s="5"/>
      <c r="I485" s="5"/>
      <c r="J485" s="3"/>
      <c r="K485" s="3">
        <f>(K483+K484)/2</f>
        <v>103.60200911350455</v>
      </c>
      <c r="L485" s="29"/>
      <c r="M485" s="5"/>
      <c r="N485" s="29"/>
    </row>
    <row r="486" spans="1:14" ht="105" x14ac:dyDescent="0.25">
      <c r="A486" s="71">
        <v>33</v>
      </c>
      <c r="B486" s="71" t="s">
        <v>141</v>
      </c>
      <c r="C486" s="68" t="s">
        <v>138</v>
      </c>
      <c r="D486" s="71" t="s">
        <v>2</v>
      </c>
      <c r="E486" s="12" t="s">
        <v>13</v>
      </c>
      <c r="F486" s="6" t="s">
        <v>92</v>
      </c>
      <c r="G486" s="5" t="s">
        <v>17</v>
      </c>
      <c r="H486" s="3">
        <v>28</v>
      </c>
      <c r="I486" s="3">
        <v>31</v>
      </c>
      <c r="J486" s="3">
        <f>I486/H486*100</f>
        <v>110.71428571428572</v>
      </c>
      <c r="K486" s="74">
        <f>(J486+J487)/2</f>
        <v>109.2032967032967</v>
      </c>
      <c r="L486" s="29"/>
      <c r="M486" s="65" t="s">
        <v>93</v>
      </c>
      <c r="N486" s="76" t="s">
        <v>228</v>
      </c>
    </row>
    <row r="487" spans="1:14" ht="90" x14ac:dyDescent="0.25">
      <c r="A487" s="72"/>
      <c r="B487" s="72"/>
      <c r="C487" s="69"/>
      <c r="D487" s="72"/>
      <c r="E487" s="12" t="s">
        <v>13</v>
      </c>
      <c r="F487" s="6" t="s">
        <v>94</v>
      </c>
      <c r="G487" s="5" t="s">
        <v>17</v>
      </c>
      <c r="H487" s="18">
        <v>5.2</v>
      </c>
      <c r="I487" s="18">
        <v>5.6</v>
      </c>
      <c r="J487" s="3">
        <f>I487/H487*100</f>
        <v>107.69230769230769</v>
      </c>
      <c r="K487" s="75"/>
      <c r="L487" s="29"/>
      <c r="M487" s="67"/>
      <c r="N487" s="129"/>
    </row>
    <row r="488" spans="1:14" x14ac:dyDescent="0.25">
      <c r="A488" s="72"/>
      <c r="B488" s="72"/>
      <c r="C488" s="69"/>
      <c r="D488" s="72"/>
      <c r="E488" s="65" t="s">
        <v>18</v>
      </c>
      <c r="F488" s="68" t="s">
        <v>137</v>
      </c>
      <c r="G488" s="5" t="s">
        <v>27</v>
      </c>
      <c r="H488" s="3">
        <v>626</v>
      </c>
      <c r="I488" s="3">
        <v>643</v>
      </c>
      <c r="J488" s="17">
        <f>(I488/H488)*100</f>
        <v>102.71565495207669</v>
      </c>
      <c r="K488" s="74">
        <f>(J488+J489)/2</f>
        <v>107.77284397768851</v>
      </c>
      <c r="L488" s="92"/>
      <c r="M488" s="78" t="s">
        <v>101</v>
      </c>
      <c r="N488" s="129"/>
    </row>
    <row r="489" spans="1:14" x14ac:dyDescent="0.25">
      <c r="A489" s="72"/>
      <c r="B489" s="72"/>
      <c r="C489" s="70"/>
      <c r="D489" s="73"/>
      <c r="E489" s="67"/>
      <c r="F489" s="70"/>
      <c r="G489" s="5" t="s">
        <v>26</v>
      </c>
      <c r="H489" s="3">
        <v>12120</v>
      </c>
      <c r="I489" s="3">
        <v>13675</v>
      </c>
      <c r="J489" s="3">
        <f>(I489/H489)*100</f>
        <v>112.83003300330033</v>
      </c>
      <c r="K489" s="75"/>
      <c r="L489" s="92"/>
      <c r="M489" s="78"/>
      <c r="N489" s="129"/>
    </row>
    <row r="490" spans="1:14" ht="135" x14ac:dyDescent="0.25">
      <c r="A490" s="72"/>
      <c r="B490" s="72"/>
      <c r="C490" s="6" t="s">
        <v>139</v>
      </c>
      <c r="D490" s="5" t="s">
        <v>2</v>
      </c>
      <c r="E490" s="12" t="s">
        <v>18</v>
      </c>
      <c r="F490" s="6" t="s">
        <v>140</v>
      </c>
      <c r="G490" s="12" t="s">
        <v>22</v>
      </c>
      <c r="H490" s="3">
        <v>3709</v>
      </c>
      <c r="I490" s="3">
        <v>3730</v>
      </c>
      <c r="J490" s="3">
        <f>(I490/H490)*100</f>
        <v>100.56619034780266</v>
      </c>
      <c r="K490" s="3">
        <f>J490</f>
        <v>100.56619034780266</v>
      </c>
      <c r="L490" s="29"/>
      <c r="M490" s="12" t="s">
        <v>101</v>
      </c>
      <c r="N490" s="129"/>
    </row>
    <row r="491" spans="1:14" ht="30" x14ac:dyDescent="0.25">
      <c r="A491" s="72"/>
      <c r="B491" s="72"/>
      <c r="C491" s="71" t="s">
        <v>77</v>
      </c>
      <c r="D491" s="5"/>
      <c r="E491" s="12" t="s">
        <v>13</v>
      </c>
      <c r="F491" s="6"/>
      <c r="G491" s="12"/>
      <c r="H491" s="3"/>
      <c r="I491" s="3"/>
      <c r="J491" s="3"/>
      <c r="K491" s="3">
        <f>K486</f>
        <v>109.2032967032967</v>
      </c>
      <c r="L491" s="29"/>
      <c r="M491" s="12"/>
      <c r="N491" s="129"/>
    </row>
    <row r="492" spans="1:14" ht="30" x14ac:dyDescent="0.25">
      <c r="A492" s="73"/>
      <c r="B492" s="73"/>
      <c r="C492" s="73"/>
      <c r="D492" s="29"/>
      <c r="E492" s="12" t="s">
        <v>18</v>
      </c>
      <c r="F492" s="29"/>
      <c r="G492" s="5"/>
      <c r="H492" s="5"/>
      <c r="I492" s="5"/>
      <c r="J492" s="56"/>
      <c r="K492" s="3">
        <f>(K488+K490)/2</f>
        <v>104.16951716274559</v>
      </c>
      <c r="L492" s="29"/>
      <c r="M492" s="40"/>
      <c r="N492" s="77"/>
    </row>
    <row r="493" spans="1:14" ht="105" x14ac:dyDescent="0.25">
      <c r="A493" s="71">
        <v>34</v>
      </c>
      <c r="B493" s="71" t="s">
        <v>142</v>
      </c>
      <c r="C493" s="68" t="s">
        <v>138</v>
      </c>
      <c r="D493" s="71" t="s">
        <v>2</v>
      </c>
      <c r="E493" s="12" t="s">
        <v>13</v>
      </c>
      <c r="F493" s="6" t="s">
        <v>92</v>
      </c>
      <c r="G493" s="5" t="s">
        <v>17</v>
      </c>
      <c r="H493" s="3">
        <v>28</v>
      </c>
      <c r="I493" s="3">
        <v>31</v>
      </c>
      <c r="J493" s="3">
        <f>I493/H493*100</f>
        <v>110.71428571428572</v>
      </c>
      <c r="K493" s="74">
        <f>(J493+J494)/2</f>
        <v>109.2032967032967</v>
      </c>
      <c r="L493" s="45"/>
      <c r="M493" s="54"/>
      <c r="N493" s="76" t="s">
        <v>229</v>
      </c>
    </row>
    <row r="494" spans="1:14" ht="90" x14ac:dyDescent="0.25">
      <c r="A494" s="72"/>
      <c r="B494" s="72"/>
      <c r="C494" s="69"/>
      <c r="D494" s="72"/>
      <c r="E494" s="12" t="s">
        <v>13</v>
      </c>
      <c r="F494" s="6" t="s">
        <v>94</v>
      </c>
      <c r="G494" s="5" t="s">
        <v>17</v>
      </c>
      <c r="H494" s="18">
        <v>5.2</v>
      </c>
      <c r="I494" s="18">
        <v>5.6</v>
      </c>
      <c r="J494" s="3">
        <f>I494/H494*100</f>
        <v>107.69230769230769</v>
      </c>
      <c r="K494" s="75"/>
      <c r="L494" s="45"/>
      <c r="M494" s="54"/>
      <c r="N494" s="129"/>
    </row>
    <row r="495" spans="1:14" x14ac:dyDescent="0.25">
      <c r="A495" s="72"/>
      <c r="B495" s="72"/>
      <c r="C495" s="69"/>
      <c r="D495" s="72"/>
      <c r="E495" s="78" t="s">
        <v>18</v>
      </c>
      <c r="F495" s="98" t="s">
        <v>137</v>
      </c>
      <c r="G495" s="5" t="s">
        <v>27</v>
      </c>
      <c r="H495" s="3">
        <v>1680</v>
      </c>
      <c r="I495" s="3">
        <v>1702</v>
      </c>
      <c r="J495" s="3">
        <f>(I495/H495)*100</f>
        <v>101.30952380952381</v>
      </c>
      <c r="K495" s="74">
        <f>(J495+J496)/2</f>
        <v>101.66585405493255</v>
      </c>
      <c r="L495" s="71"/>
      <c r="M495" s="65" t="s">
        <v>101</v>
      </c>
      <c r="N495" s="129"/>
    </row>
    <row r="496" spans="1:14" x14ac:dyDescent="0.25">
      <c r="A496" s="72"/>
      <c r="B496" s="72"/>
      <c r="C496" s="70"/>
      <c r="D496" s="73"/>
      <c r="E496" s="78"/>
      <c r="F496" s="98"/>
      <c r="G496" s="5" t="s">
        <v>26</v>
      </c>
      <c r="H496" s="3">
        <v>23440</v>
      </c>
      <c r="I496" s="3">
        <v>23914</v>
      </c>
      <c r="J496" s="3">
        <f>(I496/H496)*100</f>
        <v>102.02218430034129</v>
      </c>
      <c r="K496" s="75"/>
      <c r="L496" s="73"/>
      <c r="M496" s="67"/>
      <c r="N496" s="129"/>
    </row>
    <row r="497" spans="1:14" ht="135" x14ac:dyDescent="0.25">
      <c r="A497" s="72"/>
      <c r="B497" s="72"/>
      <c r="C497" s="6" t="s">
        <v>139</v>
      </c>
      <c r="D497" s="5" t="s">
        <v>2</v>
      </c>
      <c r="E497" s="12" t="s">
        <v>18</v>
      </c>
      <c r="F497" s="6" t="s">
        <v>140</v>
      </c>
      <c r="G497" s="12" t="s">
        <v>22</v>
      </c>
      <c r="H497" s="3">
        <v>2122</v>
      </c>
      <c r="I497" s="3">
        <v>2310</v>
      </c>
      <c r="J497" s="3">
        <f>(I497/H497)*100</f>
        <v>108.85956644674835</v>
      </c>
      <c r="K497" s="3">
        <f>J497</f>
        <v>108.85956644674835</v>
      </c>
      <c r="L497" s="29"/>
      <c r="M497" s="12" t="s">
        <v>101</v>
      </c>
      <c r="N497" s="129"/>
    </row>
    <row r="498" spans="1:14" ht="30" x14ac:dyDescent="0.25">
      <c r="A498" s="72"/>
      <c r="B498" s="72"/>
      <c r="C498" s="71" t="s">
        <v>77</v>
      </c>
      <c r="D498" s="5"/>
      <c r="E498" s="12" t="s">
        <v>13</v>
      </c>
      <c r="F498" s="6"/>
      <c r="G498" s="12"/>
      <c r="H498" s="3"/>
      <c r="I498" s="3"/>
      <c r="J498" s="3"/>
      <c r="K498" s="3">
        <f>K493</f>
        <v>109.2032967032967</v>
      </c>
      <c r="L498" s="29"/>
      <c r="M498" s="12"/>
      <c r="N498" s="129"/>
    </row>
    <row r="499" spans="1:14" ht="30" x14ac:dyDescent="0.25">
      <c r="A499" s="73"/>
      <c r="B499" s="73"/>
      <c r="C499" s="73"/>
      <c r="D499" s="5"/>
      <c r="E499" s="12" t="s">
        <v>18</v>
      </c>
      <c r="F499" s="44"/>
      <c r="G499" s="5"/>
      <c r="H499" s="5"/>
      <c r="I499" s="5"/>
      <c r="J499" s="3"/>
      <c r="K499" s="3">
        <f>(K495+K497)/2</f>
        <v>105.26271025084046</v>
      </c>
      <c r="L499" s="29"/>
      <c r="M499" s="5"/>
      <c r="N499" s="77"/>
    </row>
    <row r="500" spans="1:14" ht="17.25" customHeight="1" x14ac:dyDescent="0.25"/>
  </sheetData>
  <mergeCells count="684">
    <mergeCell ref="N478:N482"/>
    <mergeCell ref="N486:N492"/>
    <mergeCell ref="C491:C492"/>
    <mergeCell ref="C498:C499"/>
    <mergeCell ref="N493:N499"/>
    <mergeCell ref="B486:B492"/>
    <mergeCell ref="D486:D489"/>
    <mergeCell ref="C486:C489"/>
    <mergeCell ref="M486:M487"/>
    <mergeCell ref="K486:K487"/>
    <mergeCell ref="K495:K496"/>
    <mergeCell ref="L495:L496"/>
    <mergeCell ref="M495:M496"/>
    <mergeCell ref="K488:K489"/>
    <mergeCell ref="M488:M489"/>
    <mergeCell ref="L488:L489"/>
    <mergeCell ref="N483:N484"/>
    <mergeCell ref="M478:M479"/>
    <mergeCell ref="A493:A499"/>
    <mergeCell ref="B493:B499"/>
    <mergeCell ref="C493:C496"/>
    <mergeCell ref="D493:D496"/>
    <mergeCell ref="K493:K494"/>
    <mergeCell ref="K280:K281"/>
    <mergeCell ref="K304:K305"/>
    <mergeCell ref="K148:K149"/>
    <mergeCell ref="K179:K180"/>
    <mergeCell ref="C478:C480"/>
    <mergeCell ref="E455:E456"/>
    <mergeCell ref="F455:F456"/>
    <mergeCell ref="E458:E459"/>
    <mergeCell ref="F458:F459"/>
    <mergeCell ref="E470:E471"/>
    <mergeCell ref="F470:F471"/>
    <mergeCell ref="D453:D471"/>
    <mergeCell ref="C453:C471"/>
    <mergeCell ref="K292:K293"/>
    <mergeCell ref="E420:E421"/>
    <mergeCell ref="F420:F421"/>
    <mergeCell ref="E423:E424"/>
    <mergeCell ref="F423:F424"/>
    <mergeCell ref="E266:E267"/>
    <mergeCell ref="B4:B11"/>
    <mergeCell ref="E495:E496"/>
    <mergeCell ref="F495:F496"/>
    <mergeCell ref="E488:E489"/>
    <mergeCell ref="F488:F489"/>
    <mergeCell ref="B478:B482"/>
    <mergeCell ref="C481:C482"/>
    <mergeCell ref="D478:D482"/>
    <mergeCell ref="E254:E255"/>
    <mergeCell ref="F254:F255"/>
    <mergeCell ref="B483:B485"/>
    <mergeCell ref="F96:F97"/>
    <mergeCell ref="E99:E100"/>
    <mergeCell ref="F99:F100"/>
    <mergeCell ref="E89:E90"/>
    <mergeCell ref="E96:E97"/>
    <mergeCell ref="B24:B25"/>
    <mergeCell ref="L434:L435"/>
    <mergeCell ref="L437:L438"/>
    <mergeCell ref="L420:L421"/>
    <mergeCell ref="F266:F267"/>
    <mergeCell ref="E234:E235"/>
    <mergeCell ref="E269:E270"/>
    <mergeCell ref="F269:F270"/>
    <mergeCell ref="E248:E249"/>
    <mergeCell ref="F248:F249"/>
    <mergeCell ref="E251:E252"/>
    <mergeCell ref="K455:K456"/>
    <mergeCell ref="K458:K459"/>
    <mergeCell ref="M455:M459"/>
    <mergeCell ref="M462:M463"/>
    <mergeCell ref="K462:K463"/>
    <mergeCell ref="K465:K466"/>
    <mergeCell ref="L462:L463"/>
    <mergeCell ref="L423:L425"/>
    <mergeCell ref="N415:N429"/>
    <mergeCell ref="N432:N450"/>
    <mergeCell ref="N453:N475"/>
    <mergeCell ref="K453:K454"/>
    <mergeCell ref="L465:L467"/>
    <mergeCell ref="M465:M474"/>
    <mergeCell ref="M444:M449"/>
    <mergeCell ref="M441:M442"/>
    <mergeCell ref="L417:L418"/>
    <mergeCell ref="K420:K421"/>
    <mergeCell ref="K423:K424"/>
    <mergeCell ref="K427:K428"/>
    <mergeCell ref="M417:M421"/>
    <mergeCell ref="M423:M429"/>
    <mergeCell ref="K434:K435"/>
    <mergeCell ref="M434:M438"/>
    <mergeCell ref="E280:E281"/>
    <mergeCell ref="F280:F281"/>
    <mergeCell ref="D264:D281"/>
    <mergeCell ref="C264:C281"/>
    <mergeCell ref="E304:E305"/>
    <mergeCell ref="F304:F305"/>
    <mergeCell ref="D290:D305"/>
    <mergeCell ref="L455:L456"/>
    <mergeCell ref="L458:L459"/>
    <mergeCell ref="K437:K438"/>
    <mergeCell ref="L444:L445"/>
    <mergeCell ref="K444:K445"/>
    <mergeCell ref="K415:K416"/>
    <mergeCell ref="K432:K433"/>
    <mergeCell ref="K441:K442"/>
    <mergeCell ref="K417:K418"/>
    <mergeCell ref="C375:C376"/>
    <mergeCell ref="D375:D376"/>
    <mergeCell ref="C313:C327"/>
    <mergeCell ref="D313:D327"/>
    <mergeCell ref="C355:C370"/>
    <mergeCell ref="D355:D370"/>
    <mergeCell ref="E302:E303"/>
    <mergeCell ref="F302:F303"/>
    <mergeCell ref="M302:M309"/>
    <mergeCell ref="K290:K291"/>
    <mergeCell ref="N264:N287"/>
    <mergeCell ref="L273:L274"/>
    <mergeCell ref="M266:M270"/>
    <mergeCell ref="L266:L267"/>
    <mergeCell ref="K269:K270"/>
    <mergeCell ref="L269:L270"/>
    <mergeCell ref="K273:K274"/>
    <mergeCell ref="M273:M274"/>
    <mergeCell ref="K264:K265"/>
    <mergeCell ref="L276:L277"/>
    <mergeCell ref="K299:K300"/>
    <mergeCell ref="L292:L293"/>
    <mergeCell ref="L295:L296"/>
    <mergeCell ref="M299:M300"/>
    <mergeCell ref="K276:K277"/>
    <mergeCell ref="L302:L303"/>
    <mergeCell ref="M279:M281"/>
    <mergeCell ref="M276:M278"/>
    <mergeCell ref="M282:M286"/>
    <mergeCell ref="M325:M330"/>
    <mergeCell ref="N290:N310"/>
    <mergeCell ref="K266:K267"/>
    <mergeCell ref="K302:K303"/>
    <mergeCell ref="M292:M296"/>
    <mergeCell ref="K295:K296"/>
    <mergeCell ref="N167:N185"/>
    <mergeCell ref="M181:M182"/>
    <mergeCell ref="M176:M178"/>
    <mergeCell ref="L170:L171"/>
    <mergeCell ref="K176:K177"/>
    <mergeCell ref="L176:L177"/>
    <mergeCell ref="N200:N201"/>
    <mergeCell ref="K213:K214"/>
    <mergeCell ref="N204:N229"/>
    <mergeCell ref="M206:M210"/>
    <mergeCell ref="K209:K210"/>
    <mergeCell ref="L216:L217"/>
    <mergeCell ref="K190:K191"/>
    <mergeCell ref="K193:K194"/>
    <mergeCell ref="M190:M191"/>
    <mergeCell ref="L193:L194"/>
    <mergeCell ref="M169:M171"/>
    <mergeCell ref="K170:K171"/>
    <mergeCell ref="K204:K205"/>
    <mergeCell ref="K206:K207"/>
    <mergeCell ref="L206:L207"/>
    <mergeCell ref="N188:N197"/>
    <mergeCell ref="M241:M245"/>
    <mergeCell ref="L241:L242"/>
    <mergeCell ref="K239:K240"/>
    <mergeCell ref="N239:N261"/>
    <mergeCell ref="K241:K242"/>
    <mergeCell ref="K244:K245"/>
    <mergeCell ref="K251:K252"/>
    <mergeCell ref="M248:M249"/>
    <mergeCell ref="L251:L252"/>
    <mergeCell ref="K234:K235"/>
    <mergeCell ref="M234:M236"/>
    <mergeCell ref="K248:K249"/>
    <mergeCell ref="K254:K255"/>
    <mergeCell ref="M220:M222"/>
    <mergeCell ref="M223:M228"/>
    <mergeCell ref="M251:M252"/>
    <mergeCell ref="M253:M255"/>
    <mergeCell ref="M193:M197"/>
    <mergeCell ref="M256:M260"/>
    <mergeCell ref="N87:N108"/>
    <mergeCell ref="K112:K113"/>
    <mergeCell ref="K76:K77"/>
    <mergeCell ref="L325:L326"/>
    <mergeCell ref="K216:K217"/>
    <mergeCell ref="M213:M214"/>
    <mergeCell ref="L248:L249"/>
    <mergeCell ref="N155:N166"/>
    <mergeCell ref="K141:K142"/>
    <mergeCell ref="M141:M142"/>
    <mergeCell ref="L141:L142"/>
    <mergeCell ref="K144:K145"/>
    <mergeCell ref="L144:L145"/>
    <mergeCell ref="M144:M145"/>
    <mergeCell ref="M163:M164"/>
    <mergeCell ref="N136:N154"/>
    <mergeCell ref="M155:M157"/>
    <mergeCell ref="M160:M161"/>
    <mergeCell ref="K221:K222"/>
    <mergeCell ref="N232:N236"/>
    <mergeCell ref="L244:L245"/>
    <mergeCell ref="K156:K157"/>
    <mergeCell ref="M89:M91"/>
    <mergeCell ref="M200:M201"/>
    <mergeCell ref="N40:N57"/>
    <mergeCell ref="L65:L66"/>
    <mergeCell ref="L73:L74"/>
    <mergeCell ref="M126:M131"/>
    <mergeCell ref="M49:M50"/>
    <mergeCell ref="M52:M53"/>
    <mergeCell ref="M62:M63"/>
    <mergeCell ref="K60:K61"/>
    <mergeCell ref="K92:K93"/>
    <mergeCell ref="K116:K117"/>
    <mergeCell ref="L52:L53"/>
    <mergeCell ref="L42:L43"/>
    <mergeCell ref="L49:L50"/>
    <mergeCell ref="L116:L117"/>
    <mergeCell ref="K119:K120"/>
    <mergeCell ref="K102:K103"/>
    <mergeCell ref="K124:K125"/>
    <mergeCell ref="K69:K70"/>
    <mergeCell ref="K73:K74"/>
    <mergeCell ref="M69:M74"/>
    <mergeCell ref="M111:M113"/>
    <mergeCell ref="M45:M46"/>
    <mergeCell ref="M78:M84"/>
    <mergeCell ref="L62:L63"/>
    <mergeCell ref="N28:N31"/>
    <mergeCell ref="N32:N35"/>
    <mergeCell ref="M115:M117"/>
    <mergeCell ref="M119:M121"/>
    <mergeCell ref="K130:K131"/>
    <mergeCell ref="N111:N133"/>
    <mergeCell ref="K137:K138"/>
    <mergeCell ref="M136:M138"/>
    <mergeCell ref="L137:L138"/>
    <mergeCell ref="N60:N86"/>
    <mergeCell ref="K87:K88"/>
    <mergeCell ref="K89:K90"/>
    <mergeCell ref="N36:N39"/>
    <mergeCell ref="K42:K43"/>
    <mergeCell ref="K40:K41"/>
    <mergeCell ref="K45:K46"/>
    <mergeCell ref="K49:K50"/>
    <mergeCell ref="K52:K53"/>
    <mergeCell ref="K28:K29"/>
    <mergeCell ref="K30:K31"/>
    <mergeCell ref="L92:L93"/>
    <mergeCell ref="M96:M97"/>
    <mergeCell ref="L106:L107"/>
    <mergeCell ref="M42:M43"/>
    <mergeCell ref="B1:N1"/>
    <mergeCell ref="D2:K2"/>
    <mergeCell ref="C4:C5"/>
    <mergeCell ref="D4:D5"/>
    <mergeCell ref="C6:C8"/>
    <mergeCell ref="D6:D8"/>
    <mergeCell ref="F18:F19"/>
    <mergeCell ref="C17:C19"/>
    <mergeCell ref="C14:C16"/>
    <mergeCell ref="D14:D16"/>
    <mergeCell ref="B12:B16"/>
    <mergeCell ref="C12:C13"/>
    <mergeCell ref="D12:D13"/>
    <mergeCell ref="E18:E19"/>
    <mergeCell ref="D17:D19"/>
    <mergeCell ref="K17:K19"/>
    <mergeCell ref="K4:K5"/>
    <mergeCell ref="L4:L5"/>
    <mergeCell ref="E14:E15"/>
    <mergeCell ref="M6:M7"/>
    <mergeCell ref="M14:M15"/>
    <mergeCell ref="B17:B23"/>
    <mergeCell ref="C20:C21"/>
    <mergeCell ref="D20:D21"/>
    <mergeCell ref="C24:C25"/>
    <mergeCell ref="D24:D25"/>
    <mergeCell ref="B26:B27"/>
    <mergeCell ref="C26:C27"/>
    <mergeCell ref="D26:D27"/>
    <mergeCell ref="C28:C29"/>
    <mergeCell ref="D28:D29"/>
    <mergeCell ref="D30:D31"/>
    <mergeCell ref="C30:C31"/>
    <mergeCell ref="B28:B31"/>
    <mergeCell ref="D81:D82"/>
    <mergeCell ref="B40:B59"/>
    <mergeCell ref="C58:C59"/>
    <mergeCell ref="D58:D59"/>
    <mergeCell ref="C85:C86"/>
    <mergeCell ref="D85:D86"/>
    <mergeCell ref="B60:B86"/>
    <mergeCell ref="D60:D77"/>
    <mergeCell ref="C60:C77"/>
    <mergeCell ref="D22:D23"/>
    <mergeCell ref="C22:C23"/>
    <mergeCell ref="F89:F90"/>
    <mergeCell ref="E92:E93"/>
    <mergeCell ref="F92:F93"/>
    <mergeCell ref="E69:E70"/>
    <mergeCell ref="F69:F70"/>
    <mergeCell ref="E73:E74"/>
    <mergeCell ref="F73:F74"/>
    <mergeCell ref="E45:E46"/>
    <mergeCell ref="F42:F43"/>
    <mergeCell ref="E42:E43"/>
    <mergeCell ref="F45:F46"/>
    <mergeCell ref="E65:E66"/>
    <mergeCell ref="F65:F66"/>
    <mergeCell ref="E62:E63"/>
    <mergeCell ref="F62:F63"/>
    <mergeCell ref="F49:F50"/>
    <mergeCell ref="E76:E77"/>
    <mergeCell ref="F76:F77"/>
    <mergeCell ref="E49:E50"/>
    <mergeCell ref="F52:F53"/>
    <mergeCell ref="E52:E53"/>
    <mergeCell ref="C32:C33"/>
    <mergeCell ref="B432:B452"/>
    <mergeCell ref="C451:C452"/>
    <mergeCell ref="D451:D452"/>
    <mergeCell ref="C415:C424"/>
    <mergeCell ref="D415:D424"/>
    <mergeCell ref="B453:B477"/>
    <mergeCell ref="C476:C477"/>
    <mergeCell ref="E434:E435"/>
    <mergeCell ref="F434:F435"/>
    <mergeCell ref="E437:E438"/>
    <mergeCell ref="F437:F438"/>
    <mergeCell ref="E441:E442"/>
    <mergeCell ref="E444:E445"/>
    <mergeCell ref="F444:F445"/>
    <mergeCell ref="F441:F442"/>
    <mergeCell ref="D432:D446"/>
    <mergeCell ref="C432:C446"/>
    <mergeCell ref="E462:E463"/>
    <mergeCell ref="F462:F463"/>
    <mergeCell ref="E465:E466"/>
    <mergeCell ref="F465:F466"/>
    <mergeCell ref="C430:C431"/>
    <mergeCell ref="F417:F418"/>
    <mergeCell ref="E417:E418"/>
    <mergeCell ref="B264:B289"/>
    <mergeCell ref="C288:C289"/>
    <mergeCell ref="D288:D289"/>
    <mergeCell ref="B290:B312"/>
    <mergeCell ref="C311:C312"/>
    <mergeCell ref="D311:D312"/>
    <mergeCell ref="D308:D309"/>
    <mergeCell ref="C308:C309"/>
    <mergeCell ref="B415:B431"/>
    <mergeCell ref="D430:D431"/>
    <mergeCell ref="C427:C428"/>
    <mergeCell ref="D427:D428"/>
    <mergeCell ref="D410:D411"/>
    <mergeCell ref="C413:C414"/>
    <mergeCell ref="D413:D414"/>
    <mergeCell ref="C290:C305"/>
    <mergeCell ref="C332:C333"/>
    <mergeCell ref="D332:D333"/>
    <mergeCell ref="B334:B354"/>
    <mergeCell ref="C334:C348"/>
    <mergeCell ref="D334:D348"/>
    <mergeCell ref="C353:C354"/>
    <mergeCell ref="D353:D354"/>
    <mergeCell ref="B355:B376"/>
    <mergeCell ref="B232:B238"/>
    <mergeCell ref="C237:C238"/>
    <mergeCell ref="D237:D238"/>
    <mergeCell ref="B239:B263"/>
    <mergeCell ref="C262:C263"/>
    <mergeCell ref="D262:D263"/>
    <mergeCell ref="C239:C256"/>
    <mergeCell ref="D239:D256"/>
    <mergeCell ref="C232:C235"/>
    <mergeCell ref="D232:D235"/>
    <mergeCell ref="F251:F252"/>
    <mergeCell ref="C40:C53"/>
    <mergeCell ref="D40:D53"/>
    <mergeCell ref="E137:E138"/>
    <mergeCell ref="C130:C131"/>
    <mergeCell ref="D130:D131"/>
    <mergeCell ref="E295:E296"/>
    <mergeCell ref="F295:F296"/>
    <mergeCell ref="E299:E300"/>
    <mergeCell ref="F299:F300"/>
    <mergeCell ref="E273:E274"/>
    <mergeCell ref="E292:E293"/>
    <mergeCell ref="F292:F293"/>
    <mergeCell ref="F273:F274"/>
    <mergeCell ref="E276:E277"/>
    <mergeCell ref="F276:F277"/>
    <mergeCell ref="E244:E245"/>
    <mergeCell ref="F244:F245"/>
    <mergeCell ref="E241:E242"/>
    <mergeCell ref="F241:F242"/>
    <mergeCell ref="F137:F138"/>
    <mergeCell ref="E141:E142"/>
    <mergeCell ref="E183:E184"/>
    <mergeCell ref="E119:E120"/>
    <mergeCell ref="B87:B108"/>
    <mergeCell ref="D155:D164"/>
    <mergeCell ref="C226:C227"/>
    <mergeCell ref="D226:D227"/>
    <mergeCell ref="B200:B203"/>
    <mergeCell ref="C188:C194"/>
    <mergeCell ref="D188:D194"/>
    <mergeCell ref="B155:B168"/>
    <mergeCell ref="C106:C107"/>
    <mergeCell ref="D106:D107"/>
    <mergeCell ref="C87:C103"/>
    <mergeCell ref="D87:D103"/>
    <mergeCell ref="C202:C203"/>
    <mergeCell ref="D202:D203"/>
    <mergeCell ref="C109:C110"/>
    <mergeCell ref="D109:D110"/>
    <mergeCell ref="C134:C135"/>
    <mergeCell ref="D134:D135"/>
    <mergeCell ref="C153:C154"/>
    <mergeCell ref="D153:D154"/>
    <mergeCell ref="C167:C168"/>
    <mergeCell ref="B169:B187"/>
    <mergeCell ref="C186:C187"/>
    <mergeCell ref="D186:D187"/>
    <mergeCell ref="D32:D33"/>
    <mergeCell ref="C34:C35"/>
    <mergeCell ref="D34:D35"/>
    <mergeCell ref="B32:B35"/>
    <mergeCell ref="C36:C37"/>
    <mergeCell ref="D36:D37"/>
    <mergeCell ref="C38:C39"/>
    <mergeCell ref="D38:D39"/>
    <mergeCell ref="B36:B39"/>
    <mergeCell ref="B111:B133"/>
    <mergeCell ref="C183:C184"/>
    <mergeCell ref="D183:D184"/>
    <mergeCell ref="D167:D168"/>
    <mergeCell ref="B136:B154"/>
    <mergeCell ref="F209:F210"/>
    <mergeCell ref="F213:F214"/>
    <mergeCell ref="B204:B231"/>
    <mergeCell ref="C230:C231"/>
    <mergeCell ref="D230:D231"/>
    <mergeCell ref="C155:C164"/>
    <mergeCell ref="E176:E177"/>
    <mergeCell ref="F163:F164"/>
    <mergeCell ref="F176:F177"/>
    <mergeCell ref="F170:F171"/>
    <mergeCell ref="B188:B199"/>
    <mergeCell ref="C198:C199"/>
    <mergeCell ref="D198:D199"/>
    <mergeCell ref="F119:F120"/>
    <mergeCell ref="F206:F207"/>
    <mergeCell ref="D111:D125"/>
    <mergeCell ref="E124:E125"/>
    <mergeCell ref="F124:F125"/>
    <mergeCell ref="E116:E117"/>
    <mergeCell ref="K12:K13"/>
    <mergeCell ref="K14:K16"/>
    <mergeCell ref="N12:N16"/>
    <mergeCell ref="K20:K21"/>
    <mergeCell ref="M4:M5"/>
    <mergeCell ref="K24:K25"/>
    <mergeCell ref="N24:N25"/>
    <mergeCell ref="K26:K27"/>
    <mergeCell ref="M26:M27"/>
    <mergeCell ref="N17:N23"/>
    <mergeCell ref="K6:K8"/>
    <mergeCell ref="L6:L8"/>
    <mergeCell ref="N26:N27"/>
    <mergeCell ref="K22:K23"/>
    <mergeCell ref="M24:M25"/>
    <mergeCell ref="M17:M23"/>
    <mergeCell ref="N4:N11"/>
    <mergeCell ref="M12:M13"/>
    <mergeCell ref="K36:K37"/>
    <mergeCell ref="K38:K39"/>
    <mergeCell ref="K32:K33"/>
    <mergeCell ref="K34:K35"/>
    <mergeCell ref="L69:L70"/>
    <mergeCell ref="K65:K66"/>
    <mergeCell ref="K96:K97"/>
    <mergeCell ref="K99:K100"/>
    <mergeCell ref="K62:K63"/>
    <mergeCell ref="L89:L90"/>
    <mergeCell ref="L76:L77"/>
    <mergeCell ref="F234:F235"/>
    <mergeCell ref="E213:E214"/>
    <mergeCell ref="E216:E217"/>
    <mergeCell ref="F141:F142"/>
    <mergeCell ref="E156:E157"/>
    <mergeCell ref="F156:F157"/>
    <mergeCell ref="E160:E161"/>
    <mergeCell ref="F160:F161"/>
    <mergeCell ref="E163:E164"/>
    <mergeCell ref="D204:D222"/>
    <mergeCell ref="C204:C222"/>
    <mergeCell ref="E148:E149"/>
    <mergeCell ref="F148:F149"/>
    <mergeCell ref="C136:C149"/>
    <mergeCell ref="D136:D149"/>
    <mergeCell ref="D169:D180"/>
    <mergeCell ref="C169:C180"/>
    <mergeCell ref="E179:E180"/>
    <mergeCell ref="F179:F180"/>
    <mergeCell ref="E144:E145"/>
    <mergeCell ref="F144:F145"/>
    <mergeCell ref="E190:E191"/>
    <mergeCell ref="F190:F191"/>
    <mergeCell ref="E193:E194"/>
    <mergeCell ref="F193:F194"/>
    <mergeCell ref="E170:E171"/>
    <mergeCell ref="F216:F217"/>
    <mergeCell ref="E206:E207"/>
    <mergeCell ref="E209:E210"/>
    <mergeCell ref="F116:F117"/>
    <mergeCell ref="D9:D10"/>
    <mergeCell ref="B313:B333"/>
    <mergeCell ref="K313:K314"/>
    <mergeCell ref="N313:N331"/>
    <mergeCell ref="E315:E316"/>
    <mergeCell ref="F315:F316"/>
    <mergeCell ref="K315:K316"/>
    <mergeCell ref="L315:L316"/>
    <mergeCell ref="M315:M319"/>
    <mergeCell ref="E318:E319"/>
    <mergeCell ref="F318:F319"/>
    <mergeCell ref="K318:K319"/>
    <mergeCell ref="L318:L319"/>
    <mergeCell ref="E322:E323"/>
    <mergeCell ref="F322:F323"/>
    <mergeCell ref="K322:K323"/>
    <mergeCell ref="L322:L323"/>
    <mergeCell ref="M322:M323"/>
    <mergeCell ref="E325:E326"/>
    <mergeCell ref="F325:F326"/>
    <mergeCell ref="K325:K326"/>
    <mergeCell ref="F221:F222"/>
    <mergeCell ref="E221:E222"/>
    <mergeCell ref="F379:F380"/>
    <mergeCell ref="E102:E103"/>
    <mergeCell ref="F102:F103"/>
    <mergeCell ref="C111:C125"/>
    <mergeCell ref="N334:N352"/>
    <mergeCell ref="E336:E337"/>
    <mergeCell ref="F336:F337"/>
    <mergeCell ref="K336:K337"/>
    <mergeCell ref="L336:L337"/>
    <mergeCell ref="M336:M340"/>
    <mergeCell ref="E339:E340"/>
    <mergeCell ref="F339:F340"/>
    <mergeCell ref="K339:K340"/>
    <mergeCell ref="E343:E344"/>
    <mergeCell ref="F343:F344"/>
    <mergeCell ref="K343:K344"/>
    <mergeCell ref="L343:L344"/>
    <mergeCell ref="M343:M344"/>
    <mergeCell ref="E346:E347"/>
    <mergeCell ref="F346:F347"/>
    <mergeCell ref="K346:K347"/>
    <mergeCell ref="M346:M351"/>
    <mergeCell ref="E112:E113"/>
    <mergeCell ref="F112:F113"/>
    <mergeCell ref="M386:M387"/>
    <mergeCell ref="C394:C395"/>
    <mergeCell ref="K355:K356"/>
    <mergeCell ref="N355:N374"/>
    <mergeCell ref="E357:E358"/>
    <mergeCell ref="F357:F358"/>
    <mergeCell ref="K357:K358"/>
    <mergeCell ref="L357:L358"/>
    <mergeCell ref="M357:M361"/>
    <mergeCell ref="E360:E361"/>
    <mergeCell ref="F360:F361"/>
    <mergeCell ref="K360:K361"/>
    <mergeCell ref="L360:L361"/>
    <mergeCell ref="E364:E365"/>
    <mergeCell ref="F364:F365"/>
    <mergeCell ref="K364:K365"/>
    <mergeCell ref="M364:M365"/>
    <mergeCell ref="E367:E368"/>
    <mergeCell ref="F367:F368"/>
    <mergeCell ref="K367:K368"/>
    <mergeCell ref="M367:M369"/>
    <mergeCell ref="M371:M373"/>
    <mergeCell ref="N377:N393"/>
    <mergeCell ref="E379:E380"/>
    <mergeCell ref="E389:E390"/>
    <mergeCell ref="F389:F390"/>
    <mergeCell ref="K389:K390"/>
    <mergeCell ref="M389:M392"/>
    <mergeCell ref="D394:D395"/>
    <mergeCell ref="B396:B414"/>
    <mergeCell ref="C396:C406"/>
    <mergeCell ref="D396:D406"/>
    <mergeCell ref="M396:M398"/>
    <mergeCell ref="C410:C411"/>
    <mergeCell ref="B377:B395"/>
    <mergeCell ref="C377:C390"/>
    <mergeCell ref="D377:D390"/>
    <mergeCell ref="K379:K380"/>
    <mergeCell ref="L379:L380"/>
    <mergeCell ref="M379:M383"/>
    <mergeCell ref="E382:E383"/>
    <mergeCell ref="F382:F383"/>
    <mergeCell ref="K382:K383"/>
    <mergeCell ref="L382:L383"/>
    <mergeCell ref="E386:E387"/>
    <mergeCell ref="F386:F387"/>
    <mergeCell ref="K386:K387"/>
    <mergeCell ref="L386:L387"/>
    <mergeCell ref="N396:N412"/>
    <mergeCell ref="E397:E398"/>
    <mergeCell ref="F397:F398"/>
    <mergeCell ref="K397:K398"/>
    <mergeCell ref="E401:E402"/>
    <mergeCell ref="F401:F402"/>
    <mergeCell ref="K401:K402"/>
    <mergeCell ref="L401:L402"/>
    <mergeCell ref="M401:M402"/>
    <mergeCell ref="E404:E405"/>
    <mergeCell ref="F404:F405"/>
    <mergeCell ref="K404:K405"/>
    <mergeCell ref="L404:L405"/>
    <mergeCell ref="M404:M405"/>
    <mergeCell ref="M407:M411"/>
    <mergeCell ref="M76:M77"/>
    <mergeCell ref="M104:M107"/>
    <mergeCell ref="M92:M93"/>
    <mergeCell ref="M102:M103"/>
    <mergeCell ref="M99:M101"/>
    <mergeCell ref="M123:M125"/>
    <mergeCell ref="M148:M149"/>
    <mergeCell ref="M179:M180"/>
    <mergeCell ref="M216:M218"/>
    <mergeCell ref="M146:M147"/>
    <mergeCell ref="A4:A11"/>
    <mergeCell ref="A12:A16"/>
    <mergeCell ref="A17:A23"/>
    <mergeCell ref="A24:A25"/>
    <mergeCell ref="A26:A27"/>
    <mergeCell ref="A28:A31"/>
    <mergeCell ref="A32:A35"/>
    <mergeCell ref="A36:A39"/>
    <mergeCell ref="A40:A59"/>
    <mergeCell ref="A60:A86"/>
    <mergeCell ref="A87:A110"/>
    <mergeCell ref="A111:A135"/>
    <mergeCell ref="A136:A154"/>
    <mergeCell ref="A155:A168"/>
    <mergeCell ref="A169:A187"/>
    <mergeCell ref="A188:A199"/>
    <mergeCell ref="A200:A203"/>
    <mergeCell ref="A204:A231"/>
    <mergeCell ref="L101:L103"/>
    <mergeCell ref="L179:L180"/>
    <mergeCell ref="L253:L255"/>
    <mergeCell ref="A486:A492"/>
    <mergeCell ref="A415:A431"/>
    <mergeCell ref="A432:A452"/>
    <mergeCell ref="A453:A477"/>
    <mergeCell ref="A478:A482"/>
    <mergeCell ref="A483:A485"/>
    <mergeCell ref="A232:A238"/>
    <mergeCell ref="A239:A263"/>
    <mergeCell ref="A264:A289"/>
    <mergeCell ref="A290:A312"/>
    <mergeCell ref="A313:A333"/>
    <mergeCell ref="A334:A354"/>
    <mergeCell ref="A355:A376"/>
    <mergeCell ref="A377:A395"/>
    <mergeCell ref="A396:A414"/>
    <mergeCell ref="K470:K471"/>
    <mergeCell ref="K377:K378"/>
    <mergeCell ref="K334:K335"/>
    <mergeCell ref="L112:L113"/>
    <mergeCell ref="K160:K161"/>
    <mergeCell ref="K163:K164"/>
  </mergeCells>
  <pageMargins left="0" right="0" top="0" bottom="0" header="0" footer="0"/>
  <pageSetup paperSize="9" scale="42" fitToHeight="259" orientation="landscape" r:id="rId1"/>
  <headerFooter>
    <oddFooter>&amp;C&amp;P</oddFooter>
  </headerFooter>
  <ignoredErrors>
    <ignoredError sqref="K22 J45 J7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Игоревна Ровкина</dc:creator>
  <cp:lastModifiedBy>Васютина Ольга Валерьевна</cp:lastModifiedBy>
  <cp:lastPrinted>2020-03-19T11:23:49Z</cp:lastPrinted>
  <dcterms:created xsi:type="dcterms:W3CDTF">2016-01-26T06:23:11Z</dcterms:created>
  <dcterms:modified xsi:type="dcterms:W3CDTF">2020-03-19T11:23:57Z</dcterms:modified>
</cp:coreProperties>
</file>