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315" windowWidth="15450" windowHeight="10260"/>
  </bookViews>
  <sheets>
    <sheet name="2019 год" sheetId="3" r:id="rId1"/>
  </sheets>
  <definedNames>
    <definedName name="_xlnm._FilterDatabase" localSheetId="0" hidden="1">'2019 год'!$A$7:$H$107</definedName>
    <definedName name="APPT" localSheetId="0">'2019 год'!#REF!</definedName>
    <definedName name="FIO" localSheetId="0">'2019 год'!#REF!</definedName>
    <definedName name="SIGN" localSheetId="0">'2019 год'!#REF!</definedName>
    <definedName name="_xlnm.Print_Titles" localSheetId="0">'2019 год'!$7:$7</definedName>
    <definedName name="_xlnm.Print_Area" localSheetId="0">'2019 год'!$A$1:$H$155</definedName>
  </definedNames>
  <calcPr calcId="145621"/>
</workbook>
</file>

<file path=xl/calcChain.xml><?xml version="1.0" encoding="utf-8"?>
<calcChain xmlns="http://schemas.openxmlformats.org/spreadsheetml/2006/main">
  <c r="C149" i="3" l="1"/>
  <c r="C148" i="3" s="1"/>
  <c r="C145" i="3"/>
  <c r="C144" i="3" s="1"/>
  <c r="C134" i="3"/>
  <c r="C131" i="3"/>
  <c r="C129" i="3"/>
  <c r="C128" i="3"/>
  <c r="C119" i="3"/>
  <c r="C118" i="3"/>
  <c r="C117" i="3"/>
  <c r="C116" i="3"/>
  <c r="C115" i="3"/>
  <c r="C114" i="3"/>
  <c r="C113" i="3"/>
  <c r="C112" i="3"/>
  <c r="C111" i="3"/>
  <c r="C108" i="3"/>
  <c r="C106" i="3"/>
  <c r="C105" i="3"/>
  <c r="C104" i="3"/>
  <c r="C103" i="3"/>
  <c r="C100" i="3"/>
  <c r="C99" i="3"/>
  <c r="C98" i="3"/>
  <c r="C97" i="3"/>
  <c r="C91" i="3"/>
  <c r="C88" i="3"/>
  <c r="C87" i="3"/>
  <c r="C80" i="3"/>
  <c r="C79" i="3"/>
  <c r="C55" i="3"/>
  <c r="C49" i="3"/>
  <c r="C46" i="3" s="1"/>
  <c r="C45" i="3" s="1"/>
  <c r="E155" i="3" l="1"/>
  <c r="E154" i="3"/>
  <c r="E153" i="3"/>
  <c r="E152" i="3"/>
  <c r="E151" i="3"/>
  <c r="E150" i="3"/>
  <c r="E147" i="3"/>
  <c r="E146" i="3"/>
  <c r="E143" i="3"/>
  <c r="E142" i="3"/>
  <c r="E141" i="3"/>
  <c r="E140" i="3"/>
  <c r="E139" i="3"/>
  <c r="E138" i="3"/>
  <c r="E137" i="3"/>
  <c r="E136" i="3"/>
  <c r="E135" i="3"/>
  <c r="E133" i="3"/>
  <c r="E132" i="3"/>
  <c r="E130" i="3"/>
  <c r="E127" i="3"/>
  <c r="E126" i="3"/>
  <c r="E125" i="3"/>
  <c r="E124" i="3"/>
  <c r="E123" i="3"/>
  <c r="E122" i="3"/>
  <c r="E121" i="3"/>
  <c r="E120" i="3"/>
  <c r="E110" i="3"/>
  <c r="E109" i="3"/>
  <c r="E107" i="3"/>
  <c r="E102" i="3"/>
  <c r="E101" i="3"/>
  <c r="E96" i="3"/>
  <c r="E95" i="3"/>
  <c r="E94" i="3"/>
  <c r="E93" i="3"/>
  <c r="E92" i="3"/>
  <c r="E90" i="3"/>
  <c r="E89" i="3"/>
  <c r="E86" i="3"/>
  <c r="E85" i="3"/>
  <c r="E84" i="3"/>
  <c r="E83" i="3"/>
  <c r="E82" i="3"/>
  <c r="E81" i="3"/>
  <c r="E78" i="3"/>
  <c r="E77" i="3"/>
  <c r="E76" i="3"/>
  <c r="E75" i="3"/>
  <c r="E74" i="3"/>
  <c r="E73" i="3"/>
  <c r="E72" i="3"/>
  <c r="E71" i="3"/>
  <c r="E70" i="3"/>
  <c r="E69" i="3"/>
  <c r="E68" i="3"/>
  <c r="E67" i="3"/>
  <c r="E66" i="3"/>
  <c r="E65" i="3"/>
  <c r="E64" i="3"/>
  <c r="E63" i="3"/>
  <c r="E62" i="3"/>
  <c r="E61" i="3"/>
  <c r="E60" i="3"/>
  <c r="E59" i="3"/>
  <c r="E58" i="3"/>
  <c r="E57" i="3"/>
  <c r="E56" i="3"/>
  <c r="E54" i="3"/>
  <c r="E53" i="3"/>
  <c r="E52" i="3"/>
  <c r="E51" i="3"/>
  <c r="E50" i="3"/>
  <c r="E48" i="3"/>
  <c r="E47" i="3"/>
  <c r="E44" i="3"/>
  <c r="E43" i="3"/>
  <c r="E42" i="3"/>
  <c r="E41" i="3"/>
  <c r="E40" i="3"/>
  <c r="E38" i="3"/>
  <c r="E37" i="3"/>
  <c r="E35" i="3"/>
  <c r="E34" i="3"/>
  <c r="E33" i="3"/>
  <c r="E31" i="3"/>
  <c r="E30" i="3"/>
  <c r="E29" i="3"/>
  <c r="E28" i="3"/>
  <c r="E27" i="3"/>
  <c r="E25" i="3"/>
  <c r="E24" i="3"/>
  <c r="E23" i="3"/>
  <c r="E22" i="3"/>
  <c r="E20" i="3"/>
  <c r="E19" i="3"/>
  <c r="E18" i="3"/>
  <c r="E16" i="3"/>
  <c r="E14" i="3"/>
  <c r="E12" i="3"/>
  <c r="E11" i="3"/>
  <c r="G155" i="3"/>
  <c r="G154" i="3"/>
  <c r="G153" i="3"/>
  <c r="G152" i="3"/>
  <c r="G151" i="3"/>
  <c r="H150" i="3"/>
  <c r="H147" i="3"/>
  <c r="H146" i="3"/>
  <c r="H143" i="3"/>
  <c r="H142" i="3"/>
  <c r="H141" i="3"/>
  <c r="H139" i="3"/>
  <c r="H138" i="3"/>
  <c r="H136" i="3"/>
  <c r="H135" i="3"/>
  <c r="H133" i="3"/>
  <c r="H132" i="3"/>
  <c r="H130" i="3"/>
  <c r="H127" i="3"/>
  <c r="H126" i="3"/>
  <c r="H125" i="3"/>
  <c r="H124" i="3"/>
  <c r="H123" i="3"/>
  <c r="H122" i="3"/>
  <c r="H121" i="3"/>
  <c r="H120" i="3"/>
  <c r="H110" i="3"/>
  <c r="H109" i="3"/>
  <c r="H107" i="3"/>
  <c r="H102" i="3"/>
  <c r="H101" i="3"/>
  <c r="H96" i="3"/>
  <c r="H95" i="3"/>
  <c r="H94" i="3"/>
  <c r="H93" i="3"/>
  <c r="H92" i="3"/>
  <c r="H90" i="3"/>
  <c r="H89" i="3"/>
  <c r="H86" i="3"/>
  <c r="H85" i="3"/>
  <c r="H84" i="3"/>
  <c r="H83" i="3"/>
  <c r="H82" i="3"/>
  <c r="H81" i="3"/>
  <c r="H78" i="3"/>
  <c r="H77" i="3"/>
  <c r="H76" i="3"/>
  <c r="H75" i="3"/>
  <c r="H74" i="3"/>
  <c r="H73" i="3"/>
  <c r="H72" i="3"/>
  <c r="H71" i="3"/>
  <c r="H69" i="3"/>
  <c r="H68" i="3"/>
  <c r="H67" i="3"/>
  <c r="H66" i="3"/>
  <c r="H65" i="3"/>
  <c r="H64" i="3"/>
  <c r="H63" i="3"/>
  <c r="H62" i="3"/>
  <c r="H61" i="3"/>
  <c r="H60" i="3"/>
  <c r="H59" i="3"/>
  <c r="H58" i="3"/>
  <c r="H57" i="3"/>
  <c r="H56" i="3"/>
  <c r="H54" i="3"/>
  <c r="H53" i="3"/>
  <c r="H52" i="3"/>
  <c r="H51" i="3"/>
  <c r="H50" i="3"/>
  <c r="G150" i="3"/>
  <c r="G147" i="3"/>
  <c r="G146" i="3"/>
  <c r="G143" i="3"/>
  <c r="G142" i="3"/>
  <c r="G141" i="3"/>
  <c r="G140" i="3"/>
  <c r="G139" i="3"/>
  <c r="G138" i="3"/>
  <c r="G137" i="3"/>
  <c r="G136" i="3"/>
  <c r="G135" i="3"/>
  <c r="G133" i="3"/>
  <c r="G132" i="3"/>
  <c r="G130" i="3"/>
  <c r="G127" i="3"/>
  <c r="G126" i="3"/>
  <c r="G125" i="3"/>
  <c r="G124" i="3"/>
  <c r="G123" i="3"/>
  <c r="G122" i="3"/>
  <c r="G121" i="3"/>
  <c r="G120" i="3"/>
  <c r="G110" i="3"/>
  <c r="G109" i="3"/>
  <c r="G107" i="3"/>
  <c r="G102" i="3"/>
  <c r="G101" i="3"/>
  <c r="G96" i="3"/>
  <c r="G95" i="3"/>
  <c r="G94" i="3"/>
  <c r="G93" i="3"/>
  <c r="G92" i="3"/>
  <c r="G90" i="3"/>
  <c r="G89" i="3"/>
  <c r="G86" i="3"/>
  <c r="G85" i="3"/>
  <c r="G84" i="3"/>
  <c r="G83" i="3"/>
  <c r="G82" i="3"/>
  <c r="G81" i="3"/>
  <c r="G78" i="3"/>
  <c r="G77" i="3"/>
  <c r="G76" i="3"/>
  <c r="G75" i="3"/>
  <c r="G74" i="3"/>
  <c r="G73" i="3"/>
  <c r="G72" i="3"/>
  <c r="G71" i="3"/>
  <c r="G70" i="3"/>
  <c r="G69" i="3"/>
  <c r="G68" i="3"/>
  <c r="G67" i="3"/>
  <c r="G66" i="3"/>
  <c r="G65" i="3"/>
  <c r="G64" i="3"/>
  <c r="G63" i="3"/>
  <c r="G62" i="3"/>
  <c r="G61" i="3"/>
  <c r="G60" i="3"/>
  <c r="G59" i="3"/>
  <c r="G58" i="3"/>
  <c r="G57" i="3"/>
  <c r="G56" i="3"/>
  <c r="G54" i="3"/>
  <c r="G53" i="3"/>
  <c r="G52" i="3"/>
  <c r="G51" i="3"/>
  <c r="G50" i="3"/>
  <c r="G48" i="3"/>
  <c r="G47" i="3"/>
  <c r="D149" i="3"/>
  <c r="D148" i="3" s="1"/>
  <c r="H148" i="3" s="1"/>
  <c r="D145" i="3"/>
  <c r="D144" i="3" s="1"/>
  <c r="H144" i="3" s="1"/>
  <c r="D134" i="3"/>
  <c r="G134" i="3" s="1"/>
  <c r="D131" i="3"/>
  <c r="G131" i="3" s="1"/>
  <c r="D129" i="3"/>
  <c r="G129" i="3" s="1"/>
  <c r="D128" i="3"/>
  <c r="G128" i="3" s="1"/>
  <c r="D119" i="3"/>
  <c r="G119" i="3" s="1"/>
  <c r="D118" i="3"/>
  <c r="G118" i="3" s="1"/>
  <c r="D117" i="3"/>
  <c r="G117" i="3" s="1"/>
  <c r="D116" i="3"/>
  <c r="G116" i="3" s="1"/>
  <c r="D114" i="3"/>
  <c r="G114" i="3" s="1"/>
  <c r="D113" i="3"/>
  <c r="G113" i="3" s="1"/>
  <c r="D112" i="3"/>
  <c r="G112" i="3" s="1"/>
  <c r="D111" i="3"/>
  <c r="G111" i="3" s="1"/>
  <c r="D108" i="3"/>
  <c r="G108" i="3" s="1"/>
  <c r="D106" i="3"/>
  <c r="G106" i="3" s="1"/>
  <c r="D105" i="3"/>
  <c r="G105" i="3" s="1"/>
  <c r="D104" i="3"/>
  <c r="G104" i="3" s="1"/>
  <c r="D103" i="3"/>
  <c r="G103" i="3" s="1"/>
  <c r="D100" i="3"/>
  <c r="G100" i="3" s="1"/>
  <c r="D99" i="3"/>
  <c r="G99" i="3" s="1"/>
  <c r="D98" i="3"/>
  <c r="G98" i="3" s="1"/>
  <c r="D97" i="3"/>
  <c r="G97" i="3" s="1"/>
  <c r="D88" i="3"/>
  <c r="G88" i="3" s="1"/>
  <c r="D87" i="3"/>
  <c r="G87" i="3" s="1"/>
  <c r="D80" i="3"/>
  <c r="G80" i="3" s="1"/>
  <c r="D79" i="3"/>
  <c r="G79" i="3" s="1"/>
  <c r="D55" i="3"/>
  <c r="G55" i="3" s="1"/>
  <c r="E80" i="3" l="1"/>
  <c r="E88" i="3"/>
  <c r="E98" i="3"/>
  <c r="E100" i="3"/>
  <c r="E104" i="3"/>
  <c r="E106" i="3"/>
  <c r="E108" i="3"/>
  <c r="E112" i="3"/>
  <c r="E114" i="3"/>
  <c r="E116" i="3"/>
  <c r="E118" i="3"/>
  <c r="E128" i="3"/>
  <c r="E134" i="3"/>
  <c r="E144" i="3"/>
  <c r="E148" i="3"/>
  <c r="E55" i="3"/>
  <c r="E79" i="3"/>
  <c r="E97" i="3"/>
  <c r="E99" i="3"/>
  <c r="E103" i="3"/>
  <c r="E105" i="3"/>
  <c r="E111" i="3"/>
  <c r="E113" i="3"/>
  <c r="E117" i="3"/>
  <c r="E119" i="3"/>
  <c r="E129" i="3"/>
  <c r="E131" i="3"/>
  <c r="E145" i="3"/>
  <c r="E149" i="3"/>
  <c r="D49" i="3"/>
  <c r="D91" i="3"/>
  <c r="D115" i="3"/>
  <c r="G144" i="3"/>
  <c r="G148" i="3"/>
  <c r="H55" i="3"/>
  <c r="H80" i="3"/>
  <c r="H88" i="3"/>
  <c r="H99" i="3"/>
  <c r="H103" i="3"/>
  <c r="H105" i="3"/>
  <c r="H111" i="3"/>
  <c r="H113" i="3"/>
  <c r="H115" i="3"/>
  <c r="H117" i="3"/>
  <c r="H119" i="3"/>
  <c r="H129" i="3"/>
  <c r="H131" i="3"/>
  <c r="H145" i="3"/>
  <c r="H149" i="3"/>
  <c r="G145" i="3"/>
  <c r="G149" i="3"/>
  <c r="H79" i="3"/>
  <c r="H87" i="3"/>
  <c r="H91" i="3"/>
  <c r="H97" i="3"/>
  <c r="H100" i="3"/>
  <c r="H104" i="3"/>
  <c r="H106" i="3"/>
  <c r="H108" i="3"/>
  <c r="H112" i="3"/>
  <c r="H114" i="3"/>
  <c r="H116" i="3"/>
  <c r="H118" i="3"/>
  <c r="H128" i="3"/>
  <c r="H134" i="3"/>
  <c r="D46" i="3"/>
  <c r="G91" i="3" l="1"/>
  <c r="E91" i="3"/>
  <c r="E87" i="3"/>
  <c r="G115" i="3"/>
  <c r="E115" i="3"/>
  <c r="G49" i="3"/>
  <c r="E49" i="3"/>
  <c r="H49" i="3"/>
  <c r="D45" i="3"/>
  <c r="H46" i="3"/>
  <c r="F26" i="3"/>
  <c r="D26" i="3"/>
  <c r="E26" i="3" s="1"/>
  <c r="E45" i="3" l="1"/>
  <c r="E46" i="3"/>
  <c r="D15" i="3"/>
  <c r="E15" i="3" s="1"/>
  <c r="G16" i="3" l="1"/>
  <c r="F15" i="3"/>
  <c r="G15" i="3" s="1"/>
  <c r="H42" i="3"/>
  <c r="H41" i="3"/>
  <c r="H38" i="3"/>
  <c r="G37" i="3"/>
  <c r="H35" i="3"/>
  <c r="G33" i="3"/>
  <c r="H31" i="3"/>
  <c r="G30" i="3"/>
  <c r="G29" i="3"/>
  <c r="H27" i="3"/>
  <c r="H24" i="3"/>
  <c r="G23" i="3"/>
  <c r="G19" i="3"/>
  <c r="H19" i="3"/>
  <c r="G18" i="3"/>
  <c r="D13" i="3"/>
  <c r="G12" i="3"/>
  <c r="G42" i="3"/>
  <c r="H40" i="3"/>
  <c r="G40" i="3"/>
  <c r="F39" i="3"/>
  <c r="D39" i="3"/>
  <c r="H37" i="3"/>
  <c r="F36" i="3"/>
  <c r="H34" i="3"/>
  <c r="G34" i="3"/>
  <c r="H33" i="3"/>
  <c r="F32" i="3"/>
  <c r="H30" i="3"/>
  <c r="H29" i="3"/>
  <c r="H28" i="3"/>
  <c r="G28" i="3"/>
  <c r="G26" i="3"/>
  <c r="G24" i="3"/>
  <c r="F21" i="3"/>
  <c r="H20" i="3"/>
  <c r="G20" i="3"/>
  <c r="H18" i="3"/>
  <c r="F17" i="3"/>
  <c r="F13" i="3"/>
  <c r="H11" i="3"/>
  <c r="G11" i="3"/>
  <c r="F10" i="3"/>
  <c r="D10" i="3"/>
  <c r="G25" i="3"/>
  <c r="G39" i="3"/>
  <c r="G41" i="3"/>
  <c r="G31" i="3"/>
  <c r="G27" i="3"/>
  <c r="G22" i="3"/>
  <c r="D17" i="3"/>
  <c r="E17" i="3" s="1"/>
  <c r="H22" i="3"/>
  <c r="E39" i="3" l="1"/>
  <c r="E13" i="3"/>
  <c r="E10" i="3"/>
  <c r="G46" i="3"/>
  <c r="H43" i="3"/>
  <c r="H39" i="3"/>
  <c r="D21" i="3"/>
  <c r="H23" i="3"/>
  <c r="G35" i="3"/>
  <c r="H44" i="3"/>
  <c r="H26" i="3"/>
  <c r="D36" i="3"/>
  <c r="E36" i="3" s="1"/>
  <c r="G38" i="3"/>
  <c r="G43" i="3"/>
  <c r="G44" i="3"/>
  <c r="D32" i="3"/>
  <c r="E32" i="3" s="1"/>
  <c r="H17" i="3"/>
  <c r="G17" i="3"/>
  <c r="H13" i="3"/>
  <c r="G13" i="3"/>
  <c r="G14" i="3"/>
  <c r="H14" i="3"/>
  <c r="F9" i="3"/>
  <c r="H10" i="3"/>
  <c r="H12" i="3"/>
  <c r="G10" i="3"/>
  <c r="G21" i="3" l="1"/>
  <c r="E21" i="3"/>
  <c r="D9" i="3"/>
  <c r="G9" i="3" s="1"/>
  <c r="H21" i="3"/>
  <c r="G45" i="3"/>
  <c r="H45" i="3"/>
  <c r="G32" i="3"/>
  <c r="H32" i="3"/>
  <c r="F8" i="3"/>
  <c r="G36" i="3"/>
  <c r="H36" i="3"/>
  <c r="H9" i="3" l="1"/>
  <c r="E9" i="3"/>
  <c r="D8" i="3"/>
  <c r="E8" i="3" s="1"/>
  <c r="H8" i="3" l="1"/>
  <c r="G8" i="3"/>
</calcChain>
</file>

<file path=xl/sharedStrings.xml><?xml version="1.0" encoding="utf-8"?>
<sst xmlns="http://schemas.openxmlformats.org/spreadsheetml/2006/main" count="316" uniqueCount="314">
  <si>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</si>
  <si>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</si>
  <si>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</si>
  <si>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</si>
  <si>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</si>
  <si>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</si>
  <si>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</si>
  <si>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Иные межбюджетные трансферты</t>
  </si>
  <si>
    <t>Код бюджетной классификации</t>
  </si>
  <si>
    <t>Источники доходов</t>
  </si>
  <si>
    <t>1</t>
  </si>
  <si>
    <t>2</t>
  </si>
  <si>
    <t>3</t>
  </si>
  <si>
    <t>2 00 00000 00 0000 000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</si>
  <si>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</si>
  <si>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2 03 00000 00 0000 000</t>
  </si>
  <si>
    <t>Уточненные бюджетные назначения</t>
  </si>
  <si>
    <t xml:space="preserve">Отклонения
</t>
  </si>
  <si>
    <t>Исполнено</t>
  </si>
  <si>
    <t xml:space="preserve">% исполнения
</t>
  </si>
  <si>
    <t>4</t>
  </si>
  <si>
    <t>5=4-3</t>
  </si>
  <si>
    <t>7=6-4</t>
  </si>
  <si>
    <t>8=6/4</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</si>
  <si>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</si>
  <si>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</si>
  <si>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2 02 00000 00 0000 000</t>
  </si>
  <si>
    <t>6</t>
  </si>
  <si>
    <t xml:space="preserve">Субвенции бюджетам бюджетной системы Российской Федерации
</t>
  </si>
  <si>
    <t>Всего доходов</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</si>
  <si>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</si>
  <si>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</si>
  <si>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</si>
  <si>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</si>
  <si>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</si>
  <si>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</si>
  <si>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</si>
  <si>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</si>
  <si>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</si>
  <si>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</si>
  <si>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</si>
  <si>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</si>
  <si>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</si>
  <si>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</si>
  <si>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</si>
  <si>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</si>
  <si>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</si>
  <si>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</si>
  <si>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</si>
  <si>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</si>
  <si>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</si>
  <si>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</si>
  <si>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</si>
  <si>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</si>
  <si>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</si>
  <si>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</si>
  <si>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</si>
  <si>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</si>
  <si>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</si>
  <si>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</si>
  <si>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</si>
  <si>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</si>
  <si>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1 11 02000 00 0000 120</t>
  </si>
  <si>
    <t>Доходы от размещения средств бюджетов</t>
  </si>
  <si>
    <t>1 11 03000 00 0000 120</t>
  </si>
  <si>
    <t>Проценты, полученные от предоставления бюджетных кредитов внутри страны</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</si>
  <si>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</si>
  <si>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</si>
  <si>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</si>
  <si>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</si>
  <si>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</si>
  <si>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</si>
  <si>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</si>
  <si>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</si>
  <si>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</si>
  <si>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</si>
  <si>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</si>
  <si>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</si>
  <si>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</si>
  <si>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</si>
  <si>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</si>
  <si>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</si>
  <si>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</si>
  <si>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</si>
  <si>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</si>
  <si>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</si>
  <si>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</si>
  <si>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</si>
  <si>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</si>
  <si>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</si>
  <si>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1 15 00000 00 0000 000</t>
  </si>
  <si>
    <t>АДМИНИСТРАТИВНЫЕ ПЛАТЕЖИ И СБОРЫ</t>
  </si>
  <si>
    <t>1 16 00000 00 0000 000</t>
  </si>
  <si>
    <t>ШТРАФЫ, САНКЦИИ, ВОЗМЕЩЕНИЕ УЩЕРБА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</si>
  <si>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</si>
  <si>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</si>
  <si>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</si>
  <si>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</si>
  <si>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</si>
  <si>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Субсидия бюджетам субъектов Российской Федерации на поддержку отрасли культуры</t>
  </si>
  <si>
    <t>Субсидии бюджетам субъектов Российской Федерации на повышение продуктивности в молочном скотоводстве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</si>
  <si>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</si>
  <si>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</si>
  <si>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</si>
  <si>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</si>
  <si>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</si>
  <si>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</si>
  <si>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финансовое обеспечение дорожной деятельности</t>
  </si>
  <si>
    <t xml:space="preserve">2 04 00000 00 0000 000
</t>
  </si>
  <si>
    <t>Субсидии бюджетам субъектов Российской Федерации на поддержку творческой деятельности и техническое оснащение детских и кукольных театров</t>
  </si>
  <si>
    <t>1 17 00000 00 0000 000</t>
  </si>
  <si>
    <t>ПРОЧИЕ НЕНАЛОГОВЫЕ ДОХОДЫ</t>
  </si>
  <si>
    <t>1 09 00000 00 0000 000</t>
  </si>
  <si>
    <t>ЗАДОЛЖЕННОСТЬ И ПЕРЕРАСЧЕТЫ ПО ОТМЕНЕННЫМ НАЛОГАМ, СБОРАМ И ИНЫМ ОБЯЗАТЕЛЬНЫМ ПЛАТЕЖАМ</t>
  </si>
  <si>
    <t>(тысяч рублей)</t>
  </si>
  <si>
    <t>1 05 00000 00 0000 000</t>
  </si>
  <si>
    <t>НАЛОГИ НА СОВОКУПНЫЙ ДОХОД</t>
  </si>
  <si>
    <t>1 05 03000 01 0000 110</t>
  </si>
  <si>
    <t>Единый сельскохозяйственный налог</t>
  </si>
  <si>
    <t>Исполнение в 2019 году приложения 1 к областному закону
"Об областном бюджете Ленинградской области на 2019 год и на плановый период 2020 и 2021 годов"</t>
  </si>
  <si>
    <t>Таблица 1</t>
  </si>
  <si>
    <t>2 02 20000 00 0000 150</t>
  </si>
  <si>
    <t>Субсидии бюджетам бюджетной системы Российской Федерации (межбюджетные субсидии)</t>
  </si>
  <si>
    <t>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</si>
  <si>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</si>
  <si>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2 02 25027 02 0000 150</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</si>
  <si>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</si>
  <si>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</si>
  <si>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</si>
  <si>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</si>
  <si>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2 02 25082 02 0000 150</t>
  </si>
  <si>
    <t>2 02 25084 02 0000 150</t>
  </si>
  <si>
    <t xml:space="preserve">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</si>
  <si>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2 02 25086 02 0000 150</t>
  </si>
  <si>
    <t>2 02 25097 02 0000 150</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</si>
  <si>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</si>
  <si>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</si>
  <si>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</si>
  <si>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</si>
  <si>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</si>
  <si>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</si>
  <si>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2 02 25170 02 0000 150</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</si>
  <si>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</si>
  <si>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2 02 25173 02 0000 150</t>
  </si>
  <si>
    <t>Субсидии бюджетам субъектов Российской Федерации на создание детских технопарков "Кванториум"</t>
  </si>
  <si>
    <t>2 02 25187 02 0000 150</t>
  </si>
  <si>
    <t xml:space="preserve">Субсидии бюджетам субъектов Российской Федерации на поддержку образования для детей с ограниченными возможностями здоровья </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</si>
  <si>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</si>
  <si>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</si>
  <si>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</si>
  <si>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</si>
  <si>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</si>
  <si>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</si>
  <si>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</si>
  <si>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</si>
  <si>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</si>
  <si>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</si>
  <si>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2 02 25243 02 0000 150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</si>
  <si>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</si>
  <si>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 xml:space="preserve">2 02 25297 02 0000 150
</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</si>
  <si>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</si>
  <si>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2 02 25402 02 0000 150</t>
  </si>
  <si>
    <t>2 02 25462 02 0000 150</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</si>
  <si>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</si>
  <si>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</si>
  <si>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</si>
  <si>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</si>
  <si>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2 02 25497 02 0000 150</t>
  </si>
  <si>
    <t>Субсидии бюджетам субъектов Российской Федерации на реализацию мероприятий по обеспечению жильем молодых семей</t>
  </si>
  <si>
    <t>2 02 25511 02 0000 150</t>
  </si>
  <si>
    <t xml:space="preserve">Субсидии бюджетам субъектов Российской Федерации на проведение комплексных кадастровых работ </t>
  </si>
  <si>
    <t>2 02 25517 02 0000 150</t>
  </si>
  <si>
    <t>2 02 25519 02 0000 150</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</si>
  <si>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</si>
  <si>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</si>
  <si>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</si>
  <si>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</si>
  <si>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</si>
  <si>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</si>
  <si>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</si>
  <si>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</si>
  <si>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</si>
  <si>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</si>
  <si>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</si>
  <si>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2 02 25554 02 0000 150</t>
  </si>
  <si>
    <t>Субсидии бюджетам субъектов Российской Федерации на обеспечение авиационным обслуживанием для оказания медицинской помощи</t>
  </si>
  <si>
    <t>2 02 25555 02 0000 150</t>
  </si>
  <si>
    <t>2 02 25567 02 0000 150</t>
  </si>
  <si>
    <t>Субсидии бюджетам субъектов Российской Федерации на реализацию мероприятий по устойчивому развитию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</si>
  <si>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</si>
  <si>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</si>
  <si>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</si>
  <si>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устойчивому развитию сельских территорий</t>
  </si>
  <si>
    <t>2 02 30000 00 0000 150</t>
  </si>
  <si>
    <t>2 02 35090 02 0000 150</t>
  </si>
  <si>
    <t>2 02 35118 02 0000 150</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</si>
  <si>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</si>
  <si>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</si>
  <si>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</si>
  <si>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2 02 35129 02 0000 150</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</si>
  <si>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</si>
  <si>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</si>
  <si>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2 02 35135 02 0000 150</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</si>
  <si>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</si>
  <si>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2 02 35137 02 0000 150</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</si>
  <si>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</si>
  <si>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</si>
  <si>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</si>
  <si>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2 02 35240 02 0000 150</t>
  </si>
  <si>
    <t>2 02 35250 02 0000 150</t>
  </si>
  <si>
    <t>2 02 35260 02 0000 150</t>
  </si>
  <si>
    <t>2 02 35270 02 0000 150</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</si>
  <si>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</si>
  <si>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</si>
  <si>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</si>
  <si>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2 02 35380 02 0000 150</t>
  </si>
  <si>
    <t>2 02 35429 02 0000 150</t>
  </si>
  <si>
    <t>2 02 35430 02 0000 150</t>
  </si>
  <si>
    <t>2 02 35432 02 0000 150</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</si>
  <si>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</si>
  <si>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</si>
  <si>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2 02 35900 02 0000 150</t>
  </si>
  <si>
    <t>2 02 40000 00 0000 150</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</si>
  <si>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</si>
  <si>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</si>
  <si>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</si>
  <si>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</si>
  <si>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2 02 45161 02 0000 150</t>
  </si>
  <si>
    <t>2 02 45190 02 0000 150</t>
  </si>
  <si>
    <t>2 02 45191 02 0000 150</t>
  </si>
  <si>
    <t xml:space="preserve">Межбюджетные трансферты, передаваемые бюджетам субъектов Российской Федерации на оснащение медицинских учреждений передвижными медицинскими комплексами для оказания медицинской помощи жителям населенных пунктов с численностью населения до 100 человек </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</si>
  <si>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</si>
  <si>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</si>
  <si>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</si>
  <si>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 xml:space="preserve">Межбюджетные трансферты, передаваемые бюджетам субъектов Российской Федерации на развитие материально-технической базы амбулаторий, фельдшерских и фельдшерско-акушерских пунктов для населенных пунктов с численностью населения от 101 до 2000 человек </t>
  </si>
  <si>
    <t>2 02 45216 02 0000 150</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</si>
  <si>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</si>
  <si>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2 02 45293 02 0000 150</t>
  </si>
  <si>
    <t>Межбюджетные трансферты, передаваемые бюджетам субъектов Российской Федерации на приобретение автотранспорта</t>
  </si>
  <si>
    <t>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</si>
  <si>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</si>
  <si>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2 02 45390 02 0000 150</t>
  </si>
  <si>
    <t>2 02 45468 02 0000 150</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</si>
  <si>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</si>
  <si>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реализацию программ формирования современной городской среды</t>
  </si>
  <si>
    <t>2 02 25674 02 0000 150</t>
  </si>
  <si>
    <t xml:space="preserve">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</si>
  <si>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 xml:space="preserve">Субвенции бюджетам субъектов Российской Федерации на улучшение экологического состояния гидрографической сети </t>
  </si>
  <si>
    <t>Субвенции бюджетам субъектов Российской Федерации на увеличение площади лесовосстановления</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</si>
  <si>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</si>
  <si>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</si>
  <si>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</si>
  <si>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</si>
  <si>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</si>
  <si>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</si>
  <si>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2 02 45198 02 0000 150</t>
  </si>
  <si>
    <t xml:space="preserve">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
</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</si>
  <si>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</si>
  <si>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</si>
  <si>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2 02 45399 02 0000 150</t>
  </si>
  <si>
    <t xml:space="preserve">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
</t>
  </si>
  <si>
    <t>2 02 45422 02 0000 150</t>
  </si>
  <si>
    <t xml:space="preserve">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t>
  </si>
  <si>
    <t>2 02 45424 02 0000 150</t>
  </si>
  <si>
    <t xml:space="preserve">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</si>
  <si>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2 02 45425 02 0000 150</t>
  </si>
  <si>
    <t xml:space="preserve">Межбюджетные трансферты, передаваемые бюджетам субъектов Российской Федерации на премирование регионов - победителей Ночной хоккейной лиги
</t>
  </si>
  <si>
    <t>2 02 45433 02 0000 150</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</si>
  <si>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</si>
  <si>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2 02 45454 02 0000 150</t>
  </si>
  <si>
    <t xml:space="preserve">Межбюджетные трансферты, передаваемые бюджетам субъектов Российской Федерации на создание модельных муниципальных библиотек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</si>
  <si>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</si>
  <si>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2 02 45476 02 0000 150</t>
  </si>
  <si>
    <t xml:space="preserve">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
</t>
  </si>
  <si>
    <t>2 02 45480 02 0000 150</t>
  </si>
  <si>
    <t xml:space="preserve">Межбюджетные трансферты, передаваемые бюджетам субъектов Российской Федерации на создание системы поддержки фермеров и развитие сельской кооперации
</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</si>
  <si>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</si>
  <si>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</si>
  <si>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</si>
  <si>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</si>
  <si>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2 02 49999 02 0000 150</t>
  </si>
  <si>
    <t>Прочие межбюджетные трансферты, передаваемые бюджетам субъектов Российской Федерации</t>
  </si>
  <si>
    <t>2 03 02000 02 0000 150</t>
  </si>
  <si>
    <t xml:space="preserve">2 03 02040 02 0000 150
</t>
  </si>
  <si>
    <t>2 03 02080 02 0000 150</t>
  </si>
  <si>
    <t xml:space="preserve">2 04 02000 02 0000 150
</t>
  </si>
  <si>
    <t xml:space="preserve">2 04 02010 02 0000 150
</t>
  </si>
  <si>
    <t>2 02 10 00 0 00 0 000 150</t>
  </si>
  <si>
    <t>Дотации бюджетам бюджетной системы Российской Федерации</t>
  </si>
  <si>
    <t>2 02 15 54 9 02 0 000 150</t>
  </si>
  <si>
    <t>2 02 45 47 2 02 0 000 150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</si>
  <si>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</si>
  <si>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2 02 45 55 0 02 0 000 150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</si>
  <si>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</si>
  <si>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2 07 00 00 0 00 0 000 000</t>
  </si>
  <si>
    <t>ПРОЧИЕ БЕЗВОЗМЕЗДНЫЕ ПОСТУПЛЕНИЯ</t>
  </si>
  <si>
    <t>2 07 02 00 0 02 0 000 150</t>
  </si>
  <si>
    <t>Прочие безвозмездные поступления в бюджеты субъектов Российской Федерации</t>
  </si>
  <si>
    <t>2 07 02 03 0 02 0 000 150</t>
  </si>
  <si>
    <t>2 18 00 00 0 00 0 000 000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</si>
  <si>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</si>
  <si>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2 19 00 00 0 00 0 000 000</t>
  </si>
  <si>
    <t>ВОЗВРАТ ОСТАТКОВ СУБСИДИЙ, СУБВЕНЦИЙ И ИНЫХ МЕЖБЮДЖЕТНЫХ ТРАНСФЕРТОВ, ИМЕЮЩИХ ЦЕЛЕВОЕ НАЗНАЧЕНИЕ, ПРОШЛЫХ ЛЕТ</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</si>
  <si>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</si>
  <si>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</si>
  <si>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</si>
  <si>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</si>
  <si>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</si>
  <si>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</si>
  <si>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t>
  </si>
  <si>
    <t xml:space="preserve">"Прогнозируемые поступления налоговых, неналоговых доходов и безвозмездных поступлений  по кодам видов доходов в областной бюджет Ленинградской области на 2019 год"    </t>
  </si>
  <si>
    <t>более чем в 71 раз</t>
  </si>
  <si>
    <t>Утверждено областным законом об областном бюджете на 2019 год
(в редакции
№ 95-оз от 04.12.2019)</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</si>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</sst>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0"/>
      <name val="Arial"/>
      <charset val="204"/>
    </font>
    <font>
      <b/>
      <sz val="12"/>
      <name val="Times New Roman"/>
      <family val="1"/>
      <charset val="204"/>
    </font>
    <font>
      <sz val="12"/>
      <name val="Times New Roman"/>
      <family val="1"/>
      <charset val="204"/>
    </font>
    <font>
      <b/>
      <sz val="14"/>
      <name val="Times New Roman"/>
      <family val="1"/>
      <charset val="204"/>
    </font>
    <font>
      <sz val="11"/>
      <color rgb="FF000000"/>
      <name val="Calibri"/>
      <family val="2"/>
      <scheme val="minor"/>
    </font>
    <font>
      <sz val="12"/>
      <color rgb="FFFF0000"/>
      <name val="Times New Roman"/>
      <family val="1"/>
      <charset val="204"/>
    </font>
    <font>
      <b/>
      <sz val="12"/>
      <color rgb="FFFF0000"/>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45">
    <xf numFmtId="0" fontId="0" fillId="0" borderId="0" xfId="0"/>
    <xf numFmtId="0" fontId="2" fillId="2" borderId="0" xfId="0" applyNumberFormat="1" applyFont="1" applyFill="1" applyAlignment="1">
      <alignment vertical="top" wrapText="1"/>
    </xf>
    <xf numFmtId="164" fontId="2" fillId="2" borderId="0" xfId="0" applyNumberFormat="1" applyFont="1" applyFill="1" applyAlignment="1">
      <alignment horizontal="center" vertical="top" wrapText="1"/>
    </xf>
    <xf numFmtId="0" fontId="5" fillId="2" borderId="0" xfId="0" applyFont="1" applyFill="1"/>
    <xf numFmtId="0" fontId="1" fillId="2" borderId="0" xfId="0" applyFont="1" applyFill="1" applyAlignment="1">
      <alignment horizontal="center" wrapText="1"/>
    </xf>
    <xf numFmtId="0" fontId="2" fillId="2" borderId="0" xfId="0" applyNumberFormat="1" applyFont="1" applyFill="1" applyAlignment="1">
      <alignment horizontal="center" vertical="top"/>
    </xf>
    <xf numFmtId="0" fontId="2" fillId="2" borderId="0" xfId="0" applyFont="1" applyFill="1" applyAlignment="1">
      <alignment horizontal="left" vertical="top"/>
    </xf>
    <xf numFmtId="0" fontId="2" fillId="2" borderId="0" xfId="0" applyFont="1" applyFill="1"/>
    <xf numFmtId="0" fontId="2" fillId="2" borderId="0" xfId="0" applyFont="1" applyFill="1" applyAlignment="1">
      <alignment horizont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5" fillId="2" borderId="0" xfId="0" applyFont="1" applyFill="1" applyAlignment="1">
      <alignment vertical="center"/>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164" fontId="8"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164" fontId="9" fillId="2" borderId="1" xfId="0" applyNumberFormat="1"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5" fillId="2" borderId="0" xfId="0" applyFont="1" applyFill="1" applyAlignment="1">
      <alignment horizontal="center"/>
    </xf>
    <xf numFmtId="164" fontId="1"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0" xfId="0" applyFont="1" applyFill="1" applyAlignment="1">
      <alignment horizontal="left" vertical="top" wrapText="1"/>
    </xf>
    <xf numFmtId="0" fontId="1" fillId="2" borderId="0" xfId="0" applyFont="1" applyFill="1" applyAlignment="1">
      <alignment horizontal="left" wrapText="1"/>
    </xf>
    <xf numFmtId="0" fontId="7"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0" xfId="0" applyFont="1" applyFill="1" applyAlignment="1">
      <alignment horizontal="left"/>
    </xf>
    <xf numFmtId="164" fontId="1" fillId="2" borderId="0" xfId="0" applyNumberFormat="1" applyFont="1" applyFill="1" applyAlignment="1">
      <alignment horizontal="right" vertical="top" wrapText="1"/>
    </xf>
    <xf numFmtId="0" fontId="3" fillId="2" borderId="0" xfId="0" applyFont="1" applyFill="1" applyAlignment="1">
      <alignment horizontal="center" vertical="center" wrapText="1"/>
    </xf>
    <xf numFmtId="0" fontId="3" fillId="2" borderId="0" xfId="0" applyFont="1" applyFill="1" applyAlignment="1">
      <alignment horizontal="center" wrapText="1"/>
    </xf>
  </cellXfs>
  <cellStyles count="2">
    <cellStyle name="Normal" xfId="1"/>
    <cellStyle name="Обычный"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H157"/>
  <sheetViews>
    <sheetView tabSelected="1" topLeftCell="A37" zoomScaleNormal="100" workbookViewId="0">
      <selection activeCell="B40" sqref="B40"/>
    </sheetView>
  </sheetViews>
  <sheetFormatPr defaultRowHeight="15.75" x14ac:dyDescent="0.25"/>
  <cols>
    <col min="1" max="1" width="29.7109375" style="3" customWidth="1"/>
    <col min="2" max="2" width="83" style="41" customWidth="1"/>
    <col min="3" max="3" width="22.28515625" style="3" customWidth="1"/>
    <col min="4" max="5" width="18.28515625" style="28" customWidth="1"/>
    <col min="6" max="6" width="19.42578125" style="28" customWidth="1"/>
    <col min="7" max="7" width="21.42578125" style="28" customWidth="1"/>
    <col min="8" max="8" width="22" style="28" customWidth="1"/>
    <col min="9" max="16384" width="9.140625" style="3"/>
  </cols>
  <sheetData>
    <row r="1" spans="1:8" x14ac:dyDescent="0.25">
      <c r="A1" s="1"/>
      <c r="B1" s="36"/>
      <c r="C1" s="2"/>
      <c r="D1" s="2"/>
      <c r="E1" s="2"/>
      <c r="F1" s="2"/>
      <c r="G1" s="42" t="s">
        <v>120</v>
      </c>
      <c r="H1" s="42"/>
    </row>
    <row r="2" spans="1:8" ht="51.75" customHeight="1" x14ac:dyDescent="0.25">
      <c r="A2" s="43" t="s">
        <v>119</v>
      </c>
      <c r="B2" s="43"/>
      <c r="C2" s="43"/>
      <c r="D2" s="43"/>
      <c r="E2" s="43"/>
      <c r="F2" s="43"/>
      <c r="G2" s="43"/>
      <c r="H2" s="43"/>
    </row>
    <row r="3" spans="1:8" ht="41.25" customHeight="1" x14ac:dyDescent="0.3">
      <c r="A3" s="44" t="s">
        <v>310</v>
      </c>
      <c r="B3" s="44"/>
      <c r="C3" s="44"/>
      <c r="D3" s="44"/>
      <c r="E3" s="44"/>
      <c r="F3" s="44"/>
      <c r="G3" s="44"/>
      <c r="H3" s="44"/>
    </row>
    <row r="4" spans="1:8" x14ac:dyDescent="0.25">
      <c r="A4" s="4"/>
      <c r="B4" s="37"/>
      <c r="C4" s="4"/>
      <c r="D4" s="4"/>
      <c r="E4" s="4"/>
      <c r="F4" s="4"/>
      <c r="G4" s="4"/>
      <c r="H4" s="4"/>
    </row>
    <row r="5" spans="1:8" x14ac:dyDescent="0.25">
      <c r="A5" s="5"/>
      <c r="B5" s="6"/>
      <c r="C5" s="7"/>
      <c r="D5" s="8"/>
      <c r="E5" s="8"/>
      <c r="F5" s="8"/>
      <c r="G5" s="8"/>
      <c r="H5" s="8" t="s">
        <v>114</v>
      </c>
    </row>
    <row r="6" spans="1:8" s="12" customFormat="1" ht="126" x14ac:dyDescent="0.2">
      <c r="A6" s="9" t="s">
        <v>8</v>
      </c>
      <c r="B6" s="10" t="s">
        <v>9</v>
      </c>
      <c r="C6" s="11" t="s">
        <v>312</v>
      </c>
      <c r="D6" s="11" t="s">
        <v>16</v>
      </c>
      <c r="E6" s="11" t="s">
        <v>17</v>
      </c>
      <c r="F6" s="11" t="s">
        <v>18</v>
      </c>
      <c r="G6" s="11" t="s">
        <v>17</v>
      </c>
      <c r="H6" s="11" t="s">
        <v>19</v>
      </c>
    </row>
    <row r="7" spans="1:8" ht="16.5" customHeight="1" x14ac:dyDescent="0.25">
      <c r="A7" s="13" t="s">
        <v>10</v>
      </c>
      <c r="B7" s="14" t="s">
        <v>11</v>
      </c>
      <c r="C7" s="15" t="s">
        <v>12</v>
      </c>
      <c r="D7" s="15" t="s">
        <v>20</v>
      </c>
      <c r="E7" s="15" t="s">
        <v>21</v>
      </c>
      <c r="F7" s="15" t="s">
        <v>27</v>
      </c>
      <c r="G7" s="15" t="s">
        <v>22</v>
      </c>
      <c r="H7" s="15" t="s">
        <v>23</v>
      </c>
    </row>
    <row r="8" spans="1:8" s="17" customFormat="1" x14ac:dyDescent="0.2">
      <c r="A8" s="32"/>
      <c r="B8" s="38" t="s">
        <v>29</v>
      </c>
      <c r="C8" s="16">
        <v>138691147.09999999</v>
      </c>
      <c r="D8" s="16">
        <f>D9+D45</f>
        <v>138691147.09999999</v>
      </c>
      <c r="E8" s="16">
        <f>D8-C8</f>
        <v>0</v>
      </c>
      <c r="F8" s="11">
        <f>F9+F45</f>
        <v>141815166.70000002</v>
      </c>
      <c r="G8" s="16">
        <f t="shared" ref="G8:G75" si="0">F8-D8</f>
        <v>3124019.6000000238</v>
      </c>
      <c r="H8" s="16">
        <f t="shared" ref="H8:H75" si="1">F8/D8*100</f>
        <v>102.25250108988394</v>
      </c>
    </row>
    <row r="9" spans="1:8" s="17" customFormat="1" x14ac:dyDescent="0.2">
      <c r="A9" s="33" t="s">
        <v>30</v>
      </c>
      <c r="B9" s="39" t="s">
        <v>31</v>
      </c>
      <c r="C9" s="29">
        <v>126891609.79999998</v>
      </c>
      <c r="D9" s="29">
        <f>D10+D13+D15+D17+D21+D24+D25+D26+D32+D36+D39+D42+D43+D44</f>
        <v>126891609.79999998</v>
      </c>
      <c r="E9" s="21">
        <f t="shared" ref="E9:E72" si="2">D9-C9</f>
        <v>0</v>
      </c>
      <c r="F9" s="29">
        <f>F10+F13+F15+F17+F21+F24+F25+F26+F32+F36+F39+F42+F43+F44</f>
        <v>128493876.60000001</v>
      </c>
      <c r="G9" s="29">
        <f t="shared" si="0"/>
        <v>1602266.8000000268</v>
      </c>
      <c r="H9" s="29">
        <f t="shared" si="1"/>
        <v>101.26270507760555</v>
      </c>
    </row>
    <row r="10" spans="1:8" s="18" customFormat="1" x14ac:dyDescent="0.2">
      <c r="A10" s="34" t="s">
        <v>32</v>
      </c>
      <c r="B10" s="40" t="s">
        <v>33</v>
      </c>
      <c r="C10" s="27">
        <v>87533345.099999994</v>
      </c>
      <c r="D10" s="27">
        <f>D11+D12</f>
        <v>87533345.099999994</v>
      </c>
      <c r="E10" s="24">
        <f t="shared" si="2"/>
        <v>0</v>
      </c>
      <c r="F10" s="27">
        <f>F11+F12</f>
        <v>88004861.5</v>
      </c>
      <c r="G10" s="27">
        <f t="shared" si="0"/>
        <v>471516.40000000596</v>
      </c>
      <c r="H10" s="27">
        <f t="shared" si="1"/>
        <v>100.53867060542623</v>
      </c>
    </row>
    <row r="11" spans="1:8" s="17" customFormat="1" x14ac:dyDescent="0.2">
      <c r="A11" s="34" t="s">
        <v>34</v>
      </c>
      <c r="B11" s="40" t="s">
        <v>35</v>
      </c>
      <c r="C11" s="27">
        <v>58759381.100000001</v>
      </c>
      <c r="D11" s="27">
        <v>58759381.100000001</v>
      </c>
      <c r="E11" s="24">
        <f t="shared" si="2"/>
        <v>0</v>
      </c>
      <c r="F11" s="27">
        <v>58654873.600000001</v>
      </c>
      <c r="G11" s="27">
        <f t="shared" si="0"/>
        <v>-104507.5</v>
      </c>
      <c r="H11" s="27">
        <f t="shared" si="1"/>
        <v>99.822143293473189</v>
      </c>
    </row>
    <row r="12" spans="1:8" s="17" customFormat="1" x14ac:dyDescent="0.2">
      <c r="A12" s="34" t="s">
        <v>36</v>
      </c>
      <c r="B12" s="40" t="s">
        <v>37</v>
      </c>
      <c r="C12" s="27">
        <v>28773964</v>
      </c>
      <c r="D12" s="27">
        <v>28773964</v>
      </c>
      <c r="E12" s="24">
        <f t="shared" si="2"/>
        <v>0</v>
      </c>
      <c r="F12" s="27">
        <v>29349987.899999999</v>
      </c>
      <c r="G12" s="27">
        <f t="shared" si="0"/>
        <v>576023.89999999851</v>
      </c>
      <c r="H12" s="27">
        <f t="shared" si="1"/>
        <v>102.00189275276774</v>
      </c>
    </row>
    <row r="13" spans="1:8" s="18" customFormat="1" ht="31.5" x14ac:dyDescent="0.2">
      <c r="A13" s="34" t="s">
        <v>38</v>
      </c>
      <c r="B13" s="40" t="s">
        <v>39</v>
      </c>
      <c r="C13" s="27">
        <v>8935000</v>
      </c>
      <c r="D13" s="27">
        <f>D14</f>
        <v>8935000</v>
      </c>
      <c r="E13" s="24">
        <f t="shared" si="2"/>
        <v>0</v>
      </c>
      <c r="F13" s="27">
        <f>F14</f>
        <v>9604482.9000000004</v>
      </c>
      <c r="G13" s="27">
        <f t="shared" si="0"/>
        <v>669482.90000000037</v>
      </c>
      <c r="H13" s="27">
        <f t="shared" si="1"/>
        <v>107.49281365416901</v>
      </c>
    </row>
    <row r="14" spans="1:8" s="17" customFormat="1" ht="31.5" x14ac:dyDescent="0.2">
      <c r="A14" s="34" t="s">
        <v>40</v>
      </c>
      <c r="B14" s="40" t="s">
        <v>41</v>
      </c>
      <c r="C14" s="27">
        <v>8935000</v>
      </c>
      <c r="D14" s="27">
        <v>8935000</v>
      </c>
      <c r="E14" s="24">
        <f t="shared" si="2"/>
        <v>0</v>
      </c>
      <c r="F14" s="27">
        <v>9604482.9000000004</v>
      </c>
      <c r="G14" s="27">
        <f t="shared" si="0"/>
        <v>669482.90000000037</v>
      </c>
      <c r="H14" s="27">
        <f t="shared" si="1"/>
        <v>107.49281365416901</v>
      </c>
    </row>
    <row r="15" spans="1:8" s="17" customFormat="1" x14ac:dyDescent="0.2">
      <c r="A15" s="34" t="s">
        <v>115</v>
      </c>
      <c r="B15" s="40" t="s">
        <v>116</v>
      </c>
      <c r="C15" s="27">
        <v>0</v>
      </c>
      <c r="D15" s="27">
        <f>D16</f>
        <v>0</v>
      </c>
      <c r="E15" s="24">
        <f t="shared" si="2"/>
        <v>0</v>
      </c>
      <c r="F15" s="27">
        <f>F16</f>
        <v>-1</v>
      </c>
      <c r="G15" s="27">
        <f>F15-D15</f>
        <v>-1</v>
      </c>
      <c r="H15" s="27"/>
    </row>
    <row r="16" spans="1:8" s="17" customFormat="1" x14ac:dyDescent="0.2">
      <c r="A16" s="34" t="s">
        <v>117</v>
      </c>
      <c r="B16" s="40" t="s">
        <v>118</v>
      </c>
      <c r="C16" s="27">
        <v>0</v>
      </c>
      <c r="D16" s="27">
        <v>0</v>
      </c>
      <c r="E16" s="24">
        <f t="shared" si="2"/>
        <v>0</v>
      </c>
      <c r="F16" s="27">
        <v>-1</v>
      </c>
      <c r="G16" s="27">
        <f>F16-D16</f>
        <v>-1</v>
      </c>
      <c r="H16" s="27"/>
    </row>
    <row r="17" spans="1:8" s="18" customFormat="1" x14ac:dyDescent="0.2">
      <c r="A17" s="34" t="s">
        <v>42</v>
      </c>
      <c r="B17" s="40" t="s">
        <v>43</v>
      </c>
      <c r="C17" s="27">
        <v>23938037</v>
      </c>
      <c r="D17" s="27">
        <f>D18+D19+D20</f>
        <v>23938037</v>
      </c>
      <c r="E17" s="24">
        <f t="shared" si="2"/>
        <v>0</v>
      </c>
      <c r="F17" s="27">
        <f>F18+F19+F20</f>
        <v>23647467.000000004</v>
      </c>
      <c r="G17" s="27">
        <f t="shared" si="0"/>
        <v>-290569.99999999627</v>
      </c>
      <c r="H17" s="27">
        <f t="shared" si="1"/>
        <v>98.786157778935689</v>
      </c>
    </row>
    <row r="18" spans="1:8" s="18" customFormat="1" x14ac:dyDescent="0.2">
      <c r="A18" s="34" t="s">
        <v>44</v>
      </c>
      <c r="B18" s="40" t="s">
        <v>45</v>
      </c>
      <c r="C18" s="27">
        <v>21100540</v>
      </c>
      <c r="D18" s="27">
        <v>21100540</v>
      </c>
      <c r="E18" s="24">
        <f t="shared" si="2"/>
        <v>0</v>
      </c>
      <c r="F18" s="27">
        <v>20743822.100000001</v>
      </c>
      <c r="G18" s="27">
        <f t="shared" si="0"/>
        <v>-356717.89999999851</v>
      </c>
      <c r="H18" s="27">
        <f t="shared" si="1"/>
        <v>98.309437104453252</v>
      </c>
    </row>
    <row r="19" spans="1:8" s="18" customFormat="1" x14ac:dyDescent="0.2">
      <c r="A19" s="34" t="s">
        <v>46</v>
      </c>
      <c r="B19" s="40" t="s">
        <v>47</v>
      </c>
      <c r="C19" s="27">
        <v>2805571</v>
      </c>
      <c r="D19" s="27">
        <v>2805571</v>
      </c>
      <c r="E19" s="24">
        <f t="shared" si="2"/>
        <v>0</v>
      </c>
      <c r="F19" s="27">
        <v>2869376.1</v>
      </c>
      <c r="G19" s="27">
        <f t="shared" si="0"/>
        <v>63805.100000000093</v>
      </c>
      <c r="H19" s="27">
        <f t="shared" si="1"/>
        <v>102.27422866860259</v>
      </c>
    </row>
    <row r="20" spans="1:8" s="18" customFormat="1" x14ac:dyDescent="0.2">
      <c r="A20" s="34" t="s">
        <v>48</v>
      </c>
      <c r="B20" s="40" t="s">
        <v>49</v>
      </c>
      <c r="C20" s="27">
        <v>31926</v>
      </c>
      <c r="D20" s="27">
        <v>31926</v>
      </c>
      <c r="E20" s="24">
        <f t="shared" si="2"/>
        <v>0</v>
      </c>
      <c r="F20" s="27">
        <v>34268.800000000003</v>
      </c>
      <c r="G20" s="27">
        <f t="shared" si="0"/>
        <v>2342.8000000000029</v>
      </c>
      <c r="H20" s="27">
        <f t="shared" si="1"/>
        <v>107.33821963290109</v>
      </c>
    </row>
    <row r="21" spans="1:8" s="18" customFormat="1" ht="31.5" x14ac:dyDescent="0.2">
      <c r="A21" s="34" t="s">
        <v>50</v>
      </c>
      <c r="B21" s="40" t="s">
        <v>51</v>
      </c>
      <c r="C21" s="27">
        <v>405899</v>
      </c>
      <c r="D21" s="27">
        <f>D22+D23</f>
        <v>405899</v>
      </c>
      <c r="E21" s="24">
        <f t="shared" si="2"/>
        <v>0</v>
      </c>
      <c r="F21" s="27">
        <f>F22+F23</f>
        <v>449194.69999999995</v>
      </c>
      <c r="G21" s="27">
        <f t="shared" si="0"/>
        <v>43295.699999999953</v>
      </c>
      <c r="H21" s="27">
        <f t="shared" si="1"/>
        <v>110.66661903576997</v>
      </c>
    </row>
    <row r="22" spans="1:8" s="18" customFormat="1" x14ac:dyDescent="0.2">
      <c r="A22" s="34" t="s">
        <v>52</v>
      </c>
      <c r="B22" s="40" t="s">
        <v>53</v>
      </c>
      <c r="C22" s="27">
        <v>404944</v>
      </c>
      <c r="D22" s="27">
        <v>404944</v>
      </c>
      <c r="E22" s="24">
        <f t="shared" si="2"/>
        <v>0</v>
      </c>
      <c r="F22" s="27">
        <v>448590.1</v>
      </c>
      <c r="G22" s="27">
        <f t="shared" si="0"/>
        <v>43646.099999999977</v>
      </c>
      <c r="H22" s="27">
        <f t="shared" si="1"/>
        <v>110.7783051483662</v>
      </c>
    </row>
    <row r="23" spans="1:8" s="18" customFormat="1" ht="31.5" x14ac:dyDescent="0.2">
      <c r="A23" s="34" t="s">
        <v>54</v>
      </c>
      <c r="B23" s="40" t="s">
        <v>55</v>
      </c>
      <c r="C23" s="27">
        <v>955</v>
      </c>
      <c r="D23" s="27">
        <v>955</v>
      </c>
      <c r="E23" s="24">
        <f t="shared" si="2"/>
        <v>0</v>
      </c>
      <c r="F23" s="27">
        <v>604.6</v>
      </c>
      <c r="G23" s="27">
        <f t="shared" si="0"/>
        <v>-350.4</v>
      </c>
      <c r="H23" s="27">
        <f t="shared" si="1"/>
        <v>63.308900523560204</v>
      </c>
    </row>
    <row r="24" spans="1:8" s="18" customFormat="1" x14ac:dyDescent="0.2">
      <c r="A24" s="34" t="s">
        <v>56</v>
      </c>
      <c r="B24" s="40" t="s">
        <v>57</v>
      </c>
      <c r="C24" s="27">
        <v>602619.4</v>
      </c>
      <c r="D24" s="27">
        <v>602619.4</v>
      </c>
      <c r="E24" s="24">
        <f t="shared" si="2"/>
        <v>0</v>
      </c>
      <c r="F24" s="27">
        <v>502216.7</v>
      </c>
      <c r="G24" s="27">
        <f t="shared" si="0"/>
        <v>-100402.70000000001</v>
      </c>
      <c r="H24" s="27">
        <f t="shared" si="1"/>
        <v>83.338953243124919</v>
      </c>
    </row>
    <row r="25" spans="1:8" s="18" customFormat="1" ht="31.5" x14ac:dyDescent="0.2">
      <c r="A25" s="34" t="s">
        <v>112</v>
      </c>
      <c r="B25" s="40" t="s">
        <v>113</v>
      </c>
      <c r="C25" s="27">
        <v>0</v>
      </c>
      <c r="D25" s="27">
        <v>0</v>
      </c>
      <c r="E25" s="24">
        <f t="shared" si="2"/>
        <v>0</v>
      </c>
      <c r="F25" s="27">
        <v>-33.6</v>
      </c>
      <c r="G25" s="27">
        <f t="shared" si="0"/>
        <v>-33.6</v>
      </c>
      <c r="H25" s="27"/>
    </row>
    <row r="26" spans="1:8" s="18" customFormat="1" ht="31.5" x14ac:dyDescent="0.2">
      <c r="A26" s="34" t="s">
        <v>58</v>
      </c>
      <c r="B26" s="40" t="s">
        <v>59</v>
      </c>
      <c r="C26" s="27">
        <v>2813618.5999999996</v>
      </c>
      <c r="D26" s="27">
        <f>SUM(D27:D31)</f>
        <v>2813618.5999999996</v>
      </c>
      <c r="E26" s="24">
        <f t="shared" si="2"/>
        <v>0</v>
      </c>
      <c r="F26" s="27">
        <f>SUM(F27:F31)</f>
        <v>2864143.5</v>
      </c>
      <c r="G26" s="27">
        <f t="shared" si="0"/>
        <v>50524.900000000373</v>
      </c>
      <c r="H26" s="27">
        <f t="shared" si="1"/>
        <v>101.79572668449093</v>
      </c>
    </row>
    <row r="27" spans="1:8" s="18" customFormat="1" ht="63" x14ac:dyDescent="0.2">
      <c r="A27" s="34" t="s">
        <v>60</v>
      </c>
      <c r="B27" s="40" t="s">
        <v>61</v>
      </c>
      <c r="C27" s="27">
        <v>208600</v>
      </c>
      <c r="D27" s="27">
        <v>208600</v>
      </c>
      <c r="E27" s="24">
        <f t="shared" si="2"/>
        <v>0</v>
      </c>
      <c r="F27" s="27">
        <v>208602.3</v>
      </c>
      <c r="G27" s="27">
        <f t="shared" si="0"/>
        <v>2.2999999999883585</v>
      </c>
      <c r="H27" s="30">
        <f t="shared" si="1"/>
        <v>100.00110258868648</v>
      </c>
    </row>
    <row r="28" spans="1:8" s="18" customFormat="1" x14ac:dyDescent="0.2">
      <c r="A28" s="34" t="s">
        <v>62</v>
      </c>
      <c r="B28" s="40" t="s">
        <v>63</v>
      </c>
      <c r="C28" s="27">
        <v>2550000</v>
      </c>
      <c r="D28" s="27">
        <v>2550000</v>
      </c>
      <c r="E28" s="24">
        <f t="shared" si="2"/>
        <v>0</v>
      </c>
      <c r="F28" s="27">
        <v>2592878.5</v>
      </c>
      <c r="G28" s="27">
        <f t="shared" si="0"/>
        <v>42878.5</v>
      </c>
      <c r="H28" s="27">
        <f t="shared" si="1"/>
        <v>101.68150980392157</v>
      </c>
    </row>
    <row r="29" spans="1:8" s="18" customFormat="1" x14ac:dyDescent="0.2">
      <c r="A29" s="34" t="s">
        <v>64</v>
      </c>
      <c r="B29" s="40" t="s">
        <v>65</v>
      </c>
      <c r="C29" s="27">
        <v>2032.8</v>
      </c>
      <c r="D29" s="27">
        <v>2032.8</v>
      </c>
      <c r="E29" s="24">
        <f t="shared" si="2"/>
        <v>0</v>
      </c>
      <c r="F29" s="27">
        <v>1934.9</v>
      </c>
      <c r="G29" s="27">
        <f t="shared" si="0"/>
        <v>-97.899999999999864</v>
      </c>
      <c r="H29" s="27">
        <f t="shared" si="1"/>
        <v>95.183982683982691</v>
      </c>
    </row>
    <row r="30" spans="1:8" s="18" customFormat="1" ht="78.75" x14ac:dyDescent="0.2">
      <c r="A30" s="35" t="s">
        <v>66</v>
      </c>
      <c r="B30" s="40" t="s">
        <v>67</v>
      </c>
      <c r="C30" s="27">
        <v>45500</v>
      </c>
      <c r="D30" s="27">
        <v>45500</v>
      </c>
      <c r="E30" s="24">
        <f t="shared" si="2"/>
        <v>0</v>
      </c>
      <c r="F30" s="27">
        <v>52343.199999999997</v>
      </c>
      <c r="G30" s="27">
        <f t="shared" si="0"/>
        <v>6843.1999999999971</v>
      </c>
      <c r="H30" s="27">
        <f t="shared" si="1"/>
        <v>115.03999999999999</v>
      </c>
    </row>
    <row r="31" spans="1:8" s="18" customFormat="1" x14ac:dyDescent="0.2">
      <c r="A31" s="34" t="s">
        <v>68</v>
      </c>
      <c r="B31" s="40" t="s">
        <v>69</v>
      </c>
      <c r="C31" s="27">
        <v>7485.8</v>
      </c>
      <c r="D31" s="27">
        <v>7485.8</v>
      </c>
      <c r="E31" s="24">
        <f t="shared" si="2"/>
        <v>0</v>
      </c>
      <c r="F31" s="27">
        <v>8384.6</v>
      </c>
      <c r="G31" s="27">
        <f t="shared" si="0"/>
        <v>898.80000000000018</v>
      </c>
      <c r="H31" s="31">
        <f t="shared" si="1"/>
        <v>112.00673274733495</v>
      </c>
    </row>
    <row r="32" spans="1:8" s="18" customFormat="1" x14ac:dyDescent="0.2">
      <c r="A32" s="34" t="s">
        <v>70</v>
      </c>
      <c r="B32" s="40" t="s">
        <v>71</v>
      </c>
      <c r="C32" s="27">
        <v>453960.6</v>
      </c>
      <c r="D32" s="27">
        <f>D33+D34+D35</f>
        <v>453960.6</v>
      </c>
      <c r="E32" s="24">
        <f t="shared" si="2"/>
        <v>0</v>
      </c>
      <c r="F32" s="27">
        <f>F33+F34+F35</f>
        <v>670444.19999999995</v>
      </c>
      <c r="G32" s="27">
        <f t="shared" si="0"/>
        <v>216483.59999999998</v>
      </c>
      <c r="H32" s="27">
        <f t="shared" si="1"/>
        <v>147.68775087529622</v>
      </c>
    </row>
    <row r="33" spans="1:8" s="18" customFormat="1" x14ac:dyDescent="0.2">
      <c r="A33" s="34" t="s">
        <v>72</v>
      </c>
      <c r="B33" s="40" t="s">
        <v>73</v>
      </c>
      <c r="C33" s="27">
        <v>209850.7</v>
      </c>
      <c r="D33" s="27">
        <v>209850.7</v>
      </c>
      <c r="E33" s="24">
        <f t="shared" si="2"/>
        <v>0</v>
      </c>
      <c r="F33" s="27">
        <v>279163.2</v>
      </c>
      <c r="G33" s="27">
        <f t="shared" si="0"/>
        <v>69312.5</v>
      </c>
      <c r="H33" s="27">
        <f t="shared" si="1"/>
        <v>133.0294347362196</v>
      </c>
    </row>
    <row r="34" spans="1:8" s="18" customFormat="1" x14ac:dyDescent="0.2">
      <c r="A34" s="34" t="s">
        <v>74</v>
      </c>
      <c r="B34" s="40" t="s">
        <v>75</v>
      </c>
      <c r="C34" s="27">
        <v>17106.5</v>
      </c>
      <c r="D34" s="27">
        <v>17106.5</v>
      </c>
      <c r="E34" s="24">
        <f t="shared" si="2"/>
        <v>0</v>
      </c>
      <c r="F34" s="27">
        <v>39256.400000000001</v>
      </c>
      <c r="G34" s="27">
        <f t="shared" si="0"/>
        <v>22149.9</v>
      </c>
      <c r="H34" s="27">
        <f t="shared" si="1"/>
        <v>229.48236050624033</v>
      </c>
    </row>
    <row r="35" spans="1:8" s="18" customFormat="1" x14ac:dyDescent="0.2">
      <c r="A35" s="34" t="s">
        <v>76</v>
      </c>
      <c r="B35" s="40" t="s">
        <v>77</v>
      </c>
      <c r="C35" s="27">
        <v>227003.4</v>
      </c>
      <c r="D35" s="27">
        <v>227003.4</v>
      </c>
      <c r="E35" s="24">
        <f t="shared" si="2"/>
        <v>0</v>
      </c>
      <c r="F35" s="27">
        <v>352024.6</v>
      </c>
      <c r="G35" s="27">
        <f t="shared" si="0"/>
        <v>125021.19999999998</v>
      </c>
      <c r="H35" s="27">
        <f t="shared" si="1"/>
        <v>155.07459359639546</v>
      </c>
    </row>
    <row r="36" spans="1:8" s="18" customFormat="1" ht="31.5" x14ac:dyDescent="0.2">
      <c r="A36" s="34" t="s">
        <v>78</v>
      </c>
      <c r="B36" s="40" t="s">
        <v>79</v>
      </c>
      <c r="C36" s="27">
        <v>149652.4</v>
      </c>
      <c r="D36" s="27">
        <f>D37+D38</f>
        <v>149652.4</v>
      </c>
      <c r="E36" s="24">
        <f t="shared" si="2"/>
        <v>0</v>
      </c>
      <c r="F36" s="27">
        <f>F37+F38</f>
        <v>382717.1</v>
      </c>
      <c r="G36" s="27">
        <f t="shared" si="0"/>
        <v>233064.69999999998</v>
      </c>
      <c r="H36" s="27">
        <f t="shared" si="1"/>
        <v>255.73736204698352</v>
      </c>
    </row>
    <row r="37" spans="1:8" s="18" customFormat="1" x14ac:dyDescent="0.2">
      <c r="A37" s="34" t="s">
        <v>80</v>
      </c>
      <c r="B37" s="40" t="s">
        <v>81</v>
      </c>
      <c r="C37" s="27">
        <v>143315.9</v>
      </c>
      <c r="D37" s="27">
        <v>143315.9</v>
      </c>
      <c r="E37" s="24">
        <f t="shared" si="2"/>
        <v>0</v>
      </c>
      <c r="F37" s="27">
        <v>174969.8</v>
      </c>
      <c r="G37" s="27">
        <f t="shared" si="0"/>
        <v>31653.899999999994</v>
      </c>
      <c r="H37" s="27">
        <f t="shared" si="1"/>
        <v>122.08680265064797</v>
      </c>
    </row>
    <row r="38" spans="1:8" s="18" customFormat="1" x14ac:dyDescent="0.2">
      <c r="A38" s="34" t="s">
        <v>82</v>
      </c>
      <c r="B38" s="40" t="s">
        <v>83</v>
      </c>
      <c r="C38" s="27">
        <v>6336.5</v>
      </c>
      <c r="D38" s="27">
        <v>6336.5</v>
      </c>
      <c r="E38" s="24">
        <f t="shared" si="2"/>
        <v>0</v>
      </c>
      <c r="F38" s="27">
        <v>207747.3</v>
      </c>
      <c r="G38" s="27">
        <f t="shared" si="0"/>
        <v>201410.8</v>
      </c>
      <c r="H38" s="27">
        <f t="shared" si="1"/>
        <v>3278.5812356979404</v>
      </c>
    </row>
    <row r="39" spans="1:8" s="18" customFormat="1" ht="31.5" x14ac:dyDescent="0.2">
      <c r="A39" s="34" t="s">
        <v>84</v>
      </c>
      <c r="B39" s="40" t="s">
        <v>85</v>
      </c>
      <c r="C39" s="27">
        <v>19839</v>
      </c>
      <c r="D39" s="27">
        <f>D40+D41</f>
        <v>19839</v>
      </c>
      <c r="E39" s="24">
        <f t="shared" si="2"/>
        <v>0</v>
      </c>
      <c r="F39" s="27">
        <f>F40+F41</f>
        <v>23819.3</v>
      </c>
      <c r="G39" s="27">
        <f t="shared" si="0"/>
        <v>3980.2999999999993</v>
      </c>
      <c r="H39" s="27">
        <f t="shared" si="1"/>
        <v>120.06300720802459</v>
      </c>
    </row>
    <row r="40" spans="1:8" s="18" customFormat="1" ht="63" x14ac:dyDescent="0.2">
      <c r="A40" s="35" t="s">
        <v>86</v>
      </c>
      <c r="B40" s="40" t="s">
        <v>87</v>
      </c>
      <c r="C40" s="27">
        <v>10055</v>
      </c>
      <c r="D40" s="27">
        <v>10055</v>
      </c>
      <c r="E40" s="24">
        <f t="shared" si="2"/>
        <v>0</v>
      </c>
      <c r="F40" s="27">
        <v>11477.3</v>
      </c>
      <c r="G40" s="27">
        <f t="shared" si="0"/>
        <v>1422.2999999999993</v>
      </c>
      <c r="H40" s="27">
        <f t="shared" si="1"/>
        <v>114.14520139234212</v>
      </c>
    </row>
    <row r="41" spans="1:8" s="18" customFormat="1" ht="31.5" x14ac:dyDescent="0.2">
      <c r="A41" s="34" t="s">
        <v>88</v>
      </c>
      <c r="B41" s="40" t="s">
        <v>89</v>
      </c>
      <c r="C41" s="27">
        <v>9784</v>
      </c>
      <c r="D41" s="27">
        <v>9784</v>
      </c>
      <c r="E41" s="24">
        <f t="shared" si="2"/>
        <v>0</v>
      </c>
      <c r="F41" s="27">
        <v>12342</v>
      </c>
      <c r="G41" s="27">
        <f t="shared" si="0"/>
        <v>2558</v>
      </c>
      <c r="H41" s="27">
        <f t="shared" si="1"/>
        <v>126.14472608340148</v>
      </c>
    </row>
    <row r="42" spans="1:8" s="18" customFormat="1" x14ac:dyDescent="0.2">
      <c r="A42" s="34" t="s">
        <v>90</v>
      </c>
      <c r="B42" s="40" t="s">
        <v>91</v>
      </c>
      <c r="C42" s="27">
        <v>12270</v>
      </c>
      <c r="D42" s="27">
        <v>12270</v>
      </c>
      <c r="E42" s="24">
        <f t="shared" si="2"/>
        <v>0</v>
      </c>
      <c r="F42" s="27">
        <v>9468.9</v>
      </c>
      <c r="G42" s="27">
        <f t="shared" si="0"/>
        <v>-2801.1000000000004</v>
      </c>
      <c r="H42" s="27">
        <f t="shared" si="1"/>
        <v>77.171149144254287</v>
      </c>
    </row>
    <row r="43" spans="1:8" s="18" customFormat="1" x14ac:dyDescent="0.2">
      <c r="A43" s="34" t="s">
        <v>92</v>
      </c>
      <c r="B43" s="40" t="s">
        <v>93</v>
      </c>
      <c r="C43" s="27">
        <v>1482875.1</v>
      </c>
      <c r="D43" s="27">
        <v>1482875.1</v>
      </c>
      <c r="E43" s="24">
        <f t="shared" si="2"/>
        <v>0</v>
      </c>
      <c r="F43" s="27">
        <v>1740155.3</v>
      </c>
      <c r="G43" s="27">
        <f t="shared" si="0"/>
        <v>257280.19999999995</v>
      </c>
      <c r="H43" s="27">
        <f t="shared" si="1"/>
        <v>117.35009239820671</v>
      </c>
    </row>
    <row r="44" spans="1:8" s="18" customFormat="1" x14ac:dyDescent="0.2">
      <c r="A44" s="34" t="s">
        <v>110</v>
      </c>
      <c r="B44" s="40" t="s">
        <v>111</v>
      </c>
      <c r="C44" s="27">
        <v>544493.6</v>
      </c>
      <c r="D44" s="27">
        <v>544493.6</v>
      </c>
      <c r="E44" s="24">
        <f t="shared" si="2"/>
        <v>0</v>
      </c>
      <c r="F44" s="27">
        <v>594940.1</v>
      </c>
      <c r="G44" s="27">
        <f t="shared" si="0"/>
        <v>50446.5</v>
      </c>
      <c r="H44" s="27">
        <f t="shared" si="1"/>
        <v>109.26484719012308</v>
      </c>
    </row>
    <row r="45" spans="1:8" s="18" customFormat="1" x14ac:dyDescent="0.2">
      <c r="A45" s="19" t="s">
        <v>13</v>
      </c>
      <c r="B45" s="20" t="s">
        <v>0</v>
      </c>
      <c r="C45" s="21">
        <f>C46+C144+C148+C154</f>
        <v>11799537.300000001</v>
      </c>
      <c r="D45" s="21">
        <f>D46+D144+D148+D154</f>
        <v>11799537.300000001</v>
      </c>
      <c r="E45" s="21">
        <f t="shared" si="2"/>
        <v>0</v>
      </c>
      <c r="F45" s="21">
        <v>13321290.1</v>
      </c>
      <c r="G45" s="21">
        <f t="shared" si="0"/>
        <v>1521752.7999999989</v>
      </c>
      <c r="H45" s="21">
        <f t="shared" si="1"/>
        <v>112.89671587376564</v>
      </c>
    </row>
    <row r="46" spans="1:8" s="18" customFormat="1" ht="31.5" x14ac:dyDescent="0.2">
      <c r="A46" s="22" t="s">
        <v>26</v>
      </c>
      <c r="B46" s="23" t="s">
        <v>1</v>
      </c>
      <c r="C46" s="24">
        <f>C49+C91+C115</f>
        <v>11113037.5</v>
      </c>
      <c r="D46" s="24">
        <f>D49+D91+D115</f>
        <v>11113037.5</v>
      </c>
      <c r="E46" s="24">
        <f t="shared" si="2"/>
        <v>0</v>
      </c>
      <c r="F46" s="24">
        <v>12392488.199999999</v>
      </c>
      <c r="G46" s="24">
        <f t="shared" si="0"/>
        <v>1279450.6999999993</v>
      </c>
      <c r="H46" s="24">
        <f t="shared" si="1"/>
        <v>111.51306022318379</v>
      </c>
    </row>
    <row r="47" spans="1:8" s="18" customFormat="1" x14ac:dyDescent="0.2">
      <c r="A47" s="22" t="s">
        <v>287</v>
      </c>
      <c r="B47" s="23" t="s">
        <v>288</v>
      </c>
      <c r="C47" s="24">
        <v>0</v>
      </c>
      <c r="D47" s="24">
        <v>0</v>
      </c>
      <c r="E47" s="24">
        <f t="shared" si="2"/>
        <v>0</v>
      </c>
      <c r="F47" s="24">
        <v>1448166.3999999999</v>
      </c>
      <c r="G47" s="24">
        <f t="shared" si="0"/>
        <v>1448166.3999999999</v>
      </c>
      <c r="H47" s="24"/>
    </row>
    <row r="48" spans="1:8" s="18" customFormat="1" ht="47.25" x14ac:dyDescent="0.2">
      <c r="A48" s="22" t="s">
        <v>289</v>
      </c>
      <c r="B48" s="23" t="s">
        <v>313</v>
      </c>
      <c r="C48" s="24">
        <v>0</v>
      </c>
      <c r="D48" s="24">
        <v>0</v>
      </c>
      <c r="E48" s="24">
        <f t="shared" si="2"/>
        <v>0</v>
      </c>
      <c r="F48" s="24">
        <v>1448166.3999999999</v>
      </c>
      <c r="G48" s="24">
        <f t="shared" si="0"/>
        <v>1448166.3999999999</v>
      </c>
      <c r="H48" s="24"/>
    </row>
    <row r="49" spans="1:8" s="18" customFormat="1" ht="31.5" x14ac:dyDescent="0.2">
      <c r="A49" s="22" t="s">
        <v>121</v>
      </c>
      <c r="B49" s="23" t="s">
        <v>122</v>
      </c>
      <c r="C49" s="24">
        <f>SUM(C50:C90)</f>
        <v>4214964.8999999994</v>
      </c>
      <c r="D49" s="24">
        <f>SUM(D50:D90)</f>
        <v>4214964.8999999994</v>
      </c>
      <c r="E49" s="24">
        <f t="shared" si="2"/>
        <v>0</v>
      </c>
      <c r="F49" s="24">
        <v>4048453.4</v>
      </c>
      <c r="G49" s="24">
        <f t="shared" si="0"/>
        <v>-166511.49999999953</v>
      </c>
      <c r="H49" s="24">
        <f t="shared" si="1"/>
        <v>96.04951633167812</v>
      </c>
    </row>
    <row r="50" spans="1:8" s="18" customFormat="1" ht="47.25" x14ac:dyDescent="0.2">
      <c r="A50" s="22" t="s">
        <v>123</v>
      </c>
      <c r="B50" s="23" t="s">
        <v>124</v>
      </c>
      <c r="C50" s="24">
        <v>1040863</v>
      </c>
      <c r="D50" s="24">
        <v>1040863</v>
      </c>
      <c r="E50" s="24">
        <f t="shared" si="2"/>
        <v>0</v>
      </c>
      <c r="F50" s="24">
        <v>1040863</v>
      </c>
      <c r="G50" s="24">
        <f t="shared" si="0"/>
        <v>0</v>
      </c>
      <c r="H50" s="24">
        <f t="shared" si="1"/>
        <v>100</v>
      </c>
    </row>
    <row r="51" spans="1:8" s="18" customFormat="1" ht="47.25" x14ac:dyDescent="0.2">
      <c r="A51" s="22" t="s">
        <v>125</v>
      </c>
      <c r="B51" s="23" t="s">
        <v>243</v>
      </c>
      <c r="C51" s="24">
        <v>3765.6</v>
      </c>
      <c r="D51" s="24">
        <v>3765.6</v>
      </c>
      <c r="E51" s="24">
        <f t="shared" si="2"/>
        <v>0</v>
      </c>
      <c r="F51" s="24">
        <v>3765.6</v>
      </c>
      <c r="G51" s="24">
        <f t="shared" si="0"/>
        <v>0</v>
      </c>
      <c r="H51" s="24">
        <f t="shared" si="1"/>
        <v>100</v>
      </c>
    </row>
    <row r="52" spans="1:8" s="18" customFormat="1" ht="47.25" x14ac:dyDescent="0.2">
      <c r="A52" s="22" t="s">
        <v>126</v>
      </c>
      <c r="B52" s="23" t="s">
        <v>127</v>
      </c>
      <c r="C52" s="25">
        <v>824.7</v>
      </c>
      <c r="D52" s="25">
        <v>824.7</v>
      </c>
      <c r="E52" s="24">
        <f t="shared" si="2"/>
        <v>0</v>
      </c>
      <c r="F52" s="25">
        <v>771.4</v>
      </c>
      <c r="G52" s="24">
        <f t="shared" si="0"/>
        <v>-53.300000000000068</v>
      </c>
      <c r="H52" s="24">
        <f t="shared" si="1"/>
        <v>93.537043773493394</v>
      </c>
    </row>
    <row r="53" spans="1:8" s="18" customFormat="1" ht="47.25" x14ac:dyDescent="0.2">
      <c r="A53" s="22" t="s">
        <v>128</v>
      </c>
      <c r="B53" s="23" t="s">
        <v>129</v>
      </c>
      <c r="C53" s="25">
        <v>3114.7</v>
      </c>
      <c r="D53" s="25">
        <v>3114.7</v>
      </c>
      <c r="E53" s="24">
        <f t="shared" si="2"/>
        <v>0</v>
      </c>
      <c r="F53" s="25">
        <v>3114.7</v>
      </c>
      <c r="G53" s="24">
        <f t="shared" si="0"/>
        <v>0</v>
      </c>
      <c r="H53" s="24">
        <f t="shared" si="1"/>
        <v>100</v>
      </c>
    </row>
    <row r="54" spans="1:8" s="18" customFormat="1" ht="63" x14ac:dyDescent="0.2">
      <c r="A54" s="22" t="s">
        <v>130</v>
      </c>
      <c r="B54" s="23" t="s">
        <v>94</v>
      </c>
      <c r="C54" s="25">
        <v>10392.4</v>
      </c>
      <c r="D54" s="25">
        <v>10392.4</v>
      </c>
      <c r="E54" s="24">
        <f t="shared" si="2"/>
        <v>0</v>
      </c>
      <c r="F54" s="25">
        <v>10392.4</v>
      </c>
      <c r="G54" s="24">
        <f t="shared" si="0"/>
        <v>0</v>
      </c>
      <c r="H54" s="24">
        <f t="shared" si="1"/>
        <v>100</v>
      </c>
    </row>
    <row r="55" spans="1:8" s="18" customFormat="1" ht="63" x14ac:dyDescent="0.2">
      <c r="A55" s="22" t="s">
        <v>131</v>
      </c>
      <c r="B55" s="23" t="s">
        <v>132</v>
      </c>
      <c r="C55" s="25">
        <f>430398.9+31896.7</f>
        <v>462295.60000000003</v>
      </c>
      <c r="D55" s="25">
        <f>430398.9+31896.7</f>
        <v>462295.60000000003</v>
      </c>
      <c r="E55" s="24">
        <f t="shared" si="2"/>
        <v>0</v>
      </c>
      <c r="F55" s="25">
        <v>462290.7</v>
      </c>
      <c r="G55" s="24">
        <f t="shared" si="0"/>
        <v>-4.9000000000232831</v>
      </c>
      <c r="H55" s="24">
        <f t="shared" si="1"/>
        <v>99.998940072109704</v>
      </c>
    </row>
    <row r="56" spans="1:8" s="18" customFormat="1" ht="78.75" x14ac:dyDescent="0.2">
      <c r="A56" s="22" t="s">
        <v>133</v>
      </c>
      <c r="B56" s="23" t="s">
        <v>95</v>
      </c>
      <c r="C56" s="25">
        <v>2303</v>
      </c>
      <c r="D56" s="25">
        <v>2303</v>
      </c>
      <c r="E56" s="24">
        <f t="shared" si="2"/>
        <v>0</v>
      </c>
      <c r="F56" s="25">
        <v>2303</v>
      </c>
      <c r="G56" s="24">
        <f t="shared" si="0"/>
        <v>0</v>
      </c>
      <c r="H56" s="24">
        <f t="shared" si="1"/>
        <v>100</v>
      </c>
    </row>
    <row r="57" spans="1:8" s="18" customFormat="1" ht="47.25" x14ac:dyDescent="0.2">
      <c r="A57" s="22" t="s">
        <v>134</v>
      </c>
      <c r="B57" s="23" t="s">
        <v>96</v>
      </c>
      <c r="C57" s="25">
        <v>3396.3</v>
      </c>
      <c r="D57" s="25">
        <v>3396.3</v>
      </c>
      <c r="E57" s="24">
        <f t="shared" si="2"/>
        <v>0</v>
      </c>
      <c r="F57" s="25">
        <v>3396.3</v>
      </c>
      <c r="G57" s="24">
        <f t="shared" si="0"/>
        <v>0</v>
      </c>
      <c r="H57" s="24">
        <f t="shared" si="1"/>
        <v>100</v>
      </c>
    </row>
    <row r="58" spans="1:8" s="18" customFormat="1" ht="63" x14ac:dyDescent="0.2">
      <c r="A58" s="22" t="s">
        <v>135</v>
      </c>
      <c r="B58" s="23" t="s">
        <v>136</v>
      </c>
      <c r="C58" s="25">
        <v>75365</v>
      </c>
      <c r="D58" s="25">
        <v>75365</v>
      </c>
      <c r="E58" s="24">
        <f t="shared" si="2"/>
        <v>0</v>
      </c>
      <c r="F58" s="25">
        <v>74776.399999999994</v>
      </c>
      <c r="G58" s="24">
        <f t="shared" si="0"/>
        <v>-588.60000000000582</v>
      </c>
      <c r="H58" s="24">
        <f t="shared" si="1"/>
        <v>99.219000862469315</v>
      </c>
    </row>
    <row r="59" spans="1:8" s="18" customFormat="1" ht="94.5" x14ac:dyDescent="0.2">
      <c r="A59" s="22" t="s">
        <v>137</v>
      </c>
      <c r="B59" s="23" t="s">
        <v>138</v>
      </c>
      <c r="C59" s="25">
        <v>106575</v>
      </c>
      <c r="D59" s="25">
        <v>106575</v>
      </c>
      <c r="E59" s="24">
        <f t="shared" si="2"/>
        <v>0</v>
      </c>
      <c r="F59" s="25">
        <v>103021</v>
      </c>
      <c r="G59" s="24">
        <f t="shared" si="0"/>
        <v>-3554</v>
      </c>
      <c r="H59" s="24">
        <f t="shared" si="1"/>
        <v>96.665259207131129</v>
      </c>
    </row>
    <row r="60" spans="1:8" s="18" customFormat="1" ht="47.25" x14ac:dyDescent="0.2">
      <c r="A60" s="22" t="s">
        <v>139</v>
      </c>
      <c r="B60" s="23" t="s">
        <v>140</v>
      </c>
      <c r="C60" s="25">
        <v>30294.3</v>
      </c>
      <c r="D60" s="25">
        <v>30294.3</v>
      </c>
      <c r="E60" s="24">
        <f t="shared" si="2"/>
        <v>0</v>
      </c>
      <c r="F60" s="25">
        <v>30294.3</v>
      </c>
      <c r="G60" s="24">
        <f t="shared" si="0"/>
        <v>0</v>
      </c>
      <c r="H60" s="24">
        <f t="shared" si="1"/>
        <v>100</v>
      </c>
    </row>
    <row r="61" spans="1:8" s="18" customFormat="1" ht="63" x14ac:dyDescent="0.2">
      <c r="A61" s="22" t="s">
        <v>141</v>
      </c>
      <c r="B61" s="23" t="s">
        <v>142</v>
      </c>
      <c r="C61" s="25">
        <v>62340.7</v>
      </c>
      <c r="D61" s="25">
        <v>62340.7</v>
      </c>
      <c r="E61" s="24">
        <f t="shared" si="2"/>
        <v>0</v>
      </c>
      <c r="F61" s="25">
        <v>62340.7</v>
      </c>
      <c r="G61" s="24">
        <f t="shared" si="0"/>
        <v>0</v>
      </c>
      <c r="H61" s="24">
        <f t="shared" si="1"/>
        <v>100</v>
      </c>
    </row>
    <row r="62" spans="1:8" s="18" customFormat="1" ht="31.5" x14ac:dyDescent="0.2">
      <c r="A62" s="22" t="s">
        <v>143</v>
      </c>
      <c r="B62" s="23" t="s">
        <v>144</v>
      </c>
      <c r="C62" s="25">
        <v>48942.1</v>
      </c>
      <c r="D62" s="25">
        <v>48942.1</v>
      </c>
      <c r="E62" s="24">
        <f t="shared" si="2"/>
        <v>0</v>
      </c>
      <c r="F62" s="25">
        <v>48942.1</v>
      </c>
      <c r="G62" s="24">
        <f t="shared" si="0"/>
        <v>0</v>
      </c>
      <c r="H62" s="24">
        <f t="shared" si="1"/>
        <v>100</v>
      </c>
    </row>
    <row r="63" spans="1:8" s="18" customFormat="1" ht="31.5" x14ac:dyDescent="0.2">
      <c r="A63" s="22" t="s">
        <v>145</v>
      </c>
      <c r="B63" s="23" t="s">
        <v>146</v>
      </c>
      <c r="C63" s="25">
        <v>20044.900000000001</v>
      </c>
      <c r="D63" s="25">
        <v>20044.900000000001</v>
      </c>
      <c r="E63" s="24">
        <f t="shared" si="2"/>
        <v>0</v>
      </c>
      <c r="F63" s="25">
        <v>20044.900000000001</v>
      </c>
      <c r="G63" s="24">
        <f t="shared" si="0"/>
        <v>0</v>
      </c>
      <c r="H63" s="24">
        <f t="shared" si="1"/>
        <v>100</v>
      </c>
    </row>
    <row r="64" spans="1:8" s="18" customFormat="1" ht="31.5" x14ac:dyDescent="0.2">
      <c r="A64" s="22" t="s">
        <v>147</v>
      </c>
      <c r="B64" s="23" t="s">
        <v>148</v>
      </c>
      <c r="C64" s="25">
        <v>35716.9</v>
      </c>
      <c r="D64" s="25">
        <v>35716.9</v>
      </c>
      <c r="E64" s="24">
        <f t="shared" si="2"/>
        <v>0</v>
      </c>
      <c r="F64" s="25">
        <v>35716</v>
      </c>
      <c r="G64" s="24">
        <f t="shared" si="0"/>
        <v>-0.90000000000145519</v>
      </c>
      <c r="H64" s="24">
        <f t="shared" si="1"/>
        <v>99.997480184450495</v>
      </c>
    </row>
    <row r="65" spans="1:8" s="18" customFormat="1" ht="47.25" x14ac:dyDescent="0.2">
      <c r="A65" s="22" t="s">
        <v>149</v>
      </c>
      <c r="B65" s="23" t="s">
        <v>150</v>
      </c>
      <c r="C65" s="25">
        <v>25295</v>
      </c>
      <c r="D65" s="25">
        <v>25295</v>
      </c>
      <c r="E65" s="24">
        <f t="shared" si="2"/>
        <v>0</v>
      </c>
      <c r="F65" s="25">
        <v>24931.7</v>
      </c>
      <c r="G65" s="24">
        <f t="shared" si="0"/>
        <v>-363.29999999999927</v>
      </c>
      <c r="H65" s="24">
        <f t="shared" si="1"/>
        <v>98.563747776240362</v>
      </c>
    </row>
    <row r="66" spans="1:8" s="18" customFormat="1" ht="31.5" x14ac:dyDescent="0.2">
      <c r="A66" s="22" t="s">
        <v>151</v>
      </c>
      <c r="B66" s="23" t="s">
        <v>152</v>
      </c>
      <c r="C66" s="25">
        <v>14500.3</v>
      </c>
      <c r="D66" s="25">
        <v>14500.3</v>
      </c>
      <c r="E66" s="24">
        <f t="shared" si="2"/>
        <v>0</v>
      </c>
      <c r="F66" s="25">
        <v>14500.1</v>
      </c>
      <c r="G66" s="24">
        <f t="shared" si="0"/>
        <v>-0.19999999999890861</v>
      </c>
      <c r="H66" s="24">
        <f t="shared" si="1"/>
        <v>99.998620718192043</v>
      </c>
    </row>
    <row r="67" spans="1:8" s="18" customFormat="1" ht="47.25" x14ac:dyDescent="0.2">
      <c r="A67" s="22" t="s">
        <v>153</v>
      </c>
      <c r="B67" s="23" t="s">
        <v>154</v>
      </c>
      <c r="C67" s="25">
        <v>25000</v>
      </c>
      <c r="D67" s="25">
        <v>25000</v>
      </c>
      <c r="E67" s="24">
        <f t="shared" si="2"/>
        <v>0</v>
      </c>
      <c r="F67" s="25">
        <v>25000</v>
      </c>
      <c r="G67" s="24">
        <f t="shared" si="0"/>
        <v>0</v>
      </c>
      <c r="H67" s="24">
        <f t="shared" si="1"/>
        <v>100</v>
      </c>
    </row>
    <row r="68" spans="1:8" s="18" customFormat="1" ht="63" x14ac:dyDescent="0.2">
      <c r="A68" s="22" t="s">
        <v>155</v>
      </c>
      <c r="B68" s="23" t="s">
        <v>156</v>
      </c>
      <c r="C68" s="25">
        <v>109706.4</v>
      </c>
      <c r="D68" s="25">
        <v>109706.4</v>
      </c>
      <c r="E68" s="24">
        <f t="shared" si="2"/>
        <v>0</v>
      </c>
      <c r="F68" s="25">
        <v>109706.4</v>
      </c>
      <c r="G68" s="24">
        <f t="shared" si="0"/>
        <v>0</v>
      </c>
      <c r="H68" s="24">
        <f t="shared" si="1"/>
        <v>100</v>
      </c>
    </row>
    <row r="69" spans="1:8" s="17" customFormat="1" ht="31.5" x14ac:dyDescent="0.2">
      <c r="A69" s="22" t="s">
        <v>157</v>
      </c>
      <c r="B69" s="23" t="s">
        <v>158</v>
      </c>
      <c r="C69" s="25">
        <v>76715.3</v>
      </c>
      <c r="D69" s="25">
        <v>76715.3</v>
      </c>
      <c r="E69" s="24">
        <f t="shared" si="2"/>
        <v>0</v>
      </c>
      <c r="F69" s="25">
        <v>0</v>
      </c>
      <c r="G69" s="24">
        <f t="shared" si="0"/>
        <v>-76715.3</v>
      </c>
      <c r="H69" s="24">
        <f t="shared" si="1"/>
        <v>0</v>
      </c>
    </row>
    <row r="70" spans="1:8" s="18" customFormat="1" ht="63" x14ac:dyDescent="0.2">
      <c r="A70" s="14" t="s">
        <v>159</v>
      </c>
      <c r="B70" s="23" t="s">
        <v>160</v>
      </c>
      <c r="C70" s="25">
        <v>0</v>
      </c>
      <c r="D70" s="25">
        <v>0</v>
      </c>
      <c r="E70" s="24">
        <f t="shared" si="2"/>
        <v>0</v>
      </c>
      <c r="F70" s="25">
        <v>0</v>
      </c>
      <c r="G70" s="24">
        <f t="shared" si="0"/>
        <v>0</v>
      </c>
      <c r="H70" s="24"/>
    </row>
    <row r="71" spans="1:8" s="18" customFormat="1" ht="63" x14ac:dyDescent="0.2">
      <c r="A71" s="22" t="s">
        <v>161</v>
      </c>
      <c r="B71" s="23" t="s">
        <v>97</v>
      </c>
      <c r="C71" s="25">
        <v>136482.29999999999</v>
      </c>
      <c r="D71" s="25">
        <v>136482.29999999999</v>
      </c>
      <c r="E71" s="24">
        <f t="shared" si="2"/>
        <v>0</v>
      </c>
      <c r="F71" s="25">
        <v>136482.29999999999</v>
      </c>
      <c r="G71" s="24">
        <f t="shared" si="0"/>
        <v>0</v>
      </c>
      <c r="H71" s="24">
        <f t="shared" si="1"/>
        <v>100</v>
      </c>
    </row>
    <row r="72" spans="1:8" s="18" customFormat="1" ht="47.25" x14ac:dyDescent="0.2">
      <c r="A72" s="22" t="s">
        <v>162</v>
      </c>
      <c r="B72" s="23" t="s">
        <v>98</v>
      </c>
      <c r="C72" s="25">
        <v>4621.5</v>
      </c>
      <c r="D72" s="25">
        <v>4621.5</v>
      </c>
      <c r="E72" s="24">
        <f t="shared" si="2"/>
        <v>0</v>
      </c>
      <c r="F72" s="25">
        <v>4621.5</v>
      </c>
      <c r="G72" s="24">
        <f t="shared" si="0"/>
        <v>0</v>
      </c>
      <c r="H72" s="24">
        <f t="shared" si="1"/>
        <v>100</v>
      </c>
    </row>
    <row r="73" spans="1:8" s="18" customFormat="1" ht="47.25" x14ac:dyDescent="0.2">
      <c r="A73" s="22" t="s">
        <v>163</v>
      </c>
      <c r="B73" s="23" t="s">
        <v>164</v>
      </c>
      <c r="C73" s="25">
        <v>5254.9</v>
      </c>
      <c r="D73" s="25">
        <v>5254.9</v>
      </c>
      <c r="E73" s="24">
        <f t="shared" ref="E73:E136" si="3">D73-C73</f>
        <v>0</v>
      </c>
      <c r="F73" s="25">
        <v>5254.9</v>
      </c>
      <c r="G73" s="24">
        <f t="shared" si="0"/>
        <v>0</v>
      </c>
      <c r="H73" s="24">
        <f t="shared" si="1"/>
        <v>100</v>
      </c>
    </row>
    <row r="74" spans="1:8" s="18" customFormat="1" ht="47.25" x14ac:dyDescent="0.2">
      <c r="A74" s="22" t="s">
        <v>165</v>
      </c>
      <c r="B74" s="23" t="s">
        <v>166</v>
      </c>
      <c r="C74" s="25">
        <v>159558</v>
      </c>
      <c r="D74" s="25">
        <v>159558</v>
      </c>
      <c r="E74" s="24">
        <f t="shared" si="3"/>
        <v>0</v>
      </c>
      <c r="F74" s="25">
        <v>80265.5</v>
      </c>
      <c r="G74" s="24">
        <f t="shared" si="0"/>
        <v>-79292.5</v>
      </c>
      <c r="H74" s="24">
        <f t="shared" si="1"/>
        <v>50.304904799508641</v>
      </c>
    </row>
    <row r="75" spans="1:8" s="18" customFormat="1" ht="31.5" x14ac:dyDescent="0.2">
      <c r="A75" s="22" t="s">
        <v>167</v>
      </c>
      <c r="B75" s="23" t="s">
        <v>168</v>
      </c>
      <c r="C75" s="25">
        <v>11082</v>
      </c>
      <c r="D75" s="25">
        <v>11082</v>
      </c>
      <c r="E75" s="24">
        <f t="shared" si="3"/>
        <v>0</v>
      </c>
      <c r="F75" s="25">
        <v>11082</v>
      </c>
      <c r="G75" s="24">
        <f t="shared" si="0"/>
        <v>0</v>
      </c>
      <c r="H75" s="24">
        <f t="shared" si="1"/>
        <v>100</v>
      </c>
    </row>
    <row r="76" spans="1:8" s="18" customFormat="1" ht="31.5" x14ac:dyDescent="0.2">
      <c r="A76" s="22" t="s">
        <v>169</v>
      </c>
      <c r="B76" s="23" t="s">
        <v>170</v>
      </c>
      <c r="C76" s="25">
        <v>1604</v>
      </c>
      <c r="D76" s="25">
        <v>1604</v>
      </c>
      <c r="E76" s="24">
        <f t="shared" si="3"/>
        <v>0</v>
      </c>
      <c r="F76" s="25">
        <v>1604</v>
      </c>
      <c r="G76" s="24">
        <f t="shared" ref="G76:G140" si="4">F76-D76</f>
        <v>0</v>
      </c>
      <c r="H76" s="24">
        <f t="shared" ref="H76:H138" si="5">F76/D76*100</f>
        <v>100</v>
      </c>
    </row>
    <row r="77" spans="1:8" s="18" customFormat="1" ht="31.5" x14ac:dyDescent="0.2">
      <c r="A77" s="22" t="s">
        <v>171</v>
      </c>
      <c r="B77" s="23" t="s">
        <v>109</v>
      </c>
      <c r="C77" s="25">
        <v>3322.9</v>
      </c>
      <c r="D77" s="25">
        <v>3322.9</v>
      </c>
      <c r="E77" s="24">
        <f t="shared" si="3"/>
        <v>0</v>
      </c>
      <c r="F77" s="25">
        <v>3322.9</v>
      </c>
      <c r="G77" s="24">
        <f t="shared" si="4"/>
        <v>0</v>
      </c>
      <c r="H77" s="24">
        <f t="shared" si="5"/>
        <v>100</v>
      </c>
    </row>
    <row r="78" spans="1:8" s="17" customFormat="1" ht="31.5" x14ac:dyDescent="0.2">
      <c r="A78" s="22" t="s">
        <v>172</v>
      </c>
      <c r="B78" s="23" t="s">
        <v>99</v>
      </c>
      <c r="C78" s="25">
        <v>53478.6</v>
      </c>
      <c r="D78" s="25">
        <v>53478.6</v>
      </c>
      <c r="E78" s="24">
        <f t="shared" si="3"/>
        <v>0</v>
      </c>
      <c r="F78" s="25">
        <v>53478.6</v>
      </c>
      <c r="G78" s="24">
        <f t="shared" si="4"/>
        <v>0</v>
      </c>
      <c r="H78" s="24">
        <f t="shared" si="5"/>
        <v>100</v>
      </c>
    </row>
    <row r="79" spans="1:8" s="17" customFormat="1" ht="47.25" x14ac:dyDescent="0.2">
      <c r="A79" s="22" t="s">
        <v>173</v>
      </c>
      <c r="B79" s="23" t="s">
        <v>174</v>
      </c>
      <c r="C79" s="25">
        <f>269698.4-150456.3</f>
        <v>119242.10000000003</v>
      </c>
      <c r="D79" s="25">
        <f>269698.4-150456.3</f>
        <v>119242.10000000003</v>
      </c>
      <c r="E79" s="24">
        <f t="shared" si="3"/>
        <v>0</v>
      </c>
      <c r="F79" s="25">
        <v>119242.1</v>
      </c>
      <c r="G79" s="24">
        <f t="shared" si="4"/>
        <v>0</v>
      </c>
      <c r="H79" s="24">
        <f t="shared" si="5"/>
        <v>99.999999999999972</v>
      </c>
    </row>
    <row r="80" spans="1:8" s="18" customFormat="1" ht="63" x14ac:dyDescent="0.2">
      <c r="A80" s="22" t="s">
        <v>175</v>
      </c>
      <c r="B80" s="23" t="s">
        <v>176</v>
      </c>
      <c r="C80" s="25">
        <f>135125.5+93404.3+44653.1</f>
        <v>273182.89999999997</v>
      </c>
      <c r="D80" s="25">
        <f>135125.5+93404.3+44653.1</f>
        <v>273182.89999999997</v>
      </c>
      <c r="E80" s="24">
        <f t="shared" si="3"/>
        <v>0</v>
      </c>
      <c r="F80" s="25">
        <v>273182.90000000002</v>
      </c>
      <c r="G80" s="24">
        <f t="shared" si="4"/>
        <v>0</v>
      </c>
      <c r="H80" s="24">
        <f t="shared" si="5"/>
        <v>100.00000000000003</v>
      </c>
    </row>
    <row r="81" spans="1:8" s="18" customFormat="1" ht="47.25" x14ac:dyDescent="0.2">
      <c r="A81" s="22" t="s">
        <v>177</v>
      </c>
      <c r="B81" s="23" t="s">
        <v>178</v>
      </c>
      <c r="C81" s="25">
        <v>7062.8</v>
      </c>
      <c r="D81" s="25">
        <v>7062.8</v>
      </c>
      <c r="E81" s="24">
        <f t="shared" si="3"/>
        <v>0</v>
      </c>
      <c r="F81" s="25">
        <v>7062.8</v>
      </c>
      <c r="G81" s="24">
        <f t="shared" si="4"/>
        <v>0</v>
      </c>
      <c r="H81" s="24">
        <f t="shared" si="5"/>
        <v>100</v>
      </c>
    </row>
    <row r="82" spans="1:8" s="18" customFormat="1" ht="47.25" x14ac:dyDescent="0.2">
      <c r="A82" s="22" t="s">
        <v>179</v>
      </c>
      <c r="B82" s="23" t="s">
        <v>180</v>
      </c>
      <c r="C82" s="25">
        <v>63717.9</v>
      </c>
      <c r="D82" s="25">
        <v>63717.9</v>
      </c>
      <c r="E82" s="24">
        <f t="shared" si="3"/>
        <v>0</v>
      </c>
      <c r="F82" s="25">
        <v>63717.9</v>
      </c>
      <c r="G82" s="24">
        <f t="shared" si="4"/>
        <v>0</v>
      </c>
      <c r="H82" s="24">
        <f t="shared" si="5"/>
        <v>100</v>
      </c>
    </row>
    <row r="83" spans="1:8" s="18" customFormat="1" ht="31.5" x14ac:dyDescent="0.2">
      <c r="A83" s="22" t="s">
        <v>181</v>
      </c>
      <c r="B83" s="23" t="s">
        <v>100</v>
      </c>
      <c r="C83" s="25">
        <v>192539.7</v>
      </c>
      <c r="D83" s="25">
        <v>192539.7</v>
      </c>
      <c r="E83" s="24">
        <f t="shared" si="3"/>
        <v>0</v>
      </c>
      <c r="F83" s="25">
        <v>192539.7</v>
      </c>
      <c r="G83" s="24">
        <f t="shared" si="4"/>
        <v>0</v>
      </c>
      <c r="H83" s="24">
        <f t="shared" si="5"/>
        <v>100</v>
      </c>
    </row>
    <row r="84" spans="1:8" s="18" customFormat="1" ht="47.25" x14ac:dyDescent="0.2">
      <c r="A84" s="22" t="s">
        <v>182</v>
      </c>
      <c r="B84" s="23" t="s">
        <v>183</v>
      </c>
      <c r="C84" s="25">
        <v>357756</v>
      </c>
      <c r="D84" s="25">
        <v>357756</v>
      </c>
      <c r="E84" s="24">
        <f t="shared" si="3"/>
        <v>0</v>
      </c>
      <c r="F84" s="25">
        <v>357756</v>
      </c>
      <c r="G84" s="24">
        <f t="shared" si="4"/>
        <v>0</v>
      </c>
      <c r="H84" s="24">
        <f t="shared" si="5"/>
        <v>100</v>
      </c>
    </row>
    <row r="85" spans="1:8" s="18" customFormat="1" ht="31.5" x14ac:dyDescent="0.2">
      <c r="A85" s="22" t="s">
        <v>184</v>
      </c>
      <c r="B85" s="23" t="s">
        <v>185</v>
      </c>
      <c r="C85" s="25">
        <v>99830</v>
      </c>
      <c r="D85" s="25">
        <v>99830</v>
      </c>
      <c r="E85" s="24">
        <f t="shared" si="3"/>
        <v>0</v>
      </c>
      <c r="F85" s="25">
        <v>96448.6</v>
      </c>
      <c r="G85" s="24">
        <f t="shared" si="4"/>
        <v>-3381.3999999999942</v>
      </c>
      <c r="H85" s="24">
        <f t="shared" si="5"/>
        <v>96.612841831112888</v>
      </c>
    </row>
    <row r="86" spans="1:8" s="18" customFormat="1" ht="31.5" x14ac:dyDescent="0.2">
      <c r="A86" s="22" t="s">
        <v>186</v>
      </c>
      <c r="B86" s="23" t="s">
        <v>244</v>
      </c>
      <c r="C86" s="25">
        <v>401181.7</v>
      </c>
      <c r="D86" s="25">
        <v>401181.7</v>
      </c>
      <c r="E86" s="24">
        <f t="shared" si="3"/>
        <v>0</v>
      </c>
      <c r="F86" s="25">
        <v>400047</v>
      </c>
      <c r="G86" s="24">
        <f t="shared" si="4"/>
        <v>-1134.7000000000116</v>
      </c>
      <c r="H86" s="24">
        <f t="shared" si="5"/>
        <v>99.717160578361373</v>
      </c>
    </row>
    <row r="87" spans="1:8" s="18" customFormat="1" ht="31.5" x14ac:dyDescent="0.2">
      <c r="A87" s="22" t="s">
        <v>187</v>
      </c>
      <c r="B87" s="23" t="s">
        <v>188</v>
      </c>
      <c r="C87" s="25">
        <f>22856.1+1037.6</f>
        <v>23893.699999999997</v>
      </c>
      <c r="D87" s="25">
        <f>22856.1+1037.6</f>
        <v>23893.699999999997</v>
      </c>
      <c r="E87" s="24">
        <f t="shared" si="3"/>
        <v>0</v>
      </c>
      <c r="F87" s="25">
        <v>23893.7</v>
      </c>
      <c r="G87" s="24">
        <f t="shared" si="4"/>
        <v>0</v>
      </c>
      <c r="H87" s="24">
        <f t="shared" si="5"/>
        <v>100.00000000000003</v>
      </c>
    </row>
    <row r="88" spans="1:8" s="18" customFormat="1" ht="31.5" x14ac:dyDescent="0.2">
      <c r="A88" s="22" t="s">
        <v>189</v>
      </c>
      <c r="B88" s="23" t="s">
        <v>190</v>
      </c>
      <c r="C88" s="25">
        <f>118965.6-24388</f>
        <v>94577.600000000006</v>
      </c>
      <c r="D88" s="25">
        <f>118965.6-24388</f>
        <v>94577.600000000006</v>
      </c>
      <c r="E88" s="24">
        <f t="shared" si="3"/>
        <v>0</v>
      </c>
      <c r="F88" s="25">
        <v>94577.600000000006</v>
      </c>
      <c r="G88" s="24">
        <f t="shared" si="4"/>
        <v>0</v>
      </c>
      <c r="H88" s="24">
        <f t="shared" si="5"/>
        <v>100</v>
      </c>
    </row>
    <row r="89" spans="1:8" s="18" customFormat="1" ht="78.75" x14ac:dyDescent="0.2">
      <c r="A89" s="22" t="s">
        <v>245</v>
      </c>
      <c r="B89" s="23" t="s">
        <v>246</v>
      </c>
      <c r="C89" s="25">
        <v>8311.4</v>
      </c>
      <c r="D89" s="25">
        <v>8311.4</v>
      </c>
      <c r="E89" s="24">
        <f t="shared" si="3"/>
        <v>0</v>
      </c>
      <c r="F89" s="25">
        <v>8311.4</v>
      </c>
      <c r="G89" s="24">
        <f t="shared" si="4"/>
        <v>0</v>
      </c>
      <c r="H89" s="24">
        <f t="shared" si="5"/>
        <v>100</v>
      </c>
    </row>
    <row r="90" spans="1:8" s="18" customFormat="1" ht="63" x14ac:dyDescent="0.2">
      <c r="A90" s="22" t="s">
        <v>191</v>
      </c>
      <c r="B90" s="23" t="s">
        <v>192</v>
      </c>
      <c r="C90" s="25">
        <v>40813.699999999997</v>
      </c>
      <c r="D90" s="25">
        <v>40813.699999999997</v>
      </c>
      <c r="E90" s="24">
        <f t="shared" si="3"/>
        <v>0</v>
      </c>
      <c r="F90" s="25">
        <v>39391.4</v>
      </c>
      <c r="G90" s="24">
        <f t="shared" si="4"/>
        <v>-1422.2999999999956</v>
      </c>
      <c r="H90" s="24">
        <f t="shared" si="5"/>
        <v>96.515140749307221</v>
      </c>
    </row>
    <row r="91" spans="1:8" s="17" customFormat="1" ht="31.5" x14ac:dyDescent="0.2">
      <c r="A91" s="14" t="s">
        <v>193</v>
      </c>
      <c r="B91" s="26" t="s">
        <v>28</v>
      </c>
      <c r="C91" s="27">
        <f>SUM(C92:C114)</f>
        <v>4014634</v>
      </c>
      <c r="D91" s="27">
        <f>SUM(D92:D114)</f>
        <v>4014634</v>
      </c>
      <c r="E91" s="24">
        <f t="shared" si="3"/>
        <v>0</v>
      </c>
      <c r="F91" s="25">
        <v>4006607.3</v>
      </c>
      <c r="G91" s="24">
        <f t="shared" si="4"/>
        <v>-8026.7000000001863</v>
      </c>
      <c r="H91" s="24">
        <f t="shared" si="5"/>
        <v>99.800063965980456</v>
      </c>
    </row>
    <row r="92" spans="1:8" s="18" customFormat="1" ht="31.5" x14ac:dyDescent="0.2">
      <c r="A92" s="14" t="s">
        <v>194</v>
      </c>
      <c r="B92" s="26" t="s">
        <v>247</v>
      </c>
      <c r="C92" s="27">
        <v>4200</v>
      </c>
      <c r="D92" s="27">
        <v>4200</v>
      </c>
      <c r="E92" s="24">
        <f t="shared" si="3"/>
        <v>0</v>
      </c>
      <c r="F92" s="27">
        <v>4196.2</v>
      </c>
      <c r="G92" s="24">
        <f t="shared" si="4"/>
        <v>-3.8000000000001819</v>
      </c>
      <c r="H92" s="24">
        <f t="shared" si="5"/>
        <v>99.909523809523805</v>
      </c>
    </row>
    <row r="93" spans="1:8" s="18" customFormat="1" ht="47.25" x14ac:dyDescent="0.2">
      <c r="A93" s="14" t="s">
        <v>195</v>
      </c>
      <c r="B93" s="26" t="s">
        <v>3</v>
      </c>
      <c r="C93" s="27">
        <v>74243.199999999997</v>
      </c>
      <c r="D93" s="27">
        <v>74243.199999999997</v>
      </c>
      <c r="E93" s="24">
        <f t="shared" si="3"/>
        <v>0</v>
      </c>
      <c r="F93" s="27">
        <v>74171.600000000006</v>
      </c>
      <c r="G93" s="24">
        <f t="shared" si="4"/>
        <v>-71.599999999991269</v>
      </c>
      <c r="H93" s="24">
        <f t="shared" si="5"/>
        <v>99.903560191371071</v>
      </c>
    </row>
    <row r="94" spans="1:8" s="18" customFormat="1" ht="47.25" x14ac:dyDescent="0.2">
      <c r="A94" s="14" t="s">
        <v>196</v>
      </c>
      <c r="B94" s="26" t="s">
        <v>197</v>
      </c>
      <c r="C94" s="27">
        <v>271.7</v>
      </c>
      <c r="D94" s="27">
        <v>271.7</v>
      </c>
      <c r="E94" s="24">
        <f t="shared" si="3"/>
        <v>0</v>
      </c>
      <c r="F94" s="27">
        <v>271.7</v>
      </c>
      <c r="G94" s="24">
        <f t="shared" si="4"/>
        <v>0</v>
      </c>
      <c r="H94" s="24">
        <f t="shared" si="5"/>
        <v>100</v>
      </c>
    </row>
    <row r="95" spans="1:8" s="18" customFormat="1" ht="31.5" x14ac:dyDescent="0.2">
      <c r="A95" s="14" t="s">
        <v>198</v>
      </c>
      <c r="B95" s="26" t="s">
        <v>5</v>
      </c>
      <c r="C95" s="27">
        <v>17155.7</v>
      </c>
      <c r="D95" s="27">
        <v>17155.7</v>
      </c>
      <c r="E95" s="24">
        <f t="shared" si="3"/>
        <v>0</v>
      </c>
      <c r="F95" s="27">
        <v>9076.1</v>
      </c>
      <c r="G95" s="24">
        <f t="shared" si="4"/>
        <v>-8079.6</v>
      </c>
      <c r="H95" s="24">
        <f t="shared" si="5"/>
        <v>52.904282541662539</v>
      </c>
    </row>
    <row r="96" spans="1:8" s="18" customFormat="1" ht="31.5" x14ac:dyDescent="0.2">
      <c r="A96" s="14" t="s">
        <v>199</v>
      </c>
      <c r="B96" s="26" t="s">
        <v>4</v>
      </c>
      <c r="C96" s="27">
        <v>394428.2</v>
      </c>
      <c r="D96" s="27">
        <v>394428.2</v>
      </c>
      <c r="E96" s="24">
        <f t="shared" si="3"/>
        <v>0</v>
      </c>
      <c r="F96" s="27">
        <v>412366.8</v>
      </c>
      <c r="G96" s="24">
        <f t="shared" si="4"/>
        <v>17938.599999999977</v>
      </c>
      <c r="H96" s="24">
        <f t="shared" si="5"/>
        <v>104.54800138529647</v>
      </c>
    </row>
    <row r="97" spans="1:8" s="18" customFormat="1" ht="94.5" x14ac:dyDescent="0.2">
      <c r="A97" s="14" t="s">
        <v>200</v>
      </c>
      <c r="B97" s="26" t="s">
        <v>201</v>
      </c>
      <c r="C97" s="27">
        <f>21943.1+12682.7+11012.6</f>
        <v>45638.400000000001</v>
      </c>
      <c r="D97" s="27">
        <f>21943.1+12682.7+11012.6</f>
        <v>45638.400000000001</v>
      </c>
      <c r="E97" s="24">
        <f t="shared" si="3"/>
        <v>0</v>
      </c>
      <c r="F97" s="27">
        <v>45532.7</v>
      </c>
      <c r="G97" s="24">
        <f t="shared" si="4"/>
        <v>-105.70000000000437</v>
      </c>
      <c r="H97" s="24">
        <f t="shared" si="5"/>
        <v>99.768396788669179</v>
      </c>
    </row>
    <row r="98" spans="1:8" s="17" customFormat="1" ht="78.75" x14ac:dyDescent="0.2">
      <c r="A98" s="14" t="s">
        <v>202</v>
      </c>
      <c r="B98" s="26" t="s">
        <v>203</v>
      </c>
      <c r="C98" s="27">
        <f>2050.9-2050.9</f>
        <v>0</v>
      </c>
      <c r="D98" s="27">
        <f>2050.9-2050.9</f>
        <v>0</v>
      </c>
      <c r="E98" s="24">
        <f t="shared" si="3"/>
        <v>0</v>
      </c>
      <c r="F98" s="27">
        <v>0</v>
      </c>
      <c r="G98" s="24">
        <f t="shared" si="4"/>
        <v>0</v>
      </c>
      <c r="H98" s="24"/>
    </row>
    <row r="99" spans="1:8" s="17" customFormat="1" ht="47.25" x14ac:dyDescent="0.2">
      <c r="A99" s="14" t="s">
        <v>204</v>
      </c>
      <c r="B99" s="26" t="s">
        <v>101</v>
      </c>
      <c r="C99" s="27">
        <f>90705.2-13000</f>
        <v>77705.2</v>
      </c>
      <c r="D99" s="27">
        <f>90705.2-13000</f>
        <v>77705.2</v>
      </c>
      <c r="E99" s="24">
        <f t="shared" si="3"/>
        <v>0</v>
      </c>
      <c r="F99" s="27">
        <v>74474.2</v>
      </c>
      <c r="G99" s="24">
        <f t="shared" si="4"/>
        <v>-3231</v>
      </c>
      <c r="H99" s="24">
        <f t="shared" si="5"/>
        <v>95.841977113500761</v>
      </c>
    </row>
    <row r="100" spans="1:8" s="18" customFormat="1" ht="63" x14ac:dyDescent="0.2">
      <c r="A100" s="14" t="s">
        <v>205</v>
      </c>
      <c r="B100" s="26" t="s">
        <v>206</v>
      </c>
      <c r="C100" s="27">
        <f>9737.2-3980.9</f>
        <v>5756.3000000000011</v>
      </c>
      <c r="D100" s="27">
        <f>9737.2-3980.9</f>
        <v>5756.3000000000011</v>
      </c>
      <c r="E100" s="24">
        <f t="shared" si="3"/>
        <v>0</v>
      </c>
      <c r="F100" s="27">
        <v>5756.3</v>
      </c>
      <c r="G100" s="24">
        <f t="shared" si="4"/>
        <v>0</v>
      </c>
      <c r="H100" s="24">
        <f t="shared" si="5"/>
        <v>99.999999999999986</v>
      </c>
    </row>
    <row r="101" spans="1:8" s="18" customFormat="1" ht="63" x14ac:dyDescent="0.2">
      <c r="A101" s="14" t="s">
        <v>207</v>
      </c>
      <c r="B101" s="26" t="s">
        <v>24</v>
      </c>
      <c r="C101" s="27">
        <v>114117.2</v>
      </c>
      <c r="D101" s="27">
        <v>114117.2</v>
      </c>
      <c r="E101" s="24">
        <f t="shared" si="3"/>
        <v>0</v>
      </c>
      <c r="F101" s="27">
        <v>111291.7</v>
      </c>
      <c r="G101" s="24">
        <f t="shared" si="4"/>
        <v>-2825.5</v>
      </c>
      <c r="H101" s="24">
        <f t="shared" si="5"/>
        <v>97.524036692102499</v>
      </c>
    </row>
    <row r="102" spans="1:8" s="17" customFormat="1" ht="47.25" x14ac:dyDescent="0.2">
      <c r="A102" s="14" t="s">
        <v>208</v>
      </c>
      <c r="B102" s="26" t="s">
        <v>102</v>
      </c>
      <c r="C102" s="27">
        <v>32.200000000000003</v>
      </c>
      <c r="D102" s="27">
        <v>32.200000000000003</v>
      </c>
      <c r="E102" s="24">
        <f t="shared" si="3"/>
        <v>0</v>
      </c>
      <c r="F102" s="27">
        <v>32.1</v>
      </c>
      <c r="G102" s="24">
        <f t="shared" si="4"/>
        <v>-0.10000000000000142</v>
      </c>
      <c r="H102" s="24">
        <f t="shared" si="5"/>
        <v>99.689440993788807</v>
      </c>
    </row>
    <row r="103" spans="1:8" s="18" customFormat="1" ht="31.5" x14ac:dyDescent="0.2">
      <c r="A103" s="14" t="s">
        <v>209</v>
      </c>
      <c r="B103" s="26" t="s">
        <v>2</v>
      </c>
      <c r="C103" s="27">
        <f>1669659.9-209000</f>
        <v>1460659.9</v>
      </c>
      <c r="D103" s="27">
        <f>1669659.9-209000</f>
        <v>1460659.9</v>
      </c>
      <c r="E103" s="24">
        <f t="shared" si="3"/>
        <v>0</v>
      </c>
      <c r="F103" s="27">
        <v>1446757.6</v>
      </c>
      <c r="G103" s="24">
        <f t="shared" si="4"/>
        <v>-13902.299999999814</v>
      </c>
      <c r="H103" s="24">
        <f t="shared" si="5"/>
        <v>99.048217863720382</v>
      </c>
    </row>
    <row r="104" spans="1:8" s="18" customFormat="1" ht="47.25" x14ac:dyDescent="0.2">
      <c r="A104" s="14" t="s">
        <v>210</v>
      </c>
      <c r="B104" s="26" t="s">
        <v>103</v>
      </c>
      <c r="C104" s="27">
        <f>12510.9-2998.9</f>
        <v>9512</v>
      </c>
      <c r="D104" s="27">
        <f>12510.9-2998.9</f>
        <v>9512</v>
      </c>
      <c r="E104" s="24">
        <f t="shared" si="3"/>
        <v>0</v>
      </c>
      <c r="F104" s="27">
        <v>9279.2999999999993</v>
      </c>
      <c r="G104" s="24">
        <f t="shared" si="4"/>
        <v>-232.70000000000073</v>
      </c>
      <c r="H104" s="24">
        <f t="shared" si="5"/>
        <v>97.553616484440695</v>
      </c>
    </row>
    <row r="105" spans="1:8" s="17" customFormat="1" ht="63" x14ac:dyDescent="0.2">
      <c r="A105" s="14" t="s">
        <v>211</v>
      </c>
      <c r="B105" s="26" t="s">
        <v>6</v>
      </c>
      <c r="C105" s="27">
        <f>5815.6-242.6</f>
        <v>5573</v>
      </c>
      <c r="D105" s="27">
        <f>5815.6-242.6</f>
        <v>5573</v>
      </c>
      <c r="E105" s="24">
        <f t="shared" si="3"/>
        <v>0</v>
      </c>
      <c r="F105" s="27">
        <v>5570.1</v>
      </c>
      <c r="G105" s="24">
        <f t="shared" si="4"/>
        <v>-2.8999999999996362</v>
      </c>
      <c r="H105" s="24">
        <f t="shared" si="5"/>
        <v>99.947963394939904</v>
      </c>
    </row>
    <row r="106" spans="1:8" s="17" customFormat="1" ht="47.25" x14ac:dyDescent="0.2">
      <c r="A106" s="14" t="s">
        <v>212</v>
      </c>
      <c r="B106" s="26" t="s">
        <v>213</v>
      </c>
      <c r="C106" s="27">
        <f>315.7+20.5</f>
        <v>336.2</v>
      </c>
      <c r="D106" s="27">
        <f>315.7+20.5</f>
        <v>336.2</v>
      </c>
      <c r="E106" s="24">
        <f t="shared" si="3"/>
        <v>0</v>
      </c>
      <c r="F106" s="27">
        <v>334.7</v>
      </c>
      <c r="G106" s="24">
        <f t="shared" si="4"/>
        <v>-1.5</v>
      </c>
      <c r="H106" s="24">
        <f t="shared" si="5"/>
        <v>99.553837001784657</v>
      </c>
    </row>
    <row r="107" spans="1:8" s="17" customFormat="1" ht="47.25" x14ac:dyDescent="0.2">
      <c r="A107" s="14" t="s">
        <v>214</v>
      </c>
      <c r="B107" s="26" t="s">
        <v>14</v>
      </c>
      <c r="C107" s="27">
        <v>276929</v>
      </c>
      <c r="D107" s="27">
        <v>276929</v>
      </c>
      <c r="E107" s="24">
        <f t="shared" si="3"/>
        <v>0</v>
      </c>
      <c r="F107" s="27">
        <v>286868.5</v>
      </c>
      <c r="G107" s="24">
        <f t="shared" si="4"/>
        <v>9939.5</v>
      </c>
      <c r="H107" s="24">
        <f t="shared" si="5"/>
        <v>103.58918712016438</v>
      </c>
    </row>
    <row r="108" spans="1:8" s="18" customFormat="1" ht="78.75" x14ac:dyDescent="0.2">
      <c r="A108" s="14" t="s">
        <v>215</v>
      </c>
      <c r="B108" s="26" t="s">
        <v>25</v>
      </c>
      <c r="C108" s="27">
        <f>516820.4-70595.8</f>
        <v>446224.60000000003</v>
      </c>
      <c r="D108" s="27">
        <f>516820.4-70595.8</f>
        <v>446224.60000000003</v>
      </c>
      <c r="E108" s="24">
        <f t="shared" si="3"/>
        <v>0</v>
      </c>
      <c r="F108" s="27">
        <v>446101.5</v>
      </c>
      <c r="G108" s="24">
        <f t="shared" si="4"/>
        <v>-123.10000000003492</v>
      </c>
      <c r="H108" s="24">
        <f t="shared" si="5"/>
        <v>99.972412995608025</v>
      </c>
    </row>
    <row r="109" spans="1:8" s="18" customFormat="1" ht="31.5" x14ac:dyDescent="0.2">
      <c r="A109" s="14" t="s">
        <v>216</v>
      </c>
      <c r="B109" s="26" t="s">
        <v>248</v>
      </c>
      <c r="C109" s="27">
        <v>10297</v>
      </c>
      <c r="D109" s="27">
        <v>10297</v>
      </c>
      <c r="E109" s="24">
        <f t="shared" si="3"/>
        <v>0</v>
      </c>
      <c r="F109" s="27">
        <v>10296.4</v>
      </c>
      <c r="G109" s="24">
        <f t="shared" si="4"/>
        <v>-0.6000000000003638</v>
      </c>
      <c r="H109" s="24">
        <f t="shared" si="5"/>
        <v>99.994173060114591</v>
      </c>
    </row>
    <row r="110" spans="1:8" s="17" customFormat="1" ht="63" x14ac:dyDescent="0.2">
      <c r="A110" s="14" t="s">
        <v>217</v>
      </c>
      <c r="B110" s="26" t="s">
        <v>249</v>
      </c>
      <c r="C110" s="27">
        <v>6578.9</v>
      </c>
      <c r="D110" s="27">
        <v>6578.9</v>
      </c>
      <c r="E110" s="24">
        <f t="shared" si="3"/>
        <v>0</v>
      </c>
      <c r="F110" s="27">
        <v>6578.9</v>
      </c>
      <c r="G110" s="24">
        <f t="shared" si="4"/>
        <v>0</v>
      </c>
      <c r="H110" s="24">
        <f t="shared" si="5"/>
        <v>100</v>
      </c>
    </row>
    <row r="111" spans="1:8" s="17" customFormat="1" ht="63" x14ac:dyDescent="0.2">
      <c r="A111" s="14" t="s">
        <v>218</v>
      </c>
      <c r="B111" s="26" t="s">
        <v>250</v>
      </c>
      <c r="C111" s="27">
        <f>105628.4+82703.4</f>
        <v>188331.8</v>
      </c>
      <c r="D111" s="27">
        <f>105628.4+82703.4</f>
        <v>188331.8</v>
      </c>
      <c r="E111" s="24">
        <f t="shared" si="3"/>
        <v>0</v>
      </c>
      <c r="F111" s="27">
        <v>188331.8</v>
      </c>
      <c r="G111" s="24">
        <f t="shared" si="4"/>
        <v>0</v>
      </c>
      <c r="H111" s="24">
        <f t="shared" si="5"/>
        <v>100</v>
      </c>
    </row>
    <row r="112" spans="1:8" s="18" customFormat="1" ht="94.5" x14ac:dyDescent="0.2">
      <c r="A112" s="14" t="s">
        <v>251</v>
      </c>
      <c r="B112" s="26" t="s">
        <v>104</v>
      </c>
      <c r="C112" s="27">
        <f>370605.5+35349.8+6283.2</f>
        <v>412238.5</v>
      </c>
      <c r="D112" s="27">
        <f>370605.5+35349.8+6283.2</f>
        <v>412238.5</v>
      </c>
      <c r="E112" s="24">
        <f t="shared" si="3"/>
        <v>0</v>
      </c>
      <c r="F112" s="27">
        <v>415476.1</v>
      </c>
      <c r="G112" s="24">
        <f t="shared" si="4"/>
        <v>3237.5999999999767</v>
      </c>
      <c r="H112" s="24">
        <f t="shared" si="5"/>
        <v>100.78537060463783</v>
      </c>
    </row>
    <row r="113" spans="1:8" s="18" customFormat="1" ht="47.25" x14ac:dyDescent="0.2">
      <c r="A113" s="14" t="s">
        <v>219</v>
      </c>
      <c r="B113" s="26" t="s">
        <v>220</v>
      </c>
      <c r="C113" s="27">
        <f>191752.9+97933.3+49239.6</f>
        <v>338925.8</v>
      </c>
      <c r="D113" s="27">
        <f>191752.9+97933.3+49239.6</f>
        <v>338925.8</v>
      </c>
      <c r="E113" s="24">
        <f t="shared" si="3"/>
        <v>0</v>
      </c>
      <c r="F113" s="27">
        <v>328580.59999999998</v>
      </c>
      <c r="G113" s="24">
        <f t="shared" si="4"/>
        <v>-10345.200000000012</v>
      </c>
      <c r="H113" s="24">
        <f t="shared" si="5"/>
        <v>96.947650488691025</v>
      </c>
    </row>
    <row r="114" spans="1:8" s="17" customFormat="1" ht="31.5" x14ac:dyDescent="0.2">
      <c r="A114" s="14" t="s">
        <v>221</v>
      </c>
      <c r="B114" s="26" t="s">
        <v>105</v>
      </c>
      <c r="C114" s="27">
        <f>136491.1-11011.9</f>
        <v>125479.20000000001</v>
      </c>
      <c r="D114" s="27">
        <f>136491.1-11011.9</f>
        <v>125479.20000000001</v>
      </c>
      <c r="E114" s="24">
        <f t="shared" si="3"/>
        <v>0</v>
      </c>
      <c r="F114" s="27">
        <v>125262.6</v>
      </c>
      <c r="G114" s="24">
        <f t="shared" si="4"/>
        <v>-216.60000000000582</v>
      </c>
      <c r="H114" s="24">
        <f t="shared" si="5"/>
        <v>99.827381749325781</v>
      </c>
    </row>
    <row r="115" spans="1:8" s="18" customFormat="1" x14ac:dyDescent="0.2">
      <c r="A115" s="14" t="s">
        <v>222</v>
      </c>
      <c r="B115" s="26" t="s">
        <v>7</v>
      </c>
      <c r="C115" s="27">
        <f>SUM(C116:C143)</f>
        <v>2883438.6</v>
      </c>
      <c r="D115" s="27">
        <f>SUM(D116:D143)</f>
        <v>2883438.6</v>
      </c>
      <c r="E115" s="24">
        <f t="shared" si="3"/>
        <v>0</v>
      </c>
      <c r="F115" s="27">
        <v>2889261.1</v>
      </c>
      <c r="G115" s="24">
        <f t="shared" si="4"/>
        <v>5822.5</v>
      </c>
      <c r="H115" s="24">
        <f t="shared" si="5"/>
        <v>100.20192904402403</v>
      </c>
    </row>
    <row r="116" spans="1:8" ht="47.25" x14ac:dyDescent="0.25">
      <c r="A116" s="14" t="s">
        <v>252</v>
      </c>
      <c r="B116" s="26" t="s">
        <v>253</v>
      </c>
      <c r="C116" s="27">
        <f>38+51+68+29.5</f>
        <v>186.5</v>
      </c>
      <c r="D116" s="27">
        <f>38+51+68+29.5</f>
        <v>186.5</v>
      </c>
      <c r="E116" s="24">
        <f t="shared" si="3"/>
        <v>0</v>
      </c>
      <c r="F116" s="27">
        <v>202.7</v>
      </c>
      <c r="G116" s="24">
        <f t="shared" si="4"/>
        <v>16.199999999999989</v>
      </c>
      <c r="H116" s="24">
        <f t="shared" si="5"/>
        <v>108.68632707774799</v>
      </c>
    </row>
    <row r="117" spans="1:8" ht="47.25" x14ac:dyDescent="0.25">
      <c r="A117" s="14" t="s">
        <v>223</v>
      </c>
      <c r="B117" s="26" t="s">
        <v>224</v>
      </c>
      <c r="C117" s="27">
        <f>10080+243.5</f>
        <v>10323.5</v>
      </c>
      <c r="D117" s="27">
        <f>10080+243.5</f>
        <v>10323.5</v>
      </c>
      <c r="E117" s="24">
        <f t="shared" si="3"/>
        <v>0</v>
      </c>
      <c r="F117" s="27">
        <v>10897.6</v>
      </c>
      <c r="G117" s="24">
        <f t="shared" si="4"/>
        <v>574.10000000000036</v>
      </c>
      <c r="H117" s="24">
        <f t="shared" si="5"/>
        <v>105.56109846466799</v>
      </c>
    </row>
    <row r="118" spans="1:8" ht="47.25" x14ac:dyDescent="0.25">
      <c r="A118" s="14" t="s">
        <v>225</v>
      </c>
      <c r="B118" s="26" t="s">
        <v>226</v>
      </c>
      <c r="C118" s="27">
        <f>2921.6+294.6</f>
        <v>3216.2</v>
      </c>
      <c r="D118" s="27">
        <f>2921.6+294.6</f>
        <v>3216.2</v>
      </c>
      <c r="E118" s="24">
        <f t="shared" si="3"/>
        <v>0</v>
      </c>
      <c r="F118" s="27">
        <v>3483</v>
      </c>
      <c r="G118" s="24">
        <f t="shared" si="4"/>
        <v>266.80000000000018</v>
      </c>
      <c r="H118" s="24">
        <f t="shared" si="5"/>
        <v>108.29550401094461</v>
      </c>
    </row>
    <row r="119" spans="1:8" ht="47.25" x14ac:dyDescent="0.25">
      <c r="A119" s="14" t="s">
        <v>227</v>
      </c>
      <c r="B119" s="26" t="s">
        <v>106</v>
      </c>
      <c r="C119" s="27">
        <f>134015.9+29070</f>
        <v>163085.9</v>
      </c>
      <c r="D119" s="27">
        <f>134015.9+29070</f>
        <v>163085.9</v>
      </c>
      <c r="E119" s="24">
        <f t="shared" si="3"/>
        <v>0</v>
      </c>
      <c r="F119" s="27">
        <v>163068.79999999999</v>
      </c>
      <c r="G119" s="24">
        <f t="shared" si="4"/>
        <v>-17.100000000005821</v>
      </c>
      <c r="H119" s="24">
        <f t="shared" si="5"/>
        <v>99.989514728127943</v>
      </c>
    </row>
    <row r="120" spans="1:8" ht="94.5" x14ac:dyDescent="0.25">
      <c r="A120" s="14" t="s">
        <v>228</v>
      </c>
      <c r="B120" s="26" t="s">
        <v>254</v>
      </c>
      <c r="C120" s="27">
        <v>153978.79999999999</v>
      </c>
      <c r="D120" s="27">
        <v>153978.79999999999</v>
      </c>
      <c r="E120" s="24">
        <f t="shared" si="3"/>
        <v>0</v>
      </c>
      <c r="F120" s="27">
        <v>153824.1</v>
      </c>
      <c r="G120" s="24">
        <f t="shared" si="4"/>
        <v>-154.69999999998254</v>
      </c>
      <c r="H120" s="24">
        <f t="shared" si="5"/>
        <v>99.899531623833937</v>
      </c>
    </row>
    <row r="121" spans="1:8" ht="63" x14ac:dyDescent="0.25">
      <c r="A121" s="14" t="s">
        <v>229</v>
      </c>
      <c r="B121" s="26" t="s">
        <v>230</v>
      </c>
      <c r="C121" s="27">
        <v>218111.5</v>
      </c>
      <c r="D121" s="27">
        <v>218111.5</v>
      </c>
      <c r="E121" s="24">
        <f t="shared" si="3"/>
        <v>0</v>
      </c>
      <c r="F121" s="27">
        <v>217830</v>
      </c>
      <c r="G121" s="24">
        <f t="shared" si="4"/>
        <v>-281.5</v>
      </c>
      <c r="H121" s="24">
        <f t="shared" si="5"/>
        <v>99.870937570921285</v>
      </c>
    </row>
    <row r="122" spans="1:8" ht="47.25" x14ac:dyDescent="0.25">
      <c r="A122" s="14" t="s">
        <v>231</v>
      </c>
      <c r="B122" s="26" t="s">
        <v>232</v>
      </c>
      <c r="C122" s="27">
        <v>85080.8</v>
      </c>
      <c r="D122" s="27">
        <v>85080.8</v>
      </c>
      <c r="E122" s="24">
        <f t="shared" si="3"/>
        <v>0</v>
      </c>
      <c r="F122" s="27">
        <v>85080.8</v>
      </c>
      <c r="G122" s="24">
        <f t="shared" si="4"/>
        <v>0</v>
      </c>
      <c r="H122" s="24">
        <f t="shared" si="5"/>
        <v>100</v>
      </c>
    </row>
    <row r="123" spans="1:8" ht="63" x14ac:dyDescent="0.25">
      <c r="A123" s="14" t="s">
        <v>233</v>
      </c>
      <c r="B123" s="26" t="s">
        <v>234</v>
      </c>
      <c r="C123" s="27">
        <v>26714.7</v>
      </c>
      <c r="D123" s="27">
        <v>26714.7</v>
      </c>
      <c r="E123" s="24">
        <f t="shared" si="3"/>
        <v>0</v>
      </c>
      <c r="F123" s="27">
        <v>26714.7</v>
      </c>
      <c r="G123" s="24">
        <f t="shared" si="4"/>
        <v>0</v>
      </c>
      <c r="H123" s="24">
        <f t="shared" si="5"/>
        <v>100</v>
      </c>
    </row>
    <row r="124" spans="1:8" ht="63" x14ac:dyDescent="0.25">
      <c r="A124" s="14" t="s">
        <v>255</v>
      </c>
      <c r="B124" s="26" t="s">
        <v>256</v>
      </c>
      <c r="C124" s="27">
        <v>69.900000000000006</v>
      </c>
      <c r="D124" s="27">
        <v>69.900000000000006</v>
      </c>
      <c r="E124" s="24">
        <f t="shared" si="3"/>
        <v>0</v>
      </c>
      <c r="F124" s="27">
        <v>69.900000000000006</v>
      </c>
      <c r="G124" s="24">
        <f t="shared" si="4"/>
        <v>0</v>
      </c>
      <c r="H124" s="24">
        <f t="shared" si="5"/>
        <v>100</v>
      </c>
    </row>
    <row r="125" spans="1:8" ht="141.75" x14ac:dyDescent="0.25">
      <c r="A125" s="14" t="s">
        <v>235</v>
      </c>
      <c r="B125" s="26" t="s">
        <v>236</v>
      </c>
      <c r="C125" s="27">
        <v>5720.5</v>
      </c>
      <c r="D125" s="27">
        <v>5720.5</v>
      </c>
      <c r="E125" s="24">
        <f t="shared" si="3"/>
        <v>0</v>
      </c>
      <c r="F125" s="27">
        <v>5720.5</v>
      </c>
      <c r="G125" s="24">
        <f t="shared" si="4"/>
        <v>0</v>
      </c>
      <c r="H125" s="24">
        <f t="shared" si="5"/>
        <v>100</v>
      </c>
    </row>
    <row r="126" spans="1:8" ht="31.5" x14ac:dyDescent="0.25">
      <c r="A126" s="14" t="s">
        <v>237</v>
      </c>
      <c r="B126" s="26" t="s">
        <v>238</v>
      </c>
      <c r="C126" s="27">
        <v>41800</v>
      </c>
      <c r="D126" s="27">
        <v>41800</v>
      </c>
      <c r="E126" s="24">
        <f t="shared" si="3"/>
        <v>0</v>
      </c>
      <c r="F126" s="27">
        <v>41800</v>
      </c>
      <c r="G126" s="24">
        <f t="shared" si="4"/>
        <v>0</v>
      </c>
      <c r="H126" s="24">
        <f t="shared" si="5"/>
        <v>100</v>
      </c>
    </row>
    <row r="127" spans="1:8" ht="47.25" x14ac:dyDescent="0.25">
      <c r="A127" s="14" t="s">
        <v>239</v>
      </c>
      <c r="B127" s="26" t="s">
        <v>240</v>
      </c>
      <c r="C127" s="27">
        <v>19442.5</v>
      </c>
      <c r="D127" s="27">
        <v>19442.5</v>
      </c>
      <c r="E127" s="24">
        <f t="shared" si="3"/>
        <v>0</v>
      </c>
      <c r="F127" s="27">
        <v>19442.099999999999</v>
      </c>
      <c r="G127" s="24">
        <f t="shared" si="4"/>
        <v>-0.40000000000145519</v>
      </c>
      <c r="H127" s="24">
        <f t="shared" si="5"/>
        <v>99.997942651407996</v>
      </c>
    </row>
    <row r="128" spans="1:8" ht="31.5" x14ac:dyDescent="0.25">
      <c r="A128" s="14" t="s">
        <v>241</v>
      </c>
      <c r="B128" s="26" t="s">
        <v>107</v>
      </c>
      <c r="C128" s="27">
        <f>451685.6+385000</f>
        <v>836685.6</v>
      </c>
      <c r="D128" s="27">
        <f>451685.6+385000</f>
        <v>836685.6</v>
      </c>
      <c r="E128" s="24">
        <f t="shared" si="3"/>
        <v>0</v>
      </c>
      <c r="F128" s="27">
        <v>836685.6</v>
      </c>
      <c r="G128" s="24">
        <f t="shared" si="4"/>
        <v>0</v>
      </c>
      <c r="H128" s="24">
        <f t="shared" si="5"/>
        <v>100</v>
      </c>
    </row>
    <row r="129" spans="1:8" ht="78.75" x14ac:dyDescent="0.25">
      <c r="A129" s="14" t="s">
        <v>257</v>
      </c>
      <c r="B129" s="26" t="s">
        <v>258</v>
      </c>
      <c r="C129" s="27">
        <f>296317.4</f>
        <v>296317.40000000002</v>
      </c>
      <c r="D129" s="27">
        <f>296317.4</f>
        <v>296317.40000000002</v>
      </c>
      <c r="E129" s="24">
        <f t="shared" si="3"/>
        <v>0</v>
      </c>
      <c r="F129" s="27">
        <v>296317.40000000002</v>
      </c>
      <c r="G129" s="24">
        <f t="shared" si="4"/>
        <v>0</v>
      </c>
      <c r="H129" s="24">
        <f t="shared" si="5"/>
        <v>100</v>
      </c>
    </row>
    <row r="130" spans="1:8" ht="63" x14ac:dyDescent="0.25">
      <c r="A130" s="14" t="s">
        <v>259</v>
      </c>
      <c r="B130" s="26" t="s">
        <v>260</v>
      </c>
      <c r="C130" s="27">
        <v>480</v>
      </c>
      <c r="D130" s="27">
        <v>480</v>
      </c>
      <c r="E130" s="24">
        <f t="shared" si="3"/>
        <v>0</v>
      </c>
      <c r="F130" s="27">
        <v>480</v>
      </c>
      <c r="G130" s="24">
        <f t="shared" si="4"/>
        <v>0</v>
      </c>
      <c r="H130" s="24">
        <f t="shared" si="5"/>
        <v>100</v>
      </c>
    </row>
    <row r="131" spans="1:8" ht="126" x14ac:dyDescent="0.25">
      <c r="A131" s="14" t="s">
        <v>261</v>
      </c>
      <c r="B131" s="26" t="s">
        <v>262</v>
      </c>
      <c r="C131" s="27">
        <f>5729.7+2907</f>
        <v>8636.7000000000007</v>
      </c>
      <c r="D131" s="27">
        <f>5729.7+2907</f>
        <v>8636.7000000000007</v>
      </c>
      <c r="E131" s="24">
        <f t="shared" si="3"/>
        <v>0</v>
      </c>
      <c r="F131" s="27">
        <v>7826.5</v>
      </c>
      <c r="G131" s="24">
        <f t="shared" si="4"/>
        <v>-810.20000000000073</v>
      </c>
      <c r="H131" s="24">
        <f t="shared" si="5"/>
        <v>90.619102203387854</v>
      </c>
    </row>
    <row r="132" spans="1:8" ht="78.75" x14ac:dyDescent="0.25">
      <c r="A132" s="14" t="s">
        <v>263</v>
      </c>
      <c r="B132" s="26" t="s">
        <v>264</v>
      </c>
      <c r="C132" s="27">
        <v>75000</v>
      </c>
      <c r="D132" s="27">
        <v>75000</v>
      </c>
      <c r="E132" s="24">
        <f t="shared" si="3"/>
        <v>0</v>
      </c>
      <c r="F132" s="27">
        <v>22500</v>
      </c>
      <c r="G132" s="24">
        <f t="shared" si="4"/>
        <v>-52500</v>
      </c>
      <c r="H132" s="24">
        <f t="shared" si="5"/>
        <v>30</v>
      </c>
    </row>
    <row r="133" spans="1:8" ht="47.25" x14ac:dyDescent="0.25">
      <c r="A133" s="14" t="s">
        <v>265</v>
      </c>
      <c r="B133" s="26" t="s">
        <v>266</v>
      </c>
      <c r="C133" s="27">
        <v>100000</v>
      </c>
      <c r="D133" s="27">
        <v>100000</v>
      </c>
      <c r="E133" s="24">
        <f t="shared" si="3"/>
        <v>0</v>
      </c>
      <c r="F133" s="27">
        <v>100000</v>
      </c>
      <c r="G133" s="24">
        <f t="shared" si="4"/>
        <v>0</v>
      </c>
      <c r="H133" s="24">
        <f t="shared" si="5"/>
        <v>100</v>
      </c>
    </row>
    <row r="134" spans="1:8" ht="63" x14ac:dyDescent="0.25">
      <c r="A134" s="14" t="s">
        <v>267</v>
      </c>
      <c r="B134" s="26" t="s">
        <v>268</v>
      </c>
      <c r="C134" s="27">
        <f>434170-104944</f>
        <v>329226</v>
      </c>
      <c r="D134" s="27">
        <f>434170-104944</f>
        <v>329226</v>
      </c>
      <c r="E134" s="24">
        <f t="shared" si="3"/>
        <v>0</v>
      </c>
      <c r="F134" s="27">
        <v>329226</v>
      </c>
      <c r="G134" s="24">
        <f t="shared" si="4"/>
        <v>0</v>
      </c>
      <c r="H134" s="24">
        <f t="shared" si="5"/>
        <v>100</v>
      </c>
    </row>
    <row r="135" spans="1:8" ht="47.25" x14ac:dyDescent="0.25">
      <c r="A135" s="14" t="s">
        <v>269</v>
      </c>
      <c r="B135" s="26" t="s">
        <v>270</v>
      </c>
      <c r="C135" s="27">
        <v>5000</v>
      </c>
      <c r="D135" s="27">
        <v>5000</v>
      </c>
      <c r="E135" s="24">
        <f t="shared" si="3"/>
        <v>0</v>
      </c>
      <c r="F135" s="27">
        <v>5000</v>
      </c>
      <c r="G135" s="24">
        <f t="shared" si="4"/>
        <v>0</v>
      </c>
      <c r="H135" s="24">
        <f t="shared" si="5"/>
        <v>100</v>
      </c>
    </row>
    <row r="136" spans="1:8" ht="63" x14ac:dyDescent="0.25">
      <c r="A136" s="14" t="s">
        <v>242</v>
      </c>
      <c r="B136" s="26" t="s">
        <v>271</v>
      </c>
      <c r="C136" s="27">
        <v>5033.2</v>
      </c>
      <c r="D136" s="27">
        <v>5033.2</v>
      </c>
      <c r="E136" s="24">
        <f t="shared" si="3"/>
        <v>0</v>
      </c>
      <c r="F136" s="27">
        <v>5032.8</v>
      </c>
      <c r="G136" s="24">
        <f t="shared" si="4"/>
        <v>-0.3999999999996362</v>
      </c>
      <c r="H136" s="24">
        <f t="shared" si="5"/>
        <v>99.992052769609799</v>
      </c>
    </row>
    <row r="137" spans="1:8" ht="47.25" x14ac:dyDescent="0.25">
      <c r="A137" s="14" t="s">
        <v>290</v>
      </c>
      <c r="B137" s="26" t="s">
        <v>291</v>
      </c>
      <c r="C137" s="27">
        <v>0</v>
      </c>
      <c r="D137" s="27">
        <v>0</v>
      </c>
      <c r="E137" s="24">
        <f t="shared" ref="E137:E155" si="6">D137-C137</f>
        <v>0</v>
      </c>
      <c r="F137" s="27">
        <v>7627.5</v>
      </c>
      <c r="G137" s="24">
        <f t="shared" si="4"/>
        <v>7627.5</v>
      </c>
      <c r="H137" s="24"/>
    </row>
    <row r="138" spans="1:8" ht="63" x14ac:dyDescent="0.25">
      <c r="A138" s="14" t="s">
        <v>272</v>
      </c>
      <c r="B138" s="26" t="s">
        <v>273</v>
      </c>
      <c r="C138" s="27">
        <v>2311.8000000000002</v>
      </c>
      <c r="D138" s="27">
        <v>2311.8000000000002</v>
      </c>
      <c r="E138" s="24">
        <f t="shared" si="6"/>
        <v>0</v>
      </c>
      <c r="F138" s="27">
        <v>2311.8000000000002</v>
      </c>
      <c r="G138" s="24">
        <f t="shared" si="4"/>
        <v>0</v>
      </c>
      <c r="H138" s="24">
        <f t="shared" si="5"/>
        <v>100</v>
      </c>
    </row>
    <row r="139" spans="1:8" ht="63" x14ac:dyDescent="0.25">
      <c r="A139" s="14" t="s">
        <v>274</v>
      </c>
      <c r="B139" s="26" t="s">
        <v>275</v>
      </c>
      <c r="C139" s="27">
        <v>19818.099999999999</v>
      </c>
      <c r="D139" s="27">
        <v>19818.099999999999</v>
      </c>
      <c r="E139" s="24">
        <f t="shared" si="6"/>
        <v>0</v>
      </c>
      <c r="F139" s="27">
        <v>19818.099999999999</v>
      </c>
      <c r="G139" s="24">
        <f t="shared" si="4"/>
        <v>0</v>
      </c>
      <c r="H139" s="24">
        <f t="shared" ref="H139:H150" si="7">F139/D139*100</f>
        <v>100</v>
      </c>
    </row>
    <row r="140" spans="1:8" ht="47.25" x14ac:dyDescent="0.25">
      <c r="A140" s="14" t="s">
        <v>292</v>
      </c>
      <c r="B140" s="26" t="s">
        <v>293</v>
      </c>
      <c r="C140" s="27">
        <v>0</v>
      </c>
      <c r="D140" s="27">
        <v>0</v>
      </c>
      <c r="E140" s="24">
        <f t="shared" si="6"/>
        <v>0</v>
      </c>
      <c r="F140" s="27">
        <v>108184</v>
      </c>
      <c r="G140" s="24">
        <f t="shared" si="4"/>
        <v>108184</v>
      </c>
      <c r="H140" s="24"/>
    </row>
    <row r="141" spans="1:8" ht="47.25" x14ac:dyDescent="0.25">
      <c r="A141" s="14" t="s">
        <v>276</v>
      </c>
      <c r="B141" s="26" t="s">
        <v>277</v>
      </c>
      <c r="C141" s="27">
        <v>80000</v>
      </c>
      <c r="D141" s="27">
        <v>80000</v>
      </c>
      <c r="E141" s="24">
        <f t="shared" si="6"/>
        <v>0</v>
      </c>
      <c r="F141" s="27">
        <v>40000</v>
      </c>
      <c r="G141" s="24">
        <f t="shared" ref="G141:G155" si="8">F141-D141</f>
        <v>-40000</v>
      </c>
      <c r="H141" s="24">
        <f t="shared" si="7"/>
        <v>50</v>
      </c>
    </row>
    <row r="142" spans="1:8" ht="31.5" x14ac:dyDescent="0.25">
      <c r="A142" s="14" t="s">
        <v>278</v>
      </c>
      <c r="B142" s="26" t="s">
        <v>279</v>
      </c>
      <c r="C142" s="27">
        <v>394461.9</v>
      </c>
      <c r="D142" s="27">
        <v>394461.9</v>
      </c>
      <c r="E142" s="24">
        <f t="shared" si="6"/>
        <v>0</v>
      </c>
      <c r="F142" s="27">
        <v>377380</v>
      </c>
      <c r="G142" s="24">
        <f t="shared" si="8"/>
        <v>-17081.900000000023</v>
      </c>
      <c r="H142" s="24">
        <f t="shared" si="7"/>
        <v>95.669569101603983</v>
      </c>
    </row>
    <row r="143" spans="1:8" ht="31.5" x14ac:dyDescent="0.25">
      <c r="A143" s="14" t="s">
        <v>280</v>
      </c>
      <c r="B143" s="26" t="s">
        <v>281</v>
      </c>
      <c r="C143" s="27">
        <v>2737.1</v>
      </c>
      <c r="D143" s="27">
        <v>2737.1</v>
      </c>
      <c r="E143" s="24">
        <f t="shared" si="6"/>
        <v>0</v>
      </c>
      <c r="F143" s="27">
        <v>2737.1</v>
      </c>
      <c r="G143" s="24">
        <f t="shared" si="8"/>
        <v>0</v>
      </c>
      <c r="H143" s="24">
        <f t="shared" si="7"/>
        <v>100</v>
      </c>
    </row>
    <row r="144" spans="1:8" ht="31.5" x14ac:dyDescent="0.25">
      <c r="A144" s="14" t="s">
        <v>15</v>
      </c>
      <c r="B144" s="26" t="s">
        <v>309</v>
      </c>
      <c r="C144" s="27">
        <f>C145</f>
        <v>679149.79999999993</v>
      </c>
      <c r="D144" s="27">
        <f>D145</f>
        <v>679149.79999999993</v>
      </c>
      <c r="E144" s="24">
        <f t="shared" si="6"/>
        <v>0</v>
      </c>
      <c r="F144" s="27">
        <v>521447.9</v>
      </c>
      <c r="G144" s="24">
        <f t="shared" si="8"/>
        <v>-157701.89999999991</v>
      </c>
      <c r="H144" s="24">
        <f t="shared" si="7"/>
        <v>76.779511677688788</v>
      </c>
    </row>
    <row r="145" spans="1:8" ht="31.5" x14ac:dyDescent="0.25">
      <c r="A145" s="14" t="s">
        <v>282</v>
      </c>
      <c r="B145" s="26" t="s">
        <v>308</v>
      </c>
      <c r="C145" s="27">
        <f>SUM(C146:C147)</f>
        <v>679149.79999999993</v>
      </c>
      <c r="D145" s="27">
        <f>SUM(D146:D147)</f>
        <v>679149.79999999993</v>
      </c>
      <c r="E145" s="24">
        <f t="shared" si="6"/>
        <v>0</v>
      </c>
      <c r="F145" s="27">
        <v>521447.9</v>
      </c>
      <c r="G145" s="24">
        <f t="shared" si="8"/>
        <v>-157701.89999999991</v>
      </c>
      <c r="H145" s="24">
        <f t="shared" si="7"/>
        <v>76.779511677688788</v>
      </c>
    </row>
    <row r="146" spans="1:8" ht="94.5" x14ac:dyDescent="0.25">
      <c r="A146" s="14" t="s">
        <v>283</v>
      </c>
      <c r="B146" s="26" t="s">
        <v>306</v>
      </c>
      <c r="C146" s="27">
        <v>614787.19999999995</v>
      </c>
      <c r="D146" s="27">
        <v>614787.19999999995</v>
      </c>
      <c r="E146" s="24">
        <f t="shared" si="6"/>
        <v>0</v>
      </c>
      <c r="F146" s="27">
        <v>411319.9</v>
      </c>
      <c r="G146" s="24">
        <f t="shared" si="8"/>
        <v>-203467.29999999993</v>
      </c>
      <c r="H146" s="24">
        <f t="shared" si="7"/>
        <v>66.904434575085503</v>
      </c>
    </row>
    <row r="147" spans="1:8" ht="63" x14ac:dyDescent="0.25">
      <c r="A147" s="14" t="s">
        <v>284</v>
      </c>
      <c r="B147" s="26" t="s">
        <v>307</v>
      </c>
      <c r="C147" s="27">
        <v>64362.6</v>
      </c>
      <c r="D147" s="27">
        <v>64362.6</v>
      </c>
      <c r="E147" s="24">
        <f t="shared" si="6"/>
        <v>0</v>
      </c>
      <c r="F147" s="27">
        <v>110128</v>
      </c>
      <c r="G147" s="24">
        <f t="shared" si="8"/>
        <v>45765.4</v>
      </c>
      <c r="H147" s="24">
        <f t="shared" si="7"/>
        <v>171.10557994860369</v>
      </c>
    </row>
    <row r="148" spans="1:8" ht="31.5" x14ac:dyDescent="0.25">
      <c r="A148" s="14" t="s">
        <v>108</v>
      </c>
      <c r="B148" s="26" t="s">
        <v>305</v>
      </c>
      <c r="C148" s="27">
        <f>C149</f>
        <v>750</v>
      </c>
      <c r="D148" s="27">
        <f>D149</f>
        <v>750</v>
      </c>
      <c r="E148" s="24">
        <f t="shared" si="6"/>
        <v>0</v>
      </c>
      <c r="F148" s="27">
        <v>750</v>
      </c>
      <c r="G148" s="24">
        <f t="shared" si="8"/>
        <v>0</v>
      </c>
      <c r="H148" s="24">
        <f t="shared" si="7"/>
        <v>100</v>
      </c>
    </row>
    <row r="149" spans="1:8" ht="31.5" x14ac:dyDescent="0.25">
      <c r="A149" s="14" t="s">
        <v>285</v>
      </c>
      <c r="B149" s="26" t="s">
        <v>304</v>
      </c>
      <c r="C149" s="27">
        <f>C150</f>
        <v>750</v>
      </c>
      <c r="D149" s="27">
        <f>D150</f>
        <v>750</v>
      </c>
      <c r="E149" s="24">
        <f t="shared" si="6"/>
        <v>0</v>
      </c>
      <c r="F149" s="27">
        <v>750</v>
      </c>
      <c r="G149" s="24">
        <f t="shared" si="8"/>
        <v>0</v>
      </c>
      <c r="H149" s="24">
        <f t="shared" si="7"/>
        <v>100</v>
      </c>
    </row>
    <row r="150" spans="1:8" ht="31.5" x14ac:dyDescent="0.25">
      <c r="A150" s="14" t="s">
        <v>286</v>
      </c>
      <c r="B150" s="26" t="s">
        <v>303</v>
      </c>
      <c r="C150" s="27">
        <v>750</v>
      </c>
      <c r="D150" s="27">
        <v>750</v>
      </c>
      <c r="E150" s="24">
        <f t="shared" si="6"/>
        <v>0</v>
      </c>
      <c r="F150" s="27">
        <v>750</v>
      </c>
      <c r="G150" s="24">
        <f t="shared" si="8"/>
        <v>0</v>
      </c>
      <c r="H150" s="24">
        <f t="shared" si="7"/>
        <v>100</v>
      </c>
    </row>
    <row r="151" spans="1:8" x14ac:dyDescent="0.25">
      <c r="A151" s="14" t="s">
        <v>294</v>
      </c>
      <c r="B151" s="26" t="s">
        <v>295</v>
      </c>
      <c r="C151" s="27">
        <v>0</v>
      </c>
      <c r="D151" s="27">
        <v>0</v>
      </c>
      <c r="E151" s="24">
        <f t="shared" si="6"/>
        <v>0</v>
      </c>
      <c r="F151" s="27">
        <v>-4</v>
      </c>
      <c r="G151" s="24">
        <f t="shared" si="8"/>
        <v>-4</v>
      </c>
      <c r="H151" s="24"/>
    </row>
    <row r="152" spans="1:8" ht="31.5" x14ac:dyDescent="0.25">
      <c r="A152" s="14" t="s">
        <v>296</v>
      </c>
      <c r="B152" s="26" t="s">
        <v>297</v>
      </c>
      <c r="C152" s="27">
        <v>0</v>
      </c>
      <c r="D152" s="27">
        <v>0</v>
      </c>
      <c r="E152" s="24">
        <f t="shared" si="6"/>
        <v>0</v>
      </c>
      <c r="F152" s="27">
        <v>-4</v>
      </c>
      <c r="G152" s="24">
        <f t="shared" si="8"/>
        <v>-4</v>
      </c>
      <c r="H152" s="24"/>
    </row>
    <row r="153" spans="1:8" ht="31.5" x14ac:dyDescent="0.25">
      <c r="A153" s="14" t="s">
        <v>298</v>
      </c>
      <c r="B153" s="26" t="s">
        <v>297</v>
      </c>
      <c r="C153" s="27">
        <v>0</v>
      </c>
      <c r="D153" s="27">
        <v>0</v>
      </c>
      <c r="E153" s="24">
        <f t="shared" si="6"/>
        <v>0</v>
      </c>
      <c r="F153" s="27">
        <v>-4</v>
      </c>
      <c r="G153" s="24">
        <f t="shared" si="8"/>
        <v>-4</v>
      </c>
      <c r="H153" s="24"/>
    </row>
    <row r="154" spans="1:8" ht="63" x14ac:dyDescent="0.25">
      <c r="A154" s="14" t="s">
        <v>299</v>
      </c>
      <c r="B154" s="26" t="s">
        <v>300</v>
      </c>
      <c r="C154" s="27">
        <v>6600</v>
      </c>
      <c r="D154" s="27">
        <v>6600</v>
      </c>
      <c r="E154" s="24">
        <f t="shared" si="6"/>
        <v>0</v>
      </c>
      <c r="F154" s="27">
        <v>473738</v>
      </c>
      <c r="G154" s="24">
        <f t="shared" si="8"/>
        <v>467138</v>
      </c>
      <c r="H154" s="24" t="s">
        <v>311</v>
      </c>
    </row>
    <row r="155" spans="1:8" ht="47.25" x14ac:dyDescent="0.25">
      <c r="A155" s="14" t="s">
        <v>301</v>
      </c>
      <c r="B155" s="26" t="s">
        <v>302</v>
      </c>
      <c r="C155" s="27">
        <v>0</v>
      </c>
      <c r="D155" s="27">
        <v>0</v>
      </c>
      <c r="E155" s="24">
        <f t="shared" si="6"/>
        <v>0</v>
      </c>
      <c r="F155" s="27">
        <v>-67130</v>
      </c>
      <c r="G155" s="24">
        <f t="shared" si="8"/>
        <v>-67130</v>
      </c>
      <c r="H155" s="24"/>
    </row>
    <row r="156" spans="1:8" x14ac:dyDescent="0.25">
      <c r="D156" s="3"/>
      <c r="E156" s="3"/>
      <c r="F156" s="3"/>
      <c r="G156" s="3"/>
      <c r="H156" s="3"/>
    </row>
    <row r="157" spans="1:8" x14ac:dyDescent="0.25">
      <c r="D157" s="3"/>
      <c r="E157" s="3"/>
      <c r="F157" s="3"/>
      <c r="G157" s="3"/>
      <c r="H157" s="3"/>
    </row>
  </sheetData>
  <autoFilter ref="A7:H107"/>
  <mergeCells count="3">
    <mergeCell ref="G1:H1"/>
    <mergeCell ref="A2:H2"/>
    <mergeCell ref="A3:H3"/>
  </mergeCells>
  <phoneticPr fontId="0" type="noConversion"/>
  <pageMargins left="0.78740157480314965" right="0.78740157480314965" top="0.78740157480314965" bottom="0.78740157480314965" header="0.35433070866141736" footer="0.51181102362204722"/>
  <pageSetup paperSize="9" scale="56"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год</vt:lpstr>
      <vt:lpstr>'2019 год'!Заголовки_для_печати</vt:lpstr>
      <vt:lpstr>'2019 год'!Область_печати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Arseniy Gshyan</dc:creator>
  <cp:lastModifiedBy>Васютина Ольга Валерьевна</cp:lastModifiedBy>
  <cp:lastPrinted>2020-03-16T15:06:07Z</cp:lastPrinted>
  <dcterms:created xsi:type="dcterms:W3CDTF">2002-03-11T10:22:12Z</dcterms:created>
  <dcterms:modified xsi:type="dcterms:W3CDTF">2020-03-17T09:14:26Z</dcterms:modified>
</cp:coreProperties>
</file>