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Лист1!$A$1:$P$26</definedName>
  </definedNames>
  <calcPr calcId="145621"/>
</workbook>
</file>

<file path=xl/calcChain.xml><?xml version="1.0" encoding="utf-8"?>
<calcChain xmlns="http://schemas.openxmlformats.org/spreadsheetml/2006/main">
  <c r="O25" i="1" l="1"/>
  <c r="M25" i="1"/>
  <c r="N25" i="1" s="1"/>
  <c r="L25" i="1"/>
  <c r="J25" i="1"/>
  <c r="K25" i="1" s="1"/>
  <c r="I25" i="1"/>
  <c r="H25" i="1"/>
  <c r="O24" i="1"/>
  <c r="M24" i="1"/>
  <c r="N24" i="1" s="1"/>
  <c r="L24" i="1"/>
  <c r="J24" i="1"/>
  <c r="P24" i="1" s="1"/>
  <c r="I24" i="1"/>
  <c r="K24" i="1" s="1"/>
  <c r="H24" i="1"/>
  <c r="O23" i="1"/>
  <c r="M23" i="1"/>
  <c r="L23" i="1"/>
  <c r="J23" i="1"/>
  <c r="P23" i="1" s="1"/>
  <c r="I23" i="1"/>
  <c r="H23" i="1"/>
  <c r="O22" i="1"/>
  <c r="N22" i="1"/>
  <c r="M22" i="1"/>
  <c r="L22" i="1"/>
  <c r="J22" i="1"/>
  <c r="I22" i="1"/>
  <c r="H22" i="1"/>
  <c r="O21" i="1"/>
  <c r="M21" i="1"/>
  <c r="L21" i="1"/>
  <c r="J21" i="1"/>
  <c r="P21" i="1" s="1"/>
  <c r="I21" i="1"/>
  <c r="H21" i="1"/>
  <c r="O20" i="1"/>
  <c r="M20" i="1"/>
  <c r="N20" i="1" s="1"/>
  <c r="L20" i="1"/>
  <c r="J20" i="1"/>
  <c r="P20" i="1" s="1"/>
  <c r="I20" i="1"/>
  <c r="K20" i="1" s="1"/>
  <c r="H20" i="1"/>
  <c r="O19" i="1"/>
  <c r="M19" i="1"/>
  <c r="L19" i="1"/>
  <c r="J19" i="1"/>
  <c r="P19" i="1" s="1"/>
  <c r="I19" i="1"/>
  <c r="H19" i="1"/>
  <c r="O18" i="1"/>
  <c r="N18" i="1"/>
  <c r="M18" i="1"/>
  <c r="L18" i="1"/>
  <c r="J18" i="1"/>
  <c r="I18" i="1"/>
  <c r="H18" i="1"/>
  <c r="O17" i="1"/>
  <c r="M17" i="1"/>
  <c r="N17" i="1" s="1"/>
  <c r="L17" i="1"/>
  <c r="J17" i="1"/>
  <c r="P17" i="1" s="1"/>
  <c r="I17" i="1"/>
  <c r="H17" i="1"/>
  <c r="O16" i="1"/>
  <c r="M16" i="1"/>
  <c r="N16" i="1" s="1"/>
  <c r="L16" i="1"/>
  <c r="J16" i="1"/>
  <c r="I16" i="1"/>
  <c r="H16" i="1"/>
  <c r="O15" i="1"/>
  <c r="M15" i="1"/>
  <c r="L15" i="1"/>
  <c r="J15" i="1"/>
  <c r="P15" i="1" s="1"/>
  <c r="I15" i="1"/>
  <c r="H15" i="1"/>
  <c r="O14" i="1"/>
  <c r="N14" i="1"/>
  <c r="M14" i="1"/>
  <c r="L14" i="1"/>
  <c r="J14" i="1"/>
  <c r="I14" i="1"/>
  <c r="H14" i="1"/>
  <c r="O13" i="1"/>
  <c r="M13" i="1"/>
  <c r="N13" i="1" s="1"/>
  <c r="L13" i="1"/>
  <c r="J13" i="1"/>
  <c r="P13" i="1" s="1"/>
  <c r="I13" i="1"/>
  <c r="H13" i="1"/>
  <c r="O12" i="1"/>
  <c r="M12" i="1"/>
  <c r="N12" i="1" s="1"/>
  <c r="L12" i="1"/>
  <c r="J12" i="1"/>
  <c r="I12" i="1"/>
  <c r="H12" i="1"/>
  <c r="O11" i="1"/>
  <c r="M11" i="1"/>
  <c r="L11" i="1"/>
  <c r="J11" i="1"/>
  <c r="P11" i="1" s="1"/>
  <c r="I11" i="1"/>
  <c r="H11" i="1"/>
  <c r="O10" i="1"/>
  <c r="N10" i="1"/>
  <c r="M10" i="1"/>
  <c r="L10" i="1"/>
  <c r="J10" i="1"/>
  <c r="I10" i="1"/>
  <c r="H10" i="1"/>
  <c r="O9" i="1"/>
  <c r="M9" i="1"/>
  <c r="N9" i="1" s="1"/>
  <c r="L9" i="1"/>
  <c r="J9" i="1"/>
  <c r="P9" i="1" s="1"/>
  <c r="I9" i="1"/>
  <c r="H9" i="1"/>
  <c r="O8" i="1"/>
  <c r="O26" i="1" s="1"/>
  <c r="M8" i="1"/>
  <c r="M26" i="1" s="1"/>
  <c r="L8" i="1"/>
  <c r="J8" i="1"/>
  <c r="I8" i="1"/>
  <c r="H8" i="1"/>
  <c r="N26" i="1" l="1"/>
  <c r="K18" i="1"/>
  <c r="K22" i="1"/>
  <c r="J26" i="1"/>
  <c r="P8" i="1"/>
  <c r="K9" i="1"/>
  <c r="N11" i="1"/>
  <c r="K12" i="1"/>
  <c r="P12" i="1"/>
  <c r="K13" i="1"/>
  <c r="N15" i="1"/>
  <c r="K16" i="1"/>
  <c r="P16" i="1"/>
  <c r="K17" i="1"/>
  <c r="N19" i="1"/>
  <c r="K21" i="1"/>
  <c r="N23" i="1"/>
  <c r="I26" i="1"/>
  <c r="K26" i="1" s="1"/>
  <c r="K10" i="1"/>
  <c r="L26" i="1"/>
  <c r="N21" i="1"/>
  <c r="K14" i="1"/>
  <c r="P25" i="1"/>
  <c r="P26" i="1"/>
  <c r="N8" i="1"/>
  <c r="P10" i="1"/>
  <c r="K11" i="1"/>
  <c r="P14" i="1"/>
  <c r="K15" i="1"/>
  <c r="P18" i="1"/>
  <c r="K19" i="1"/>
  <c r="P22" i="1"/>
  <c r="K23" i="1"/>
  <c r="K8" i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<sst xmlns="http://schemas.openxmlformats.org/spreadsheetml/2006/main" count="81" uniqueCount="41">
  <si>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</si>
  <si>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</si>
  <si>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</si>
  <si>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</si>
  <si>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</si>
  <si>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</si>
  <si>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</si>
  <si>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</si>
  <si>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</si>
  <si>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</si>
  <si>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</si>
  <si>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</si>
  <si>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</si>
  <si>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</si>
  <si>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</si>
  <si>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ноябрь 2020 года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</si>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</sst>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1.8"/>
      <name val="Arial"/>
    </font>
    <font>
      <b/>
      <sz val="10"/>
      <name val="Arial"/>
    </font>
    <font>
      <sz val="10"/>
      <name val="Arial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2" xfId="0" applyNumberFormat="1" applyBorder="1" applyAlignment="1">
      <alignment wrapText="1" shrinkToFit="1"/>
    </xf>
    <xf numFmtId="164" fontId="2" fillId="4" borderId="3" xfId="0" applyNumberFormat="1" applyFont="1" applyFill="1" applyBorder="1" applyAlignment="1">
      <alignment horizontal="right" vertical="center"/>
    </xf>
    <xf numFmtId="164" fontId="0" fillId="0" borderId="2" xfId="0" applyNumberFormat="1" applyBorder="1"/>
    <xf numFmtId="0" fontId="3" fillId="0" borderId="8" xfId="0" applyNumberFormat="1" applyFont="1" applyFill="1" applyBorder="1" applyAlignment="1"/>
    <xf numFmtId="0" fontId="2" fillId="4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49" fontId="0" fillId="3" borderId="2" xfId="0" applyNumberForma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/>
    <xf numFmtId="0" fontId="4" fillId="2" borderId="15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/>
    <xf numFmtId="164" fontId="0" fillId="0" borderId="0" xfId="0" applyNumberFormat="1"/>
    <xf numFmtId="0" fontId="2" fillId="5" borderId="9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2" fillId="5" borderId="1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 shrinkToFit="1"/>
    </xf>
    <xf numFmtId="49" fontId="3" fillId="3" borderId="5" xfId="0" applyNumberFormat="1" applyFont="1" applyFill="1" applyBorder="1" applyAlignment="1">
      <alignment horizontal="center" vertical="center" wrapText="1" shrinkToFit="1"/>
    </xf>
    <xf numFmtId="49" fontId="3" fillId="3" borderId="4" xfId="0" applyNumberFormat="1" applyFont="1" applyFill="1" applyBorder="1" applyAlignment="1">
      <alignment horizontal="center" vertical="center" wrapText="1" shrinkToFit="1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"/>
  <sheetViews>
    <sheetView tabSelected="1" view="pageBreakPreview" topLeftCell="H1" zoomScaleNormal="100" zoomScaleSheetLayoutView="100" workbookViewId="0">
      <selection activeCell="I8" sqref="I8"/>
    </sheetView>
  </sheetViews>
  <sheetFormatPr defaultRowHeight="12.75" x14ac:dyDescent="0.2"/>
  <cols>
    <col min="1" max="7" width="8.85546875" hidden="1" customWidth="1"/>
    <col min="8" max="8" width="36.42578125" customWidth="1"/>
    <col min="9" max="10" width="19.28515625" customWidth="1"/>
    <col min="11" max="11" width="8.7109375" customWidth="1"/>
    <col min="12" max="13" width="19.28515625" customWidth="1"/>
    <col min="14" max="14" width="8.7109375" customWidth="1"/>
    <col min="15" max="16" width="19.28515625" customWidth="1"/>
    <col min="17" max="17" width="18.5703125" customWidth="1"/>
    <col min="18" max="18" width="11.85546875" customWidth="1"/>
    <col min="19" max="23" width="8.85546875" customWidth="1"/>
  </cols>
  <sheetData>
    <row r="2" spans="1:23" ht="20.25" customHeight="1" x14ac:dyDescent="0.2">
      <c r="B2" s="15" t="s">
        <v>14</v>
      </c>
      <c r="C2" s="16" t="s">
        <v>14</v>
      </c>
      <c r="D2" s="16" t="s">
        <v>14</v>
      </c>
      <c r="E2" s="16" t="s">
        <v>14</v>
      </c>
      <c r="F2" s="17" t="s">
        <v>14</v>
      </c>
      <c r="H2" s="26" t="s">
        <v>37</v>
      </c>
      <c r="I2" s="26" t="s">
        <v>38</v>
      </c>
      <c r="J2" s="26" t="s">
        <v>38</v>
      </c>
      <c r="K2" s="26" t="s">
        <v>38</v>
      </c>
      <c r="L2" s="26" t="s">
        <v>39</v>
      </c>
      <c r="M2" s="26" t="s">
        <v>39</v>
      </c>
      <c r="N2" s="26" t="s">
        <v>39</v>
      </c>
      <c r="O2" s="26" t="s">
        <v>39</v>
      </c>
      <c r="P2" s="26" t="s">
        <v>39</v>
      </c>
    </row>
    <row r="3" spans="1:23" ht="15.75" x14ac:dyDescent="0.2">
      <c r="H3" s="26" t="s">
        <v>40</v>
      </c>
      <c r="I3" s="26"/>
      <c r="J3" s="26"/>
      <c r="K3" s="26"/>
      <c r="L3" s="26"/>
      <c r="M3" s="26"/>
      <c r="N3" s="26"/>
      <c r="O3" s="26"/>
      <c r="P3" s="26"/>
    </row>
    <row r="4" spans="1:23" ht="25.35" customHeight="1" x14ac:dyDescent="0.2">
      <c r="A4" s="21" t="s">
        <v>32</v>
      </c>
      <c r="B4" s="10" t="s">
        <v>15</v>
      </c>
      <c r="C4" s="10" t="s">
        <v>15</v>
      </c>
      <c r="D4" s="10" t="s">
        <v>15</v>
      </c>
      <c r="E4" s="10" t="s">
        <v>15</v>
      </c>
      <c r="F4" s="10" t="s">
        <v>15</v>
      </c>
      <c r="G4" s="10" t="s">
        <v>15</v>
      </c>
      <c r="P4" s="12" t="s">
        <v>26</v>
      </c>
    </row>
    <row r="5" spans="1:23" ht="13.9" customHeight="1" x14ac:dyDescent="0.2">
      <c r="A5" s="22" t="s">
        <v>32</v>
      </c>
      <c r="B5" s="10" t="s">
        <v>24</v>
      </c>
      <c r="C5" s="10" t="s">
        <v>24</v>
      </c>
      <c r="D5" s="10" t="s">
        <v>24</v>
      </c>
      <c r="E5" s="10" t="s">
        <v>17</v>
      </c>
      <c r="F5" s="10" t="s">
        <v>17</v>
      </c>
      <c r="G5" s="10" t="s">
        <v>17</v>
      </c>
      <c r="H5" s="24" t="s">
        <v>18</v>
      </c>
      <c r="I5" s="18" t="s">
        <v>20</v>
      </c>
      <c r="J5" s="19" t="s">
        <v>20</v>
      </c>
      <c r="K5" s="20" t="s">
        <v>20</v>
      </c>
      <c r="L5" s="18" t="s">
        <v>16</v>
      </c>
      <c r="M5" s="19" t="s">
        <v>16</v>
      </c>
      <c r="N5" s="20" t="s">
        <v>16</v>
      </c>
      <c r="O5" s="18" t="s">
        <v>21</v>
      </c>
      <c r="P5" s="20" t="s">
        <v>21</v>
      </c>
      <c r="Q5" s="4"/>
      <c r="R5" s="11"/>
      <c r="S5" s="11"/>
      <c r="T5" s="11"/>
      <c r="U5" s="11"/>
      <c r="V5" s="9"/>
    </row>
    <row r="6" spans="1:23" ht="73.349999999999994" customHeight="1" x14ac:dyDescent="0.2">
      <c r="A6" s="22" t="s">
        <v>32</v>
      </c>
      <c r="B6" s="10" t="s">
        <v>2</v>
      </c>
      <c r="C6" s="10" t="s">
        <v>2</v>
      </c>
      <c r="D6" s="10" t="s">
        <v>2</v>
      </c>
      <c r="E6" s="10" t="s">
        <v>31</v>
      </c>
      <c r="F6" s="10" t="s">
        <v>31</v>
      </c>
      <c r="G6" s="10" t="s">
        <v>31</v>
      </c>
      <c r="H6" s="25" t="s">
        <v>18</v>
      </c>
      <c r="I6" s="7" t="s">
        <v>3</v>
      </c>
      <c r="J6" s="8" t="s">
        <v>36</v>
      </c>
      <c r="K6" s="7" t="s">
        <v>33</v>
      </c>
      <c r="L6" s="7" t="s">
        <v>3</v>
      </c>
      <c r="M6" s="8" t="s">
        <v>36</v>
      </c>
      <c r="N6" s="7" t="s">
        <v>33</v>
      </c>
      <c r="O6" s="7" t="s">
        <v>3</v>
      </c>
      <c r="P6" s="8" t="s">
        <v>36</v>
      </c>
      <c r="Q6" s="4"/>
      <c r="R6" s="11"/>
      <c r="S6" s="11"/>
      <c r="T6" s="11"/>
      <c r="U6" s="11"/>
      <c r="V6" s="11"/>
      <c r="W6" s="11"/>
    </row>
    <row r="7" spans="1:23" ht="13.9" customHeight="1" x14ac:dyDescent="0.2">
      <c r="A7" s="23" t="s">
        <v>32</v>
      </c>
      <c r="B7" s="10" t="s">
        <v>6</v>
      </c>
      <c r="C7" s="10" t="s">
        <v>10</v>
      </c>
      <c r="D7" s="10" t="s">
        <v>35</v>
      </c>
      <c r="E7" s="10" t="s">
        <v>6</v>
      </c>
      <c r="F7" s="10" t="s">
        <v>10</v>
      </c>
      <c r="G7" s="10" t="s">
        <v>35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8">
        <v>8</v>
      </c>
      <c r="P7" s="8">
        <v>9</v>
      </c>
      <c r="Q7" s="4"/>
      <c r="R7" s="11"/>
      <c r="S7" s="11"/>
      <c r="T7" s="11"/>
      <c r="U7" s="11"/>
      <c r="V7" s="11"/>
      <c r="W7" s="11"/>
    </row>
    <row r="8" spans="1:23" ht="13.9" customHeight="1" x14ac:dyDescent="0.2">
      <c r="A8" s="1" t="s">
        <v>30</v>
      </c>
      <c r="B8" s="3">
        <v>2643511.3964999998</v>
      </c>
      <c r="C8" s="3">
        <v>2783498.9843199998</v>
      </c>
      <c r="D8" s="3">
        <v>-151386.08566000001</v>
      </c>
      <c r="E8" s="3">
        <v>2068186.47116</v>
      </c>
      <c r="F8" s="3">
        <v>1870498.41967</v>
      </c>
      <c r="G8" s="3">
        <v>197688.05149000001</v>
      </c>
      <c r="H8" s="13" t="str">
        <f>IF(A8="= Бокситогорский район =","Бокситогорский муниципальный район",A8)</f>
        <v>Бокситогорский муниципальный район</v>
      </c>
      <c r="I8" s="6">
        <f t="shared" ref="I8:I25" si="0">ROUND(B8,1)</f>
        <v>2643511.4</v>
      </c>
      <c r="J8" s="6">
        <f t="shared" ref="J8:J25" si="1">ROUND(E8,1)</f>
        <v>2068186.5</v>
      </c>
      <c r="K8" s="6">
        <f t="shared" ref="K8:K26" si="2">J8/I8*100</f>
        <v>78.23633747144045</v>
      </c>
      <c r="L8" s="6">
        <f t="shared" ref="L8:L25" si="3">ROUND(C8,1)</f>
        <v>2783499</v>
      </c>
      <c r="M8" s="6">
        <f t="shared" ref="M8:M25" si="4">ROUND(F8,1)</f>
        <v>1870498.4</v>
      </c>
      <c r="N8" s="6">
        <f t="shared" ref="N8:N26" si="5">M8/L8*100</f>
        <v>67.199535548602668</v>
      </c>
      <c r="O8" s="6">
        <f t="shared" ref="O8:O25" si="6">ROUND(D8,1)</f>
        <v>-151386.1</v>
      </c>
      <c r="P8" s="6">
        <f t="shared" ref="P8:P26" si="7">J8-M8</f>
        <v>197688.10000000009</v>
      </c>
      <c r="R8" s="14"/>
      <c r="S8" s="14"/>
    </row>
    <row r="9" spans="1:23" ht="13.9" customHeight="1" x14ac:dyDescent="0.2">
      <c r="A9" s="1" t="s">
        <v>22</v>
      </c>
      <c r="B9" s="3">
        <v>2496103.1505100001</v>
      </c>
      <c r="C9" s="3">
        <v>2729833.0991199999</v>
      </c>
      <c r="D9" s="3">
        <v>-207385.50494000001</v>
      </c>
      <c r="E9" s="3">
        <v>1830423.5485100001</v>
      </c>
      <c r="F9" s="3">
        <v>1785267.62733</v>
      </c>
      <c r="G9" s="3">
        <v>45155.921179999998</v>
      </c>
      <c r="H9" s="13" t="str">
        <f>IF(A9="= Волосовский район =","Волосовский муниципальный район",A9)</f>
        <v>Волосовский муниципальный район</v>
      </c>
      <c r="I9" s="6">
        <f t="shared" si="0"/>
        <v>2496103.2000000002</v>
      </c>
      <c r="J9" s="6">
        <f t="shared" si="1"/>
        <v>1830423.5</v>
      </c>
      <c r="K9" s="6">
        <f t="shared" si="2"/>
        <v>73.33124287489396</v>
      </c>
      <c r="L9" s="6">
        <f t="shared" si="3"/>
        <v>2729833.1</v>
      </c>
      <c r="M9" s="6">
        <f t="shared" si="4"/>
        <v>1785267.6</v>
      </c>
      <c r="N9" s="6">
        <f t="shared" si="5"/>
        <v>65.398415749299843</v>
      </c>
      <c r="O9" s="6">
        <f t="shared" si="6"/>
        <v>-207385.5</v>
      </c>
      <c r="P9" s="6">
        <f t="shared" si="7"/>
        <v>45155.899999999907</v>
      </c>
      <c r="R9" s="14"/>
      <c r="S9" s="14"/>
    </row>
    <row r="10" spans="1:23" ht="13.9" customHeight="1" x14ac:dyDescent="0.2">
      <c r="A10" s="1" t="s">
        <v>27</v>
      </c>
      <c r="B10" s="3">
        <v>4191591.16952</v>
      </c>
      <c r="C10" s="3">
        <v>4382489.4085799996</v>
      </c>
      <c r="D10" s="3">
        <v>-166485.28241000001</v>
      </c>
      <c r="E10" s="3">
        <v>3627108.1821499998</v>
      </c>
      <c r="F10" s="3">
        <v>3380301.96679</v>
      </c>
      <c r="G10" s="3">
        <v>246806.21536</v>
      </c>
      <c r="H10" s="13" t="str">
        <f>IF(A10="= Волховский район =","Волховский муниципальный район",A10)</f>
        <v>Волховский муниципальный район</v>
      </c>
      <c r="I10" s="6">
        <f t="shared" si="0"/>
        <v>4191591.2</v>
      </c>
      <c r="J10" s="6">
        <f t="shared" si="1"/>
        <v>3627108.2</v>
      </c>
      <c r="K10" s="6">
        <f t="shared" si="2"/>
        <v>86.532966287361234</v>
      </c>
      <c r="L10" s="6">
        <f t="shared" si="3"/>
        <v>4382489.4000000004</v>
      </c>
      <c r="M10" s="6">
        <f t="shared" si="4"/>
        <v>3380302</v>
      </c>
      <c r="N10" s="6">
        <f t="shared" si="5"/>
        <v>77.13200629760793</v>
      </c>
      <c r="O10" s="6">
        <f t="shared" si="6"/>
        <v>-166485.29999999999</v>
      </c>
      <c r="P10" s="6">
        <f t="shared" si="7"/>
        <v>246806.20000000019</v>
      </c>
      <c r="R10" s="14"/>
      <c r="S10" s="14"/>
    </row>
    <row r="11" spans="1:23" ht="13.9" customHeight="1" x14ac:dyDescent="0.2">
      <c r="A11" s="1" t="s">
        <v>13</v>
      </c>
      <c r="B11" s="3">
        <v>17975962.222490001</v>
      </c>
      <c r="C11" s="3">
        <v>20399163.22741</v>
      </c>
      <c r="D11" s="3">
        <v>-1441598.34996</v>
      </c>
      <c r="E11" s="3">
        <v>16676235.112950001</v>
      </c>
      <c r="F11" s="3">
        <v>15792869.650359999</v>
      </c>
      <c r="G11" s="3">
        <v>883365.46259000001</v>
      </c>
      <c r="H11" s="13" t="str">
        <f>IF(A11="= Всеволожский район =","Всеволожский муниципальный район",A11)</f>
        <v>Всеволожский муниципальный район</v>
      </c>
      <c r="I11" s="6">
        <f t="shared" si="0"/>
        <v>17975962.199999999</v>
      </c>
      <c r="J11" s="6">
        <f t="shared" si="1"/>
        <v>16676235.1</v>
      </c>
      <c r="K11" s="6">
        <f t="shared" si="2"/>
        <v>92.769638222759511</v>
      </c>
      <c r="L11" s="6">
        <f t="shared" si="3"/>
        <v>20399163.199999999</v>
      </c>
      <c r="M11" s="6">
        <f t="shared" si="4"/>
        <v>15792869.699999999</v>
      </c>
      <c r="N11" s="6">
        <f t="shared" si="5"/>
        <v>77.41920364654959</v>
      </c>
      <c r="O11" s="6">
        <f t="shared" si="6"/>
        <v>-1441598.3</v>
      </c>
      <c r="P11" s="6">
        <f t="shared" si="7"/>
        <v>883365.40000000037</v>
      </c>
      <c r="R11" s="14"/>
      <c r="S11" s="14"/>
    </row>
    <row r="12" spans="1:23" ht="13.9" customHeight="1" x14ac:dyDescent="0.2">
      <c r="A12" s="1" t="s">
        <v>4</v>
      </c>
      <c r="B12" s="3">
        <v>7983591.9265999999</v>
      </c>
      <c r="C12" s="3">
        <v>8140326.8764000004</v>
      </c>
      <c r="D12" s="3">
        <v>-174417.93958000001</v>
      </c>
      <c r="E12" s="3">
        <v>6809297.6555500003</v>
      </c>
      <c r="F12" s="3">
        <v>5836006.5295399996</v>
      </c>
      <c r="G12" s="3">
        <v>973291.12601000001</v>
      </c>
      <c r="H12" s="13" t="str">
        <f>IF(A12="= Выборгский район =","Выборгский район",A12)</f>
        <v>Выборгский район</v>
      </c>
      <c r="I12" s="6">
        <f t="shared" si="0"/>
        <v>7983591.9000000004</v>
      </c>
      <c r="J12" s="6">
        <f t="shared" si="1"/>
        <v>6809297.7000000002</v>
      </c>
      <c r="K12" s="6">
        <f t="shared" si="2"/>
        <v>85.291154473965534</v>
      </c>
      <c r="L12" s="6">
        <f t="shared" si="3"/>
        <v>8140326.9000000004</v>
      </c>
      <c r="M12" s="6">
        <f t="shared" si="4"/>
        <v>5836006.5</v>
      </c>
      <c r="N12" s="6">
        <f t="shared" si="5"/>
        <v>71.692532396948323</v>
      </c>
      <c r="O12" s="6">
        <f t="shared" si="6"/>
        <v>-174417.9</v>
      </c>
      <c r="P12" s="6">
        <f t="shared" si="7"/>
        <v>973291.20000000019</v>
      </c>
      <c r="R12" s="14"/>
      <c r="S12" s="14"/>
    </row>
    <row r="13" spans="1:23" ht="13.9" customHeight="1" x14ac:dyDescent="0.2">
      <c r="A13" s="1" t="s">
        <v>29</v>
      </c>
      <c r="B13" s="3">
        <v>10599134.03235</v>
      </c>
      <c r="C13" s="3">
        <v>11076626.07931</v>
      </c>
      <c r="D13" s="3">
        <v>-422883.01815000002</v>
      </c>
      <c r="E13" s="3">
        <v>8029746.5419600001</v>
      </c>
      <c r="F13" s="3">
        <v>7699096.1818300001</v>
      </c>
      <c r="G13" s="3">
        <v>330650.36012999999</v>
      </c>
      <c r="H13" s="13" t="str">
        <f>IF(A13="= Гатчинский район =","Гатчинский муниципальный район",A13)</f>
        <v>Гатчинский муниципальный район</v>
      </c>
      <c r="I13" s="6">
        <f t="shared" si="0"/>
        <v>10599134</v>
      </c>
      <c r="J13" s="6">
        <f t="shared" si="1"/>
        <v>8029746.5</v>
      </c>
      <c r="K13" s="6">
        <f t="shared" si="2"/>
        <v>75.758514799416631</v>
      </c>
      <c r="L13" s="6">
        <f t="shared" si="3"/>
        <v>11076626.1</v>
      </c>
      <c r="M13" s="6">
        <f t="shared" si="4"/>
        <v>7699096.2000000002</v>
      </c>
      <c r="N13" s="6">
        <f t="shared" si="5"/>
        <v>69.507593110866139</v>
      </c>
      <c r="O13" s="6">
        <f t="shared" si="6"/>
        <v>-422883</v>
      </c>
      <c r="P13" s="6">
        <f t="shared" si="7"/>
        <v>330650.29999999981</v>
      </c>
      <c r="R13" s="14"/>
      <c r="S13" s="14"/>
    </row>
    <row r="14" spans="1:23" ht="13.9" customHeight="1" x14ac:dyDescent="0.2">
      <c r="A14" s="1" t="s">
        <v>12</v>
      </c>
      <c r="B14" s="3">
        <v>4399284.1805299995</v>
      </c>
      <c r="C14" s="3">
        <v>4993530.81764</v>
      </c>
      <c r="D14" s="3">
        <v>-609411.71339000005</v>
      </c>
      <c r="E14" s="3">
        <v>3657287.2308800002</v>
      </c>
      <c r="F14" s="3">
        <v>3413349.2497800002</v>
      </c>
      <c r="G14" s="3">
        <v>243937.9811</v>
      </c>
      <c r="H14" s="13" t="str">
        <f>IF(A14="= Кингисеппский район =","Кингисеппский муниципальный район",A14)</f>
        <v>Кингисеппский муниципальный район</v>
      </c>
      <c r="I14" s="6">
        <f t="shared" si="0"/>
        <v>4399284.2</v>
      </c>
      <c r="J14" s="6">
        <f t="shared" si="1"/>
        <v>3657287.2</v>
      </c>
      <c r="K14" s="6">
        <f t="shared" si="2"/>
        <v>83.133687975875716</v>
      </c>
      <c r="L14" s="6">
        <f t="shared" si="3"/>
        <v>4993530.8</v>
      </c>
      <c r="M14" s="6">
        <f t="shared" si="4"/>
        <v>3413349.2</v>
      </c>
      <c r="N14" s="6">
        <f t="shared" si="5"/>
        <v>68.35542498306009</v>
      </c>
      <c r="O14" s="6">
        <f t="shared" si="6"/>
        <v>-609411.69999999995</v>
      </c>
      <c r="P14" s="6">
        <f t="shared" si="7"/>
        <v>243938</v>
      </c>
      <c r="R14" s="14"/>
      <c r="S14" s="14"/>
    </row>
    <row r="15" spans="1:23" ht="13.9" customHeight="1" x14ac:dyDescent="0.2">
      <c r="A15" s="1" t="s">
        <v>5</v>
      </c>
      <c r="B15" s="3">
        <v>2863896.27624</v>
      </c>
      <c r="C15" s="3">
        <v>3100940.8454399998</v>
      </c>
      <c r="D15" s="3">
        <v>-213011.5036</v>
      </c>
      <c r="E15" s="3">
        <v>2615490.5347799999</v>
      </c>
      <c r="F15" s="3">
        <v>2630326.0222700001</v>
      </c>
      <c r="G15" s="3">
        <v>-14835.48749</v>
      </c>
      <c r="H15" s="13" t="str">
        <f>IF(A15="= Киришский район =","Киришский муниципальный район",A15)</f>
        <v>Киришский муниципальный район</v>
      </c>
      <c r="I15" s="6">
        <f t="shared" si="0"/>
        <v>2863896.3</v>
      </c>
      <c r="J15" s="6">
        <f t="shared" si="1"/>
        <v>2615490.5</v>
      </c>
      <c r="K15" s="6">
        <f t="shared" si="2"/>
        <v>91.326299070256141</v>
      </c>
      <c r="L15" s="6">
        <f t="shared" si="3"/>
        <v>3100940.8</v>
      </c>
      <c r="M15" s="6">
        <f t="shared" si="4"/>
        <v>2630326</v>
      </c>
      <c r="N15" s="6">
        <f t="shared" si="5"/>
        <v>84.823483247406728</v>
      </c>
      <c r="O15" s="6">
        <f t="shared" si="6"/>
        <v>-213011.5</v>
      </c>
      <c r="P15" s="6">
        <f t="shared" si="7"/>
        <v>-14835.5</v>
      </c>
      <c r="R15" s="14"/>
      <c r="S15" s="14"/>
    </row>
    <row r="16" spans="1:23" ht="13.9" customHeight="1" x14ac:dyDescent="0.2">
      <c r="A16" s="1" t="s">
        <v>25</v>
      </c>
      <c r="B16" s="3">
        <v>4687211.4918400003</v>
      </c>
      <c r="C16" s="3">
        <v>4905329.3360700002</v>
      </c>
      <c r="D16" s="3">
        <v>-172346.84093000001</v>
      </c>
      <c r="E16" s="3">
        <v>3952864.9009799999</v>
      </c>
      <c r="F16" s="3">
        <v>3746029.6217899998</v>
      </c>
      <c r="G16" s="3">
        <v>206835.27919</v>
      </c>
      <c r="H16" s="13" t="str">
        <f>IF(A16="= Кировский район =","Кировский муниципальный район",A16)</f>
        <v>Кировский муниципальный район</v>
      </c>
      <c r="I16" s="6">
        <f t="shared" si="0"/>
        <v>4687211.5</v>
      </c>
      <c r="J16" s="6">
        <f t="shared" si="1"/>
        <v>3952864.9</v>
      </c>
      <c r="K16" s="6">
        <f t="shared" si="2"/>
        <v>84.332974946831399</v>
      </c>
      <c r="L16" s="6">
        <f t="shared" si="3"/>
        <v>4905329.3</v>
      </c>
      <c r="M16" s="6">
        <f t="shared" si="4"/>
        <v>3746029.6</v>
      </c>
      <c r="N16" s="6">
        <f t="shared" si="5"/>
        <v>76.366526504143167</v>
      </c>
      <c r="O16" s="6">
        <f t="shared" si="6"/>
        <v>-172346.8</v>
      </c>
      <c r="P16" s="6">
        <f t="shared" si="7"/>
        <v>206835.29999999981</v>
      </c>
      <c r="R16" s="14"/>
      <c r="S16" s="14"/>
    </row>
    <row r="17" spans="1:19" ht="13.9" customHeight="1" x14ac:dyDescent="0.2">
      <c r="A17" s="1" t="s">
        <v>8</v>
      </c>
      <c r="B17" s="3">
        <v>1587829.29422</v>
      </c>
      <c r="C17" s="3">
        <v>1674045.20676</v>
      </c>
      <c r="D17" s="3">
        <v>-59747.562619999997</v>
      </c>
      <c r="E17" s="3">
        <v>1297625.53003</v>
      </c>
      <c r="F17" s="3">
        <v>1271942.38454</v>
      </c>
      <c r="G17" s="3">
        <v>25683.145489999999</v>
      </c>
      <c r="H17" s="13" t="str">
        <f>IF(A17="= Лодейнопольский район =","Лодейнопольский муниципальный район",A17)</f>
        <v>Лодейнопольский муниципальный район</v>
      </c>
      <c r="I17" s="6">
        <f t="shared" si="0"/>
        <v>1587829.3</v>
      </c>
      <c r="J17" s="6">
        <f t="shared" si="1"/>
        <v>1297625.5</v>
      </c>
      <c r="K17" s="6">
        <f t="shared" si="2"/>
        <v>81.723236874391972</v>
      </c>
      <c r="L17" s="6">
        <f t="shared" si="3"/>
        <v>1674045.2</v>
      </c>
      <c r="M17" s="6">
        <f t="shared" si="4"/>
        <v>1271942.3999999999</v>
      </c>
      <c r="N17" s="6">
        <f t="shared" si="5"/>
        <v>75.980170666837438</v>
      </c>
      <c r="O17" s="6">
        <f t="shared" si="6"/>
        <v>-59747.6</v>
      </c>
      <c r="P17" s="6">
        <f t="shared" si="7"/>
        <v>25683.100000000093</v>
      </c>
      <c r="R17" s="14"/>
      <c r="S17" s="14"/>
    </row>
    <row r="18" spans="1:19" ht="13.9" customHeight="1" x14ac:dyDescent="0.2">
      <c r="A18" s="1" t="s">
        <v>34</v>
      </c>
      <c r="B18" s="3">
        <v>4993493.8777200002</v>
      </c>
      <c r="C18" s="3">
        <v>5551350.5657599997</v>
      </c>
      <c r="D18" s="3">
        <v>-594432.04804999998</v>
      </c>
      <c r="E18" s="3">
        <v>3737053.2457900001</v>
      </c>
      <c r="F18" s="3">
        <v>3527701.1655700002</v>
      </c>
      <c r="G18" s="3">
        <v>209352.08022</v>
      </c>
      <c r="H18" s="13" t="str">
        <f>IF(A18="= Ломоносовский район =","Ломоносовский муниципальный район",A18)</f>
        <v>Ломоносовский муниципальный район</v>
      </c>
      <c r="I18" s="6">
        <f t="shared" si="0"/>
        <v>4993493.9000000004</v>
      </c>
      <c r="J18" s="6">
        <f t="shared" si="1"/>
        <v>3737053.2</v>
      </c>
      <c r="K18" s="6">
        <f t="shared" si="2"/>
        <v>74.838445281769538</v>
      </c>
      <c r="L18" s="6">
        <f t="shared" si="3"/>
        <v>5551350.5999999996</v>
      </c>
      <c r="M18" s="6">
        <f t="shared" si="4"/>
        <v>3527701.2</v>
      </c>
      <c r="N18" s="6">
        <f t="shared" si="5"/>
        <v>63.546719603694292</v>
      </c>
      <c r="O18" s="6">
        <f t="shared" si="6"/>
        <v>-594432</v>
      </c>
      <c r="P18" s="6">
        <f t="shared" si="7"/>
        <v>209352</v>
      </c>
      <c r="R18" s="14"/>
      <c r="S18" s="14"/>
    </row>
    <row r="19" spans="1:19" ht="13.9" customHeight="1" x14ac:dyDescent="0.2">
      <c r="A19" s="1" t="s">
        <v>23</v>
      </c>
      <c r="B19" s="3">
        <v>3495682.3283799998</v>
      </c>
      <c r="C19" s="3">
        <v>3736670.8702799999</v>
      </c>
      <c r="D19" s="3">
        <v>-257610.87297</v>
      </c>
      <c r="E19" s="3">
        <v>2821260.7081200001</v>
      </c>
      <c r="F19" s="3">
        <v>2617823.8506900002</v>
      </c>
      <c r="G19" s="3">
        <v>203436.85743</v>
      </c>
      <c r="H19" s="13" t="str">
        <f>IF(A19="= Лужский район =","Лужский муниципальный район",A19)</f>
        <v>Лужский муниципальный район</v>
      </c>
      <c r="I19" s="6">
        <f t="shared" si="0"/>
        <v>3495682.3</v>
      </c>
      <c r="J19" s="6">
        <f t="shared" si="1"/>
        <v>2821260.7</v>
      </c>
      <c r="K19" s="6">
        <f t="shared" si="2"/>
        <v>80.70701104616974</v>
      </c>
      <c r="L19" s="6">
        <f t="shared" si="3"/>
        <v>3736670.9</v>
      </c>
      <c r="M19" s="6">
        <f t="shared" si="4"/>
        <v>2617823.9</v>
      </c>
      <c r="N19" s="6">
        <f t="shared" si="5"/>
        <v>70.057652120233556</v>
      </c>
      <c r="O19" s="6">
        <f t="shared" si="6"/>
        <v>-257610.9</v>
      </c>
      <c r="P19" s="6">
        <f t="shared" si="7"/>
        <v>203436.80000000028</v>
      </c>
      <c r="R19" s="14"/>
      <c r="S19" s="14"/>
    </row>
    <row r="20" spans="1:19" ht="13.9" customHeight="1" x14ac:dyDescent="0.2">
      <c r="A20" s="1" t="s">
        <v>19</v>
      </c>
      <c r="B20" s="3">
        <v>1824601.7574</v>
      </c>
      <c r="C20" s="3">
        <v>1828742.28575</v>
      </c>
      <c r="D20" s="3">
        <v>-57756.37831</v>
      </c>
      <c r="E20" s="3">
        <v>1214478.16658</v>
      </c>
      <c r="F20" s="3">
        <v>1164117.69304</v>
      </c>
      <c r="G20" s="3">
        <v>50360.473539999999</v>
      </c>
      <c r="H20" s="13" t="str">
        <f>IF(A20="= Подпорожский район =","Подпорожский муниципальный район",A20)</f>
        <v>Подпорожский муниципальный район</v>
      </c>
      <c r="I20" s="6">
        <f t="shared" si="0"/>
        <v>1824601.8</v>
      </c>
      <c r="J20" s="6">
        <f t="shared" si="1"/>
        <v>1214478.2</v>
      </c>
      <c r="K20" s="6">
        <f t="shared" si="2"/>
        <v>66.561273807797406</v>
      </c>
      <c r="L20" s="6">
        <f t="shared" si="3"/>
        <v>1828742.3</v>
      </c>
      <c r="M20" s="6">
        <f t="shared" si="4"/>
        <v>1164117.7</v>
      </c>
      <c r="N20" s="6">
        <f t="shared" si="5"/>
        <v>63.656738294947289</v>
      </c>
      <c r="O20" s="6">
        <f t="shared" si="6"/>
        <v>-57756.4</v>
      </c>
      <c r="P20" s="6">
        <f t="shared" si="7"/>
        <v>50360.5</v>
      </c>
      <c r="R20" s="14"/>
      <c r="S20" s="14"/>
    </row>
    <row r="21" spans="1:19" ht="13.9" customHeight="1" x14ac:dyDescent="0.2">
      <c r="A21" s="1" t="s">
        <v>7</v>
      </c>
      <c r="B21" s="3">
        <v>3338142.54036</v>
      </c>
      <c r="C21" s="3">
        <v>3468262.4667099998</v>
      </c>
      <c r="D21" s="3">
        <v>-136889.99906</v>
      </c>
      <c r="E21" s="3">
        <v>2875568.1244800002</v>
      </c>
      <c r="F21" s="3">
        <v>2641180.9349099998</v>
      </c>
      <c r="G21" s="3">
        <v>234387.18956999999</v>
      </c>
      <c r="H21" s="13" t="str">
        <f>IF(A21="= Приозерский район =","Приозерский муниципальный район",A21)</f>
        <v>Приозерский муниципальный район</v>
      </c>
      <c r="I21" s="6">
        <f t="shared" si="0"/>
        <v>3338142.5</v>
      </c>
      <c r="J21" s="6">
        <f t="shared" si="1"/>
        <v>2875568.1</v>
      </c>
      <c r="K21" s="6">
        <f t="shared" si="2"/>
        <v>86.142760532242107</v>
      </c>
      <c r="L21" s="6">
        <f t="shared" si="3"/>
        <v>3468262.5</v>
      </c>
      <c r="M21" s="6">
        <f t="shared" si="4"/>
        <v>2641180.9</v>
      </c>
      <c r="N21" s="6">
        <f t="shared" si="5"/>
        <v>76.152854635426237</v>
      </c>
      <c r="O21" s="6">
        <f t="shared" si="6"/>
        <v>-136890</v>
      </c>
      <c r="P21" s="6">
        <f t="shared" si="7"/>
        <v>234387.20000000019</v>
      </c>
      <c r="R21" s="14"/>
      <c r="S21" s="14"/>
    </row>
    <row r="22" spans="1:19" ht="13.9" customHeight="1" x14ac:dyDescent="0.2">
      <c r="A22" s="1" t="s">
        <v>9</v>
      </c>
      <c r="B22" s="3">
        <v>1900580.1995000001</v>
      </c>
      <c r="C22" s="3">
        <v>2036239.6358099999</v>
      </c>
      <c r="D22" s="3">
        <v>-142096.62640000001</v>
      </c>
      <c r="E22" s="3">
        <v>1638777.3022799999</v>
      </c>
      <c r="F22" s="3">
        <v>1504712.11365</v>
      </c>
      <c r="G22" s="3">
        <v>134065.18862999999</v>
      </c>
      <c r="H22" s="13" t="str">
        <f>IF(A22="= Сланцевский район =","Сланцевский муниципальный район",A22)</f>
        <v>Сланцевский муниципальный район</v>
      </c>
      <c r="I22" s="6">
        <f t="shared" si="0"/>
        <v>1900580.2</v>
      </c>
      <c r="J22" s="6">
        <f t="shared" si="1"/>
        <v>1638777.3</v>
      </c>
      <c r="K22" s="6">
        <f t="shared" si="2"/>
        <v>86.225106417503454</v>
      </c>
      <c r="L22" s="6">
        <f t="shared" si="3"/>
        <v>2036239.6</v>
      </c>
      <c r="M22" s="6">
        <f t="shared" si="4"/>
        <v>1504712.1</v>
      </c>
      <c r="N22" s="6">
        <f t="shared" si="5"/>
        <v>73.896613149061636</v>
      </c>
      <c r="O22" s="6">
        <f t="shared" si="6"/>
        <v>-142096.6</v>
      </c>
      <c r="P22" s="6">
        <f t="shared" si="7"/>
        <v>134065.19999999995</v>
      </c>
      <c r="R22" s="14"/>
      <c r="S22" s="14"/>
    </row>
    <row r="23" spans="1:19" ht="13.9" customHeight="1" x14ac:dyDescent="0.2">
      <c r="A23" s="1" t="s">
        <v>0</v>
      </c>
      <c r="B23" s="3">
        <v>3053274.4001199999</v>
      </c>
      <c r="C23" s="3">
        <v>3191483.7938399999</v>
      </c>
      <c r="D23" s="3">
        <v>-138209.39371999999</v>
      </c>
      <c r="E23" s="3">
        <v>2734378.1039700001</v>
      </c>
      <c r="F23" s="3">
        <v>2472685.0500400001</v>
      </c>
      <c r="G23" s="3">
        <v>261693.05392999999</v>
      </c>
      <c r="H23" s="13" t="str">
        <f>IF(A23="= Сосновоборский городской округ =","Сосновоборский городской округ",A23)</f>
        <v>Сосновоборский городской округ</v>
      </c>
      <c r="I23" s="6">
        <f t="shared" si="0"/>
        <v>3053274.4</v>
      </c>
      <c r="J23" s="6">
        <f t="shared" si="1"/>
        <v>2734378.1</v>
      </c>
      <c r="K23" s="6">
        <f t="shared" si="2"/>
        <v>89.555596444263259</v>
      </c>
      <c r="L23" s="6">
        <f t="shared" si="3"/>
        <v>3191483.8</v>
      </c>
      <c r="M23" s="6">
        <f t="shared" si="4"/>
        <v>2472685.1</v>
      </c>
      <c r="N23" s="6">
        <f t="shared" si="5"/>
        <v>77.477601484300195</v>
      </c>
      <c r="O23" s="6">
        <f t="shared" si="6"/>
        <v>-138209.4</v>
      </c>
      <c r="P23" s="6">
        <f t="shared" si="7"/>
        <v>261693</v>
      </c>
      <c r="R23" s="14"/>
      <c r="S23" s="14"/>
    </row>
    <row r="24" spans="1:19" ht="13.9" customHeight="1" x14ac:dyDescent="0.2">
      <c r="A24" s="1" t="s">
        <v>28</v>
      </c>
      <c r="B24" s="3">
        <v>3045383.8966299999</v>
      </c>
      <c r="C24" s="3">
        <v>3415071.7984099998</v>
      </c>
      <c r="D24" s="3">
        <v>-316629.48957999999</v>
      </c>
      <c r="E24" s="3">
        <v>2735534.4458699999</v>
      </c>
      <c r="F24" s="3">
        <v>2778626.8447099999</v>
      </c>
      <c r="G24" s="3">
        <v>-43092.398840000002</v>
      </c>
      <c r="H24" s="13" t="str">
        <f>IF(A24="= Тихвинский район =","Тихвинский муниципальный район",A24)</f>
        <v>Тихвинский муниципальный район</v>
      </c>
      <c r="I24" s="6">
        <f t="shared" si="0"/>
        <v>3045383.9</v>
      </c>
      <c r="J24" s="6">
        <f t="shared" si="1"/>
        <v>2735534.4</v>
      </c>
      <c r="K24" s="6">
        <f t="shared" si="2"/>
        <v>89.825601297754289</v>
      </c>
      <c r="L24" s="6">
        <f t="shared" si="3"/>
        <v>3415071.8</v>
      </c>
      <c r="M24" s="6">
        <f t="shared" si="4"/>
        <v>2778626.8</v>
      </c>
      <c r="N24" s="6">
        <f t="shared" si="5"/>
        <v>81.363642193408637</v>
      </c>
      <c r="O24" s="6">
        <f t="shared" si="6"/>
        <v>-316629.5</v>
      </c>
      <c r="P24" s="6">
        <f t="shared" si="7"/>
        <v>-43092.399999999907</v>
      </c>
      <c r="R24" s="14"/>
      <c r="S24" s="14"/>
    </row>
    <row r="25" spans="1:19" ht="13.9" customHeight="1" x14ac:dyDescent="0.2">
      <c r="A25" s="1" t="s">
        <v>11</v>
      </c>
      <c r="B25" s="3">
        <v>5318375.3384600002</v>
      </c>
      <c r="C25" s="3">
        <v>5857061.2854000004</v>
      </c>
      <c r="D25" s="3">
        <v>-538685.94694000005</v>
      </c>
      <c r="E25" s="3">
        <v>4200783.9861199996</v>
      </c>
      <c r="F25" s="3">
        <v>4076556.1055899998</v>
      </c>
      <c r="G25" s="3">
        <v>124227.88052999999</v>
      </c>
      <c r="H25" s="13" t="str">
        <f>IF(A25="= Тосненский район =","Тосненский район",A25)</f>
        <v>Тосненский район</v>
      </c>
      <c r="I25" s="6">
        <f t="shared" si="0"/>
        <v>5318375.3</v>
      </c>
      <c r="J25" s="6">
        <f t="shared" si="1"/>
        <v>4200784</v>
      </c>
      <c r="K25" s="6">
        <f t="shared" si="2"/>
        <v>78.986227241240385</v>
      </c>
      <c r="L25" s="6">
        <f t="shared" si="3"/>
        <v>5857061.2999999998</v>
      </c>
      <c r="M25" s="6">
        <f t="shared" si="4"/>
        <v>4076556.1</v>
      </c>
      <c r="N25" s="6">
        <f t="shared" si="5"/>
        <v>69.600707440094581</v>
      </c>
      <c r="O25" s="6">
        <f t="shared" si="6"/>
        <v>-538685.9</v>
      </c>
      <c r="P25" s="6">
        <f t="shared" si="7"/>
        <v>124227.89999999991</v>
      </c>
      <c r="R25" s="14"/>
      <c r="S25" s="14"/>
    </row>
    <row r="26" spans="1:19" ht="12.95" customHeight="1" x14ac:dyDescent="0.2">
      <c r="H26" s="5" t="s">
        <v>1</v>
      </c>
      <c r="I26" s="2">
        <f t="shared" ref="I26:J26" si="8">SUM(I8:I25)</f>
        <v>86397649.5</v>
      </c>
      <c r="J26" s="2">
        <f t="shared" si="8"/>
        <v>72522099.600000009</v>
      </c>
      <c r="K26" s="2">
        <f t="shared" si="2"/>
        <v>83.93989885106771</v>
      </c>
      <c r="L26" s="2">
        <f t="shared" ref="L26:M26" si="9">SUM(L8:L25)</f>
        <v>93270666.599999979</v>
      </c>
      <c r="M26" s="2">
        <f t="shared" si="9"/>
        <v>68209091.400000006</v>
      </c>
      <c r="N26" s="2">
        <f t="shared" si="5"/>
        <v>73.130271162873868</v>
      </c>
      <c r="O26" s="2">
        <f>SUM(O8:O25)</f>
        <v>-5800984.4000000004</v>
      </c>
      <c r="P26" s="2">
        <f t="shared" si="7"/>
        <v>4313008.200000003</v>
      </c>
    </row>
  </sheetData>
  <mergeCells count="8">
    <mergeCell ref="B2:F2"/>
    <mergeCell ref="L5:N5"/>
    <mergeCell ref="O5:P5"/>
    <mergeCell ref="A4:A7"/>
    <mergeCell ref="H5:H6"/>
    <mergeCell ref="H2:P2"/>
    <mergeCell ref="I5:K5"/>
    <mergeCell ref="H3:P3"/>
  </mergeCells>
  <printOptions horizontalCentered="1"/>
  <pageMargins left="0" right="0" top="0" bottom="0" header="0" footer="0"/>
  <pageSetup paperSize="9" scale="8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2020-12-16T07:08:46Z</cp:lastPrinted>
  <dcterms:created xsi:type="dcterms:W3CDTF">2020-12-16T07:03:54Z</dcterms:created>
  <dcterms:modified xsi:type="dcterms:W3CDTF">2020-12-18T04:22:55Z</dcterms:modified>
</cp:coreProperties>
</file>