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Лист1" sheetId="1" r:id="rId1"/>
  </sheets>
  <definedNames>
    <definedName name="_xlnm.Print_Area" localSheetId="0">Лист1!$A$1:$P$26</definedName>
  </definedNames>
  <calcPr calcId="145621"/>
</workbook>
</file>

<file path=xl/calcChain.xml><?xml version="1.0" encoding="utf-8"?>
<calcChain xmlns="http://schemas.openxmlformats.org/spreadsheetml/2006/main">
  <c r="O25" i="1" l="1"/>
  <c r="M25" i="1"/>
  <c r="L25" i="1"/>
  <c r="J25" i="1"/>
  <c r="I25" i="1"/>
  <c r="H25" i="1"/>
  <c r="O24" i="1"/>
  <c r="M24" i="1"/>
  <c r="L24" i="1"/>
  <c r="J24" i="1"/>
  <c r="I24" i="1"/>
  <c r="H24" i="1"/>
  <c r="O23" i="1"/>
  <c r="M23" i="1"/>
  <c r="L23" i="1"/>
  <c r="J23" i="1"/>
  <c r="I23" i="1"/>
  <c r="H23" i="1"/>
  <c r="O22" i="1"/>
  <c r="M22" i="1"/>
  <c r="L22" i="1"/>
  <c r="J22" i="1"/>
  <c r="I22" i="1"/>
  <c r="H22" i="1"/>
  <c r="O21" i="1"/>
  <c r="M21" i="1"/>
  <c r="L21" i="1"/>
  <c r="J21" i="1"/>
  <c r="I21" i="1"/>
  <c r="H21" i="1"/>
  <c r="O20" i="1"/>
  <c r="M20" i="1"/>
  <c r="N20" i="1" s="1"/>
  <c r="L20" i="1"/>
  <c r="J20" i="1"/>
  <c r="I20" i="1"/>
  <c r="H20" i="1"/>
  <c r="O19" i="1"/>
  <c r="M19" i="1"/>
  <c r="L19" i="1"/>
  <c r="J19" i="1"/>
  <c r="K19" i="1" s="1"/>
  <c r="I19" i="1"/>
  <c r="H19" i="1"/>
  <c r="O18" i="1"/>
  <c r="M18" i="1"/>
  <c r="L18" i="1"/>
  <c r="J18" i="1"/>
  <c r="I18" i="1"/>
  <c r="H18" i="1"/>
  <c r="O17" i="1"/>
  <c r="M17" i="1"/>
  <c r="L17" i="1"/>
  <c r="J17" i="1"/>
  <c r="I17" i="1"/>
  <c r="H17" i="1"/>
  <c r="O16" i="1"/>
  <c r="M16" i="1"/>
  <c r="N16" i="1" s="1"/>
  <c r="L16" i="1"/>
  <c r="J16" i="1"/>
  <c r="I16" i="1"/>
  <c r="H16" i="1"/>
  <c r="O15" i="1"/>
  <c r="M15" i="1"/>
  <c r="L15" i="1"/>
  <c r="J15" i="1"/>
  <c r="I15" i="1"/>
  <c r="K15" i="1" s="1"/>
  <c r="H15" i="1"/>
  <c r="O14" i="1"/>
  <c r="M14" i="1"/>
  <c r="L14" i="1"/>
  <c r="N14" i="1" s="1"/>
  <c r="J14" i="1"/>
  <c r="I14" i="1"/>
  <c r="H14" i="1"/>
  <c r="O13" i="1"/>
  <c r="M13" i="1"/>
  <c r="P13" i="1" s="1"/>
  <c r="L13" i="1"/>
  <c r="J13" i="1"/>
  <c r="I13" i="1"/>
  <c r="H13" i="1"/>
  <c r="O12" i="1"/>
  <c r="M12" i="1"/>
  <c r="L12" i="1"/>
  <c r="J12" i="1"/>
  <c r="P12" i="1" s="1"/>
  <c r="I12" i="1"/>
  <c r="H12" i="1"/>
  <c r="O11" i="1"/>
  <c r="M11" i="1"/>
  <c r="L11" i="1"/>
  <c r="J11" i="1"/>
  <c r="I11" i="1"/>
  <c r="H11" i="1"/>
  <c r="O10" i="1"/>
  <c r="M10" i="1"/>
  <c r="L10" i="1"/>
  <c r="J10" i="1"/>
  <c r="I10" i="1"/>
  <c r="H10" i="1"/>
  <c r="O9" i="1"/>
  <c r="M9" i="1"/>
  <c r="L9" i="1"/>
  <c r="J9" i="1"/>
  <c r="I9" i="1"/>
  <c r="H9" i="1"/>
  <c r="O8" i="1"/>
  <c r="O26" i="1" s="1"/>
  <c r="M8" i="1"/>
  <c r="L8" i="1"/>
  <c r="J8" i="1"/>
  <c r="P8" i="1" s="1"/>
  <c r="I8" i="1"/>
  <c r="H8" i="1"/>
  <c r="N23" i="1" l="1"/>
  <c r="K24" i="1"/>
  <c r="N25" i="1"/>
  <c r="N12" i="1"/>
  <c r="N8" i="1"/>
  <c r="K13" i="1"/>
  <c r="K18" i="1"/>
  <c r="N22" i="1"/>
  <c r="P23" i="1"/>
  <c r="P24" i="1"/>
  <c r="K25" i="1"/>
  <c r="K14" i="1"/>
  <c r="P11" i="1"/>
  <c r="P15" i="1"/>
  <c r="K17" i="1"/>
  <c r="N18" i="1"/>
  <c r="P20" i="1"/>
  <c r="N11" i="1"/>
  <c r="M26" i="1"/>
  <c r="K9" i="1"/>
  <c r="N10" i="1"/>
  <c r="N15" i="1"/>
  <c r="P16" i="1"/>
  <c r="P19" i="1"/>
  <c r="P21" i="1"/>
  <c r="K22" i="1"/>
  <c r="P14" i="1"/>
  <c r="I26" i="1"/>
  <c r="P17" i="1"/>
  <c r="P18" i="1"/>
  <c r="K21" i="1"/>
  <c r="L26" i="1"/>
  <c r="P9" i="1"/>
  <c r="K10" i="1"/>
  <c r="P10" i="1"/>
  <c r="K11" i="1"/>
  <c r="N19" i="1"/>
  <c r="P25" i="1"/>
  <c r="P22" i="1"/>
  <c r="K23" i="1"/>
  <c r="N24" i="1"/>
  <c r="K8" i="1"/>
  <c r="N9" i="1"/>
  <c r="K12" i="1"/>
  <c r="N13" i="1"/>
  <c r="K16" i="1"/>
  <c r="N17" i="1"/>
  <c r="K20" i="1"/>
  <c r="N21" i="1"/>
  <c r="J26" i="1"/>
  <c r="N26" i="1" l="1"/>
  <c r="P26" i="1"/>
  <c r="K26" i="1"/>
</calcChain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<sst xmlns="http://schemas.openxmlformats.org/spreadsheetml/2006/main" count="81" uniqueCount="41">
  <si>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</si>
  <si>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</si>
  <si>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</si>
  <si>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</si>
  <si>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</si>
  <si>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</si>
  <si>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</si>
  <si>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</si>
  <si>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</si>
  <si>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</si>
  <si>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</si>
  <si>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</si>
  <si>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</si>
  <si>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</si>
  <si>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</si>
  <si>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</si>
  <si>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</si>
  <si>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</si>
  <si>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</si>
  <si>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</si>
  <si>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</si>
  <si>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</si>
  <si>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</si>
  <si>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</si>
  <si>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</si>
  <si>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</si>
  <si>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октябрь 2020 года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</si>
  <si>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</si>
  <si>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</si>
  <si>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</si>
  <si>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</si>
  <si>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</si>
  <si>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</si>
  <si>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</si>
  <si>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</si>
  <si>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</si>
  <si>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</si>
  <si>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</si>
  <si>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</si>
  <si>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</si>
  <si>
    <t>по состоянию на  1 ноября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</si>
</sst>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</font>
    <font>
      <b/>
      <sz val="11.8"/>
      <name val="Arial"/>
    </font>
    <font>
      <sz val="10"/>
      <name val="Arial"/>
    </font>
    <font>
      <b/>
      <sz val="10"/>
      <name val="Arial"/>
    </font>
    <font>
      <i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Alignment="1"/>
    <xf numFmtId="164" fontId="3" fillId="4" borderId="2" xfId="0" applyNumberFormat="1" applyFont="1" applyFill="1" applyBorder="1" applyAlignment="1">
      <alignment horizontal="right" vertical="center"/>
    </xf>
    <xf numFmtId="164" fontId="0" fillId="0" borderId="3" xfId="0" applyNumberFormat="1" applyBorder="1"/>
    <xf numFmtId="0" fontId="0" fillId="0" borderId="0" xfId="0" applyNumberFormat="1" applyFont="1" applyFill="1" applyAlignment="1"/>
    <xf numFmtId="0" fontId="3" fillId="4" borderId="2" xfId="0" applyNumberFormat="1" applyFont="1" applyFill="1" applyBorder="1" applyAlignment="1">
      <alignment horizontal="right" vertical="center"/>
    </xf>
    <xf numFmtId="0" fontId="4" fillId="2" borderId="12" xfId="0" applyNumberFormat="1" applyFont="1" applyFill="1" applyBorder="1" applyAlignment="1">
      <alignment horizontal="left" vertical="center"/>
    </xf>
    <xf numFmtId="49" fontId="0" fillId="5" borderId="3" xfId="0" applyNumberForma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right" vertical="center"/>
    </xf>
    <xf numFmtId="0" fontId="3" fillId="5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wrapText="1" shrinkToFit="1"/>
    </xf>
    <xf numFmtId="0" fontId="3" fillId="5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/>
    <xf numFmtId="0" fontId="3" fillId="3" borderId="1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/>
    </xf>
    <xf numFmtId="0" fontId="3" fillId="5" borderId="10" xfId="0" applyNumberFormat="1" applyFont="1" applyFill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 wrapText="1" shrinkToFit="1"/>
    </xf>
    <xf numFmtId="49" fontId="2" fillId="5" borderId="5" xfId="0" applyNumberFormat="1" applyFont="1" applyFill="1" applyBorder="1" applyAlignment="1">
      <alignment horizontal="center" vertical="center" wrapText="1" shrinkToFit="1"/>
    </xf>
    <xf numFmtId="49" fontId="2" fillId="5" borderId="6" xfId="0" applyNumberFormat="1" applyFont="1" applyFill="1" applyBorder="1" applyAlignment="1">
      <alignment horizontal="center" vertical="center" wrapText="1" shrinkToFit="1"/>
    </xf>
    <xf numFmtId="0" fontId="3" fillId="5" borderId="11" xfId="0" applyNumberFormat="1" applyFont="1" applyFill="1" applyBorder="1" applyAlignment="1">
      <alignment horizontal="center" vertical="center"/>
    </xf>
    <xf numFmtId="0" fontId="3" fillId="5" borderId="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"/>
  <sheetViews>
    <sheetView tabSelected="1" view="pageBreakPreview" topLeftCell="H1" zoomScaleNormal="100" zoomScaleSheetLayoutView="100" workbookViewId="0">
      <selection activeCell="H26" sqref="H26"/>
    </sheetView>
  </sheetViews>
  <sheetFormatPr defaultRowHeight="12.75" x14ac:dyDescent="0.2"/>
  <cols>
    <col min="1" max="7" width="8.85546875" hidden="1" customWidth="1"/>
    <col min="8" max="8" width="36.42578125" customWidth="1"/>
    <col min="9" max="10" width="19.28515625" customWidth="1"/>
    <col min="11" max="11" width="8.7109375" customWidth="1"/>
    <col min="12" max="12" width="15.7109375" customWidth="1"/>
    <col min="13" max="13" width="19.28515625" customWidth="1"/>
    <col min="14" max="14" width="8.7109375" customWidth="1"/>
    <col min="15" max="15" width="16.5703125" customWidth="1"/>
    <col min="16" max="16" width="16.42578125" customWidth="1"/>
    <col min="17" max="21" width="8.85546875" customWidth="1"/>
  </cols>
  <sheetData>
    <row r="2" spans="1:21" ht="20.25" customHeight="1" x14ac:dyDescent="0.2">
      <c r="B2" s="13" t="s">
        <v>14</v>
      </c>
      <c r="C2" s="14" t="s">
        <v>14</v>
      </c>
      <c r="D2" s="14" t="s">
        <v>14</v>
      </c>
      <c r="E2" s="14" t="s">
        <v>14</v>
      </c>
      <c r="F2" s="15" t="s">
        <v>14</v>
      </c>
      <c r="H2" s="24" t="s">
        <v>37</v>
      </c>
      <c r="I2" s="24" t="s">
        <v>38</v>
      </c>
      <c r="J2" s="24" t="s">
        <v>38</v>
      </c>
      <c r="K2" s="24" t="s">
        <v>38</v>
      </c>
      <c r="L2" s="24" t="s">
        <v>39</v>
      </c>
      <c r="M2" s="24" t="s">
        <v>39</v>
      </c>
      <c r="N2" s="24" t="s">
        <v>39</v>
      </c>
      <c r="O2" s="24" t="s">
        <v>39</v>
      </c>
      <c r="P2" s="24" t="s">
        <v>39</v>
      </c>
    </row>
    <row r="3" spans="1:21" ht="15.75" x14ac:dyDescent="0.2">
      <c r="H3" s="24" t="s">
        <v>40</v>
      </c>
      <c r="I3" s="24"/>
      <c r="J3" s="24"/>
      <c r="K3" s="24"/>
      <c r="L3" s="24"/>
      <c r="M3" s="24"/>
      <c r="N3" s="24"/>
      <c r="O3" s="24"/>
      <c r="P3" s="24"/>
    </row>
    <row r="4" spans="1:21" ht="25.35" customHeight="1" x14ac:dyDescent="0.2">
      <c r="A4" s="19" t="s">
        <v>32</v>
      </c>
      <c r="B4" s="7" t="s">
        <v>26</v>
      </c>
      <c r="C4" s="7" t="s">
        <v>26</v>
      </c>
      <c r="D4" s="7" t="s">
        <v>26</v>
      </c>
      <c r="E4" s="7" t="s">
        <v>26</v>
      </c>
      <c r="F4" s="7" t="s">
        <v>26</v>
      </c>
      <c r="G4" s="7" t="s">
        <v>26</v>
      </c>
      <c r="P4" s="6" t="s">
        <v>25</v>
      </c>
    </row>
    <row r="5" spans="1:21" ht="13.9" customHeight="1" x14ac:dyDescent="0.2">
      <c r="A5" s="20" t="s">
        <v>32</v>
      </c>
      <c r="B5" s="7" t="s">
        <v>23</v>
      </c>
      <c r="C5" s="7" t="s">
        <v>23</v>
      </c>
      <c r="D5" s="7" t="s">
        <v>23</v>
      </c>
      <c r="E5" s="7" t="s">
        <v>16</v>
      </c>
      <c r="F5" s="7" t="s">
        <v>16</v>
      </c>
      <c r="G5" s="7" t="s">
        <v>16</v>
      </c>
      <c r="H5" s="22" t="s">
        <v>17</v>
      </c>
      <c r="I5" s="16" t="s">
        <v>19</v>
      </c>
      <c r="J5" s="17" t="s">
        <v>19</v>
      </c>
      <c r="K5" s="18" t="s">
        <v>19</v>
      </c>
      <c r="L5" s="16" t="s">
        <v>15</v>
      </c>
      <c r="M5" s="17" t="s">
        <v>15</v>
      </c>
      <c r="N5" s="18" t="s">
        <v>15</v>
      </c>
      <c r="O5" s="16" t="s">
        <v>20</v>
      </c>
      <c r="P5" s="18" t="s">
        <v>20</v>
      </c>
      <c r="Q5" s="1"/>
      <c r="R5" s="1"/>
      <c r="S5" s="1"/>
      <c r="T5" s="4"/>
    </row>
    <row r="6" spans="1:21" ht="73.349999999999994" customHeight="1" x14ac:dyDescent="0.2">
      <c r="A6" s="20" t="s">
        <v>32</v>
      </c>
      <c r="B6" s="7" t="s">
        <v>2</v>
      </c>
      <c r="C6" s="7" t="s">
        <v>2</v>
      </c>
      <c r="D6" s="7" t="s">
        <v>2</v>
      </c>
      <c r="E6" s="7" t="s">
        <v>31</v>
      </c>
      <c r="F6" s="7" t="s">
        <v>31</v>
      </c>
      <c r="G6" s="7" t="s">
        <v>31</v>
      </c>
      <c r="H6" s="23" t="s">
        <v>17</v>
      </c>
      <c r="I6" s="9" t="s">
        <v>3</v>
      </c>
      <c r="J6" s="11" t="s">
        <v>36</v>
      </c>
      <c r="K6" s="9" t="s">
        <v>33</v>
      </c>
      <c r="L6" s="9" t="s">
        <v>3</v>
      </c>
      <c r="M6" s="11" t="s">
        <v>36</v>
      </c>
      <c r="N6" s="9" t="s">
        <v>33</v>
      </c>
      <c r="O6" s="9" t="s">
        <v>3</v>
      </c>
      <c r="P6" s="11" t="s">
        <v>36</v>
      </c>
      <c r="Q6" s="1"/>
      <c r="R6" s="1"/>
      <c r="S6" s="1"/>
      <c r="T6" s="1"/>
      <c r="U6" s="1"/>
    </row>
    <row r="7" spans="1:21" ht="13.9" customHeight="1" x14ac:dyDescent="0.2">
      <c r="A7" s="21" t="s">
        <v>32</v>
      </c>
      <c r="B7" s="7" t="s">
        <v>6</v>
      </c>
      <c r="C7" s="7" t="s">
        <v>10</v>
      </c>
      <c r="D7" s="7" t="s">
        <v>35</v>
      </c>
      <c r="E7" s="7" t="s">
        <v>6</v>
      </c>
      <c r="F7" s="7" t="s">
        <v>10</v>
      </c>
      <c r="G7" s="7" t="s">
        <v>35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1">
        <v>6</v>
      </c>
      <c r="N7" s="11">
        <v>7</v>
      </c>
      <c r="O7" s="11">
        <v>8</v>
      </c>
      <c r="P7" s="11">
        <v>9</v>
      </c>
      <c r="Q7" s="1"/>
      <c r="R7" s="1"/>
      <c r="S7" s="1"/>
      <c r="T7" s="1"/>
      <c r="U7" s="1"/>
    </row>
    <row r="8" spans="1:21" ht="13.9" customHeight="1" x14ac:dyDescent="0.2">
      <c r="A8" s="10" t="s">
        <v>30</v>
      </c>
      <c r="B8" s="3">
        <v>2669301.5929100001</v>
      </c>
      <c r="C8" s="3">
        <v>2846969.4895100002</v>
      </c>
      <c r="D8" s="3">
        <v>-177602.24572000001</v>
      </c>
      <c r="E8" s="3">
        <v>1835229.32923</v>
      </c>
      <c r="F8" s="3">
        <v>1624672.1357100001</v>
      </c>
      <c r="G8" s="3">
        <v>210557.19352</v>
      </c>
      <c r="H8" s="12" t="str">
        <f>IF(A8="= Бокситогорский район =","Бокситогорский муниципальный район",A8)</f>
        <v>Бокситогорский муниципальный район</v>
      </c>
      <c r="I8" s="8">
        <f t="shared" ref="I8:I25" si="0">ROUND(B8,1)</f>
        <v>2669301.6</v>
      </c>
      <c r="J8" s="8">
        <f t="shared" ref="J8:J25" si="1">ROUND(E8,1)</f>
        <v>1835229.3</v>
      </c>
      <c r="K8" s="8">
        <f t="shared" ref="K8:K26" si="2">J8/I8*100</f>
        <v>68.753163748899709</v>
      </c>
      <c r="L8" s="8">
        <f t="shared" ref="L8:L25" si="3">ROUND(C8,1)</f>
        <v>2846969.5</v>
      </c>
      <c r="M8" s="8">
        <f t="shared" ref="M8:M25" si="4">ROUND(F8,1)</f>
        <v>1624672.1</v>
      </c>
      <c r="N8" s="8">
        <f t="shared" ref="N8:N26" si="5">M8/L8*100</f>
        <v>57.066719541603803</v>
      </c>
      <c r="O8" s="8">
        <f t="shared" ref="O8:O25" si="6">ROUND(D8,1)</f>
        <v>-177602.2</v>
      </c>
      <c r="P8" s="8">
        <f t="shared" ref="P8:P26" si="7">J8-M8</f>
        <v>210557.19999999995</v>
      </c>
    </row>
    <row r="9" spans="1:21" ht="13.9" customHeight="1" x14ac:dyDescent="0.2">
      <c r="A9" s="10" t="s">
        <v>21</v>
      </c>
      <c r="B9" s="3">
        <v>2495733.9657700001</v>
      </c>
      <c r="C9" s="3">
        <v>2701042.3116000001</v>
      </c>
      <c r="D9" s="3">
        <v>-207758.01360000001</v>
      </c>
      <c r="E9" s="3">
        <v>1654716.9938399999</v>
      </c>
      <c r="F9" s="3">
        <v>1614526.08635</v>
      </c>
      <c r="G9" s="3">
        <v>40190.907489999998</v>
      </c>
      <c r="H9" s="12" t="str">
        <f>IF(A9="= Волосовский район =","Волосовский муниципальный район",A9)</f>
        <v>Волосовский муниципальный район</v>
      </c>
      <c r="I9" s="8">
        <f t="shared" si="0"/>
        <v>2495734</v>
      </c>
      <c r="J9" s="8">
        <f t="shared" si="1"/>
        <v>1654717</v>
      </c>
      <c r="K9" s="8">
        <f t="shared" si="2"/>
        <v>66.30181742124762</v>
      </c>
      <c r="L9" s="8">
        <f t="shared" si="3"/>
        <v>2701042.3</v>
      </c>
      <c r="M9" s="8">
        <f t="shared" si="4"/>
        <v>1614526.1</v>
      </c>
      <c r="N9" s="8">
        <f t="shared" si="5"/>
        <v>59.774187912569907</v>
      </c>
      <c r="O9" s="8">
        <f t="shared" si="6"/>
        <v>-207758</v>
      </c>
      <c r="P9" s="8">
        <f t="shared" si="7"/>
        <v>40190.899999999907</v>
      </c>
    </row>
    <row r="10" spans="1:21" ht="13.9" customHeight="1" x14ac:dyDescent="0.2">
      <c r="A10" s="10" t="s">
        <v>27</v>
      </c>
      <c r="B10" s="3">
        <v>4206238.3240999999</v>
      </c>
      <c r="C10" s="3">
        <v>4404474.7683699997</v>
      </c>
      <c r="D10" s="3">
        <v>-184973.96093999999</v>
      </c>
      <c r="E10" s="3">
        <v>3308915.0867900001</v>
      </c>
      <c r="F10" s="3">
        <v>3032049.8470200002</v>
      </c>
      <c r="G10" s="3">
        <v>276865.23976999999</v>
      </c>
      <c r="H10" s="12" t="str">
        <f>IF(A10="= Волховский район =","Волховский муниципальный район",A10)</f>
        <v>Волховский муниципальный район</v>
      </c>
      <c r="I10" s="8">
        <f t="shared" si="0"/>
        <v>4206238.3</v>
      </c>
      <c r="J10" s="8">
        <f t="shared" si="1"/>
        <v>3308915.1</v>
      </c>
      <c r="K10" s="8">
        <f t="shared" si="2"/>
        <v>78.666848238246516</v>
      </c>
      <c r="L10" s="8">
        <f t="shared" si="3"/>
        <v>4404474.8</v>
      </c>
      <c r="M10" s="8">
        <f t="shared" si="4"/>
        <v>3032049.8</v>
      </c>
      <c r="N10" s="8">
        <f t="shared" si="5"/>
        <v>68.840212231433355</v>
      </c>
      <c r="O10" s="8">
        <f t="shared" si="6"/>
        <v>-184974</v>
      </c>
      <c r="P10" s="8">
        <f t="shared" si="7"/>
        <v>276865.30000000028</v>
      </c>
    </row>
    <row r="11" spans="1:21" ht="13.9" customHeight="1" x14ac:dyDescent="0.2">
      <c r="A11" s="10" t="s">
        <v>13</v>
      </c>
      <c r="B11" s="3">
        <v>17867102.66296</v>
      </c>
      <c r="C11" s="3">
        <v>19837161.4069</v>
      </c>
      <c r="D11" s="3">
        <v>-1446939.6731700001</v>
      </c>
      <c r="E11" s="3">
        <v>15233796.43603</v>
      </c>
      <c r="F11" s="3">
        <v>13953037.219559999</v>
      </c>
      <c r="G11" s="3">
        <v>1280759.2164700001</v>
      </c>
      <c r="H11" s="12" t="str">
        <f>IF(A11="= Всеволожский район =","Всеволожский муниципальный район",A11)</f>
        <v>Всеволожский муниципальный район</v>
      </c>
      <c r="I11" s="8">
        <f t="shared" si="0"/>
        <v>17867102.699999999</v>
      </c>
      <c r="J11" s="8">
        <f t="shared" si="1"/>
        <v>15233796.4</v>
      </c>
      <c r="K11" s="8">
        <f t="shared" si="2"/>
        <v>85.2617050217101</v>
      </c>
      <c r="L11" s="8">
        <f t="shared" si="3"/>
        <v>19837161.399999999</v>
      </c>
      <c r="M11" s="8">
        <f t="shared" si="4"/>
        <v>13953037.199999999</v>
      </c>
      <c r="N11" s="8">
        <f t="shared" si="5"/>
        <v>70.337872030420641</v>
      </c>
      <c r="O11" s="8">
        <f t="shared" si="6"/>
        <v>-1446939.7</v>
      </c>
      <c r="P11" s="8">
        <f t="shared" si="7"/>
        <v>1280759.2000000011</v>
      </c>
    </row>
    <row r="12" spans="1:21" ht="13.9" customHeight="1" x14ac:dyDescent="0.2">
      <c r="A12" s="10" t="s">
        <v>4</v>
      </c>
      <c r="B12" s="3">
        <v>7979876.3202799996</v>
      </c>
      <c r="C12" s="3">
        <v>8179474.24278</v>
      </c>
      <c r="D12" s="3">
        <v>-198256.08861000001</v>
      </c>
      <c r="E12" s="3">
        <v>6315017.1540700002</v>
      </c>
      <c r="F12" s="3">
        <v>5152997.4392200001</v>
      </c>
      <c r="G12" s="3">
        <v>1162019.7148500001</v>
      </c>
      <c r="H12" s="12" t="str">
        <f>IF(A12="= Выборгский район =","Выборгский район",A12)</f>
        <v>Выборгский район</v>
      </c>
      <c r="I12" s="8">
        <f t="shared" si="0"/>
        <v>7979876.2999999998</v>
      </c>
      <c r="J12" s="8">
        <f t="shared" si="1"/>
        <v>6315017.2000000002</v>
      </c>
      <c r="K12" s="8">
        <f t="shared" si="2"/>
        <v>79.136780603980043</v>
      </c>
      <c r="L12" s="8">
        <f t="shared" si="3"/>
        <v>8179474.2000000002</v>
      </c>
      <c r="M12" s="8">
        <f t="shared" si="4"/>
        <v>5152997.4000000004</v>
      </c>
      <c r="N12" s="8">
        <f t="shared" si="5"/>
        <v>62.999127743443459</v>
      </c>
      <c r="O12" s="8">
        <f t="shared" si="6"/>
        <v>-198256.1</v>
      </c>
      <c r="P12" s="8">
        <f t="shared" si="7"/>
        <v>1162019.7999999998</v>
      </c>
    </row>
    <row r="13" spans="1:21" ht="13.9" customHeight="1" x14ac:dyDescent="0.2">
      <c r="A13" s="10" t="s">
        <v>29</v>
      </c>
      <c r="B13" s="3">
        <v>10593588.6611</v>
      </c>
      <c r="C13" s="3">
        <v>10997273.853970001</v>
      </c>
      <c r="D13" s="3">
        <v>-427901.56034999999</v>
      </c>
      <c r="E13" s="3">
        <v>7158000.4149599997</v>
      </c>
      <c r="F13" s="3">
        <v>6790455.1832600003</v>
      </c>
      <c r="G13" s="3">
        <v>367545.2317</v>
      </c>
      <c r="H13" s="12" t="str">
        <f>IF(A13="= Гатчинский район =","Гатчинский муниципальный район",A13)</f>
        <v>Гатчинский муниципальный район</v>
      </c>
      <c r="I13" s="8">
        <f t="shared" si="0"/>
        <v>10593588.699999999</v>
      </c>
      <c r="J13" s="8">
        <f t="shared" si="1"/>
        <v>7158000.4000000004</v>
      </c>
      <c r="K13" s="8">
        <f t="shared" si="2"/>
        <v>67.569174174187083</v>
      </c>
      <c r="L13" s="8">
        <f t="shared" si="3"/>
        <v>10997273.9</v>
      </c>
      <c r="M13" s="8">
        <f t="shared" si="4"/>
        <v>6790455.2000000002</v>
      </c>
      <c r="N13" s="8">
        <f t="shared" si="5"/>
        <v>61.746713428679811</v>
      </c>
      <c r="O13" s="8">
        <f t="shared" si="6"/>
        <v>-427901.6</v>
      </c>
      <c r="P13" s="8">
        <f t="shared" si="7"/>
        <v>367545.20000000019</v>
      </c>
    </row>
    <row r="14" spans="1:21" ht="13.9" customHeight="1" x14ac:dyDescent="0.2">
      <c r="A14" s="10" t="s">
        <v>12</v>
      </c>
      <c r="B14" s="3">
        <v>4460932.9144299999</v>
      </c>
      <c r="C14" s="3">
        <v>5048418.5890300004</v>
      </c>
      <c r="D14" s="3">
        <v>-609411.71339000005</v>
      </c>
      <c r="E14" s="3">
        <v>3264545.1456599999</v>
      </c>
      <c r="F14" s="3">
        <v>3002951.23385</v>
      </c>
      <c r="G14" s="3">
        <v>261593.91180999999</v>
      </c>
      <c r="H14" s="12" t="str">
        <f>IF(A14="= Кингисеппский район =","Кингисеппский муниципальный район",A14)</f>
        <v>Кингисеппский муниципальный район</v>
      </c>
      <c r="I14" s="8">
        <f t="shared" si="0"/>
        <v>4460932.9000000004</v>
      </c>
      <c r="J14" s="8">
        <f t="shared" si="1"/>
        <v>3264545.1</v>
      </c>
      <c r="K14" s="8">
        <f t="shared" si="2"/>
        <v>73.180771223884577</v>
      </c>
      <c r="L14" s="8">
        <f t="shared" si="3"/>
        <v>5048418.5999999996</v>
      </c>
      <c r="M14" s="8">
        <f t="shared" si="4"/>
        <v>3002951.2</v>
      </c>
      <c r="N14" s="8">
        <f t="shared" si="5"/>
        <v>59.483007213387587</v>
      </c>
      <c r="O14" s="8">
        <f t="shared" si="6"/>
        <v>-609411.69999999995</v>
      </c>
      <c r="P14" s="8">
        <f t="shared" si="7"/>
        <v>261593.89999999991</v>
      </c>
    </row>
    <row r="15" spans="1:21" ht="13.9" customHeight="1" x14ac:dyDescent="0.2">
      <c r="A15" s="10" t="s">
        <v>5</v>
      </c>
      <c r="B15" s="3">
        <v>2864537.4253099998</v>
      </c>
      <c r="C15" s="3">
        <v>3074064.5756600001</v>
      </c>
      <c r="D15" s="3">
        <v>-213151.77862</v>
      </c>
      <c r="E15" s="3">
        <v>2388065.2542400002</v>
      </c>
      <c r="F15" s="3">
        <v>2421501.7826100001</v>
      </c>
      <c r="G15" s="3">
        <v>-33436.52837</v>
      </c>
      <c r="H15" s="12" t="str">
        <f>IF(A15="= Киришский район =","Киришский муниципальный район",A15)</f>
        <v>Киришский муниципальный район</v>
      </c>
      <c r="I15" s="8">
        <f t="shared" si="0"/>
        <v>2864537.4</v>
      </c>
      <c r="J15" s="8">
        <f t="shared" si="1"/>
        <v>2388065.2999999998</v>
      </c>
      <c r="K15" s="8">
        <f t="shared" si="2"/>
        <v>83.366525429201928</v>
      </c>
      <c r="L15" s="8">
        <f t="shared" si="3"/>
        <v>3074064.6</v>
      </c>
      <c r="M15" s="8">
        <f t="shared" si="4"/>
        <v>2421501.7999999998</v>
      </c>
      <c r="N15" s="8">
        <f t="shared" si="5"/>
        <v>78.771988070777681</v>
      </c>
      <c r="O15" s="8">
        <f t="shared" si="6"/>
        <v>-213151.8</v>
      </c>
      <c r="P15" s="8">
        <f t="shared" si="7"/>
        <v>-33436.5</v>
      </c>
    </row>
    <row r="16" spans="1:21" ht="13.9" customHeight="1" x14ac:dyDescent="0.2">
      <c r="A16" s="10" t="s">
        <v>24</v>
      </c>
      <c r="B16" s="3">
        <v>4673144.27214</v>
      </c>
      <c r="C16" s="3">
        <v>4911567.7539299997</v>
      </c>
      <c r="D16" s="3">
        <v>-172348.84693</v>
      </c>
      <c r="E16" s="3">
        <v>3526520.5177000002</v>
      </c>
      <c r="F16" s="3">
        <v>3360096.1290099998</v>
      </c>
      <c r="G16" s="3">
        <v>166424.38868999999</v>
      </c>
      <c r="H16" s="12" t="str">
        <f>IF(A16="= Кировский район =","Кировский муниципальный район",A16)</f>
        <v>Кировский муниципальный район</v>
      </c>
      <c r="I16" s="8">
        <f t="shared" si="0"/>
        <v>4673144.3</v>
      </c>
      <c r="J16" s="8">
        <f t="shared" si="1"/>
        <v>3526520.5</v>
      </c>
      <c r="K16" s="8">
        <f t="shared" si="2"/>
        <v>75.463548172479932</v>
      </c>
      <c r="L16" s="8">
        <f t="shared" si="3"/>
        <v>4911567.8</v>
      </c>
      <c r="M16" s="8">
        <f t="shared" si="4"/>
        <v>3360096.1</v>
      </c>
      <c r="N16" s="8">
        <f t="shared" si="5"/>
        <v>68.411884693926055</v>
      </c>
      <c r="O16" s="8">
        <f t="shared" si="6"/>
        <v>-172348.79999999999</v>
      </c>
      <c r="P16" s="8">
        <f t="shared" si="7"/>
        <v>166424.39999999991</v>
      </c>
    </row>
    <row r="17" spans="1:16" ht="13.9" customHeight="1" x14ac:dyDescent="0.2">
      <c r="A17" s="10" t="s">
        <v>8</v>
      </c>
      <c r="B17" s="3">
        <v>1587829.29422</v>
      </c>
      <c r="C17" s="3">
        <v>1645847.2209699999</v>
      </c>
      <c r="D17" s="3">
        <v>-59747.562619999997</v>
      </c>
      <c r="E17" s="3">
        <v>1168424.7875300001</v>
      </c>
      <c r="F17" s="3">
        <v>1156277.6687700001</v>
      </c>
      <c r="G17" s="3">
        <v>12147.118759999999</v>
      </c>
      <c r="H17" s="12" t="str">
        <f>IF(A17="= Лодейнопольский район =","Лодейнопольский муниципальный район",A17)</f>
        <v>Лодейнопольский муниципальный район</v>
      </c>
      <c r="I17" s="8">
        <f t="shared" si="0"/>
        <v>1587829.3</v>
      </c>
      <c r="J17" s="8">
        <f t="shared" si="1"/>
        <v>1168424.8</v>
      </c>
      <c r="K17" s="8">
        <f t="shared" si="2"/>
        <v>73.586297972962214</v>
      </c>
      <c r="L17" s="8">
        <f t="shared" si="3"/>
        <v>1645847.2</v>
      </c>
      <c r="M17" s="8">
        <f t="shared" si="4"/>
        <v>1156277.7</v>
      </c>
      <c r="N17" s="8">
        <f t="shared" si="5"/>
        <v>70.254255680600238</v>
      </c>
      <c r="O17" s="8">
        <f t="shared" si="6"/>
        <v>-59747.6</v>
      </c>
      <c r="P17" s="8">
        <f t="shared" si="7"/>
        <v>12147.100000000093</v>
      </c>
    </row>
    <row r="18" spans="1:16" ht="13.9" customHeight="1" x14ac:dyDescent="0.2">
      <c r="A18" s="10" t="s">
        <v>34</v>
      </c>
      <c r="B18" s="3">
        <v>4897525.2755800001</v>
      </c>
      <c r="C18" s="3">
        <v>5534914.5958500002</v>
      </c>
      <c r="D18" s="3">
        <v>-649464.74222999997</v>
      </c>
      <c r="E18" s="3">
        <v>3249779.27526</v>
      </c>
      <c r="F18" s="3">
        <v>3092135.0705400002</v>
      </c>
      <c r="G18" s="3">
        <v>157644.20472000001</v>
      </c>
      <c r="H18" s="12" t="str">
        <f>IF(A18="= Ломоносовский район =","Ломоносовский муниципальный район",A18)</f>
        <v>Ломоносовский муниципальный район</v>
      </c>
      <c r="I18" s="8">
        <f t="shared" si="0"/>
        <v>4897525.3</v>
      </c>
      <c r="J18" s="8">
        <f t="shared" si="1"/>
        <v>3249779.3</v>
      </c>
      <c r="K18" s="8">
        <f t="shared" si="2"/>
        <v>66.355538786088559</v>
      </c>
      <c r="L18" s="8">
        <f t="shared" si="3"/>
        <v>5534914.5999999996</v>
      </c>
      <c r="M18" s="8">
        <f t="shared" si="4"/>
        <v>3092135.1</v>
      </c>
      <c r="N18" s="8">
        <f t="shared" si="5"/>
        <v>55.865994752656164</v>
      </c>
      <c r="O18" s="8">
        <f t="shared" si="6"/>
        <v>-649464.69999999995</v>
      </c>
      <c r="P18" s="8">
        <f t="shared" si="7"/>
        <v>157644.19999999972</v>
      </c>
    </row>
    <row r="19" spans="1:16" ht="13.9" customHeight="1" x14ac:dyDescent="0.2">
      <c r="A19" s="10" t="s">
        <v>22</v>
      </c>
      <c r="B19" s="3">
        <v>3368878.0308900001</v>
      </c>
      <c r="C19" s="3">
        <v>3665578.03553</v>
      </c>
      <c r="D19" s="3">
        <v>-268024.18670999998</v>
      </c>
      <c r="E19" s="3">
        <v>2466087.2323799999</v>
      </c>
      <c r="F19" s="3">
        <v>2274850.9295399999</v>
      </c>
      <c r="G19" s="3">
        <v>191236.30283999999</v>
      </c>
      <c r="H19" s="12" t="str">
        <f>IF(A19="= Лужский район =","Лужский муниципальный район",A19)</f>
        <v>Лужский муниципальный район</v>
      </c>
      <c r="I19" s="8">
        <f t="shared" si="0"/>
        <v>3368878</v>
      </c>
      <c r="J19" s="8">
        <f t="shared" si="1"/>
        <v>2466087.2000000002</v>
      </c>
      <c r="K19" s="8">
        <f t="shared" si="2"/>
        <v>73.202033436651618</v>
      </c>
      <c r="L19" s="8">
        <f t="shared" si="3"/>
        <v>3665578</v>
      </c>
      <c r="M19" s="8">
        <f t="shared" si="4"/>
        <v>2274850.9</v>
      </c>
      <c r="N19" s="8">
        <f t="shared" si="5"/>
        <v>62.059814304865426</v>
      </c>
      <c r="O19" s="8">
        <f t="shared" si="6"/>
        <v>-268024.2</v>
      </c>
      <c r="P19" s="8">
        <f t="shared" si="7"/>
        <v>191236.30000000028</v>
      </c>
    </row>
    <row r="20" spans="1:16" ht="13.9" customHeight="1" x14ac:dyDescent="0.2">
      <c r="A20" s="10" t="s">
        <v>18</v>
      </c>
      <c r="B20" s="3">
        <v>1824601.7574</v>
      </c>
      <c r="C20" s="3">
        <v>1857714.83161</v>
      </c>
      <c r="D20" s="3">
        <v>-57756.37831</v>
      </c>
      <c r="E20" s="3">
        <v>1100020.7439900001</v>
      </c>
      <c r="F20" s="3">
        <v>1053968.7099200001</v>
      </c>
      <c r="G20" s="3">
        <v>46052.034070000002</v>
      </c>
      <c r="H20" s="12" t="str">
        <f>IF(A20="= Подпорожский район =","Подпорожский муниципальный район",A20)</f>
        <v>Подпорожский муниципальный район</v>
      </c>
      <c r="I20" s="8">
        <f t="shared" si="0"/>
        <v>1824601.8</v>
      </c>
      <c r="J20" s="8">
        <f t="shared" si="1"/>
        <v>1100020.7</v>
      </c>
      <c r="K20" s="8">
        <f t="shared" si="2"/>
        <v>60.288261252400389</v>
      </c>
      <c r="L20" s="8">
        <f t="shared" si="3"/>
        <v>1857714.8</v>
      </c>
      <c r="M20" s="8">
        <f t="shared" si="4"/>
        <v>1053968.7</v>
      </c>
      <c r="N20" s="8">
        <f t="shared" si="5"/>
        <v>56.734688230938346</v>
      </c>
      <c r="O20" s="8">
        <f t="shared" si="6"/>
        <v>-57756.4</v>
      </c>
      <c r="P20" s="8">
        <f t="shared" si="7"/>
        <v>46052</v>
      </c>
    </row>
    <row r="21" spans="1:16" ht="13.9" customHeight="1" x14ac:dyDescent="0.2">
      <c r="A21" s="10" t="s">
        <v>7</v>
      </c>
      <c r="B21" s="3">
        <v>3482743.5965100001</v>
      </c>
      <c r="C21" s="3">
        <v>3496004.8798699998</v>
      </c>
      <c r="D21" s="3">
        <v>-136890.08686000001</v>
      </c>
      <c r="E21" s="3">
        <v>2587456.5292600002</v>
      </c>
      <c r="F21" s="3">
        <v>2321201.1754800002</v>
      </c>
      <c r="G21" s="3">
        <v>266255.35378</v>
      </c>
      <c r="H21" s="12" t="str">
        <f>IF(A21="= Приозерский район =","Приозерский муниципальный район",A21)</f>
        <v>Приозерский муниципальный район</v>
      </c>
      <c r="I21" s="8">
        <f t="shared" si="0"/>
        <v>3482743.6</v>
      </c>
      <c r="J21" s="8">
        <f t="shared" si="1"/>
        <v>2587456.5</v>
      </c>
      <c r="K21" s="8">
        <f t="shared" si="2"/>
        <v>74.29362586439035</v>
      </c>
      <c r="L21" s="8">
        <f t="shared" si="3"/>
        <v>3496004.9</v>
      </c>
      <c r="M21" s="8">
        <f t="shared" si="4"/>
        <v>2321201.2000000002</v>
      </c>
      <c r="N21" s="8">
        <f t="shared" si="5"/>
        <v>66.395822271301739</v>
      </c>
      <c r="O21" s="8">
        <f t="shared" si="6"/>
        <v>-136890.1</v>
      </c>
      <c r="P21" s="8">
        <f t="shared" si="7"/>
        <v>266255.29999999981</v>
      </c>
    </row>
    <row r="22" spans="1:16" ht="13.9" customHeight="1" x14ac:dyDescent="0.2">
      <c r="A22" s="10" t="s">
        <v>9</v>
      </c>
      <c r="B22" s="3">
        <v>1900758.9964600001</v>
      </c>
      <c r="C22" s="3">
        <v>2038028.4127100001</v>
      </c>
      <c r="D22" s="3">
        <v>-142096.62640000001</v>
      </c>
      <c r="E22" s="3">
        <v>1491394.95481</v>
      </c>
      <c r="F22" s="3">
        <v>1362609.0807</v>
      </c>
      <c r="G22" s="3">
        <v>128785.87411</v>
      </c>
      <c r="H22" s="12" t="str">
        <f>IF(A22="= Сланцевский район =","Сланцевский муниципальный район",A22)</f>
        <v>Сланцевский муниципальный район</v>
      </c>
      <c r="I22" s="8">
        <f t="shared" si="0"/>
        <v>1900759</v>
      </c>
      <c r="J22" s="8">
        <f t="shared" si="1"/>
        <v>1491395</v>
      </c>
      <c r="K22" s="8">
        <f t="shared" si="2"/>
        <v>78.463129728703123</v>
      </c>
      <c r="L22" s="8">
        <f t="shared" si="3"/>
        <v>2038028.4</v>
      </c>
      <c r="M22" s="8">
        <f t="shared" si="4"/>
        <v>1362609.1</v>
      </c>
      <c r="N22" s="8">
        <f t="shared" si="5"/>
        <v>66.859181157632548</v>
      </c>
      <c r="O22" s="8">
        <f t="shared" si="6"/>
        <v>-142096.6</v>
      </c>
      <c r="P22" s="8">
        <f t="shared" si="7"/>
        <v>128785.89999999991</v>
      </c>
    </row>
    <row r="23" spans="1:16" ht="13.9" customHeight="1" x14ac:dyDescent="0.2">
      <c r="A23" s="10" t="s">
        <v>0</v>
      </c>
      <c r="B23" s="3">
        <v>3053274.4001199999</v>
      </c>
      <c r="C23" s="3">
        <v>3163841.7724799998</v>
      </c>
      <c r="D23" s="3">
        <v>-110567.37235999999</v>
      </c>
      <c r="E23" s="3">
        <v>2226104.2160299998</v>
      </c>
      <c r="F23" s="3">
        <v>2176014.7200500001</v>
      </c>
      <c r="G23" s="3">
        <v>50089.49598</v>
      </c>
      <c r="H23" s="12" t="str">
        <f>IF(A23="= Сосновоборский городской округ =","Сосновоборский городской округ",A23)</f>
        <v>Сосновоборский городской округ</v>
      </c>
      <c r="I23" s="8">
        <f t="shared" si="0"/>
        <v>3053274.4</v>
      </c>
      <c r="J23" s="8">
        <f t="shared" si="1"/>
        <v>2226104.2000000002</v>
      </c>
      <c r="K23" s="8">
        <f t="shared" si="2"/>
        <v>72.908750029149033</v>
      </c>
      <c r="L23" s="8">
        <f t="shared" si="3"/>
        <v>3163841.8</v>
      </c>
      <c r="M23" s="8">
        <f t="shared" si="4"/>
        <v>2176014.7000000002</v>
      </c>
      <c r="N23" s="8">
        <f t="shared" si="5"/>
        <v>68.777607654086879</v>
      </c>
      <c r="O23" s="8">
        <f t="shared" si="6"/>
        <v>-110567.4</v>
      </c>
      <c r="P23" s="8">
        <f t="shared" si="7"/>
        <v>50089.5</v>
      </c>
    </row>
    <row r="24" spans="1:16" ht="13.9" customHeight="1" x14ac:dyDescent="0.2">
      <c r="A24" s="10" t="s">
        <v>28</v>
      </c>
      <c r="B24" s="3">
        <v>3043882.7786300001</v>
      </c>
      <c r="C24" s="3">
        <v>3361314.1844199998</v>
      </c>
      <c r="D24" s="3">
        <v>-316629.48957999999</v>
      </c>
      <c r="E24" s="3">
        <v>2581686.6896099998</v>
      </c>
      <c r="F24" s="3">
        <v>2583143.7297999999</v>
      </c>
      <c r="G24" s="3">
        <v>-1457.0401899999999</v>
      </c>
      <c r="H24" s="12" t="str">
        <f>IF(A24="= Тихвинский район =","Тихвинский муниципальный район",A24)</f>
        <v>Тихвинский муниципальный район</v>
      </c>
      <c r="I24" s="8">
        <f t="shared" si="0"/>
        <v>3043882.8</v>
      </c>
      <c r="J24" s="8">
        <f t="shared" si="1"/>
        <v>2581686.7000000002</v>
      </c>
      <c r="K24" s="8">
        <f t="shared" si="2"/>
        <v>84.81557502805299</v>
      </c>
      <c r="L24" s="8">
        <f t="shared" si="3"/>
        <v>3361314.2</v>
      </c>
      <c r="M24" s="8">
        <f t="shared" si="4"/>
        <v>2583143.7000000002</v>
      </c>
      <c r="N24" s="8">
        <f t="shared" si="5"/>
        <v>76.84921867762317</v>
      </c>
      <c r="O24" s="8">
        <f t="shared" si="6"/>
        <v>-316629.5</v>
      </c>
      <c r="P24" s="8">
        <f t="shared" si="7"/>
        <v>-1457</v>
      </c>
    </row>
    <row r="25" spans="1:16" ht="13.9" customHeight="1" x14ac:dyDescent="0.2">
      <c r="A25" s="10" t="s">
        <v>11</v>
      </c>
      <c r="B25" s="3">
        <v>5262066.3360599997</v>
      </c>
      <c r="C25" s="3">
        <v>5801604.4228999997</v>
      </c>
      <c r="D25" s="3">
        <v>-539538.08684</v>
      </c>
      <c r="E25" s="3">
        <v>3706977.6647800002</v>
      </c>
      <c r="F25" s="3">
        <v>3582188.73251</v>
      </c>
      <c r="G25" s="3">
        <v>124788.93227</v>
      </c>
      <c r="H25" s="12" t="str">
        <f>IF(A25="= Тосненский район =","Тосненский район",A25)</f>
        <v>Тосненский район</v>
      </c>
      <c r="I25" s="8">
        <f t="shared" si="0"/>
        <v>5262066.3</v>
      </c>
      <c r="J25" s="8">
        <f t="shared" si="1"/>
        <v>3706977.7</v>
      </c>
      <c r="K25" s="8">
        <f t="shared" si="2"/>
        <v>70.447187257978868</v>
      </c>
      <c r="L25" s="8">
        <f t="shared" si="3"/>
        <v>5801604.4000000004</v>
      </c>
      <c r="M25" s="8">
        <f t="shared" si="4"/>
        <v>3582188.7</v>
      </c>
      <c r="N25" s="8">
        <f t="shared" si="5"/>
        <v>61.744794250362879</v>
      </c>
      <c r="O25" s="8">
        <f t="shared" si="6"/>
        <v>-539538.1</v>
      </c>
      <c r="P25" s="8">
        <f t="shared" si="7"/>
        <v>124789</v>
      </c>
    </row>
    <row r="26" spans="1:16" ht="12.95" customHeight="1" x14ac:dyDescent="0.2">
      <c r="H26" s="5" t="s">
        <v>1</v>
      </c>
      <c r="I26" s="2">
        <f t="shared" ref="I26:J26" si="8">SUM(I8:I25)</f>
        <v>86232016.699999973</v>
      </c>
      <c r="J26" s="2">
        <f t="shared" si="8"/>
        <v>65262738.400000006</v>
      </c>
      <c r="K26" s="2">
        <f t="shared" si="2"/>
        <v>75.682723073783833</v>
      </c>
      <c r="L26" s="2">
        <f t="shared" ref="L26:M26" si="9">SUM(L8:L25)</f>
        <v>92565295.400000021</v>
      </c>
      <c r="M26" s="2">
        <f t="shared" si="9"/>
        <v>60554676.700000018</v>
      </c>
      <c r="N26" s="2">
        <f t="shared" si="5"/>
        <v>65.41833679493665</v>
      </c>
      <c r="O26" s="2">
        <f>SUM(O8:O25)</f>
        <v>-5919058.4999999991</v>
      </c>
      <c r="P26" s="2">
        <f t="shared" si="7"/>
        <v>4708061.6999999881</v>
      </c>
    </row>
  </sheetData>
  <mergeCells count="8">
    <mergeCell ref="B2:F2"/>
    <mergeCell ref="L5:N5"/>
    <mergeCell ref="O5:P5"/>
    <mergeCell ref="A4:A7"/>
    <mergeCell ref="H5:H6"/>
    <mergeCell ref="H2:P2"/>
    <mergeCell ref="I5:K5"/>
    <mergeCell ref="H3:P3"/>
  </mergeCells>
  <printOptions horizontalCentered="1"/>
  <pageMargins left="0" right="0" top="0" bottom="0" header="0" footer="0"/>
  <pageSetup paperSize="9" scale="89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Бельтюкова Светлана Николаевна</cp:lastModifiedBy>
  <cp:lastPrinted>2020-11-18T08:23:37Z</cp:lastPrinted>
  <dcterms:created xsi:type="dcterms:W3CDTF">2020-11-18T06:18:06Z</dcterms:created>
  <dcterms:modified xsi:type="dcterms:W3CDTF">2020-11-18T08:24:25Z</dcterms:modified>
</cp:coreProperties>
</file>