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3360" windowWidth="15450" windowHeight="10260" activeTab="3"/>
  </bookViews>
  <sheets>
    <sheet name="увеличение" sheetId="1" r:id="rId1"/>
    <sheet name="безвозмездные" sheetId="2" r:id="rId2"/>
    <sheet name="уменьшение" sheetId="3" r:id="rId3"/>
    <sheet name="перераспределение" sheetId="4" r:id="rId4"/>
  </sheets>
  <definedNames>
    <definedName name="_xlnm._FilterDatabase" localSheetId="1" hidden="1">'безвозмездные'!$A$6:$G$17</definedName>
    <definedName name="_xlnm._FilterDatabase" localSheetId="3" hidden="1">'перераспределение'!$A$7:$K$182</definedName>
    <definedName name="_xlnm._FilterDatabase" localSheetId="0" hidden="1">'увеличение'!$A$6:$G$193</definedName>
    <definedName name="_xlnm._FilterDatabase" localSheetId="2" hidden="1">'уменьшение'!$A$6:$G$23</definedName>
    <definedName name="Z_0199ACBD_3190_4B84_AFFB_81CAEBB7CB5B_.wvu.FilterData" localSheetId="1" hidden="1">'безвозмездные'!$A$6:$G$17</definedName>
    <definedName name="Z_0199ACBD_3190_4B84_AFFB_81CAEBB7CB5B_.wvu.FilterData" localSheetId="3" hidden="1">'перераспределение'!$A$7:$K$47</definedName>
    <definedName name="Z_0199ACBD_3190_4B84_AFFB_81CAEBB7CB5B_.wvu.FilterData" localSheetId="0" hidden="1">'увеличение'!$A$6:$G$43</definedName>
    <definedName name="Z_0199ACBD_3190_4B84_AFFB_81CAEBB7CB5B_.wvu.FilterData" localSheetId="2" hidden="1">'уменьшение'!$A$6:$G$21</definedName>
    <definedName name="Z_0199ACBD_3190_4B84_AFFB_81CAEBB7CB5B_.wvu.PrintTitles" localSheetId="1" hidden="1">'безвозмездные'!$5:$5</definedName>
    <definedName name="Z_0199ACBD_3190_4B84_AFFB_81CAEBB7CB5B_.wvu.PrintTitles" localSheetId="3" hidden="1">'перераспределение'!$6:$6</definedName>
    <definedName name="Z_0199ACBD_3190_4B84_AFFB_81CAEBB7CB5B_.wvu.PrintTitles" localSheetId="0" hidden="1">'увеличение'!$5:$5</definedName>
    <definedName name="Z_0199ACBD_3190_4B84_AFFB_81CAEBB7CB5B_.wvu.PrintTitles" localSheetId="2" hidden="1">'уменьшение'!$5:$5</definedName>
    <definedName name="Z_140009A1_8033_4DF3_B576_4A3F45C76564_.wvu.FilterData" localSheetId="1" hidden="1">'безвозмездные'!$A$6:$G$17</definedName>
    <definedName name="Z_140009A1_8033_4DF3_B576_4A3F45C76564_.wvu.FilterData" localSheetId="3" hidden="1">'перераспределение'!$A$7:$K$47</definedName>
    <definedName name="Z_140009A1_8033_4DF3_B576_4A3F45C76564_.wvu.FilterData" localSheetId="0" hidden="1">'увеличение'!$A$6:$G$43</definedName>
    <definedName name="Z_140009A1_8033_4DF3_B576_4A3F45C76564_.wvu.FilterData" localSheetId="2" hidden="1">'уменьшение'!$A$6:$G$21</definedName>
    <definedName name="Z_26045A6D_7489_4306_BB4B_4F381D09B6D6_.wvu.FilterData" localSheetId="3" hidden="1">'перераспределение'!$A$7:$K$47</definedName>
    <definedName name="Z_2D34D568_2E61_442C_A2EE_31449C207875_.wvu.FilterData" localSheetId="3" hidden="1">'перераспределение'!$A$7:$K$47</definedName>
    <definedName name="Z_3F047309_29B8_4634_8EEA_501EDBA688CE_.wvu.FilterData" localSheetId="3" hidden="1">'перераспределение'!$A$7:$K$47</definedName>
    <definedName name="Z_5B4F10C4_550C_4D0E_8428_4C04148E7DDC_.wvu.FilterData" localSheetId="3" hidden="1">'перераспределение'!$A$7:$K$47</definedName>
    <definedName name="Z_5F54D95F_4F33_4413_A60B_0FC8AC402EC2_.wvu.FilterData" localSheetId="3" hidden="1">'перераспределение'!$A$7:$K$47</definedName>
    <definedName name="Z_63398F5F_8607_48AB_8B89_F93D796EDE84_.wvu.FilterData" localSheetId="1" hidden="1">'безвозмездные'!$A$6:$G$17</definedName>
    <definedName name="Z_63398F5F_8607_48AB_8B89_F93D796EDE84_.wvu.FilterData" localSheetId="3" hidden="1">'перераспределение'!$A$7:$K$47</definedName>
    <definedName name="Z_63398F5F_8607_48AB_8B89_F93D796EDE84_.wvu.FilterData" localSheetId="0" hidden="1">'увеличение'!$A$6:$G$43</definedName>
    <definedName name="Z_63398F5F_8607_48AB_8B89_F93D796EDE84_.wvu.FilterData" localSheetId="2" hidden="1">'уменьшение'!$A$6:$G$21</definedName>
    <definedName name="Z_63398F5F_8607_48AB_8B89_F93D796EDE84_.wvu.PrintTitles" localSheetId="1" hidden="1">'безвозмездные'!$5:$5</definedName>
    <definedName name="Z_63398F5F_8607_48AB_8B89_F93D796EDE84_.wvu.PrintTitles" localSheetId="3" hidden="1">'перераспределение'!$6:$6</definedName>
    <definedName name="Z_63398F5F_8607_48AB_8B89_F93D796EDE84_.wvu.PrintTitles" localSheetId="0" hidden="1">'увеличение'!$5:$5</definedName>
    <definedName name="Z_63398F5F_8607_48AB_8B89_F93D796EDE84_.wvu.PrintTitles" localSheetId="2" hidden="1">'уменьшение'!$5:$5</definedName>
    <definedName name="Z_72A4D64E_B497_4069_832F_05D9E42A0FB2_.wvu.FilterData" localSheetId="3" hidden="1">'перераспределение'!$A$7:$K$47</definedName>
    <definedName name="Z_80DA7438_9A26_4D67_99F5_E21B3EB7BDF2_.wvu.FilterData" localSheetId="3" hidden="1">'перераспределение'!$A$7:$K$47</definedName>
    <definedName name="Z_941FF28C_F191_4DAB_8C4B_9127DEFBD217_.wvu.FilterData" localSheetId="1" hidden="1">'безвозмездные'!$A$6:$G$17</definedName>
    <definedName name="Z_941FF28C_F191_4DAB_8C4B_9127DEFBD217_.wvu.FilterData" localSheetId="3" hidden="1">'перераспределение'!$A$7:$K$47</definedName>
    <definedName name="Z_941FF28C_F191_4DAB_8C4B_9127DEFBD217_.wvu.FilterData" localSheetId="0" hidden="1">'увеличение'!$A$6:$G$43</definedName>
    <definedName name="Z_941FF28C_F191_4DAB_8C4B_9127DEFBD217_.wvu.FilterData" localSheetId="2" hidden="1">'уменьшение'!$A$6:$G$21</definedName>
    <definedName name="Z_941FF28C_F191_4DAB_8C4B_9127DEFBD217_.wvu.PrintTitles" localSheetId="1" hidden="1">'безвозмездные'!$5:$5</definedName>
    <definedName name="Z_941FF28C_F191_4DAB_8C4B_9127DEFBD217_.wvu.PrintTitles" localSheetId="3" hidden="1">'перераспределение'!$6:$6</definedName>
    <definedName name="Z_941FF28C_F191_4DAB_8C4B_9127DEFBD217_.wvu.PrintTitles" localSheetId="0" hidden="1">'увеличение'!$5:$5</definedName>
    <definedName name="Z_941FF28C_F191_4DAB_8C4B_9127DEFBD217_.wvu.PrintTitles" localSheetId="2" hidden="1">'уменьшение'!$5:$5</definedName>
    <definedName name="Z_9C6C3F82_61E7_44FC_90B6_E0FE337C4528_.wvu.FilterData" localSheetId="1" hidden="1">'безвозмездные'!$A$6:$G$17</definedName>
    <definedName name="Z_9C6C3F82_61E7_44FC_90B6_E0FE337C4528_.wvu.FilterData" localSheetId="3" hidden="1">'перераспределение'!$A$7:$K$47</definedName>
    <definedName name="Z_9C6C3F82_61E7_44FC_90B6_E0FE337C4528_.wvu.FilterData" localSheetId="0" hidden="1">'увеличение'!$A$6:$G$43</definedName>
    <definedName name="Z_9C6C3F82_61E7_44FC_90B6_E0FE337C4528_.wvu.FilterData" localSheetId="2" hidden="1">'уменьшение'!$A$6:$G$21</definedName>
    <definedName name="Z_9C6C3F82_61E7_44FC_90B6_E0FE337C4528_.wvu.PrintTitles" localSheetId="1" hidden="1">'безвозмездные'!$5:$5</definedName>
    <definedName name="Z_9C6C3F82_61E7_44FC_90B6_E0FE337C4528_.wvu.PrintTitles" localSheetId="3" hidden="1">'перераспределение'!$6:$6</definedName>
    <definedName name="Z_9C6C3F82_61E7_44FC_90B6_E0FE337C4528_.wvu.PrintTitles" localSheetId="0" hidden="1">'увеличение'!$5:$5</definedName>
    <definedName name="Z_9C6C3F82_61E7_44FC_90B6_E0FE337C4528_.wvu.PrintTitles" localSheetId="2" hidden="1">'уменьшение'!$5:$5</definedName>
    <definedName name="Z_A0EAB98D_C05D_4B7E_9EB2_E1F06D80C78D_.wvu.FilterData" localSheetId="3" hidden="1">'перераспределение'!$A$7:$K$47</definedName>
    <definedName name="Z_A25538CD_E4AC_4849_9572_146191B48082_.wvu.FilterData" localSheetId="1" hidden="1">'безвозмездные'!$A$6:$G$17</definedName>
    <definedName name="Z_A25538CD_E4AC_4849_9572_146191B48082_.wvu.FilterData" localSheetId="3" hidden="1">'перераспределение'!$A$7:$K$47</definedName>
    <definedName name="Z_A25538CD_E4AC_4849_9572_146191B48082_.wvu.FilterData" localSheetId="0" hidden="1">'увеличение'!$A$6:$G$43</definedName>
    <definedName name="Z_A25538CD_E4AC_4849_9572_146191B48082_.wvu.FilterData" localSheetId="2" hidden="1">'уменьшение'!$A$6:$G$21</definedName>
    <definedName name="Z_A25538CD_E4AC_4849_9572_146191B48082_.wvu.PrintTitles" localSheetId="1" hidden="1">'безвозмездные'!$5:$5</definedName>
    <definedName name="Z_A25538CD_E4AC_4849_9572_146191B48082_.wvu.PrintTitles" localSheetId="3" hidden="1">'перераспределение'!$6:$6</definedName>
    <definedName name="Z_A25538CD_E4AC_4849_9572_146191B48082_.wvu.PrintTitles" localSheetId="0" hidden="1">'увеличение'!$5:$5</definedName>
    <definedName name="Z_A25538CD_E4AC_4849_9572_146191B48082_.wvu.PrintTitles" localSheetId="2" hidden="1">'уменьшение'!$5:$5</definedName>
    <definedName name="Z_B2D2FD78_0908_4575_BBE6_686AD8AE7FD3_.wvu.FilterData" localSheetId="1" hidden="1">'безвозмездные'!$A$6:$G$17</definedName>
    <definedName name="Z_B2D2FD78_0908_4575_BBE6_686AD8AE7FD3_.wvu.FilterData" localSheetId="3" hidden="1">'перераспределение'!$A$7:$K$47</definedName>
    <definedName name="Z_B2D2FD78_0908_4575_BBE6_686AD8AE7FD3_.wvu.FilterData" localSheetId="0" hidden="1">'увеличение'!$A$6:$G$43</definedName>
    <definedName name="Z_B2D2FD78_0908_4575_BBE6_686AD8AE7FD3_.wvu.FilterData" localSheetId="2" hidden="1">'уменьшение'!$A$6:$G$21</definedName>
    <definedName name="Z_B5ADE779_8713_493E_BBEA_67A1BCFE4BC7_.wvu.FilterData" localSheetId="3" hidden="1">'перераспределение'!$A$7:$K$47</definedName>
    <definedName name="Z_C3614EF6_ECF3_4A69_A7B4_D2797D287027_.wvu.FilterData" localSheetId="3" hidden="1">'перераспределение'!$A$7:$K$47</definedName>
    <definedName name="Z_CF406469_9D96_471D_96C5_96E50C52E8A5_.wvu.FilterData" localSheetId="3" hidden="1">'перераспределение'!$A$7:$K$47</definedName>
    <definedName name="Z_D17FA9DB_E354_438D_9978_F4396B508459_.wvu.FilterData" localSheetId="3" hidden="1">'перераспределение'!$A$7:$K$47</definedName>
    <definedName name="Z_E8A8D950_44BE_419C_918E_6546E52F5FCD_.wvu.FilterData" localSheetId="1" hidden="1">'безвозмездные'!$A$6:$G$17</definedName>
    <definedName name="Z_E8A8D950_44BE_419C_918E_6546E52F5FCD_.wvu.FilterData" localSheetId="3" hidden="1">'перераспределение'!$A$7:$K$47</definedName>
    <definedName name="Z_E8A8D950_44BE_419C_918E_6546E52F5FCD_.wvu.FilterData" localSheetId="0" hidden="1">'увеличение'!$A$6:$G$43</definedName>
    <definedName name="Z_E8A8D950_44BE_419C_918E_6546E52F5FCD_.wvu.FilterData" localSheetId="2" hidden="1">'уменьшение'!$A$6:$G$21</definedName>
    <definedName name="Z_E8A8D950_44BE_419C_918E_6546E52F5FCD_.wvu.PrintTitles" localSheetId="1" hidden="1">'безвозмездные'!$5:$5</definedName>
    <definedName name="Z_E8A8D950_44BE_419C_918E_6546E52F5FCD_.wvu.PrintTitles" localSheetId="3" hidden="1">'перераспределение'!$6:$6</definedName>
    <definedName name="Z_E8A8D950_44BE_419C_918E_6546E52F5FCD_.wvu.PrintTitles" localSheetId="0" hidden="1">'увеличение'!$5:$5</definedName>
    <definedName name="Z_E8A8D950_44BE_419C_918E_6546E52F5FCD_.wvu.PrintTitles" localSheetId="2" hidden="1">'уменьшение'!$5:$5</definedName>
    <definedName name="Z_FC8F0A51_E8DA_42F9_82D5_8B87E13EF38D_.wvu.FilterData" localSheetId="3" hidden="1">'перераспределение'!$A$7:$K$47</definedName>
    <definedName name="Z_FFDD62F7_1BD9_4E0B_A20C_5017D3987BDF_.wvu.FilterData" localSheetId="3" hidden="1">'перераспределение'!$A$7:$K$47</definedName>
    <definedName name="_xlnm.Print_Titles" localSheetId="1">'безвозмездные'!$5:$5</definedName>
    <definedName name="_xlnm.Print_Titles" localSheetId="3">'перераспределение'!$6:$6</definedName>
    <definedName name="_xlnm.Print_Titles" localSheetId="0">'увеличение'!$5:$5</definedName>
    <definedName name="_xlnm.Print_Titles" localSheetId="2">'уменьшение'!$5:$5</definedName>
    <definedName name="_xlnm.Print_Area" localSheetId="3">'перераспределение'!$A$1:$K$182</definedName>
    <definedName name="_xlnm.Print_Area" localSheetId="0">'увеличение'!$A$1:$G$199</definedName>
  </definedNames>
  <calcPr fullCalcOnLoad="1"/>
</workbook>
</file>

<file path=xl/sharedStrings.xml><?xml version="1.0" encoding="utf-8"?>
<sst xmlns="http://schemas.openxmlformats.org/spreadsheetml/2006/main" count="1127" uniqueCount="893">
  <si>
    <t>Увеличение</t>
  </si>
  <si>
    <t>Уменьшение (источник)</t>
  </si>
  <si>
    <t>направление</t>
  </si>
  <si>
    <t>код бюджетной классификации расходов</t>
  </si>
  <si>
    <t>№ п.п.</t>
  </si>
  <si>
    <t>ИТОГО</t>
  </si>
  <si>
    <t>Изменения по расходам</t>
  </si>
  <si>
    <t>Изменения по доходам</t>
  </si>
  <si>
    <t>Сумма
(тысяч рублей)</t>
  </si>
  <si>
    <t>Приложение 1 к Пояснительной записке. Таблица поправок по увеличению</t>
  </si>
  <si>
    <t>Увеличение по расходам</t>
  </si>
  <si>
    <t>Код бюджетной классификации расходов</t>
  </si>
  <si>
    <t>Обоснование</t>
  </si>
  <si>
    <t>2020 год</t>
  </si>
  <si>
    <t>2021 год</t>
  </si>
  <si>
    <t>2022 год</t>
  </si>
  <si>
    <t>Приложение 2 к Пояснительной записке. Таблица поправок по изменению за счет безвозмездных поступлений</t>
  </si>
  <si>
    <t>0,0</t>
  </si>
  <si>
    <t>Обеспечение деятельности (услуги, работы) государственных учреждений</t>
  </si>
  <si>
    <t xml:space="preserve">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 </t>
  </si>
  <si>
    <t xml:space="preserve">Комитет по агропромышленному и рыбохозяйственному комплексу Ленинградской области </t>
  </si>
  <si>
    <t>075 0412 4830106290 800</t>
  </si>
  <si>
    <t>075 0405 4830106290 800</t>
  </si>
  <si>
    <t>075 0405 6350506910  800</t>
  </si>
  <si>
    <t xml:space="preserve">Комитет финансов Ленинградской области </t>
  </si>
  <si>
    <t xml:space="preserve">Резервный фонд Правительства Ленинградской области </t>
  </si>
  <si>
    <t xml:space="preserve">985 0111 6890110050 800 </t>
  </si>
  <si>
    <t>Увеличение бюджетных ассигнований обусловлено необходимостью финансирования расходов, не предусмотренных областным законом об областном бюджете Ленинградской области</t>
  </si>
  <si>
    <t>Управление Ленинградской области по организации и контролю деятельности по обращению с отходами</t>
  </si>
  <si>
    <t>253 0605 5980114310 200</t>
  </si>
  <si>
    <t>Мероприятия и проекты</t>
  </si>
  <si>
    <t>253 0605 5980213760 200</t>
  </si>
  <si>
    <t xml:space="preserve">Комитет экономического развития и инвестиционной деятельности Ленинградской области </t>
  </si>
  <si>
    <t>Мероприятия по повышению качества предоставления государственных и муниципальных услуг</t>
  </si>
  <si>
    <t>977 0113 60 1 П1 14630 200</t>
  </si>
  <si>
    <t>Комитет государственного экологического надзора Ленинградской области</t>
  </si>
  <si>
    <t>Государственные функции в сфере осуществления государственного экологического надзора</t>
  </si>
  <si>
    <t>982 0605 5960214120 200</t>
  </si>
  <si>
    <t>Увеличение расходов на оплату услуг по хранению изъятых транспортных средств и машин в части реализации регионального надзора в области обращения с отходами</t>
  </si>
  <si>
    <t>Комитет по природным ресурсам Ленинградской области</t>
  </si>
  <si>
    <t>Мероприятия по санитарной безопасности в лесах</t>
  </si>
  <si>
    <t>974 0407 5950314420 200</t>
  </si>
  <si>
    <t>Исполнение 15 судебных решений по ликвидации несанкционированных свалок на землях лесного фонда в Северо-Западном, Рощинском, Всеволожском, Ломоносовском лесничествах.</t>
  </si>
  <si>
    <t>Мероприятия по развитию особо охраняемых природных территорий Ленинградской области</t>
  </si>
  <si>
    <t>974 0605 5930214200 200</t>
  </si>
  <si>
    <t>Оснащение и поддержка особо охраняемых природных территорий Ленинградской области</t>
  </si>
  <si>
    <t>974 0605 5930110430 200</t>
  </si>
  <si>
    <t>Комитет по охране, контролю и регулированию использования объектов животного мира Ленинградской области</t>
  </si>
  <si>
    <t>Государственные функции в сфере сохранения, воспроизводства и использования объектов животного мира и охотничьих ресурсов</t>
  </si>
  <si>
    <t>983 0603 5970310470 200</t>
  </si>
  <si>
    <t>Ленинградский областной комитет по управлению государственным имуществом</t>
  </si>
  <si>
    <t>Субсидии на проведение комплексных кадастровых работ</t>
  </si>
  <si>
    <t>801 0412 61 1 П7 74620 500</t>
  </si>
  <si>
    <t>В связи с востребованностью муниципальных образований ЛО в проведении данных работ</t>
  </si>
  <si>
    <t>Субсидии на проведение кадастровых работ по образованию земельных участков из состава земель сельскохозяйственного назначения</t>
  </si>
  <si>
    <t>801 0412 63 5 11 74680 500</t>
  </si>
  <si>
    <t>С целью предоставления субсидии Сланцевскому муниципальному району для завершения работ по контракту, заключенному в 2019 году и его последующей оплаты</t>
  </si>
  <si>
    <t>Комитет по развитию малого, среднего бизнеса и потребительского рынка Ленинградской области</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</si>
  <si>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</si>
  <si>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979 0412 61 3 04 07070 800</t>
  </si>
  <si>
    <t>В связи с востребованностью данной меры поддержки</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</si>
  <si>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</si>
  <si>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979 0412 61 3 14 07940 600</t>
  </si>
  <si>
    <t>979 0412 61 3 14 07940 800</t>
  </si>
  <si>
    <t xml:space="preserve"> </t>
  </si>
  <si>
    <t>Возмещение части затрат субъектам малого и среднего предпринимательства, связанных с заключением договоров финансовой аренды (лизинга)</t>
  </si>
  <si>
    <t>979 0412 61 3 07 07840 800</t>
  </si>
  <si>
    <t>979 0412 61 3 Т1 06660 800</t>
  </si>
  <si>
    <t>Создание, хранение и восполнение резерва материальных ресурсов для ликвидации чрезвычайных ситуаций на территории Ленинградской области</t>
  </si>
  <si>
    <t>979 0309 58 2 01 14550 200</t>
  </si>
  <si>
    <t>С целью обеспечения хранения резерва материальных ресурсов для ликвидации чрезвычайных ситуаций регионального и межмуниципального характера на территории Ленинградской области в течение планового периода 2021-2022 годов</t>
  </si>
  <si>
    <t>Комитет государственного заказа Ленинградской области</t>
  </si>
  <si>
    <t>997 0410 60 1 03 00160 600</t>
  </si>
  <si>
    <t>253 0605 5980114320 200</t>
  </si>
  <si>
    <t>977 0113 60 1 П9 74810 500</t>
  </si>
  <si>
    <r>
      <t xml:space="preserve">Развитие проектного управления в органах исполнительной власти Ленинградской области
</t>
    </r>
    <r>
      <rPr>
        <sz val="12"/>
        <rFont val="Times New Roman"/>
        <family val="1"/>
      </rPr>
      <t>увеличение ассигнований на оказание услуг по консультированию проектных команд в рамках развития гибких подходов управления проектами в органах исполнительной власти Ленинградской области и увеличение количества государственных служащих, прошедших сертифицированные тренинги</t>
    </r>
  </si>
  <si>
    <t>977 0113 61 4 03 14060 200</t>
  </si>
  <si>
    <r>
      <t xml:space="preserve">Подготовка управленческих кадров для организаций народного хозяйства Российской Федерации
</t>
    </r>
    <r>
      <rPr>
        <sz val="12"/>
        <rFont val="Times New Roman"/>
        <family val="1"/>
      </rPr>
      <t>отсутствие необходимости в связи с выполнением условий софинансирования за счет средств областного бюджета, предусмотренных соглашением о предоставлении субсидии из федерального бюджета на софинансирование расходов по подготовке управленческих кадров для организаций народного хозяйства Российской Федерации</t>
    </r>
  </si>
  <si>
    <t>977 0412 52 6 06 14300 200</t>
  </si>
  <si>
    <r>
      <t xml:space="preserve">Ликвидация несанкционированных свалок в границах городов и наиболее опасных объектов накопленного экологического вреда окружающей среде.                                </t>
    </r>
    <r>
      <rPr>
        <sz val="12"/>
        <rFont val="Times New Roman"/>
        <family val="1"/>
      </rPr>
      <t xml:space="preserve">  На осуществление работ по рекультивации согласно разработанному проекту рекультивации (восстановлению) нарушенных земель, занятых свалкой твёрдых бытовых отходов в МО «Сосновоборский городской округ»,  д.Ракопежи. Общая стоимость работ (2020-2021 гг) - 278461,7 тыс.руб.</t>
    </r>
  </si>
  <si>
    <t>801 0412 61 1 П7 14030 200</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</si>
  <si>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
В бюджете предусмотрено 10 864,5 тысяч рублей, заявок от муниципальных образований ЛО поступило на сумму 
5 134,6 тысяч рублей</t>
  </si>
  <si>
    <t>801 0412 61 1 П7 74640 500</t>
  </si>
  <si>
    <t>Государственные функции в сфере управления и распоряжения государственным имуществом 
С целью выполнения предостережения Управления Россельхознадзора о необходимости проведения культурно-технических мероприятий, направленных на сохранение плодородия почв земельных участков, находящихся в казне Ленинградской области</t>
  </si>
  <si>
    <t>801 0113 68 9 01 13790 200</t>
  </si>
  <si>
    <t xml:space="preserve">Мероприятия по землеустройству и землепользованию
Отсутсвие потребности в средствах </t>
  </si>
  <si>
    <t>801 0412 68 9 01 10350 200</t>
  </si>
  <si>
    <t xml:space="preserve">Государственные функции в сфере управления и распоряжения государственным имуществом 
Оплата задолженности по жилищно-коммунальным услугам по 4 объектам </t>
  </si>
  <si>
    <t>Субсидии на проведение кадастровых работ в целях образования земельных участков, постановки на государственный кадастровый учет и оформления прав на земельные участки для размещения кладбищ 
В бюджете предусмотрено 2 000,0 тысяч рублей, заявок от муниципальных образований ЛО поступило на сумму 
1 449,0 тысяч рублей</t>
  </si>
  <si>
    <t>801 0412 61 1 П774850 500</t>
  </si>
  <si>
    <t>Государственные функции в сфере управления и распоряжения государственным имуществом 
Оплата пени</t>
  </si>
  <si>
    <t>801 0113 68 9 01 13790 800</t>
  </si>
  <si>
    <r>
      <t xml:space="preserve">Обеспечение деятельности (услуги, работы) государственных учреждений
</t>
    </r>
    <r>
      <rPr>
        <sz val="12"/>
        <rFont val="Times New Roman"/>
        <family val="1"/>
      </rPr>
      <t>Увеличение ФОТ в связи с изменениями в штатном расписании ГКУ «ЛОЦПП»</t>
    </r>
  </si>
  <si>
    <t>979 0412 61 3 08 00160 100</t>
  </si>
  <si>
    <r>
      <t xml:space="preserve">Обеспечение деятельности (услуги, работы) государственных учреждений
</t>
    </r>
    <r>
      <rPr>
        <sz val="12"/>
        <rFont val="Times New Roman"/>
        <family val="1"/>
      </rPr>
      <t xml:space="preserve">В связи с необходимостью увеличения ФОТ ГКУ «ЛОЦПП» из-за внесенных изменений в штатное расписание </t>
    </r>
  </si>
  <si>
    <t>979 0412 61 3 08 00160 200</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</si>
  <si>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
С целью возмещения расходов связанных с осуществлением деятельности центра «Мой бизнес»</t>
  </si>
  <si>
    <t>979 0412 61 3 08 06940 600</t>
  </si>
  <si>
    <t>Государственная поддержка малого и среднего предпринимательства в субъектах Российской Федерации
В связи с невозможностью возмещения расходов, связанных с осуществлением деятельности центра «Мой бизнес», не входящих в смету, утвержденную Минэкономразвития, софинансируемую за счет средств федерального бюджета</t>
  </si>
  <si>
    <t>979 0412 61 3 I5 55270 600</t>
  </si>
  <si>
    <t xml:space="preserve">Оснащение и поддержка особо охраняемых природных территорий Ленинградской области                                                                         Увеличение расходов на изготовление имиджевой продукции для вручения на мероприятиях связанных с ООПТ Ленинградской области </t>
  </si>
  <si>
    <t xml:space="preserve">974 0605  5930110430 200 </t>
  </si>
  <si>
    <t xml:space="preserve">Государственная экологическая экспертиза объектов регионального уровня                                        Уменьшение расходов на разработку и обеспечение функционирования автоматизированной системы формирования и архивного хранения документов в связи с  уменьшением планируемого количества проводимых экспертиз. </t>
  </si>
  <si>
    <t xml:space="preserve">974 0605  5930310420 200 </t>
  </si>
  <si>
    <t xml:space="preserve">974 0603  5940100160 100 </t>
  </si>
  <si>
    <t>Социальные выплаты и меры стимулирующего характера, связанные с профессиональной деятельностью                                                                          Уменьшение связано с отсутствием  молодых специалистов в казенных учреждениях</t>
  </si>
  <si>
    <t>974 1003  5310403830 300</t>
  </si>
  <si>
    <t xml:space="preserve">974 0605  5910270190 500 </t>
  </si>
  <si>
    <t>974 0407  5950270190 500</t>
  </si>
  <si>
    <t xml:space="preserve">974 0605  5910210410 200 </t>
  </si>
  <si>
    <t>974 0407  5950213760 200</t>
  </si>
  <si>
    <t>983 0603 5970100160 200</t>
  </si>
  <si>
    <r>
      <t xml:space="preserve">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t>
    </r>
    <r>
      <rPr>
        <sz val="12"/>
        <rFont val="Times New Roman"/>
        <family val="1"/>
      </rPr>
      <t>Перераспределение средств Единой субвенции на проведение работ по оценке состояния популяций и особенностей распространения объектов животного мира на территории Ленинградской области</t>
    </r>
  </si>
  <si>
    <t>983 0603 5970259200 200</t>
  </si>
  <si>
    <t>Осуществление переданных полномочий Российской Федерации в области организации, регулирования и охраны водных биологических ресурсов                                                                          Перераспределение средств Единой субвенции</t>
  </si>
  <si>
    <t xml:space="preserve">983 0603 5970259100 200 </t>
  </si>
  <si>
    <r>
      <t xml:space="preserve">Осуществление переданных полномочий Российской Федерации в области охраны и использования охотничьих ресурсов </t>
    </r>
    <r>
      <rPr>
        <sz val="12"/>
        <rFont val="Times New Roman"/>
        <family val="1"/>
      </rPr>
      <t xml:space="preserve">Перераспределение средств Единой субвенции на приобретении справочной литературы в области охоты и сохранения охотничьих ресурсов </t>
    </r>
  </si>
  <si>
    <t>983 0603 5970359700 200</t>
  </si>
  <si>
    <t>Осуществление переданных полномочий Российской Федерации в области охраны и использования охотничьих ресурсов Перераспределение средств Единой субвенции</t>
  </si>
  <si>
    <t>983 0603 5970259700 200</t>
  </si>
  <si>
    <r>
      <t xml:space="preserve">Государственные функции в сфере сохранения, воспроизводства и использования объектов животного мира и охотничьих ресурсов                                                      </t>
    </r>
    <r>
      <rPr>
        <sz val="12"/>
        <rFont val="Times New Roman"/>
        <family val="1"/>
      </rPr>
      <t xml:space="preserve">Увеличение ассигнований  на выполнение работ по актуализации схемы размещения, использования и охраны охотничьих угодий на территории Ленинградской области. </t>
    </r>
  </si>
  <si>
    <t>983 0603 5970210470 200</t>
  </si>
  <si>
    <t xml:space="preserve">983 0603 5970313760 200 </t>
  </si>
  <si>
    <t>Приложение 3 к Пояснительной записке. Таблица поправок по уменьшению</t>
  </si>
  <si>
    <t>Приложение 4 к Пояснительной записке. Таблица поправок по перераспределению</t>
  </si>
  <si>
    <t xml:space="preserve">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
</t>
  </si>
  <si>
    <t>977 0412 61 2 01 07700 600</t>
  </si>
  <si>
    <t>Комитет по социальной защите населения Ленинградской области</t>
  </si>
  <si>
    <t xml:space="preserve">Социальная поддержка Героев Советского Союза, Героев Российской Федерации и полных кавалеров ордена Славы
987 1003 53 1 05 52520 300 </t>
  </si>
  <si>
    <t>В связи с фактическим поступлением средств из Пенсионного фонда Российской Федерации 
987 2 02 45252 02 0000 150
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</si>
  <si>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Комитет цифрового развития Ленинградской области</t>
  </si>
  <si>
    <t>252 0410 513N751140 200</t>
  </si>
  <si>
    <t>Создание и развитие ведомственных информационных систем отдельных органов исполнительной власти Ленинградской области</t>
  </si>
  <si>
    <t>252 0410 6050311030 200</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</si>
  <si>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
(Перераспределение в связи с необходимостью оплаты отдельных работ по развитию информационных систем, выполненных в 2019 году)</t>
  </si>
  <si>
    <t>252 0410 6020114510 200</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</si>
  <si>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
(Перераспределение в связи с сокращением расходов на развитие системы межведомственного электронного взаимодействия в связи с предоставлением в 2020 году Ленинградской области субсидии из ФБ на указанные цели в рамках федерального проекта D6 "Цифровое государственное управление")</t>
  </si>
  <si>
    <t>252 0410 6010111000 200</t>
  </si>
  <si>
    <t>Обеспечение функционирования технологической инфраструктуры электронного правительства
(Перераспределение в целях приобретения программного обеспечения по заявкам органов исполнительной власти Ленинградской области)</t>
  </si>
  <si>
    <t>252 0410 6040213400 200</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</si>
  <si>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
(Перераспределение в связи с сокращением срока оказания услуг по обеспечению функционирования средств защиты информации, а также изменением вида приобретаемых средств защиты информации)</t>
  </si>
  <si>
    <t>252 0410 6030110970 200</t>
  </si>
  <si>
    <t>Материальное и информационное обеспечение 
кадровой работы в органах исполнительной власти Ленинградской области
(Перераспределение в целях создания информационной системы в сфере кадровой работы )</t>
  </si>
  <si>
    <t>252 0410 6050312600 200</t>
  </si>
  <si>
    <t>Развитие технологической инфраструктуры 
электронного правительства
(Перераспределение в целях уточнения кодов бюджетной классификации)</t>
  </si>
  <si>
    <t>252 0410 6040213390 200</t>
  </si>
  <si>
    <t>Исполнение функций государственных органов Ленинградской области
(Перераспределение в целях технической экспертизы и утилизации оборудования)</t>
  </si>
  <si>
    <t>252 0113 6730100150 200</t>
  </si>
  <si>
    <t>Комитет общего и профессионального образования Ленинградской области</t>
  </si>
  <si>
    <t>068 0702 52 2 02 70510 500</t>
  </si>
  <si>
    <t>068 0703 52 3 02 13770 600</t>
  </si>
  <si>
    <t>068 1003 52 5 01 03330 300</t>
  </si>
  <si>
    <t>068 1003 52 2 03 13760 200</t>
  </si>
  <si>
    <t>068 1003 52 2 03 13760 600</t>
  </si>
  <si>
    <t>068 0703 52 3 01 14600 600</t>
  </si>
  <si>
    <t>068 0704 52 6 05 11950 600</t>
  </si>
  <si>
    <t>068 0704 52 6 02 03800 300</t>
  </si>
  <si>
    <t>068 0703 52 3 01 00160 600</t>
  </si>
  <si>
    <t>068 0702 52 2 02 74300 500</t>
  </si>
  <si>
    <t>068 0701 52 1 01 06700 600</t>
  </si>
  <si>
    <t>068 0701 52 1 01 07530 800</t>
  </si>
  <si>
    <t>068 0702 52 2 01 06710 600</t>
  </si>
  <si>
    <t>068 1004 53 1 03 71430 500</t>
  </si>
  <si>
    <t>068 1003 53 1 03 71470 500</t>
  </si>
  <si>
    <t>068 0702 52 2 02 74890 500</t>
  </si>
  <si>
    <t>Комитет по физической культуре и спорту Ленинградской области</t>
  </si>
  <si>
    <t>961 1102 5420100160 600</t>
  </si>
  <si>
    <t>961 1103 5420100160 600</t>
  </si>
  <si>
    <t>Социальные выплаты и меры стимулирующего характера, связанные с профессиональной деятельностью</t>
  </si>
  <si>
    <t xml:space="preserve"> 961 1003 5310403830 300</t>
  </si>
  <si>
    <t>Комитет по культуре Ленинградской области</t>
  </si>
  <si>
    <t>Приоритетный проект "Создание города - музея на территории исторического поселения федерального значения г. Выборг"</t>
  </si>
  <si>
    <t>962 0801 552П413760 200</t>
  </si>
  <si>
    <t>Реставрация и мониторинг состояния объектов культурного наследия</t>
  </si>
  <si>
    <t>962 0801 5520111090 600</t>
  </si>
  <si>
    <t>962 0801 5510313760 200</t>
  </si>
  <si>
    <t>962 0801 5510100160 200</t>
  </si>
  <si>
    <t>962 0801 5540107740 600</t>
  </si>
  <si>
    <t>Обеспечение деятельности (услуги, работы) государственных учреждений (театры)</t>
  </si>
  <si>
    <t>962 0801 5540100160 600</t>
  </si>
  <si>
    <t>Поддержка театральных, музыкальных и кинофестивалей проводимых государственными учреждениями Ленинградской области</t>
  </si>
  <si>
    <t>962 0801 5540113760 600</t>
  </si>
  <si>
    <t>Проведение мероприятий, посвященных значимым событиям, продвижению культурных брендов Ленинградской области</t>
  </si>
  <si>
    <t>962 0801 5540213760 600</t>
  </si>
  <si>
    <t>Премирование победителей конкурсов</t>
  </si>
  <si>
    <t xml:space="preserve">962 0801 5550513760 300 </t>
  </si>
  <si>
    <t>Мероприятия в сфере культуры организационного характера (приобретение сувенирной, цветочной продукции, издательская, полиграфическая деятельность)</t>
  </si>
  <si>
    <t xml:space="preserve">962 0801 5550513760 200 </t>
  </si>
  <si>
    <t>Укрепление материально-технической базы подведомственных государственных учреждений</t>
  </si>
  <si>
    <t xml:space="preserve">962 0801 5550113760 600 </t>
  </si>
  <si>
    <t>962 0801 5520100160 600</t>
  </si>
  <si>
    <t>Комитет по печати Ленинградской области</t>
  </si>
  <si>
    <t>Финансовое обеспечение затрат в связи с производством продукции и вещанием региональных  телеканалов Ленинградской области</t>
  </si>
  <si>
    <t xml:space="preserve">976 1201 6650398711 800
</t>
  </si>
  <si>
    <t xml:space="preserve">Субсидии на поддержку проектов социально ориентированных некоммерческих организаций Ленинградской области                                       
</t>
  </si>
  <si>
    <t>976 1006 6690207500 600</t>
  </si>
  <si>
    <t>976 0412 6690207500 600</t>
  </si>
  <si>
    <t>Комитет Ленинградской области по туризму</t>
  </si>
  <si>
    <t xml:space="preserve">Обеспечение деятельности (услуги, работы) государственных учреждений (ГБУ ЛО "Информационно-туристский центр») </t>
  </si>
  <si>
    <t>980 0412 4910400160 600</t>
  </si>
  <si>
    <t>Комитет по молодежной политике Ленинградской области</t>
  </si>
  <si>
    <t>Мероприятия  подпрограммы "Профилактика асоциального поведения в молодежной среде"  Реализация комплекса мер по формированию культуры межэтнических и межконфессиональных отношений в молодежной среде</t>
  </si>
  <si>
    <t>993 0707 6680213760 200</t>
  </si>
  <si>
    <t>Реализация проекта "Губернаторский молодежный трудовой отряд"</t>
  </si>
  <si>
    <t>993 0707 6660374330 500</t>
  </si>
  <si>
    <t>Организация и проведение молодежных форумов и молодежных мероприятий</t>
  </si>
  <si>
    <t>993 0707 6660111680 200</t>
  </si>
  <si>
    <t xml:space="preserve">Субсидии ГБУ ЛО "Центр "Молодежный" на иные цели </t>
  </si>
  <si>
    <t>993 0707 6680113770 600</t>
  </si>
  <si>
    <t>Управление записи актов гражданского состояния Ленинградской области</t>
  </si>
  <si>
    <t>Предоставление семьям с новорожденными детьми подарочного набора детских принадлежностей</t>
  </si>
  <si>
    <t>931 0113 6890114700 200</t>
  </si>
  <si>
    <t>Комитет по труду и занятости населения Ленинградской области</t>
  </si>
  <si>
    <t>970 1006 5010100160 200</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</si>
  <si>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</si>
  <si>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970 1006 5010407430 800</t>
  </si>
  <si>
    <t>970 1006 5010407430 600</t>
  </si>
  <si>
    <t>Комитет по местному самоуправлению, межнациональным и межконфессиональным отношениям Ленинградской области</t>
  </si>
  <si>
    <t>990 0113 6890100160 100</t>
  </si>
  <si>
    <t>990 0113 6890100160 200</t>
  </si>
  <si>
    <t>Комитет по здравоохранению Ленинградской области</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</si>
  <si>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</si>
  <si>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986 0909 51 5 02 74500 500</t>
  </si>
  <si>
    <t>Мероприятие "Организация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</si>
  <si>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986 0902 51 1 03 10680 200</t>
  </si>
  <si>
    <t>Мероприятие "Обеспечение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</si>
  <si>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986 0902 51 1 03 10910 300</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</si>
  <si>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федеральных органам исполнительной власти медицинских организациях, расположенных на территории Ленинградской области или города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</si>
  <si>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Мероприятия по сохранению и развитию материально-технической базы учреждений здравоохранения </t>
  </si>
  <si>
    <t>986 0902 51 4 05 13770 600</t>
  </si>
  <si>
    <t>986 0901 51 4 05 13770 600</t>
  </si>
  <si>
    <t>986 0904 51 4 05 13770 200</t>
  </si>
  <si>
    <t xml:space="preserve">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 </t>
  </si>
  <si>
    <t>987 1003 53 1 02 03640 300</t>
  </si>
  <si>
    <t xml:space="preserve">Государственная поддержка деятельности социально ориентированных некоммерческих организаций </t>
  </si>
  <si>
    <t>987 1006 53 2 02 06470 600</t>
  </si>
  <si>
    <t>Меры социальной поддержки лиц страдающих заболеваниями и иных лиц нуждающихся в лекарственном обеспечении</t>
  </si>
  <si>
    <t>987 1003 53 4 02 00160 200</t>
  </si>
  <si>
    <t>987 1002 53 2 01 00160 600</t>
  </si>
  <si>
    <t>Обеспечение бесплатного изготовления и ремонта зубных протезов ветеранам труда, труженикам тыла, жертвам политических репрессий</t>
  </si>
  <si>
    <t>987 1003 53 1 02 14130 300</t>
  </si>
  <si>
    <t>987 1003 53 2 04 13760 200</t>
  </si>
  <si>
    <t xml:space="preserve">Меры социальной поддержки в виде земельного капитала в Ленинградской области
</t>
  </si>
  <si>
    <t xml:space="preserve">Областной закон Ленинградской области от 17.07.2018 №75-оз "О бесплатном предоставлении гражданам, имеющим трех и более детей, земельных участков в собственность на территории Ленинградской области и о внесении изменений в областной закон "О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 </t>
  </si>
  <si>
    <t xml:space="preserve">Мероприятия по сохранению и развитию материально-технической базы государственных учреждений
</t>
  </si>
  <si>
    <t>987 1002 53 2 03 13770 600</t>
  </si>
  <si>
    <t>987 1006 53 2 04 13760 200</t>
  </si>
  <si>
    <t>987 1003 53 4 02 00160 100</t>
  </si>
  <si>
    <t>Уполномоченный по защите прав предпринимателей в Ленинградской области</t>
  </si>
  <si>
    <t>Обеспечение деятельности Уполномоченного по защите прав предпринимателей в Ленинградской области</t>
  </si>
  <si>
    <t>Управление делами Правительства Ленинградской области</t>
  </si>
  <si>
    <t>133 0410 6010514720 200</t>
  </si>
  <si>
    <t>Уполномоченный по правам ребенка в Ленинградской области</t>
  </si>
  <si>
    <t>Обеспечение деятельности Уполномоченного по правам ребенка в Ленинградской области</t>
  </si>
  <si>
    <t>998 0113 67Б0100150 200</t>
  </si>
  <si>
    <t>Архивное управление Ленинградской области</t>
  </si>
  <si>
    <t>988 0113 6890100160 200</t>
  </si>
  <si>
    <t>Избирательная комиссия Ленинградской области</t>
  </si>
  <si>
    <t>065 1006 6890113860 100</t>
  </si>
  <si>
    <t>Законодательное собрание Ленинградской области</t>
  </si>
  <si>
    <t>Обеспечение деятельности аппаратов государственных органов Ленинградской области</t>
  </si>
  <si>
    <t>960 0103 6730100150 200</t>
  </si>
  <si>
    <t>Субсидии на реализацию мероприятий по проведению капитального ремонта спортивных объектов</t>
  </si>
  <si>
    <t>961 1102 5430274060 500</t>
  </si>
  <si>
    <t>Комитет по дорожному хозяйству Ленинградской области</t>
  </si>
  <si>
    <t xml:space="preserve">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
</t>
  </si>
  <si>
    <t>029 0409 62 2 03 07950 800</t>
  </si>
  <si>
    <t>Капитальный ремонт автомобильных дорог общего пользования регионального и межмуниципального значения</t>
  </si>
  <si>
    <t>029 0409 62 2 01 10110 200</t>
  </si>
  <si>
    <t xml:space="preserve">Строительство автомобильных дорог общего пользования регионального и межмуниципального значения.                                                                        </t>
  </si>
  <si>
    <t>029 0409 62 1 01 04010 400</t>
  </si>
  <si>
    <t xml:space="preserve">Реконструкция автомобильных дорог общего пользования регионального и межмуниципального значения. </t>
  </si>
  <si>
    <t>029 0409 62 1 01 04260 400</t>
  </si>
  <si>
    <t>029 0409 62 2 01 12750 200</t>
  </si>
  <si>
    <t xml:space="preserve">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 </t>
  </si>
  <si>
    <t>029 0409 62 3 02 13150 200</t>
  </si>
  <si>
    <t>029 0409 62 2 03 00160 200</t>
  </si>
  <si>
    <t>Разработка программы комплексного развития транспортной инфраструктуры Ленинградской области до 2035 года</t>
  </si>
  <si>
    <t>029 0409 62 1 R1 04010 400</t>
  </si>
  <si>
    <t>Содержание автомобильных дорог общего пользования регионального и межмуниципального значения</t>
  </si>
  <si>
    <t>029 0409 62 2 01 10100 200</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</si>
  <si>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</si>
  <si>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029 0409 62 2 03 10150 200</t>
  </si>
  <si>
    <t>Кадастровые работы</t>
  </si>
  <si>
    <t>029 0409 62 2 03 10160 200</t>
  </si>
  <si>
    <t>Разработка и утверждение планов обеспечения транспортной безопасности объектов транспортной инфраструктуры Ленинградской области</t>
  </si>
  <si>
    <t>029 0409 62 2 04 14570 200</t>
  </si>
  <si>
    <t>Разработка и реализация проектов оснащения объектов транспортной инфраструктуры Ленинградской области техническими средствами</t>
  </si>
  <si>
    <t xml:space="preserve">Субсидии на ремонт автомобильных дорог общего пользования местного значения </t>
  </si>
  <si>
    <t>029 0409 62 2 02 70140 500</t>
  </si>
  <si>
    <t>Управление Ленинградской области по государственному техническому надзору и контролю</t>
  </si>
  <si>
    <t>992 04 12 62 3 03 14020 200</t>
  </si>
  <si>
    <t>992 04 12 62 3 03 14020 800</t>
  </si>
  <si>
    <t xml:space="preserve">Комитет по жилищно-коммунальному хозяйству Ленинградской области </t>
  </si>
  <si>
    <t>984 0503 5630174800 500</t>
  </si>
  <si>
    <t>Субсидии автономной некоммерческой организации "Центр компетенций Ленинградской области"</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</si>
  <si>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</si>
  <si>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984 0502 57 4 П6 07550 800</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</si>
  <si>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</si>
  <si>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Субсидии на мероприятия по строительству, реконструкции, модернизации объектов</t>
  </si>
  <si>
    <t>984 0502 48 4 05 70660 500</t>
  </si>
  <si>
    <t>Управление Ленинградской области по транспорту</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</si>
  <si>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</si>
  <si>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254 1003 5310706500 800</t>
  </si>
  <si>
    <t>Мероприятия и проекты
Изготовление бланочной продукции</t>
  </si>
  <si>
    <t>254 0408 6240113760 200</t>
  </si>
  <si>
    <t xml:space="preserve">Комитет по топливно-энергетическому комплексу Ленинградской области </t>
  </si>
  <si>
    <t>978 0502 4840570660 500</t>
  </si>
  <si>
    <t>Обеспечение мероприятий по модернизации систем коммунальной инфраструктуры</t>
  </si>
  <si>
    <t>Комитет по строительству Ленинградской области</t>
  </si>
  <si>
    <t>981 07 01  52 1 02 70470 500</t>
  </si>
  <si>
    <t>981 07 02  52 2 02 74450 500</t>
  </si>
  <si>
    <t>981 0702 52 2 02 74450 500</t>
  </si>
  <si>
    <t>981 0902 51 4 04 04300 400</t>
  </si>
  <si>
    <t>981 0902 48 4 02 04300 400</t>
  </si>
  <si>
    <t>Поддержка граждан, нуждающихся в улучшении жилищных условий, путем предоставления социальных выплат и компенсаций части расходов, связанных с уплатой процентов по ипотечным жилищным кредитам</t>
  </si>
  <si>
    <t>981 1003 56 1 02 03820 300</t>
  </si>
  <si>
    <t>Создание инженерной и транспортной инфраструктуры на земельных участках, предоставленных бесплатно гражданам</t>
  </si>
  <si>
    <t>981 0412 56 2 01 70780 500</t>
  </si>
  <si>
    <t>981 0801 55 4 05 74230 500</t>
  </si>
  <si>
    <t>981 0801 55 5 04 74230 500</t>
  </si>
  <si>
    <t>Финансовое обеспечение дорожной деятельности                            029  0409  62 1 01 53900 400</t>
  </si>
  <si>
    <t>Строительство автомобильных дорог общего пользования регионального и межмуниципального значения                           029 0409 62 1 01 04010 400</t>
  </si>
  <si>
    <t>Реконструкция автомобильных дорог общего пользования регионального и межмуниципального значения                           029 0409 62 1 01 04260 400</t>
  </si>
  <si>
    <t>ИТОГО, в том числе:</t>
  </si>
  <si>
    <t>федеральный бюджет</t>
  </si>
  <si>
    <t>бюджет Пенсионного фонда</t>
  </si>
  <si>
    <t>бюджет Санкт-Петербурга</t>
  </si>
  <si>
    <t>гранты</t>
  </si>
  <si>
    <t>корпорация ЖКХ</t>
  </si>
  <si>
    <t>Возмещение части затрат газораспределительным организациям в связи с выполнением работ по подключению (технологическому присоединению) к сетям газораспределения объектов капитального строительства</t>
  </si>
  <si>
    <t>978 0502 5730206570  800</t>
  </si>
  <si>
    <t xml:space="preserve">Уменьшение бюджетных ассигнований в связи с отсутствием разработанного и утвержденного порядка предоставления субсидии юридическим лицам на возмещение части затрат  по подключению (технологическому присоединению) к сетям газораспределения объектов капитального строительства и принятым решением о переквалификации соответствующих расходов как меры социальной поддержки граждан
</t>
  </si>
  <si>
    <t>984 0502 4840570660 500</t>
  </si>
  <si>
    <t>962 0801 5550170350 500</t>
  </si>
  <si>
    <t>Уменьшение бюджетных ассигнований в связи с:
1) Перераспределением бюджетных ассигнований в размере 23 868,5 тыс. рублей на завершение строительства 2-х объектов водоснабжения в 2020 году. 
1.1.) «Реконструкция сетей водоснабжения в дер. Бегуницы, в том числе проектные работы (4 км)» - 13 638, 74 тыс. рублей необходимы для закрытия МК в 2020 году. Цена МК - 64 995, в 2019 по МК отдали 27 000 тыс. рублей. Непокрытый остаток по МК состалвяет 13 638, 74 тыс.рублей.
1.2.) «Строительство 2-й нитки водовода от ВОС г. Всеволожска до ВНС пос. Романовка. Реконструкция ВНС пос. Романовка» - 10 229,80 тыс. рублей необходмы для закрытия МК в 2020 году. МО заключен МК на достройку ОКС 23.7.2018 на сумму 30 091. На 01.01.2020 оплата по МК по произведена на 19 738. Остаток по МК - 10 352,99. 
2) Снятие нераспределенного остатка субсидий в 2021 году в размере 24 178,13 тыс. рублей.</t>
  </si>
  <si>
    <t>Средства, предусмотренных на реализацию мероприятий на капитальный ремонт объектов культуры городских поселений Ленинградской области</t>
  </si>
  <si>
    <t>981 0113 68 9 01 00160 300</t>
  </si>
  <si>
    <t>981 0113 68 9 01 00160 200</t>
  </si>
  <si>
    <t>981 0801 55 4 05 04300 400</t>
  </si>
  <si>
    <t>981 0701 52 1 02 70470 500</t>
  </si>
  <si>
    <t>981 0310 58 2 03 04300 400</t>
  </si>
  <si>
    <t>981 0707 66 6 07 04170 400</t>
  </si>
  <si>
    <t>981 1102 54 3 01 74050  500</t>
  </si>
  <si>
    <t>981 0309 58 2 01 04300 400</t>
  </si>
  <si>
    <t>981 0412 68 9 01 04160 400</t>
  </si>
  <si>
    <t>Государственная программа Ленинградской области "Комплексное развитие сельских территорий Ленинградской области".
Для соблюдения условий софинансирования по федеральным соглашениям</t>
  </si>
  <si>
    <t>981 0801 48 4 03 R5760 500</t>
  </si>
  <si>
    <t>981 0801 48 4 03 70660 500</t>
  </si>
  <si>
    <t>981 0412 66 Б 03 04300 400</t>
  </si>
  <si>
    <t>981 1102 54 3 01 74050 500</t>
  </si>
  <si>
    <t>981 1102 48 4 04 70660 500</t>
  </si>
  <si>
    <t>981 0701 48 4 01 R5760 500</t>
  </si>
  <si>
    <t>981 0702 48 4 01 R5760 500</t>
  </si>
  <si>
    <t>Дотации бюджетам муниципальных образований Ленинградской области на поддержку мер по обеспечению сбалансированности бюджетов муниципальных образований Ленинградской области, предоставляемых в целях стимулирования муниципальных образований, принимающих меры по увеличению налогового потенциала</t>
  </si>
  <si>
    <t>Возмещение затрат, связанных с предоставлением транспортных услуг, органам государственной власти Ленинградской области и государственным органам Ленинградской области</t>
  </si>
  <si>
    <t>949 0113 6890106780 800</t>
  </si>
  <si>
    <t>949 0113 67Г0100150 200</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</si>
  <si>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</si>
  <si>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949 0113 6890107510 800</t>
  </si>
  <si>
    <t>Уполномоченный по правам человека в Ленинградской области</t>
  </si>
  <si>
    <t>995 0113 6890107510 800</t>
  </si>
  <si>
    <t>Обеспечение деятельности Уполномоченного по правам человека в Ленинградской области</t>
  </si>
  <si>
    <t>949 0113 6780100150 200</t>
  </si>
  <si>
    <t>998 0113 6890106780 800</t>
  </si>
  <si>
    <t>065 0107 6890106780 800</t>
  </si>
  <si>
    <t xml:space="preserve">Исполнение функций государственных органов Ленинградской области
</t>
  </si>
  <si>
    <t>065 0107 6730100150 200</t>
  </si>
  <si>
    <t>065 0107 6890107510 800</t>
  </si>
  <si>
    <t>984 0502 574G552430 400</t>
  </si>
  <si>
    <t>029 0409 62 3 R3 13150 200</t>
  </si>
  <si>
    <t>029 0409 62 1 П8 04010 400</t>
  </si>
  <si>
    <t>029 0409 48 3 01 R3720 400</t>
  </si>
  <si>
    <t>029 0409 48 3 01 R3720 500</t>
  </si>
  <si>
    <t>029 0409 62 3 R2 13150 200</t>
  </si>
  <si>
    <t>029 0409 62 2 04 14560 200</t>
  </si>
  <si>
    <t>978 0502 5720270180 500</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</si>
  <si>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</si>
  <si>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978 0502 5710170170 500</t>
  </si>
  <si>
    <t>978 0502 5710170160 500</t>
  </si>
  <si>
    <t>978 0502 5730170200  500</t>
  </si>
  <si>
    <t>978 0502 5710174730 500</t>
  </si>
  <si>
    <t>978 0502 5730306330 800</t>
  </si>
  <si>
    <t>978 0502 6890110070 800</t>
  </si>
  <si>
    <t xml:space="preserve">Субсидии на реализацию мероприятий по повышению надежности и энергетической эффективности в системах теплоснабжения 
Увеличение расходов в связи с большим количеством заявок муниципальных образований Ленинградской области </t>
  </si>
  <si>
    <t>Субсидии на реализацию мероприятий по обеспечению устойчивого функционирования объектов теплоснабжения на территории Ленинградской области 
Увеличение расходов в связи с большим количеством заявок муниципальных образований Ленинградской области</t>
  </si>
  <si>
    <t>"Мероприятия и проекты" по основному мероприятию "Реализация комплекса мер по сохранению исторической памяти". Экономия по результатам конкурсной процедуры (Государственный контракт №0145200000419002568 от 23.12.2019 г.)</t>
  </si>
  <si>
    <t>993 0707 6680100160 600</t>
  </si>
  <si>
    <t>993 0707 6680113760 200</t>
  </si>
  <si>
    <t>Исполнение судебных актов, актов Российской Федерации и мировых соглашений по возмещению вреда. Оплата исполнительного листа от 22.10.2019 г. №ФС032143721 дело №А56-96945/2019</t>
  </si>
  <si>
    <t xml:space="preserve">Субсидии бюджетным учреждениям на финансовое обеспечение государственного задания на оказание государственных услуг (выполнение работ)
Проведение мероприятий в ГБУ ЛО "Центр "Молодежный" необходимо в целях обеспечения единого подхода к организации программы и бытовых условий при проведении профилактических смен для молодежи находящийся в трудной жизнненой ситуации. </t>
  </si>
  <si>
    <t>068 0709 52 7 04 03290 600</t>
  </si>
  <si>
    <t>068 0709 52 7 04 03290 200</t>
  </si>
  <si>
    <t>068 0709 527Е452100 500</t>
  </si>
  <si>
    <t>068 0704 527Е452100 600</t>
  </si>
  <si>
    <t>068 0709 527Е452100 600</t>
  </si>
  <si>
    <t>Обеспечение деятельности (услуги, работы) государственных учреждений (уточнение ассигнований на государственное задание ГБУ ЛО "Сиверский ресурсный центр" в связи с реализацией нового мероприятия "Реализация дополнительных общеразвивающих программ") 23760 чел/час х 160 руб.</t>
  </si>
  <si>
    <t>068 0703 52 3 01 00160  600</t>
  </si>
  <si>
    <t>068 0702 52 4 03 13770 600</t>
  </si>
  <si>
    <t>068 0704 52 6 01 00160 600</t>
  </si>
  <si>
    <t>068 0709 52 7 01 13770 600</t>
  </si>
  <si>
    <t>068 0707 52 5 01 70600 500</t>
  </si>
  <si>
    <t>068 0704 52 6 05 14080 300</t>
  </si>
  <si>
    <t>068 0703 52 3 Е2 54910 600</t>
  </si>
  <si>
    <t>068 0703 52 3 Е2 54910 500</t>
  </si>
  <si>
    <t>068 0702 52 2 02 13770 200</t>
  </si>
  <si>
    <t>Социальная поддержка детей-сирот и детей, оставшихся без попечения родителей, в Ленинградской области (в связи с изменением численности получателей)</t>
  </si>
  <si>
    <t>068 1003 53 1 03 11980  600</t>
  </si>
  <si>
    <t>068 0706 52 6 03 13770 600</t>
  </si>
  <si>
    <t>068 0704 52 6 03 13770 600</t>
  </si>
  <si>
    <t>068 0707 52 5 02 13770 600</t>
  </si>
  <si>
    <t>068 0709 52 2 02 13770 600</t>
  </si>
  <si>
    <t>068 0705 52 6 03 13770 600</t>
  </si>
  <si>
    <t>Обеспечение деятельности (услуги, работы) государственных учреждений  Анисимовский ресурсный центр восстановление средств потраченных на оплату постановления по административному делу средства запланированы на оплату земельного налога</t>
  </si>
  <si>
    <t>068 0702 52 4 01 00160 800</t>
  </si>
  <si>
    <t>Ремонтные работы в образовательных организациях для детей-сирот и детей, оставшихся без попечения родителей (Анисимовский ресурсный центр уточнение расходов на ремонт)</t>
  </si>
  <si>
    <t>068 0702 52 4 03 13770 200</t>
  </si>
  <si>
    <t>Компенсационные выплаты детям-сиротам и детям, оставшимся без попечения родителей, лицам из числа детей-сирот и детей, оставшихся без попечения родителей (Анисимовский ресурсный центр - Уточнение связано с выплатой единовременного пособия на выпуск 1 обучающегося)</t>
  </si>
  <si>
    <t>068 1003 52 4 01 03420 300</t>
  </si>
  <si>
    <t>Обеспечение деятельности (услуги, работы) государственных учреждений  Анисимовский ресурсный центр перераспределение средств необходимых на налоги и выпуск 1 обучающегося</t>
  </si>
  <si>
    <t>068 0702 52 4 01 00160 200</t>
  </si>
  <si>
    <t>068 0701 52 1 02 74590 500</t>
  </si>
  <si>
    <t>Поощрение учителей в рамках реализации основного мероприятия  "Педагогические конкурсы профессионального мастерства" (Уточнение объема финансирования: изменения бюджетополучателя на ГАОУ ДПО "ЛОИРО")</t>
  </si>
  <si>
    <t>Поощрение учителей в рамках реализации основного мероприятия "Педагогические конкурсы профессионального мастерства" (Уточнение объема финансирования: экономия с учетом предварительного запроса цены контракта по мероприятию)</t>
  </si>
  <si>
    <t>Предоставление частичной компенсации стоимости путевок в детские санатории, санаторные оздоровительные лагеря круглогодичного действия и загородные стационарные оздоровительные лагеря (В связи с уменьшением количества отдыхающих в муниципальных районах за счет средств субсидий и увеличения количества получателей компенсации стоимости путевки на 528 чел.)</t>
  </si>
  <si>
    <t>Субсидии на организацию отдыха и оздоровления детей и подростков (уменьшение  количества детей школьного возраста от 6 до 17 лет (включительно) на отдых и оздоровление в каникулярное время, чьи родители работают, которым предоставляется компенсация стоимости путевки (по Всеволожскому, Выборгскому, Тихвинскому МР  на 528 человек)</t>
  </si>
  <si>
    <t>Поощрение победителей, наставников в Ленинградской области международного конкурсного движения "Молодые профессионалы" (По результатам выявлен 1 победитель, премия составляет 500,0 тыс.руб.)</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</si>
  <si>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в рамках реализации регионального проекта "Успех каждого ребенка" (средства предусмотрены ГБУ ЛО Маяк, Россонь")</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</si>
  <si>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в рамках реализации регионального проекта "Успех каждого ребенка" (перераспределение средств с МО на ГБУ ЛО)</t>
  </si>
  <si>
    <r>
      <t xml:space="preserve">Ремонтные работы в организациях профессионального образования 
Сокращение субсидий в связи с передачей в муниципальную собственность объектов водоснабжения и </t>
    </r>
    <r>
      <rPr>
        <sz val="12"/>
        <rFont val="Times New Roman"/>
        <family val="1"/>
      </rPr>
      <t xml:space="preserve">прекращением собственного производства щепы для котельной </t>
    </r>
    <r>
      <rPr>
        <sz val="12"/>
        <color indexed="8"/>
        <rFont val="Times New Roman"/>
        <family val="1"/>
      </rPr>
      <t>Лисинским лесным колледжем на 9 305,9 тыс.руб., изменение бюджетополучателя в связи с необходимостью ремонта помещений для реализации в 2021 году мероприятий в рамках НП "Учитель будущего" на 11810,1 тыс.руб.(на ЛОИРО)</t>
    </r>
  </si>
  <si>
    <t>Ремонтные работы в организациях профессионального образования. Ремонтные работы для создания центра непрерывного профессионального развития педагогических работников в рамках НП "Учитель будущего" . Средства на создание центра Ленинградская область получит в 2021 году (в связи с необходимостью ремонта помещений для реализации в 2021 году мероприятий в рамках НП "Учитель будущего")</t>
  </si>
  <si>
    <t>Ремонтные работы в организациях профессионального образования (уточнение бюджетополучателей)</t>
  </si>
  <si>
    <t>Ремонтные работы в общеобразовательных организациях (уточнение бюджетополучателей)</t>
  </si>
  <si>
    <t>Ремонтные работы в организациях дополнительного образования детей (уточнение бюджетополучателей)</t>
  </si>
  <si>
    <t xml:space="preserve">962 0801 5550113760 200 </t>
  </si>
  <si>
    <t>Расходы на укрепление материально-технической базы государственных учреждений (Перерспределение бюджетополучателя средств, предусморенных на УМБ бюджетных учреждений культуры)</t>
  </si>
  <si>
    <t>962 0801 5550113760 600</t>
  </si>
  <si>
    <t xml:space="preserve">Реализация социально-культурных проектов муниципальных образований Ленинградской области (Нераспределенные средства) </t>
  </si>
  <si>
    <t>962 0801 5540275190 500</t>
  </si>
  <si>
    <t xml:space="preserve">Модернизация библиотечного обслуживания (Нераспределенные средства) </t>
  </si>
  <si>
    <t>962 0801 5510175190 500</t>
  </si>
  <si>
    <t>Реализация мероприятий регионального проекта "Творческие люди"</t>
  </si>
  <si>
    <t>962 0801 554A275190 500</t>
  </si>
  <si>
    <t>Организация бесплатной юридической помощи по вопросам защиты прав потребителей</t>
  </si>
  <si>
    <t>990 0113 6640213250 200</t>
  </si>
  <si>
    <t>976 1201 6650398711 800</t>
  </si>
  <si>
    <t>976 1201 6650398711 600</t>
  </si>
  <si>
    <t>976 1201 6650398710 600</t>
  </si>
  <si>
    <t>976 1201 6650398710 800</t>
  </si>
  <si>
    <t>986 0906 51 2 01 00160 300</t>
  </si>
  <si>
    <t>986 0901 51 2 01 00160 200</t>
  </si>
  <si>
    <t>986 0906 51 2 01 00160 200</t>
  </si>
  <si>
    <t>986 0909 51 2 01 00160 200</t>
  </si>
  <si>
    <t>986 0906 51 2 01 00160 100</t>
  </si>
  <si>
    <t>986 0909 51 2 01 00160 800</t>
  </si>
  <si>
    <t>986 0902 51 1 01 00160 100</t>
  </si>
  <si>
    <t>986 0903 51 1 01 00160 200</t>
  </si>
  <si>
    <t>986 0902 51 1 01 00160 600</t>
  </si>
  <si>
    <t>986 0902 51 1 01 00160 200</t>
  </si>
  <si>
    <t xml:space="preserve">Мероприятия по сохранению и развитию материально-технической базы учреждений здравоохранения                                                 Капитальный ремонт помещений на 9 этаже в 3 и 6 блоке ГБУЗ ЛОКБ (сумма 27931,61 тыс. руб.) Капитальный ремонт кардиологического отделения №2 ГБУЗ ЛОКБ (сумма 23 513,67 тыс.руб.)  Ремонт главного корпуса ГБУЗ "ЛОКОД" (сумма 20 000,0 тыс. руб.)                                </t>
  </si>
  <si>
    <t xml:space="preserve">Мероприятия по сохранению и развитию материально-технической базы учреждений здравоохранения                                             (изменение подраздела, обращение организации)   </t>
  </si>
  <si>
    <t>133 0113 6890112580 100</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</si>
  <si>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</si>
  <si>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133 0113 6890112580 200</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</si>
  <si>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
(выплаты в связи с наступлением страхового случая в период отсутствия страхового сертификата)</t>
  </si>
  <si>
    <t>Развитие и обеспечение функционирования технологической инфраструктуры органов исполнительной власти Ленинградской области 
(перераспределение ассигнований в связи с передачей функций по обеспечению ОИВЛО в сфере ИКТ)</t>
  </si>
  <si>
    <t>065 0107 6730100150 800</t>
  </si>
  <si>
    <t>Исполнение функций государственных органов Ленинградской области
(на оплату пени - подоходный налог)</t>
  </si>
  <si>
    <t>960 0103 6730198740 200</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</si>
  <si>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 (на освещение в региональном периодическом печатном средстве массовой информации 30-летия Ленинградского областного Совета народных депутатов 20 марта 2020 года, утвержденного областным законом Ленинградской области от 27.03.2015 года № 22-оз «О праздничных днях и памятных датах Ленинградской области»)</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</si>
  <si>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</si>
  <si>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В связи с выявленной технической ошибкой в перечне объектов культуры, в отношении которых принято решение о софинансировании работ по капитальному ремонту, утвержденном протоколом от 15.07.2019 итогового заседания комиссии комитета по культуре Ленинградской области по проведению конкурсного отбора муниципальных образований Ленинградской области</t>
  </si>
  <si>
    <t>253 0605 598G152420 200</t>
  </si>
  <si>
    <t>Мероприятия и проекты
Уточнение КБК в связи с определением исполнителя мероприятий по профилактике асоциального поведения в молодежной среде</t>
  </si>
  <si>
    <t xml:space="preserve">Предоставление частичной компенсации стоимости путевок в детские санатории, санаторные оздоровительные лагеря круглогодичного действия и загородные стационарные оздоровительные лагеря </t>
  </si>
  <si>
    <t xml:space="preserve">Приобретение подарков первоклассникам </t>
  </si>
  <si>
    <t xml:space="preserve">Реализация программ дополнительного образования в частных образовательных организациях дополнительного образования (персонифицированное финансирование)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</si>
  <si>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 (уточнение количества призеров)</t>
  </si>
  <si>
    <t xml:space="preserve">Субсидии на реновацию организаций общего образования </t>
  </si>
  <si>
    <t xml:space="preserve">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 </t>
  </si>
  <si>
    <t>Финансовое обеспечение затрат индивидуальным предпринимателям в связи с реализацией образовательных программ</t>
  </si>
  <si>
    <t xml:space="preserve">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 </t>
  </si>
  <si>
    <t>Субвенции по организации выплаты вознаграждения, причитающегося приемным родителям в</t>
  </si>
  <si>
    <t xml:space="preserve">Реализация мер для непрерывного профессионального роста педагогических работников, в том числе в других субъектах РФ с привлечением ресурсов федеральных центров развития педагогического мастерства и участием преподавателей, получивших общественное призвание </t>
  </si>
  <si>
    <t xml:space="preserve">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 </t>
  </si>
  <si>
    <t xml:space="preserve">Развитие и обеспечение функционирования технологической инфраструктуры органов исполнительной власти Ленинградской области </t>
  </si>
  <si>
    <t>Государственная программа Ленинградской области "Комплексное развитие сельских территорий Ленинградской области".</t>
  </si>
  <si>
    <t>970 1006 501Р352940 300</t>
  </si>
  <si>
    <t>970 1006 501Р352940 800</t>
  </si>
  <si>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
Организация обучения по образовательным сертификатам</t>
  </si>
  <si>
    <t>Комитет градостроительной политики Ленинградской области</t>
  </si>
  <si>
    <t>Решение Губернатора Ленинградской области об увеличении денежной премии авторам проектов - победителей конкурса «Архитектурный облик общественно значимых публичных пространств населенных пунктов Ленинградской области»</t>
  </si>
  <si>
    <t xml:space="preserve">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 </t>
  </si>
  <si>
    <t xml:space="preserve">На обеспечение деятельности управления (содержание и обслуживания автотранспорта: приобретение ГСМ-674,42 тыс. руб., приобретение незамерзающей жидкости -  28,38  тыс. руб.,  мойка автомобилей - 67,50  тыс. руб., ремонт и ТО автомобилей - 300,00   тыс. руб., шиномонтаж - 73,6  тыс. руб.,  приобретение форменной одежды - 99,00 тыс. руб., обеспечение деятельности сектора экзаменационной работы, приобретение вычислительной техники - 95,00   тыс. руб.,  приобретение государственных регистрационных знаков - 100,00  тыс. руб.)                  </t>
  </si>
  <si>
    <t>252 0909 513N751140 200</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</si>
  <si>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
(Перераспределение в связи с передачей Управлению делами Правительства Ленинградской области отдельных функций по осуществлению закупок товаров, работ, услуг в сфере информационно-коммуникационных технологий)</t>
  </si>
  <si>
    <t>252 0410 6010314500 200</t>
  </si>
  <si>
    <t>Обеспечение функционирования технологической инфраструктуры электронного правительства
(Перераспределение в связи с передачей Управлению делами Правительства Ленинградской области отдельных функций по осуществлению закупок товаров, работ, услуг в сфере информационно-коммуникационных технологий)</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</si>
  <si>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(Перераспределение в целях уточнения кодов бюджетной классификации)</t>
  </si>
  <si>
    <t>Исполнение судебных актов Российской Федерации и мировых соглашений по возмещению вреда</t>
  </si>
  <si>
    <t>801 0412 68 9 01 10070 800</t>
  </si>
  <si>
    <t>961 1102 5420213760 600</t>
  </si>
  <si>
    <t xml:space="preserve">961 1102 5420100160 600  </t>
  </si>
  <si>
    <t>На финансирование проектных работ и капитального ремонта дворца культуры по адресу: г. Сланцы, пр. Ленина, д.1</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</si>
  <si>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</si>
  <si>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Мероприятия по сохранению и развитию материально-технической базы государственных учреждений 
В 2020 предусмотрено 16 933,75 тыс. руб. на мобильный Кванториум за счет ФБ и ОБ, в дан.сумме приобретение непосредственно а/м и компьютеров не предусмотрено. В настоящее время КО заимствует средства  с мероприятия по созданию Кванториума (средства только ОБ), за счет уточнения предполагается восстановить данную сумму</t>
  </si>
  <si>
    <t>Реализация программ дополнительного образования детей в государственных образовательных организациях в
В рамках регионального проекта "Успех каждого ребенка" предусмотрено создание мобильного Кванториума на базе "Кванториума" в г. Всеволожск. В соответствии с распоряжением Правительства Ленинградской области от 3 июля 2019 года №439-р «О концепции создания и функционирования мобильного технопарка «Кванториум» в Ленинградской области» доп. средства необходимы в объеме 8205,0 тыс.руб. на гос. задание на структурное подразделение Всеволожского агропромышленного техникума. В рамках регионального проекта "Цифровая образовательная среда "предусмотрено создание центров цифрового образования детей "IT-куб" в Ленинградской области на базе Киришского политехнического техникума.  В соответствии с распоряжением Правительства Ленинградской области от 3 июля 2019 года №460-р «Об утверждении концепции по созданию центров цифрового образования детей "IT-куб" в Ленинградской области» доп. средства необходимы в объеме 9 850,0 тыс.руб. на государственное задание на структурное подразделение.</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</si>
  <si>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Увеличение расходов на оснащение рабочих мест в государственных медицинских учреждениях Ленинградской области, обеспечения функционирования диспетчерской службы скорой медицинской помощи Ленинградской области</t>
  </si>
  <si>
    <t>Ликвидация несанкционированных свалок в границах городов и наиболее опасных объектов накопленного экологического вреда окружающей среде
На осуществление работ по рекультивации согласно разработанному проекту рекультивации (восстановлению) нарушенных земель, занятых свалкой твёрдых бытовых отходов в МО «Сосновоборский городской округ»,  д. Ракопежи.   Общая стоимость работ (2020-2021 гг) - 278461,7 тыс.руб.</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</si>
  <si>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</si>
  <si>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985 1402 64 1 03 70020 500</t>
  </si>
  <si>
    <t>985 1402 64 1 03 70010 500</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</si>
  <si>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</si>
  <si>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801 0501 56 1 08 08100 400</t>
  </si>
  <si>
    <t>В целях содействия реализации программы расселеления аварийного жилищного фонда</t>
  </si>
  <si>
    <t>Перенос программных мероприятий по расселелению аварийного жилищного фонда на 2020 год</t>
  </si>
  <si>
    <t xml:space="preserve">Развитие технологической инфраструктуры электронного правительства Ленинградской области
</t>
  </si>
  <si>
    <t>Уменьшение бюджетных ассигнований в связи с сокращением планируемых расходов на закупку оборудования в сфере информационно-коммуникационных технологий</t>
  </si>
  <si>
    <t>Увеличение участия Ленинградской области в уставном капитале акционерного общества "Отель "Звёздный" в виде приобретения акций в целях исполнения обязательств по договорам, в том числе кредитным</t>
  </si>
  <si>
    <t>801 0412 51 2 06 08010 400</t>
  </si>
  <si>
    <t xml:space="preserve">Обеспечение устойчивого сокращения непригодного для проживания жилищного фонда на территории Ленинградской области </t>
  </si>
  <si>
    <t>981 0501 56 1 F3 67484 500</t>
  </si>
  <si>
    <t>981 0501 56 1 F3 67483 500</t>
  </si>
  <si>
    <t>Комитет правопорядка и безопасности Ленинградской области</t>
  </si>
  <si>
    <t>Обеспечение деятельности (услуги, работы) государственных учреждений (заработная плата с начислениями) ГКУ "ЦМТО". Штатная численность на 01.01.2020 -102 ед.ФОТ-34784,1</t>
  </si>
  <si>
    <t>Обеспечение деятельности (услуги, работы) государственных учреждений (закупки в сфере информационных технологий) ГКУ "ЦМТО"</t>
  </si>
  <si>
    <t>Остатки средств 2019 года, предусмотренные на софинансирование этапа 2019-2020 годов региональной адресной программы «Переселение граждан из аварийного жилищного фонда на территории Ленинградской области в 2019-2025 годах» за счет средств областного бюджета. В соответствии с соглашением между Фондом ЖКХ и Ленинградской областью, согласно пункту 11 статьи 16 Федерального закона от 21.07.2007 № 185-ФЗ «О Фонде содействия реформированию жилищно-коммунального хозяйства» завершение этапа должно быть осуществлено до 31.12.2020.</t>
  </si>
  <si>
    <t>Остатки средств 2019 года, предусмотренные на софинансирование этапа 2019-2020 годов региональной адресной программы «Переселение граждан из аварийного жилищного фонда на территории Ленинградской области в 2019-2025 годах» за счет средств Фонда ЖКХ. В соответствии с соглашением между Фондом ЖКХ и Ленинградской областью, согласно пункту 11 статьи 16 Федерального закона от 21.07.2007 № 185-ФЗ «О Фонде содействия реформированию жилищно-коммунального хозяйства» завершение этапа должно быть осуществлено до 31.12.2020.</t>
  </si>
  <si>
    <r>
      <t xml:space="preserve">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
</t>
    </r>
    <r>
      <rPr>
        <sz val="12"/>
        <rFont val="Times New Roman"/>
        <family val="1"/>
      </rPr>
      <t>Увеличение расходов некоммерческой организации, относящейся к инфраструктуре поддержки промышленности, на участие в выставочно-ярмарочных и коммуникативных мероприятиях</t>
    </r>
    <r>
      <rPr>
        <sz val="12"/>
        <color indexed="63"/>
        <rFont val="Times New Roman"/>
        <family val="1"/>
      </rPr>
      <t xml:space="preserve">
</t>
    </r>
  </si>
  <si>
    <t>Комитет финансов Ленинградской области</t>
  </si>
  <si>
    <t>985 0412 6430113760 200</t>
  </si>
  <si>
    <t xml:space="preserve">Мероприятия и проекты
</t>
  </si>
  <si>
    <t>Уменьшение бюджетных ассигнований в связи с сокращением объемов  проводимых мероприятий по проведению и участию в научно-практических конференциях, совещаниях, семинарах, вебинарах, областных конкурсах</t>
  </si>
  <si>
    <t xml:space="preserve">Исполнение функций государственных органов Ленинградской области (закупка товаров, работ и услуг для обеспечения государственных нужд ) </t>
  </si>
  <si>
    <t xml:space="preserve">Исполнение функций государственных органов Ленинградской области (прочая закупка товаров, работ и услуг для обеспечения государственных нужд ) </t>
  </si>
  <si>
    <t xml:space="preserve">Обеспечение деятельности (услуги, работы) государственных учреждений (прочая закупка товаров, работ и услуг для обеспечения государственных нужд) </t>
  </si>
  <si>
    <t>Обеспечение деятельности (услуги, работы) государственных учреждений (прочая закупка товаров, работ и услуг для обеспечения государственных нужд) ГКУ "ЦМТО"</t>
  </si>
  <si>
    <t xml:space="preserve">Строительство физкультурно-оздоровительного комплекса с игровым залом 30х18м по адресу: Ленинградская область, Киришский район, пос. Будогощь, ул. Октябрьская. Средства для ввода объекта в эксплуатацию.
</t>
  </si>
  <si>
    <t>Строительство здания крытой ледовой арены по адресу: г. Волхов, пр.Державина, уч.65а.</t>
  </si>
  <si>
    <t xml:space="preserve">Непрограммные расходы. Проектирование строительство и  реконструкция объектов государственной собственности.
</t>
  </si>
  <si>
    <t>1. Строительство врачебной абмулатории в пос. Плодовое Приозерского муниципального района 2022г.-40789,0 т.р   2. Строительство фельдшерско-акушерского пункта, в том числе проектные работы, пос.Васкелово  2022г.-23661,0 т.р.</t>
  </si>
  <si>
    <t xml:space="preserve">Государственная программа Ленинградской области "Безопасность Ленинградской области". Пожарное депо на 2 автомобиля с. Алеховщина Лодейнопольского района
</t>
  </si>
  <si>
    <t>Обеспечение деятельности (услуги, работы) государственных учреждений.
Изменение КВР для оплаты листка нетрудоспособности уволенным сотрудникам</t>
  </si>
  <si>
    <t>Обеспечение деятельности (услуги, работы) государственных учреждений.  
Изменение КВР для оплаты листка нетрудоспособности уволенным сотрудникам</t>
  </si>
  <si>
    <t>Субсидии на строительство, реконструкцию, приобретение и пристрой объектов для организации общего образовани. Перераспределение объекта Строительство муниципального образовательного учреждения на 450 мест в д. Малое Карлино Виллозского сельского поселения Ломоносовского муниципального района Ленинградской области в рамках Государственная программа Ленинградской области "Комплексное развитие сельских территорий Ленинградской области"</t>
  </si>
  <si>
    <t>Субсидии на строительство и реконструкцию объектов культуры Ленинградской области. (Реконструкция здания начальной школы под МКОУ ДОД  Строительство ДК в пос. Красный Бор Тосненского МР в 2019 г. - 114 185,0 т.р. расторжение МК)</t>
  </si>
  <si>
    <r>
      <t xml:space="preserve">Субсидии на проектирование, строительство и реконструкцию объектов в целях обустройства сельских населенных пунктов  Реконструкция здания начальной школы под МКОУ ДОД "Никольская детская школа </t>
    </r>
    <r>
      <rPr>
        <sz val="12"/>
        <color indexed="59"/>
        <rFont val="Times New Roman"/>
        <family val="1"/>
      </rPr>
      <t>искусств" и Никольскую городскую библиотеку" 2022г.+70000,0т.р.)</t>
    </r>
  </si>
  <si>
    <t xml:space="preserve">Субсидии на проектирование, строительство и реконструкция объектов государственной собственности
1.Строительство физкультурно-оздоровительного комплекса с универсальным игровым залом 24х18 в дер.Новолисино Тосненского района 2020г.+42,88 т.р 2021г.+514,27т.р.2022г.+86,12т.р. изменение доли софинансирования. 
2. Строительство здания крытой ледовой арены по адресу: г. Волхов, пр.Державина, уч.65а. + 13 776,1 т.р. средства необходимы для оплаты СМР. 
3. ФОК Сланцы +11432,0 т.р. оплата оборудования. 
4. ФОК в г.п. Виллози Ломоносовского района 2022г.+13154т.р.
</t>
  </si>
  <si>
    <t>Проектирование, строительство, реконструкция и приобретение объектов государственной собственности 
1. Строительство врачебной амбулатории, в том числе проектные работы, дер. Лаголово, Ломоносовский район» (110 посещений в смену, стационар на 5 коек +3409,0т.р. оплата ПИР 
2.Строительство врачебной абмулатории в пос. Плодовое Приозерского муниципального района +40789,0 т.р. в рамках заключенного ГК.. 
3. ФАП в  дер.Васкелово Всеволожского района 2022г.+23661,0т.р.</t>
  </si>
  <si>
    <t xml:space="preserve">Обеспечение и поддержание в постоянной готовности систем гражданской обороны, предупреждение и ликвидация чрезвычайных ситуаций природного и техногенного характера. Проектирование, строительство, реконструкция и приобретение объектов государственной собственности 
1.Строительство слипа г. Новая Ладога + 2165,0т.р. Оплата 10% СМР. 
2. Строительство стоянки г. Новая Ладога +972,0т.р. оплата 10% СМР. 
</t>
  </si>
  <si>
    <t>Субсидии на строительство и реконструкцию объектов культуры Ленинградской области.  
1. Дом культуры на 120 мест,  пос. Заборье Бокситогорский район +11691,0т.р. Остаток по МК.
2. Дом культуры в пос. Курск Волосовского район  + 41380,0т.р.неосвоенный остаток МК 2018 года.</t>
  </si>
  <si>
    <t>Субсидии на строительство, реконструкцию, приобретение и пристрой объектов для организации общего образовани. Перераспределение объекта Строительство муниципального образовательного учреждения на 450 мест в д. Малое Карлино Виллозского сельского поселения Ломоносовского муниципального района Ленинградской области в  Государственную программу Ленинградской области "Комплексное развитие сельских территорий Ленинградской области"</t>
  </si>
  <si>
    <t>Субсидии на реновацию дошкольных образовательных организаций</t>
  </si>
  <si>
    <t>Нераспределенный остаток субсидии</t>
  </si>
  <si>
    <t>Развитие в Ленинградской области международного конкурсного движения "Молодые профессионалы" Необходимость проведения мероприятий в рамках развития движения "Молодые профессионалы"</t>
  </si>
  <si>
    <t>Субсидии на проведение капитального ремонта спортивных площадок (стадионов) общеобразовательных организаций (В связи с перераспределением между муниципальными образованиями субсидии на проведение мероприятия на 2020 год путем замены Кингисеппского и Приозерского районов на Гатчинский и волховский районы в рамках соблюдения софинансирования)</t>
  </si>
  <si>
    <t>068 0702 52 7 Е4 52100 500</t>
  </si>
  <si>
    <t>133 0113 6890106900 800</t>
  </si>
  <si>
    <t>133 0113 6890106540 800</t>
  </si>
  <si>
    <t>В связи с включением объекта "Строительство муниципального образовательного учреждения на 450 мест в д. Малое Карлино Виллозского сельского поселения Ломоносовского муниципального района Ленинградской области" в государственную программу Ленинградской области "Комплексное развитие сельских территорий Ленинградской области"</t>
  </si>
  <si>
    <t xml:space="preserve">В целях финансового обеспечения заключаемых МК на строительно-монтажные работы по завершенным ПИР в 2019 и 2020 году.
</t>
  </si>
  <si>
    <t>Проектирование, строительство, реконструкция и приобретение объектов государственной собственности</t>
  </si>
  <si>
    <t>801 0412 68 9 01 04300 400</t>
  </si>
  <si>
    <t>В связи с необходимостью восстановления неиспользованного остатка субсидий ГУП "Леноблинвентаризация" на выполнение ПИР по объекту "Строительство здания для размещения базы учетно-технической документации объектов капитального строительства Ленинградской области"</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</si>
  <si>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</si>
  <si>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Приоритетный проект "Индустриальное лидерство в агропромышленном комплексе"</t>
  </si>
  <si>
    <t>978 0113 5720100160 800</t>
  </si>
  <si>
    <t>990 0412 6640207230 600</t>
  </si>
  <si>
    <t>801 0412 68 9 01 06730 800</t>
  </si>
  <si>
    <t>976 1201 6650398714 800</t>
  </si>
  <si>
    <t>075 0405 63 Б П3 06010 800</t>
  </si>
  <si>
    <t>Реализация библиотечных проектов для взрослой аудитории
(Проведение ГКУК ЛО "Ленинградская областная научная библиотека" международной конференции, посвященной Ю.Г.Слепухину "Слепухинские чтения", приуроченной 75-летию Победы в Великой Отечественной Войне)</t>
  </si>
  <si>
    <t>Обеспечение деятельности (услуги, работы) государственных учреждений 
(Сохранение и поддержка электронных ресурсов ГКУК ЛО «Ленинградская областная детская библиотека")</t>
  </si>
  <si>
    <t>Реализация библиотечных проектов для детской аудитории
(Организация и поведение VI Всероссийских литературно-педагогических чтений, посвященных творчеству писателя Р.П.Погодина и проблемам современной детской литературы)</t>
  </si>
  <si>
    <t xml:space="preserve">Государственная поддержка музыкальных и кинофестивалей, проводимых на территории Ленинградской области (субсидия НКО)
(Подготовка и проведение фестиваля авторской песни «U 235». В соответствии с распоряжением Правительства Российской Федерации от 9 октября 2019 года № 2344-р в 2020 году празднуется 75-летие атомной отрасли. Органам государственной власти субъектов Российской Федерации рекомендовано принять участие в подготовке и проведении празднования)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</si>
  <si>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</si>
  <si>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Увеличение финансового обеспечения выполнения госдарственного задания  ГБУ ЛО "Фонд имущества ЛО"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</si>
  <si>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</si>
  <si>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986 0909 51 5 02 73070 500</t>
  </si>
  <si>
    <t>986 0909 51 5 03 73070 500</t>
  </si>
  <si>
    <t>Реализация федеральной целевой программы "Развитие физической культуры и спорта в Российской Федерации на 2016 - 2020 годы"</t>
  </si>
  <si>
    <t xml:space="preserve">961 1102 54 3 Р5 54950  400  </t>
  </si>
  <si>
    <t>972 01 13 6890100160 100</t>
  </si>
  <si>
    <t>972 01 13 6890100160 200</t>
  </si>
  <si>
    <t>972 0105 6790100150 200</t>
  </si>
  <si>
    <t>972 0309 5820200160 200</t>
  </si>
  <si>
    <t>981 0801 55 4 05 14750 200</t>
  </si>
  <si>
    <t>Государственная программа Ленинградской области "Развитие культуры и туризма в Ленинградской области" 
Капитальный ремонт культурно-досуговых учреждений, находящихся в собственности Ленинградской области</t>
  </si>
  <si>
    <t>974  0407 5950151290 100</t>
  </si>
  <si>
    <t>Осуществление отдельных полномочий в области лесных отношений. 
Перераспределение  в связи с необходимостью оплаты судебных расходов по исполнительному листу</t>
  </si>
  <si>
    <t>974  0407 5950351290 800</t>
  </si>
  <si>
    <t>981 1003 48 1 01 03340 300</t>
  </si>
  <si>
    <t xml:space="preserve">С целью возмещения ГУП "Леноблинвентаризация" затрат по арендной плате за земельный участок под строительство здания для размещения базы учетно-технической документации (2 886,0 тысяч рублей - 2019 г, 3 214,0 тысяч рублей - 2020-2022 гг). </t>
  </si>
  <si>
    <t>029 0409 62 1 03 14730 200</t>
  </si>
  <si>
    <t xml:space="preserve">Ремонт автомобильных дорог общего пользования регионального и межмуниципального значения. </t>
  </si>
  <si>
    <t>029 0409 62 2 04 14740 200</t>
  </si>
  <si>
    <t xml:space="preserve">1.4). стр-во мост.перех. ч/р Свирь у г.Подпорожье - увеличение на сумму 2 713,7 тыс. руб., из них: на исполнение принятых обязательств по закл. г/к на проведение комплекса инженерно-технических услуг в целях размещения объекта - 1 713,7 тыс. руб., на выкуп земельных участков - 1 000,0 тыс. руб.;
1.5.)  стр-во автодорожного путепровода на перегоне Выборг-Таммисуо участка  Выборг-Каменногорск взамен  закрываемых переездов на ПК 26+30.92, ПК 1276+10.80 и ПК 15+89.60" (3 км) - увеличение на сумму 21 272,3 тыс. руб. на исполнение принятых обязательств по закл. г/к на выполнение строительно-монтажных работ на сумму 21 261,0 тыс. руб. и авторскому надзору на объекте на сумму 11,3 тыс. руб.  с обеспечением ввода объекта в эксплуатацию; 
1.6.) ПИР будущих лет - увеличение в 2020г. на сумму 22 153,3 тыс. руб., из них на исполнение принятых обязательств по заключенным г/к - 12 581,3 тыс. руб., на сумму - 9 572,0 тыс. руб.  в связи с уточнением адресной программы работ. </t>
  </si>
  <si>
    <t>981 1101 48 4 04 R5760 500</t>
  </si>
  <si>
    <t xml:space="preserve">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 
Уменьшение расходов в 2020г. на сумму 16 272,5 тыс. руб. (заказчик - ГКУ ЛО "ЦБДД") на выполнение работ по оснащению стационарных рубежей автоматической фото-видеофиксации нарушений ПДД РФ, в связи с уточнением адресной программы 2020г. 2). Увеличение расходов в 2020г. на сумму 2 749,9 тыс. руб. (заказчик - ГКУ ЛО "ЦБДД") на мероприятия по сопровождению и развитию автоматизированной системы обработки данных автоматической фото-видеофиксации административных правонарушений в области дорожного движения, в связи с уточнением адресной программы 2020г.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</si>
  <si>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
Увеличение расходов в 2020г. на сумму 16 272,5 тыс. руб. (заказчик - ГКУ ЛО "ЦБДД") на выполнение работ по оснащению стационарных рубежей автоматической фото-видеофиксации нарушений ПДД РФ в связи с включением данных расходов в федеральный (региональный проект) Ленинградской области "Общесистемные меры развития дорожного хозяйства" (далее-паспорт).  Паспорт будет приведен в соответствие с объемами бюджетных ассигнований, выделенных на 2020г. 2). Уменьшение расходов в 2020г. на сумму 2 749,9 тыс. руб. (заказчик - ГКУ ЛО "ЦБДД") в  связи с исключением  мероприятий по сопровождению и развитию автоматизированной системы обработки данных автоматической фото-видеофиксации административных правонарушений в области дорожного движения из паспорта федерального (регионального) проекта Ленинградской области  "Общесистемные меры развития дорожного хозяйства" (далее-паспорт).  Паспорт будет приведен в соответствие с объемами бюджетных ассигнований, выделенных на 2020г.</t>
  </si>
  <si>
    <t xml:space="preserve">Субсидии на ликвидацию несанкционированных свалок </t>
  </si>
  <si>
    <t>253 06 05 59 8 01 74880 500</t>
  </si>
  <si>
    <t>Субсидии на реализацию мероприятий по благоустройству дворовых территорий муниципальных образований Ленинградской области</t>
  </si>
  <si>
    <t>984 0503 5630174750 500</t>
  </si>
  <si>
    <t>986 1003 51 1 01 03930 300</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</si>
  <si>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
254 1003 68 9 01 07980 800</t>
  </si>
  <si>
    <t>254 1003 68 9 01 07980 600</t>
  </si>
  <si>
    <t>068 0709 52 7 05 13760 600</t>
  </si>
  <si>
    <t xml:space="preserve">984 0502 5740209505 400 </t>
  </si>
  <si>
    <t>984 0502 57 4 П6 07580 800</t>
  </si>
  <si>
    <t>984 0502  57 4 П6 07880  800</t>
  </si>
  <si>
    <t>985 0113 6890114340 800</t>
  </si>
  <si>
    <t>998 0113 6890107510 800</t>
  </si>
  <si>
    <t>993 0707 6890110070 800</t>
  </si>
  <si>
    <t>993 0707 6670113760 200</t>
  </si>
  <si>
    <t>Расходы на проведение мероприятий, направленных на популяризацию чтения и деятельности библиотек</t>
  </si>
  <si>
    <t>962 0801 5550613760 200</t>
  </si>
  <si>
    <r>
      <t>Мероприятия по увековечению памяти выдающихся личностей  и знаменательных событий Ленинградской области</t>
    </r>
    <r>
      <rPr>
        <i/>
        <sz val="12"/>
        <color indexed="8"/>
        <rFont val="Times New Roman"/>
        <family val="1"/>
      </rPr>
      <t xml:space="preserve"> </t>
    </r>
    <r>
      <rPr>
        <sz val="12"/>
        <color indexed="8"/>
        <rFont val="Times New Roman"/>
        <family val="1"/>
      </rPr>
      <t>(Реализация проекта постановления Правительства Ленинградской области «О реализации отдельных положений областного закона от 20 июня 2019 года № 49-оз «Об увековечении памяти выдающихся личностей и знаменательных событий в Ленинградской области»)</t>
    </r>
  </si>
  <si>
    <t>987 1003 53 1 01 14760 300</t>
  </si>
  <si>
    <t>950 0503 56 3 03 13920 300</t>
  </si>
  <si>
    <t>Субсидии на строительство, реконструкцию и приобретение объектов для организации дошкольного образования
На финансирование строительства детского сада п. Тельмана Тосненского района  2020 г.- 4110,0 т.р.2021 г. + 150 000,0т.р. 2022 г.+65 260,0 т.р. Вновь начинаемый объект, рассматривается по поручению Президента РФ в связи с обращением граждан</t>
  </si>
  <si>
    <t>254 0408 6240206440 600</t>
  </si>
  <si>
    <t>Субсидии автономной некоммерческой организации "Дирекция по развитию транспортной системы Санкт-Петербурга и Ленинградской области"</t>
  </si>
  <si>
    <t>Средства на реализацию мероприятий в рамках уставной деятельности АНО "Дирекция по развитию транспортной системы Санкт-Петербурга и Ленинградской области"</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</si>
  <si>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</si>
  <si>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254 1003 5310707970 800</t>
  </si>
  <si>
    <t xml:space="preserve">Возмещение части затрат субъектам малого и среднего предпринимательства, осуществляющим экспортную деятельность
Для достижения  целей, показателей и результатов регионального проекта «Промышленный экспорт», входящего в состав национального проекта «Международная кооперация и экспорт» планируется расширение перечня затрат к возмещению и увеличение максимального размера субсидии с 2 млн. рублей до 2,5 млн. рублей </t>
  </si>
  <si>
    <t>Субсидии на укрепление материально-технической базы организаций общего образования</t>
  </si>
  <si>
    <t>987 1003 53 1 02 03690 300</t>
  </si>
  <si>
    <t>987 1003 53 1 02 03690 200</t>
  </si>
  <si>
    <t>Финансовые средства необходимы в связи с принятием постановления Правительства ЛО №501 от 25.10.2019 "Об утверждении Порядка предоставления субсидий из областного бюджета Ленинградской области юридическим лицам (за исключением государственных (муниципальных) учреждений), индивидуальным предпринимателям - производителям товаров, работ, услуг и некоммерческим организациям, не являющимся государственными (муниципальными) учреждениями, на возмещение недополученных доходов в связи с оказанием услуг по реализации дополнительных общеразвивающих программ в рамках системы персонифицированного финансирования дополнительного образования детей в Ленинградской области" (расчет 90чел.*72час.*156 руб.)</t>
  </si>
  <si>
    <r>
      <t xml:space="preserve">Выплата Премий Губернатора победителей и призеров чемпионата Абилимпикс (увеличение участников в 2019 до 90 человек)
</t>
    </r>
  </si>
  <si>
    <r>
      <t xml:space="preserve">Потребность в субсидии на 2020 год составляет 132191,0 тыс. рублей (планируемая численность контингента учащихся 1325 человек). В бюджете предусмотрено 69164,4 тыс.руб. из расчета численности контингента 659 чел., что составляет 50 % от планируемой численности. Увеличение контингента на 666 чел.
</t>
    </r>
  </si>
  <si>
    <t>Потребность в субсидии на 2020 год составляет 68846,4 тыс. рублей (планируемая численность контингента учащихся 1037 человек). В бюджете предусмотрено 64436,7 тыс.руб. из расчета численности контингента 968 чел., что составляет 93 % от планируемой численности. Увеличение контингента на 69 чел.</t>
  </si>
  <si>
    <t>Потребность в субсидии на 2020 год составляет 251234,5 тыс. рублей (планируемая численность приемных семей 911, и детей-инвалидов 339). В бюджете предусмотрено 236085,8 тыс.руб. из расчета численности приемных семей 873, а также детей инвалидов  378 человек, что составляет 96 % от планируемой численности  Увеличение приемных семей на 38. При этом по Всеволожскому району также увеличение детей-инвалидов на 39 чел. от планируемого 43 чел.)</t>
  </si>
  <si>
    <r>
      <t xml:space="preserve">Включение нового мероприятия в государственную программу Ленинградской области "Современное образование Ленинградской области" связано с необходимостью использования для реализации проекта "Учитель будущего" лучших общероссийских практик подготовки педагогических и руководящих работников системы образования ЛО. Реализация мероприятия позволит обеспечить достижение показателя "Доля педагогических работников системы образования повысивших уровень профессионального мастерства в форматах непрерывного образования" </t>
    </r>
  </si>
  <si>
    <r>
      <t>В связи с увеличением с 1 января 2020 года стоимости единого социального проездного билета (416 рублей) в соответствии с Областным законом Ленинградской области от 04.12.2019 № 94-оз "Об областном бюджете Ленинградской области на 2020 год и на плановый период 2021 и 2022 годов"</t>
    </r>
  </si>
  <si>
    <t>Одобрен Проект областного закона "О внесении изменений в областной закон "Социальный кодекс ЛО" и статью 1 областного закона "О приостановлении действия отдельных положений статьи 1.7 областного закона "Социальный кодекс ЛО". (члены многодетных семей)</t>
  </si>
  <si>
    <r>
      <t xml:space="preserve">В целях достижения высоких спортивных результатов, качественной подготовки к участию в межрегиональных, всероссийских и международных соревнованиях сборных команд Ленинградской области по олимпийским видам спорта и проведения дополнительных тренировочных мероприятий
</t>
    </r>
  </si>
  <si>
    <t>Оплата по государственным контрактам (заключены в 2019 году) завершающий этап, которых предусмотрен в 2020 году на реализацию приоритетного проекта Ленинградской области «Создание города - музея на территории исторического поселения федерального значения г. Выборг»</t>
  </si>
  <si>
    <t>Во исполнение резолюции Губернатора Ленинградской области от 02.12.2019 № 22-12665/2019 на основании проведенного предварительного обследования состояния объекта культурного наследия регионального значения «Кирха» (далее – Памятник)
Стоимость работ по разработке научно-проектной, рабочей документации на проведение ремонтно-реставрационных работ и приспособление Памятника под современное использование составит 20 000,0 тыс. руб., в том числе 10 000,0 тыс. руб. на 2020 год</t>
  </si>
  <si>
    <t>Доп. средства на обеспечение деятельности созданного ГБУК ЛО «Парковое агентство» (распоряжение Прав-ва ЛО от 09.01.2020 № 8-р). В ОЗ о бюджете на 2020 год из необходимой потребности в 67,2  млн.руб. предусмотрено 20,0 млн руб.  Остальные средства (17,0 млн руб) будут предусмотрены в течении 2020 года путем перераспределения внутри комитета по культуре ЛО</t>
  </si>
  <si>
    <r>
      <t>На оплату услуг по техническому обследованию, паспортизации антенно-мачтовых сооружений и фидерных линий (линии электрических колебаний) 1500,0 тыс.руб;  выполнение работ по техническому обслуживанию и ремонту сети газопотребления (исполнение предписания Ростехнадзора от 10.07.2019 № 13-3744-1752/Пр) 500,0 тыс.руб;  услуги по обслуживанию системы тревожной сигнализации 96,0 тыс.руб; поставка приборов для доукомплектования поста наблюдения 64,2 тыс.руб.</t>
    </r>
  </si>
  <si>
    <r>
      <t>Оплата услуг оператора спутникового телевидения НАО «Национальная спутниковая компания» («Триколор ТВ»). Общая сумма средств необходимая в 2020 году составит 26,4 млн. руб. (2,2 млн. руб. в месяц). Выделение дополнительных ассигнований позволит обеспечить прием сигнала регионального телеканала "ЛОТ-Регион" в любом домохозяйстве Ленинградской области и всего Северо-Запада посредством вещания  в сетях крупнейшего оператора цифрового телевидения России (доступ к просмотру представлен 40 млн. абонентам оператора). Выход на большую территорию вещания и многократное увлечение количества абонентов влечет увеличение стоимости приобретаемого контента на 3,6 млн. руб. в год.
Также в 2020 году запланирована реализация 5 телепроектов, посвященных событиям и темам региона (общим хронометражом более 47 часов), что позволит увеличить объем контента собственного производства. На реализацию данных проектов потребуются дополнительные средства в сумме 24,5 млн. руб.</t>
    </r>
  </si>
  <si>
    <t xml:space="preserve">Средства предусматриваются для осуществления программной деятельности (разработка архитектурных решений, проведение соц исследований, внедрение проектов электронной демократии "Активный горожанин", "Наш город", участие во Всероссийком фестивале "Культурный код" и т.д.) </t>
  </si>
  <si>
    <r>
      <t>Приобретение 23 единиц автотранспорта и спецтехники для Тосненского производственного управления ГУП "Леноблводоканал"</t>
    </r>
  </si>
  <si>
    <t>Дополнительная потребность по мероприятию "Профилактика заболеваний и формирование здорового образа жизни" - оплата услуги по получению, хранению, поставке в медицинские организации иммунобиологических препаратов для вакцинации населения - 3126,0 тыс.руб. (3% от суммы поставки товара 104 200,0 тыс.руб. на  условиях ГК с ЛОГП "Ленфарм"). 
По федеральному проекту "Борьба с сердечно-сосудистыми заболеваниями"  мероприятие "Обеспечение лекарственными препаратами пациентов высокого риска осложнений и развития сердечно-сосудистых заболеваний, находящихся на диспансерном наблюдении" -   оплата по получению, хранению, отпуску через аптеки населению лекарственных препаратов - 20 151,4 (15% от суммы товара - 134 342,7 тыс. руб. на условиях ГК с ЛОГП "Ленфарм")</t>
  </si>
  <si>
    <r>
      <t xml:space="preserve">Дополнительная потребность на обеспечение лекарственными препаратами связана с увеличением количества пациентов с диагнозом "сахарный диабет", с онкологическими заболеваниями,  с диагнозом "инфаркт"; с применением современных лекарственных средств со стандартами оказания медицинской помощи; обеспечением по жизненным показаниям пациентов дорогостоящими лекарственными препаратами по назначению федеральных клиник). 
В 2019 году "сахарный диабет" впервые выявлен у 4240 пациентов, 309 новых пациентов с онкологическими и онкогематологическими заболеваниями, нуждающихся в дорогостоящих лекарствах из ЖНВЛП, увеличение количества пациентов, перенесших инфаркты и коронарное стентирование (в 2018 году - 1377 чел., в 2019 году - 1489 чел.), обеспечение пациентки препаратом себелипаза альфа, обеспечение двоих детей дорогостоящими препаратами асфотаза альфа, анакинра.  
</t>
    </r>
    <r>
      <rPr>
        <i/>
        <sz val="10"/>
        <color indexed="10"/>
        <rFont val="Times New Roman"/>
        <family val="1"/>
      </rPr>
      <t xml:space="preserve">
</t>
    </r>
    <r>
      <rPr>
        <sz val="10"/>
        <rFont val="Times New Roman"/>
        <family val="1"/>
      </rPr>
      <t xml:space="preserve">
</t>
    </r>
  </si>
  <si>
    <r>
      <t>в том числе:
-для пациентов с диагнозом «сахарный диабет» - 57 450,00 тыс. рублей (таблетированные сахароснижающие средства  и медицинские изделия (тест-полоски для глюкометров, иглы для шприц-ручек для введения инсулина); 
-для пациентов с онкологическими и онкогематологическими заболеваниями - 130 104,00 тыс. рублей;
-для пациентов с сердечно-сосудистыми заболеваниями (пациенты, перенесшие инфаркт, коронарное стентирование) - 32 600,00 тыс. руб.
-для обеспечения пациентки лекарственным препаратом себелипаза альфа - 28 380,00 тыс. рублей</t>
    </r>
  </si>
  <si>
    <r>
      <t xml:space="preserve">Дополнительная потребность на финансовое обеспечение на 2020 год компенсации стоимости проезда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 В связи с планируемым выходом в феврале 2020 года Постановления Правительства Ленинградской области «Об утверждении Порядка компенсации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федеральных органам исполнительной власти медицинских организациях, расположенных на территории Ленинградской области или города Санкт-Петербурга». </t>
    </r>
    <r>
      <rPr>
        <sz val="12"/>
        <rFont val="Times New Roman"/>
        <family val="1"/>
      </rPr>
      <t xml:space="preserve">                                   </t>
    </r>
  </si>
  <si>
    <t>Разработка ПСД и проведение ремонтных работ в помещениях под размещение МРТ в ЛО ГБУЗ «ДКБ». Поручение Губернатора при рабочей поездке в больницу (11 500,0  тыс.руб.)</t>
  </si>
  <si>
    <t>Ремонт здания стоматологической поликлиники ГБУЗ ЛО «Сланцевская МБ». Исполнение решения Сланцевского городского суда от 13.05.2019 (28 265,53 тыс. руб.)</t>
  </si>
  <si>
    <t>Ремонтные работы приемного отделения главного корпуса ГБУЗ ЛО «Бокситогорская МБ». Организация отделения неотложной помощи на базе отделения стационара (5 300,0 тыс. руб.)</t>
  </si>
  <si>
    <t xml:space="preserve">По итогам выездного посещения ЛОГБУЗ"Детская клиническая больница" Губернатором Ленинградской области.  Приобретение медицинского оборудования в т.ч. для отделения анестезиологии-реанимации 58 650,0 тыс.руб.  </t>
  </si>
  <si>
    <r>
      <t xml:space="preserve">Дополнительные средства необходимы на приобретение 43 единиц автомобилей скорой медицинской помощи   класса В на базе шасси ФОРД (43 ед. *5500,0 тыс.руб. за единицу  = 236 500,0 тыс.руб.) в связи с  заменой автомобилей СМП  старше 5 лет в 2020 году (Письмо ГБУЗ ЛО "ТЦМК" от 24.01.2020 №68/1-3). Из 60 единиц АСМП, требующих замену, 12 ед. закуплены в 2019 году., 5 ед запланировано в 2020 году. </t>
    </r>
    <r>
      <rPr>
        <sz val="12"/>
        <rFont val="Times New Roman"/>
        <family val="1"/>
      </rPr>
      <t xml:space="preserve">
</t>
    </r>
  </si>
  <si>
    <t>На 01.01.2020 оформлено сертификатов - 8338 шт. Кредиторская задолженность составляет 35 993,4 тыс. рублей.
На 2020 год предусмотрены бюджетные ассигнования в размере 66 444,6 тыс. рублей. За вычетом кредиторской задолженности на 2020 год остается 66 444,6-35 993,4=30 451,2 тыс. рублей.
8338*60%-31 790 рублей=159 039,0 тыс. рубелй-30 451,2 тыс. рублей=128 587,8 тыс. рублей.
Прогноз оформленных сертификатов в 2020 году - 4345 шт.
Стоимость сертификата 31 900 руб.
Для обеспечения финансирования сертификатов, оформленных в 2020 году доп потребность: 4345*60%*31 900 рублей=83 163,3 тыс. рублей.</t>
  </si>
  <si>
    <t xml:space="preserve">На приобретение подарков к 75-летию Победы в Великой Отечественной Войне (термокружка и подарочная упаковка) (300+350) рублей*15700 ветеранов = 10 205,0 тыс.руб. </t>
  </si>
  <si>
    <t>Приобретение основных средств и материальных запасов, программного обеспечения для 53 штатных единиц</t>
  </si>
  <si>
    <r>
      <t>Исполнение п. 1. Перечня Поручений Губернатора Ленинградской области по итогам совещания с руководителями органов исполнительной власти 1 июля 2019 года  (от 16.07.2019 г  № 65-7173/2019) и резолюции Губернатора Ленинградской области к докладу комитета по молодежной политике Ленинградской области от 09.08.2019 г. №01-09-717/2019 по увеличению в 2020 году количества участников проекта «Губернаторский молодежный трудовой отряд» до 1000 человек</t>
    </r>
  </si>
  <si>
    <t>В соответствии с резолюцией Губернатора №021-12638/2019 от 04.12.2019 к служебному документу от 02.12.2019 № 01-08-148/2019 "Об организации фестивалей молодежи и студентов "Ленинградский пикник" в 2020 году</t>
  </si>
  <si>
    <r>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 (</t>
    </r>
    <r>
      <rPr>
        <sz val="12"/>
        <rFont val="Times New Roman"/>
        <family val="1"/>
      </rPr>
      <t>стоимость проезда и багажа, выплата суточных за период обучения в другой местности</t>
    </r>
    <r>
      <rPr>
        <sz val="12"/>
        <color indexed="63"/>
        <rFont val="Times New Roman"/>
        <family val="1"/>
      </rPr>
      <t>)</t>
    </r>
  </si>
  <si>
    <t xml:space="preserve">Субсидии на строительство и реконструкцию объектов культуры Ленинградской области.
1.Строительство ДК в пос. Красный Бор Тосненского МР- 2021г.+130 317, т.р.
2.Культурно-досуговый центр по адресу: Ленинградская область, Всеволожский район, д.Новое Девяткино, ул.Школьная, д.6 2022г.+11825,0  
</t>
  </si>
  <si>
    <t>Мероприятия и проекты                                               Уменьшение ассигнований на мероприятие по природоохранному воспитанию и просвещению в части сокращения потребности в  выпуске фотоальбома до 500 экз.</t>
  </si>
  <si>
    <t xml:space="preserve">Выделение субсидии необходимо для завершения в 2020 году строительства объектов - «Реконструкция сетей водоснабжения в дер. Бегуницы, в том числе проектные работы (4 км)» и «Строительство 2-й нитки водовода от ВОС г. Всеволожска до ВНС пос. Романовка. Реконструкция ВНС пос. Романовка»
1) Бегуницы - 13 638,74 тыс. рублей необходимы для закрытия МК в 2020 году. Цена МК - 64 995, в 2019 по МК отдали 27 000 тыс. рублей. Непокрытый остаток по МК (без учета средств МБ) составляет 13 638,74 с учетом текущего плана по ОБ в 2020 году (22 505 тыс. рублей) и без учета плана в 2021 году (13 638, 74 тыс. рублей).
2) Романовка - 10 229,80 тыс. рублей необходимы для закрытия МК в 2020 году. МО заключен МК на достройку объекта 23.7.2018 на сумму 30 091 тыс. рублей. На 01.01.2020 оплата по МК произведена на сумму 19 738 тыс. рублей. Остаток по МК - 10 352,99 тыс. рублей, из них ОБ 10 229,80 тыс. рублей (неиспользованные остатки средств ОБ по итогам 2019), МБ - 123,2 тыс.рублей. </t>
  </si>
  <si>
    <t>984 0505 5630107120 600</t>
  </si>
  <si>
    <t>Комитет по агропромышленному и рыбохозяйственному комплексу Ленинградской области</t>
  </si>
  <si>
    <t>В соответствии с распоряжением Правительства Российской Федерации от 21.12.2019 № 3136-р "О распределении иных межбюджетных трансфертов на мероприятия в области развития транспорта", Соглашением о предоставлении иного межбюджетного трансферта, имеющего целевое назначение, из федерального бюджета бюджету Ленинградской области от 28.12.2019 №108-17-2020-095
029 2 02 45390 02 0000 150                                                       Межбюджетные трансферты, передаваемые бюджетам субъектов Российской Федерации на финансовое обеспечение дорожной деятельности</t>
  </si>
  <si>
    <t xml:space="preserve">Приведение в соответствие с Законом Санкт-Петербурга от 29.11.2019 № 614-132  «О бюджете Санкт-Петербурга на 2020 год и плановый период 2021 и 2022 годов» 
254 2 02 49900 02 0000 150
Межбюджетные трансферты, передаваемые бюджетам субъектов Российской Федерации, из бюджета другого субъекта Российской Федерации                                                                   </t>
  </si>
  <si>
    <t xml:space="preserve">В соответствии с Договором пожертвования от 06.09.2019 б/н, заключенным между Комитетом по дорожному хозяйству Ленинградской области и ООО "ИНГКА" на выполнение проектно-изыскательских работ с последующим прохождением государственной экспертизы по 2 этапам строительства объекта "Строительство подъезда к ТПУ "Кудрово" с реконструкцией транспортной развязки на км 12+575 а/д Р-21 "Кола"", в т.ч. на 1 этап: "Стр-во подъезда к ТПУ "Кудрово" (строительство продолжения а/д общего пользования регионального значения "Подъезд к Кудрово" (Центральная ул.) до а/д общего пользования федерального значения Р-21 "Кола" с устройством местного проезда)" - 40 000,0 тыс. руб.; на 2 этап: "Реконструкция транспортной развязки на 12+575 км  а/д общего пользования федерального значения Р-21 "Кола"  - 40 000,0 тыс. руб.
029 2 07 02010 02 0000 150
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
</t>
  </si>
  <si>
    <t xml:space="preserve">Обеспечение устойчивого сокращения непригодного для проживания жилищного фонда на территории Ленинградской области 
981 0501 56 1 F3 67483 500
Остатки средств Фонда содействия реформированию жилищно-коммунального хозяйства 2019 года, предусмотренные на этап 2019-2020 годов региональной адресной программы «Переселение граждан из аварийного жилищного фонда на территории Ленинградской области в 2019-2025 годах». В соответствии с соглашением между Фондом ЖКХ и Ленинградской областью, согласно пункту 11 статьи 16 Федерального закона от 21.07.2007 № 185-ФЗ «О Фонде содействия реформированию жилищно-коммунального хозяйства» завершение этапа должно быть осуществлено до 31.12.2020. </t>
  </si>
  <si>
    <t xml:space="preserve">В соответствии с дополнительными соглашениями №1/55/ПС от 10.06.2019, № 2/55/ПС от 01.10.2019 и №3/55/ПС от 06.11.2019 к договору № 55/ПС от 10.06.2019 о предоставлении и использовании финансовой поддержки за счет средств государственной корпорации - Фонда содействия реформированию жилищно-коммунцльного хозяйства на переселение граждан из аварийного жилищного фонда 
981 2 03 02040 02 0000 150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</si>
  <si>
    <t>Ремонт инфекционного отделения  ГБУЗ ЛО «Всеволожская КМБ». Поручение Губернатора ЛО от 14.03.2019 
(сл. документ № 20-2561/2019) (11 021,4 тыс. руб.)</t>
  </si>
  <si>
    <r>
      <t xml:space="preserve">Закупка программного обеспечения
</t>
    </r>
  </si>
  <si>
    <r>
      <t xml:space="preserve">На компенсацию поставщиков социальных услуг, включенных в реестр поставщиков социальных услуг, но не выполняющих государственного задания </t>
    </r>
  </si>
  <si>
    <t>На изготовление почетного знака "Слава Матери", удостоверения и упаковки к нему</t>
  </si>
  <si>
    <r>
      <t xml:space="preserve">Решение заседания антитеррористической комиссии Ленинградской области от 25.09.2019 №3/19 о включении мероприятия "Военно-спортивные игры "Вместе сильнее", приуроченное ко дню солидарности в борьбе с терроризмом
</t>
    </r>
  </si>
  <si>
    <t>На проведение съезда уполномоченных по правам ребенка в субъектах Российской Федерации 8-10 июня 2020 года</t>
  </si>
  <si>
    <t xml:space="preserve">Увеличение расходов на сумму 524 759,7 тыс. руб.,  в т.ч.:
1.1. на сумму 27 064,5 тыс. руб. (заказчик - ГКУ ЛО "ЦБДД"), из них: на  выполнение проектно-изыскательских работ и оснащение комплексом фото-видео фиксации нарушений ПДД РФ на перекрестке пересечения улиц Областная и Ленинградская в п. Кудрово Всеволожского р-на ЛО - 13 364,4 тыс. руб.; на разработку технического проекта, рабочей документации, проведение пуско-наладочных работ и испытаний АСОД АФАП - 600,0 тыс. руб.; на создание функционально-программного комплекса «Формирование и учет разрешений на перевозку тяжеловесных/крупногабаритных грузов» и развитие функционально-программного комплекса  «Формирование и обработка дел об административных правонарушениях в области дорожного движения на основе данных автоматической фиксации ТС» - 13 100,0 тыс. руб.; </t>
  </si>
  <si>
    <t>1.2. на сумму 497 695,2 тыс. руб. (заказчик - ГКУ "Ленавтодор"), из них: на исполнение принятых обязательств по закл. г/к на выполнение работ -  53 735,2 тыс. руб.;  на выполнение работ по устройству элементов обустройства а/д по решениям судов - 187 820,0 тыс. руб.; на обустройство автобусных остановок - 50 000,0 тыс. руб., обустройство тротуаров (пешеходные дорожки) - 185 640,0 тыс. руб., установка дорожных знаков - 20 000,0 тыс. руб., на технолог. присоединение к электрическим сетям светоф. объекта- 500,0 тыс. руб.</t>
  </si>
  <si>
    <t>Увеличение расходов на сумму 11 172,9 тыс. руб. в 2020г., в т.ч.:
1.1. на сумму 1 680,3 тыс. руб. (заказчик - ГКУ "Ленавтодор"), в т.ч.: на управление Проектом - 1 400,3 тыс. руб., на аудит  Проекта - 175,0 тыс. руб., на связь с общественностью, публикации, связанные с реализацией Проекта - 105,0 тыс. руб.,  в соответствии с Договором о предоставлении Гранта № 1803112-KS1608 и сметой бюджета проекта на 2020г.;
1.2. на сумму 9 492,6 тыс. руб. (заказчик - ГКУ ЛО "ЦБДД"), в т.ч.: арендная плата за помещение по месту планируемого размещения учреждения - 2 974,6 тыс. руб.,  для приобретения мебели и компьютерной техники, взамен устаревшей - 1 019,1 тыс. руб.; на оснащение зала мониторинга видеостеной для обеспечения круглосуточного мониторинга  за дорожной ситуацией и вывода на экран изображений с камер наблюдения - 5 498,9 тыс. руб.</t>
  </si>
  <si>
    <t>Увеличение расходов на разработку программы комплексного развития транспортной инфраструктуры с целью разработки и утверждения документов транспортного планирования в Лен. области до 2035 года, в соответствии с указаниями Минтранса РФ</t>
  </si>
  <si>
    <t>На приобретение лабораторного оборудования для обеспечения контроля качества выполненных дорожных работ</t>
  </si>
  <si>
    <t>Увеличение в связи с необходимостью реализации   мероприятия в текущем году для исполнения требований ФЗ №16-ФЗ  "О транспортной безопасности" (антитеррор)</t>
  </si>
  <si>
    <t>Увеличение в связи с необходимостью реализации   мероприятия в текущем году для исполнения требований ФЗ №16-ФЗ "О транспортной безопасности" (антитеррор)</t>
  </si>
  <si>
    <t>Увеличение на проведение капитального ремонта а/д за счет средств Гранта, полученного из федерального бюджета в 2019 году</t>
  </si>
  <si>
    <t>Увеличение за счет средств Гранта, полученного из федерального бюджета в 2019 году, на предоставление субсидий МО ЛО с целью приведения в нормативное состояние а/д общего пользования местного значения, пропорционально протяженности а/д общего пользования местного значения, расположенных на территории муниципального района (городского округа) ЛО, согласно сведениям, предоставляемым территориальным органом Федеральной службы государственной статистики по г. Санкт-Петербургу и ЛО (Петростат), по состоянию на 1 января года, предшествующего году трехлетнего распределения субсидий, согласно Порядка, утвержденного постановлением  Правительства ЛО от 14.11.2013г. №397 (в ред. от 27.12.2019г. №623)</t>
  </si>
  <si>
    <t xml:space="preserve">На выплату 10 должностных окладов при увольнении с государственной гражданской службы на страховую (трудовую) пенсию (2 главных специалиста)
</t>
  </si>
  <si>
    <t>Для погашения кредиторской задолженности  по компенсации стоимости путевок. По состоянию на 01.01.2020 образовалась задолженность на сумму 14 672,9 тыс.руб. (993 чел.). Кроме того, в  связи с увеличением количества получивших компенсацию  стоимости путевок на основании анализа расходов за 2019 год необходимы дополнительные средства 4521,32 тыс.руб.(354 чел.)</t>
  </si>
  <si>
    <t xml:space="preserve">В связи с увеличением количества первоклассников на 1658 чел. необходимо дополнительное финансирование (из расчета: 1 комплект 914,0 руб., первоклассников - 21658 чел.), в бюджете предусмотрено на 2020 год - 17000,0 тыс.руб. </t>
  </si>
  <si>
    <r>
      <t xml:space="preserve">Необходимо дополнительное финансирование на приобретение рюкзаков в подарок первоклассникам (из расчета: 1 рюкзак -350,0 руб. (предварительная стоимость), первоклассников - 21658 чел.) </t>
    </r>
  </si>
  <si>
    <t xml:space="preserve">Увеличение расходов за счет средств Гранта, полученного из федерального бюджета в 2019 году.
Реализация мероприятий по реновации общеобразовательных образовательных организаций в соответствии с поручением Губернатора Ленинградской области   </t>
  </si>
  <si>
    <r>
      <t xml:space="preserve">Потребность в субсидии на 2020 год составляет 13949,0 тыс. рублей (планируемая численность контингента учащихся 204 человека). В бюджете предусмотрено 8693,8 тыс.руб. из расчета численности контингента 89 чел., что составляет 43% от планируемой численности. Увеличение контингента на 115 чел.
</t>
    </r>
  </si>
  <si>
    <t>Создание опытно-производственная площадка для селекционно-генетической работы в птицеводстве в рамках приоритетного проекта "Индустриальное лидерство в АПК"</t>
  </si>
  <si>
    <t xml:space="preserve">На закупку операционных систем в составе персонального компьютера для ОИВЛО
</t>
  </si>
  <si>
    <r>
      <t>Увеличение расходов в целях создания информационной системы сбора и анализа информации для оценки результатов деятельности органов исполнительной власти Ленинградской области</t>
    </r>
  </si>
  <si>
    <t>Увеличение расходов в целях развития информационной системы обеспечения деятельности межведомственной рабочей группы по рассмотрению вопросов, связанных с приведением в соответствие сведений Единого государственного реестра недвижимости и Государственного лесного реестра, на территории Ленинградской области</t>
  </si>
  <si>
    <r>
      <t xml:space="preserve">Закупка бланков - разрешений на осуществление деятельности по перевозке пассажиров и багажа легковым такси
</t>
    </r>
  </si>
  <si>
    <t>Предоставление бюджетных инвестиций АО «Отель «Звездный» в целях исполнения обязательств по договорам, в том числе кредитным</t>
  </si>
  <si>
    <r>
      <t xml:space="preserve">Постановление Правительства Ленинградской области от 13.12.2019 N 584 "Об утверждении Порядка проведения в Ленинградской области акции "Подарок новорожденному" на 2020-2022 годы", Распоряжение Правительства РФ от 06.07.2018 N 1375-р "Об утверждении плана основных мероприятий до 2020 года, проводимых в рамках Десятилетия детства"
на организацию доставки подарочных наборов в 17 МР ЛО и ГО ЛО
</t>
    </r>
  </si>
  <si>
    <t xml:space="preserve">На уплату земельного налога в связи с принятием решения о предоставлении земельного участка в постоянное (бессрочное) пользование государственному учреждению, подведомственному комитету </t>
  </si>
  <si>
    <t xml:space="preserve">Увеличение количества молодых специалистов (на 2 человека), с которыми заключены договоры о предоставлении социальной поддержки молодому специалисту </t>
  </si>
  <si>
    <t>1. В целях завершения работ по капитальному ремонту спорт. объектов:
- «Выполнение работ по замене ограждающих конструкций, оборудования и благоустройства территории футбольного поля по адресу: Ленинградская область, г. Лодейное Поле, ул.Титова, д.45, к.1» 8003,1 т. р;
- «Спорткомплекс "Юность". Капитальный ремонт стадиона по ул. Калинина 41-а г. Приозерска Ленинградской области по адресу г. Приозерск, ул. Калинина, 41-а.» -12 932,7 т. р.;
- "Капитальный ремонт МФСУ "Бокситогорский спортивный комплекс" - 34 300,2 т. р. (по Лодейнопольскому МР, Бокситогорскому ГП в 2019 году не использована данная субсидя в связи с длительностью прохождения государственной экспертизы сметной документации; по Приозерскому муниципальному району бюджетные ассигнования в 2019 году были уменьшены в связи с длительностью заключения контракта в МО, переносом сроков выполнения работ на следующий финансовый год).
2. В связи с планируемым использованием объекта при проведении Дня ЛО в г. Тосно в 2021 году, в целях обеспечения завершения работ в установленные сроки, для организации конкурсных процедур на выполнения работ в 2020 году по ремонту спортобъекта, расположенного по адресу г. Тосно, парковая зона в 2020 год -5000,0 т. р.</t>
  </si>
  <si>
    <t xml:space="preserve">Увеличение средств на методическое обеспечение, пропаганда и стимулирование спорта высших достижений и системы спортивной подготовки в Ленинградской области. 
В рамках реализации указанных мероприятий АО «ФК «Ленинградец» предлагает рассмотреть и поддержать реализацию в 2020 и последующие годы проекта популяризации футбола на территории Ленинградской области. Указанные средства будут направлены организацию и проведение следующих мероприятий:
- проведение в общеобразовательных школах Ленинградской области (не менее 2 в каждом районе), организациях Ленинградской области, осуществляющих спортивную подготовку, - открытых уроков футбола, в которых примут участие действующие профессиональные футболисты, в том числе имеющие опыт выступления в командах Премьер-Лиги и национальной Сборной России.
- проведение АО «ФК «Ленинградец» регулярных мастер-классов, семинаров и практических занятий для тренеров футбольных коллективов Ленинградской области, которые будут проводиться действующими лицензированными тренерами, имеющими категории A и B и PRO UEFA.
- проведение семинаров для повышения профессионального уровня футбольных судей
- иные мероприятия, направленные на популяризацию футбола в Ленинградской области
</t>
  </si>
  <si>
    <r>
      <t xml:space="preserve">Показ ГБУК ЛО «Драматический театр на Васильевском» спектакля «Мещане» 14 апреля 2020 года по приглашению председателя «Землячества Ленинградцев в Москве» Ю.Ф.Ярова, приуроченный к празднованию 75-летия Победы в Великой Отечественной войне. Резолюция Губернатора ЛО от 30.01.2020: "Для рассмотрения и оперативного принятия решения"  
</t>
    </r>
  </si>
  <si>
    <r>
      <t xml:space="preserve">Организация исполнения ГБУК ЛО «Симфонический оркестр Ленинградской области» сценической кантаты «Кармина Бурана» в августе текущего года в рамках хорового фестиваля на территории Ивангородской крепости
</t>
    </r>
  </si>
  <si>
    <t xml:space="preserve">Фестиваль кренделя в г.Выборге («КрендельФест») в марте 2020 года (1 000,0 тыс. руб.)
Торжественная часть церемонии открытия Волейбольного центра в г. Сосновый Бор 25 января 2020 года (1 219,0 тыс. руб.)
Совместный проект «Дни народной культуры» (Дни Ленинградской области в Дагестане и Дни Дагестана в Ленинградской области) 3-5 апреля и 11-13 июня 2020 года (3225,4 тыс. руб).   
Гастроли ГБУК ЛО «Симфонический оркестр Ленинградской области» в Страсбурге (исполнение 7-й «Ленинградской» Симфонии Д.Д. Шостаковича во Дворце музыки Страсбурга на концерте, посвященном 75-летию Великой Победы) 22-25 апреля 2020 года (4000,0 тыс. руб.)
Торжественная акция «Эстафета вечного огня на Дороге жизни с участием городов воинской славы» 7 мая 2020 года, приуроченной к 75-летию Победы в ВОВ (15000,0 тыс. руб.) </t>
  </si>
  <si>
    <t xml:space="preserve">Увеличение количества Литературных премий имени маршала Советского Союза К.А. Мерецкова в 2020 году в связи с празднованием 75-летия Победы </t>
  </si>
  <si>
    <t xml:space="preserve">Разработка и изготовление макета презентации для комплексной реставрации г. Выборга в рамках участия Ленинградской области в реставрационной выставке Denkmal 2020 в г. Лейпциг
</t>
  </si>
  <si>
    <t>Проведение второго этапа ремонтных работ и модернизации основной сцены ЛО ГБУК «Драматический театр на Васильевском»</t>
  </si>
  <si>
    <t xml:space="preserve">Организация и проведение концертной программы в рамках Дней Могилевской области в Ленинградской области </t>
  </si>
  <si>
    <t>На капитальный ремонт здания Подпорожского филиала ГКУ ЦЗН ЛО на основании проектно-сметной документации</t>
  </si>
  <si>
    <t>Расчет потребности в мебели для создания 10 рабочих мест осуществлен в соответствии с приказом Комитета правопорядка и безопасности от 24.01.2019 № 3 «Об утверждении нормативных затрат на обеспечение функций государственного казенного учреждения Ленинградской области «ЦМТО» и не превышает предельные величины стоимости оборудования и количество на одно рабочее место. В потребность включено: 10 компьютерных столов и 10 однотумбовых столов, 10 канц.шкафов, 10 рабочих кресел, 2 чайника, 2 кондиционера - 408,0 тыс.руб; разработка ПСД для текущего ремонта помещений учреждения - 140,0 тыс.руб, текущий ремонт помещений - 1200,0 тыс.руб). Общая сумма потребности - 1748,0 тыс. руб.</t>
  </si>
  <si>
    <t>Увеличение ассигнований необходимо для обеспечения судебных участков мировых судей ЛО компьютерной техникой для работы в АИС "Межвед" (оснащение 85 участков моноблоками в комплекте, согласно коммерческому предложению 5592,66 тыс.руб); необходимое увеличение скорости и объема Интернет-услуг для бесперебойной работы АИС "Межвед" и ИАС "Администратор Д" - 1172,21 тыс.руб; расширение ЛВС для работы дополнительного рабочего места по администрированию доходов на каждом судебном участке 870,0 тыс. руб.</t>
  </si>
  <si>
    <t>Данные участки в 2019 году распологались безвозмездно.На оплату аренды для размещения судебных участков мировых судей  в г. Кировск № 45 (1250,0 на 248 м2), г. Гатчина № 34 (930,0*410 м2), г. Светогорск № 26 (921,6*104,3 м2). Норматив составляет  -1500,0 за 1 м2. По данным комитета правопорядка расходы не были включены в бюджетную заявку на 2020-2022 годы в связи с поздним подбором помещений</t>
  </si>
  <si>
    <r>
      <t>В целях сохранения темпов прироста СО НКО Ленинградской области, развития потенциала некоммерческого сектора, являющихся одним из индикаторов устойчивого общественного развития региона, в 2020 году потребуется дополнительно предусмотреть в областном бюджете Ленинградской области средства в объеме 10 000 тыс. рублей, в том числе: на субсидии в виде грантов Губернатора Ленинградской области на реализацию проектов 4 000,0 тыс. рублей, на субсидии СО НКО в сфере развития гражданского общества - 6000,0 тыс. рублей (в т.ч. на поддержку СО НКО, выполняющих функции ресурсных центров поддержки деятельности некоммерческих организаций). В решении Совета при Президенте Российской Федерации по развитию гражданского общества и правам человека Правительству Ленинградской области (письмо помощника полномочного представителя Президента РФ Е.В. Карпичева № А-51-7223 от 29.07.2019) содержатся, в том числе рекомендации развивать ресурсные центры по поддержке СО НКО, а также активнее развивать волонтерское движение в регионе.</t>
    </r>
  </si>
  <si>
    <r>
      <t>Средства позволят обеспечить производство программного продукта (общим хронометражом 233 минуты в месяц), наполнением им телерадиоэфира региональных версий общероссийских обязательных общедоступных телерадиоканалов и обеспечить мероприятия по доведению его до телезрителей и радиослушателей - жителей Ленинградской области</t>
    </r>
    <r>
      <rPr>
        <sz val="12"/>
        <rFont val="Times New Roman"/>
        <family val="1"/>
      </rPr>
      <t xml:space="preserve">
                                                               </t>
    </r>
  </si>
  <si>
    <t>Оказание услуг по поставке и наполнению информацией модуля региональной государственной информационной системы жилищно-коммунального хозяйства Ленинградской области «Поквартирная карта Ленинградской области». В соответствии с дополнительным соглашением к государственному контракту № 36/2019-КЭРиИД от 30.12.2019 срок оказания услуг по 1 этапу перенесен с 2019 на 2020 год</t>
  </si>
  <si>
    <r>
      <t xml:space="preserve">Увеличение расходов некоммерческой организации, относящейся к инфраструктуре поддержки промышленности, на участие в выставочно-ярмарочных и коммуникативных мероприятиях
</t>
    </r>
  </si>
  <si>
    <r>
      <t xml:space="preserve">В связи с востребованностью данной меры поддержки 
</t>
    </r>
  </si>
  <si>
    <t xml:space="preserve">1. Организация интерактивной поездки на ретропоезде по маршруту от Финляндского вокзала до станции Ладожское Озеро в период с 1 по 10 мая 2020 года в рамках празднования 75-летия Победы в Великой Отечественной войне 1941-1945 годов - 2 360,0 тыс. руб.
2. Во исполнение поручения Губернатора Ленинградской области сделать фестиваль «Корюшка идёт!» масштабнее (увеличение дней проведения с 2-х до 3-х) - 4 500,0 тыс. руб. 
3. Проведение первого Фестиваля Кренделя (КрендельФест) в г.Выборге с целью привлечения туристического потока в "низкий сезон" - 2 381,0 тыс. руб. </t>
  </si>
  <si>
    <t xml:space="preserve">В связи с принятием новых мер государственной поддержки (социальная выплата в размере 150 тыс. рублей) на погашение долга по ипотечному кредиту (займу) для многодетных семей необходимо увеличение ассигнований областного бюджета для предоставления многодетным семьям в 2020 году. На 27.01.2019 года подано заявлений на данную гос. поддержку - 12 граждан, планируют придти на прием для подачи заявлений в период с 27.01. по 31.01.2020 -  50 граждан. Таким образом, для обеспечения предоставления социальных выплат в размере 150 тыс. рублей необходимо 9300,0 тыс. рублей. </t>
  </si>
  <si>
    <t xml:space="preserve">Дополнительные средства областного бюджета в 2020-2022 годах необходимы для проведения дополнительного отбора и предоставления субсидии МО. 2020г.+20568,3 т.р 2021г. +36988,2 т.р. 2022г.+37259,0т.р. В том числе в табл.на пепераспр.2020г.+2907,0т.р. в табл.увелич.17 661,3 т.р., 2021г в табл.на пепераспр+2508,7т.р.в табл.увелич.34479,5т.р 2022г табл.на пепераспр.37259,0т.р </t>
  </si>
  <si>
    <t>На финансирование проектных работ и капитального ремонта дворца культуры по адресу: г. Сланцы, пр. Ленина, д.1.  2020г.+2000,0 т.р 2021г. +180000,0 т.р. 2022г.+50000,0т.р. В том числе в табл.на пепераспр. 2022г. +50000,0т.р.</t>
  </si>
  <si>
    <t>Формирование аварийного запаса материалов и оборудования, необходимого для проведения аварийно-восстановительных работ районными производственными управлениями ГУП "Леноблводоканал" в Киришском, Приозерском и Тосненском районах. Потребность определена расчетным методом исходя из протяженности сетей в указанных районах</t>
  </si>
  <si>
    <t>Приобретение оборудования для хранения, передачи и использования данных информационных систем управления производственно-технологических комплексов, а также установку узлов учета для получения первичных данных</t>
  </si>
  <si>
    <t>Расходы за счет остатков средств Государственной корпорации Фонд содействия реформированию жилищно-коммунального хозяйства на 1 января 2020 года</t>
  </si>
  <si>
    <t>Дополнительная потребность на финансовое обеспечение реализации Территориальной программы ОМС 2019 года  на покрытие недостатка средств в размере 1 290 919,1 тыс. руб.         
Дополнительная потребность 2020 года в размере 403 477,4  тыс. руб.  При формировании Территориальной программы государственных гарантий на 2020 год за счет средств обязательного медицинского страхования были запланированы расходы на финансирование медицинской помощи, оказанной застрахованным в Ленинградской области, в медицинских организациях других субъектов Российской Федерации в сумме 3 062 118,3 тыс. рублей (рост – 16,9% к 2019 году), при общем росте стоимости ТП ОМС на 3,7% возникло недостаточное финансирование медицинской помощи, оказывающейся застрахованным в Ленинградской области, в медицинских учреждениях Ленинградской области (рост – 2,1% к 2019 году). Дополнительная потребность составила – 403 477,4 тыс. рублей (приведение расходов на медицинскую помощь в ЛО к коэффициенту роста – 1,04).</t>
  </si>
  <si>
    <r>
      <t>На единовременные денежные выплаты отдельным категориям граждан, проживающим в Ленинградской области, в связи с 75-летием Победы в Великой Отечественной Войне 1941-1945 годов</t>
    </r>
  </si>
  <si>
    <t>В рамках предоставления услуг "Социальное такси" увеличение числа поездок для граждан, получающих процедуру гемодиализа до 12 поездок в месяц; расширение категорий граждан, имеющих право на услуги социального такси детям в возрасте до 18 лет из числа проходящих лечение от онкологических заболеваний, которым провели операцию по трансплантации гемопоэтических стволовых клеток (трансплантации костного мозга)</t>
  </si>
  <si>
    <t>В связи с принятием в государственную собственность Ленинградской области здания, расположенное по адресу: Ленинградская область, Кировский муниципальный район, пос. Молодцово, д.10 с последующей передачей в оперативное управление ЛОГАУ "Кировский комплексный центр социального обслуживания населения"</t>
  </si>
  <si>
    <t xml:space="preserve">Увеличение штатной численности ЛОГКУ «Центр социальной защиты населения» на 53 единицы, в том числе увеличение на 45 штатных единицы в 18 филиалах учреждения. В соответствии с инструкцией по делопроизводству проект распоряжения Правительства Ленинградской области «О внесении изменений в распоряжение Правительства Ленинградской области от 23 сентября 2015 года № 379-р «О создании Ленинградского областного государственного казенного учреждения «Центр социальной защиты населения» проходит согласование в органах исполнительной власти Ленинградской области                                                                                                </t>
  </si>
  <si>
    <t>Спил и вывоз старых деревьев в связи с передачей в бессрочное пользование земельного участка пгт.Павлово</t>
  </si>
  <si>
    <r>
      <t>Увеличение штатной численности сотрудников ГКУ ЛО "ДДЛО" в соответствии с распоряжением Правительства ЛО от 19.11.2019 №783-р (заработная плата сотрудникам, увеличение размера арендной платы)</t>
    </r>
  </si>
  <si>
    <t xml:space="preserve">Увеличение расходов на сумму 48 592,1  тыс. руб., из них: на исполнение принятых обязательств по закл. г/к - 39 201,8 тыс. руб., на экспертизу проектной документации - 9 390,3 тыс. руб. </t>
  </si>
  <si>
    <t>Увеличение расходов на сумму 143 509,4  тыс. руб.,  в т.ч. по объектам: 1). ПИР будущих лет - на исполнение принятых обязательств по закл. г/к - 43 509,4 тыс. руб., 2). на проведение конкурсных процедур на выполнение строительно-монтажных работ и работ по сопровождению объекта реконструкции а/д общего пользования регионального значения «Санкт-Петербург – Колтуши на участке КАД – Колтуши» во Всеволожском районе Ленинградской области - 100 000,0 тыс. руб. По объекту получено положительное заключение государственной экспертизы проекта. Размещение государственного заказа планируется в 2020г., сроком до 2024г.</t>
  </si>
  <si>
    <t xml:space="preserve">Увеличение расходов на сумму 437 119,4 тыс. руб. на исполнение принятых обязательств по закл. г/к на выполнение строительно-монтажных работ и работ по сопровождению объектов а/д и искусственных сооружений на них - 59 043,8 тыс. руб. , на выполнение строительно-монтажных работ - 377 000,0 тыс. руб. (адресная программа прилагается), на выполнение работ по сопровождению объектов а/д - 1 075,8 тыс. руб. </t>
  </si>
  <si>
    <t xml:space="preserve">На исполнение принятых обязательств по закл. г/к на выполнение комплекса работ по регистрации прав в отношении а/д общего пользования регионального значения в Ленинградской области </t>
  </si>
  <si>
    <t xml:space="preserve">Расходы на обеспечение гарантий по государственной гражданской службе
</t>
  </si>
  <si>
    <t>Обращение Всеволожского МР о необходимости обеспечения организации образовательного процесса современным интерактивным, демонстрационным, лабораторным и информационным оборудованием трех новых школ, окончание строительства и ввод в эксплуатацию которых запланированы на 2020 год</t>
  </si>
  <si>
    <t>Увеличение бюджетных ассигнований для предоставления бюджетам муниципальных образований, принимающих меры по увеличению налогового потенциала, дотаций на поддержку мер по обеспечению сбалансированности бюджетов</t>
  </si>
  <si>
    <t>267,0 т.р. - Разработка проектной документации на ремонт вентиляции в здании столовой;
250,0 т.р. - Разработка проектной документации для проведения капитального ремонта в газовой котельной;
2 400,0 т.р. - На проведение мероприятий по благоустройству земельных участков, находящихся в пользовании учреждения (за исключеним расходов, связанных с реконструкцией,  капитальным строительством) для устройства полосы препятствий;
1 461,0 т.р. - Приобретение для столовой холодильного оборудования, стульев в связи со значительным износом, а также приобритение интерактивного комплекта, ноутбуков и пневматического тира для реализации образовательного контента на сменах</t>
  </si>
  <si>
    <t>прочие безвозмездные (пожертвования)</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</si>
  <si>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
Федеральный проект "Безопасность дорожного движения". Увеличение расходов в связи с включением расходов по устройству наружного освещения на а/д общего пользования регионального значения в паспорт федерального (регионального) проекта Ленинградской области "Безопасность дорожного движения"</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</si>
  <si>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 
Уменьшение расходов в связи с уточнением адресной программы по устройству  наружного освещения на а/д общего пользования регионального значения и включением расходов в паспорт федерального (регионального) проекта Ленинградской области "Безопасность дорожного движения"</t>
  </si>
  <si>
    <t>Строительство автомобильных дорог общего пользования регионального и межмуниципального значения
Увеличение расходов на строительство а/д от кольцевой а/д вокруг Санкт-Петербурга до автомобильной дороги "Санкт-Петербург"-Матокса (платная скоростная автомобильная дорога) в связи с закрытием "Приоритетного проекта "Комплексное развитие дорожно-транспортной инфраструктуры Бугровского, Муринского и Новодевяткинского сельских поселений Ленинградской области" (протокол заседания организационного штаба по проектному управлению в Лен. области от 16.12.2019г. №72-13287/2019 ) и продолжением строительства а/д в рамках реализации меропритяий ГП "Развитие транспортной системы ЛО"</t>
  </si>
  <si>
    <t>Строительство автомобильных дорог общего пользования регионального и межмуниципального значения
Уменьшение расходов на строительство а/д от кольцевой а/д вокруг Санкт-Петербурга до автомобильной дороги "Санкт-Петербург"-Матокса (платная скоростная автомобильная дорога), планируемой к финансированию в рамках "Приоритетного проекта "Комплексное развитие дорожно-транспортной инфраструктуры Бугровского, Муринского и Новодевяткинского сельских поселений Ленинградской области" (далее-Проект), в связи с закрытием Проекта (протокол заседания организационного штаба по проектному управлению в Лен. области от 16.12.2019г. №72-13287/2019 )</t>
  </si>
  <si>
    <t>Развитие транспортной инфраструктуры на сельских территориях
Увеличение расходов в связи с направлением расходов ГП Лен. области "Комплексное развитие сельских территорий Ленинградской области" на финансирование а/д общего пользования регионального и межмуниципального значения (заказчик - ГКУ "Ленавтодор"). Проектирование объектов а/д общего пользования регионального и межмуниципального значения начато с 2020 года</t>
  </si>
  <si>
    <t>Развитие транспортной инфраструктуры на сельских территориях
Уменьшение расходов в связи с отсутствием заявок от администраций МО ЛО на финансирование объектов а/д общего пользования местного значения в рамках ГП Лен. области "Комплексное развитие сельских территорий Ленинградской области"</t>
  </si>
  <si>
    <t xml:space="preserve">Разработка и утверждение планов обеспечения транспортной безопасности объектов транспортной инфраструктуры Ленинградской области
Увеличение расходов в связи с уточнением плана финансирования данного мероприятия </t>
  </si>
  <si>
    <t xml:space="preserve">Оценка уязвимости объектов транспортной инфраструктуры Ленинградской области
Уменьшение расходов в связи с уточнением плана финансирования данного мероприятия </t>
  </si>
  <si>
    <t>Капитальный ремонт автомобильных дорог общего пользования регионального и межмуниципального значения
Увеличение расходов на завершение работ по капитальному ремонту а/д и ввод объектов в эксплуатацию</t>
  </si>
  <si>
    <t xml:space="preserve">Разработка и утверждение планов обеспечения транспортной безопасности объектов транспортной инфраструктуры Ленинградской области
Уменьшение расходов в связи с уточнением плана финансирования данного мероприятия </t>
  </si>
  <si>
    <t xml:space="preserve">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 
Увеличение на выполнение строительно-монтажных работ по устройству наружного освещения  и тротуаров на а/д регионального значения </t>
  </si>
  <si>
    <t xml:space="preserve">Строительство автомобильных дорог общего пользования регионального и межмуниципального значения.  
Уменьшение расходов, в т.ч. по объектам: 1.1) стр-во мост.перех. ч/р Волхов на подъезде к г.Кириши - уменьшение в 2021г. на сумму 736 497,6 тыс. руб., в 2022г. на сумму 664 227,6 тыс. руб., в связи с уточнением плана финансирования строительно-монтажных работ за счет средств областного бюджета, в связи с выделением средств из федерального бюджета; 1.2.) стр-во а/д нового выхода из Санкт-Петербурга от КАД в обход населенных пунктов Мурино и Новое Девяткино с выходом на существующую а/д "Санкт-Петербург-Матокса" - увеличение в 2021г. на сумму 325 401,1 тыс. руб., в 2022г. на сумму 325 617,4 тыс. руб. на исполнение принятых обязательств по закл. г/к на выполнение строительно-монтажных работ по сопровождению объекта.                                                                      </t>
  </si>
  <si>
    <t xml:space="preserve">Строительство автомобильных дорог общего пользования регионального и межмуниципального значения  
Увеличение расходов в связи с уточнением адресной программы объектов ПИР будущих лет                          </t>
  </si>
  <si>
    <t>Реконструкция автомобильных дорог общего пользования регионального и межмуниципального значения. 
Уменьшение расходов по рек-ции а/д "Войпала-Сирокасска-Васильково-г.Шальдиха" на участке км 13-км 14 с устройством нового водопропускного сооружения на р.Рябиновка в Кировском р-не  в связи с уточнением стоимости объекта после прохождения гос. экспертизы проекта</t>
  </si>
  <si>
    <t>Строительство автомобильных дорог общего пользования регионального и межмуниципального значения
Уменьшение расходов, в т.ч. по объектам: 1.1) стр-во транспортной развязки на пересечении а/дороги "СПб-з-д им.Свердлова- Всеволожск (км39) с железной дорогой на  перегоне Всеволожск-Мельничный Ручей во Всеволож. р-не Лен. области - уменьшение в 2021г. на сумму  400 000,0 тыс. руб. и в 2022г. на сумму 435 852,1 тыс. руб., в связи с уточнением плана финансирования строительно-монтажных работ за счет средств областного бюджета в связи с выделением средств из федерального бюджета</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</si>
  <si>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
Увеличение расходов производится по результатам проведенного Комитетом отбора претендентов на предоставление субсидий из областного бюджета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 заключенным в 2019г., сроком до 2021г., согласно Порядка, утвержденного постановлением  Правительства Лен. области от 27.06.2019г. №292</t>
  </si>
  <si>
    <t>1.2.) стр-во а/д нового выхода из Санкт-Петербурга от КАД в обход населенных пунктов Мурино и Новое Девяткино с выходом на существующую а/д "Санкт-Петербург-Матокса" - уменьшение в 2021г. на сумму 477 401,1 тыс. руб., в 2022г. на сумму 442 617,4 тыс. руб. в связи с планируемым расторжением г/к от 29.12.2018г. №0495, заключенного между ГКУ "Ленавтодор" и АО ПО "Возрождение" и исключением объекта из паспорта федерального (регионального) проекта "Дорожная сеть". Строительство а/д невозможно, в связи с непредоставлением собственником инженерных сетей (ПАО «ФСК ЕЭС») технических условий на переустройство электрических сетей (330 кВ), а также выявление новых инженерных сетей в створе строящейся а/д. Паспорт федерального (регионального) проекта "Дорожная сеть" будет приведен в соответствие с объемами бюджетных ассигнований, выделенных на 2020г.</t>
  </si>
  <si>
    <t xml:space="preserve">Реконструкция автомобильных дорог общего пользования регионального и межмуниципального значения  
Увеличение расходов в 2020 году на сумму 40 000,0 тыс. руб., из них увеличение на сумму 40 500,0 тыс. руб. в связи с уточнением адресной программы объектов ПИР будущих лет, уменьшение расходов на сумму 500,0 тыс. руб. в связи с уточнением стоимости объекта реконструкции моста ч/р Мойка. Увеличение расходов в 2021-2022 годах на проведение конкурсных процедур на выполнение строительно-монтажных работ и работ по сопровождению объекта реконструкции а/д общего пользования регионального значения «Санкт-Петербург – Колтуши на участке КАД – Колтуши» во Всеволожском районе Ленинградской области. Размещение государственного заказа планируется в 2020г., сроком до 2024 года                            </t>
  </si>
  <si>
    <t>Обеспечение деятельности (услуги, работы) государственных учреждений
Увеличение расходов, в т.ч.: на управление Проектом - 1260,3 тыс. руб., на аудит  Проекта - 175,0 тыс. руб., на связь с общественностью, публикации, связанные с реализацией Проекта - 35,0 тыс. руб.</t>
  </si>
  <si>
    <t xml:space="preserve">Строительство автомобильных дорог общего пользования регионального и межмуниципального значения 
Уменьшение в связи с поступлением денежных средств в доход областного бюджета ЛО в соответствии с Договором пожертвования от 06.09.2019г. №б/н, заключенным между Комитетом по дорожному хозяйству Ленинградской областью и ООО "ИНГКА" на "Строительство подъезда к ТПУ "Кудрово" с реконструкцией транспортной развязки на км 12+575 а/д Р-21 "Кола"", в т.ч. на 1 этап: "Стр-во подъезда к ТПУ "Кудрово" (строительство продолжения а/д общего пользования регионального значения "Подъезд к Кудрово" (Центральная ул.) до а/д общего пользования федерального значения Р-21 "Кола" с устройством местного проезда)"                          </t>
  </si>
  <si>
    <t xml:space="preserve">Реконструкция автомобильных дорог общего пользования регионального и межмуниципального значения   
Уменьшение в связи с поступлением денежных средств в доход областного бюджета ЛО в соответствии с Договором пожертвования от 06.09.2019г. №б/н, заключенным между Комитетом по дорожному хозяйству Ленинградской областью и ООО "ИНГКА"  на  "Строительство подъезда к ТПУ "Кудрово" с реконструкцией транспортной развязки на км 12+575 а/д Р-21 "Кола"", в т.ч. на 2 этап: "Реконструкция транспортной развязки на 12+575 км  а/д общего пользования федерального значения Р-21 "Кола" и перераспределением средств на другие объекты адресной инвестиционной программы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</si>
  <si>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
Увеличение расходов на закупку оборудования для содержания автомобильных дорог общего пользования регионального и межмуниципального значения в соответствии с Договором о предоставлении Гранта № 1803112-KS1608 и сметой бюджета проекта</t>
  </si>
  <si>
    <t>Содержание автомобильных дорог общего пользования регионального и межмуниципального значения
увеличение расходов на разработку концепции развития дорожной деятельности в сфере содержания автомобильных дорог общего пользования регионального и межмуниципального значения  в соответствии с Договором о предоставлении Гранта № 1803112-KS1608 и сметой бюджета проекта</t>
  </si>
  <si>
    <t>Разработка и реализация проектов оснащения объектов транспортной инфраструктуры Ленинградской области техническими средствами
Увеличение расходов в связи с необходимостью реализации  мероприятия для исполнения требований ФЗ №16-ФЗ "О транспортной безопасности" (антитеррор)</t>
  </si>
  <si>
    <t>Внедрение целевой модели цифровой образовательной среды в общеобразовательных организациях и профессиональных образовательных организациях
(изменение КБК в целях приведения бюджетной классификации в соответствие с направлением расходования средств)</t>
  </si>
  <si>
    <t>Внедрение целевой модели цифровой образовательной среды в общеобразовательных организациях и профессиональных образовательных организациях (изменение КБК в целях приведения бюджетной классификации в соответствие с направлением расходования средств)</t>
  </si>
  <si>
    <t>Субсидии на укрепление материально-технической базы Ресурсных центров (уточнение бюджетополучателей)</t>
  </si>
  <si>
    <t>Ремонтные работы в прочих организациях (уточнение бюджетополучателей)</t>
  </si>
  <si>
    <r>
      <t>Реализация программ профессионального образования 
Субсидии на государственное задание образовательным организациям, реализующим программы профессионального образования (в связи с увеличением расходов на содержание имущества (тарифов на оплату тепло- и электроэнергии более чем на 4% (стоимость кВт/ч - 10,3 руб., стоимость Гкал 4 801,06 руб.) -  Кировский район -</t>
    </r>
    <r>
      <rPr>
        <sz val="11"/>
        <rFont val="Times New Roman"/>
        <family val="1"/>
      </rPr>
      <t xml:space="preserve"> 1 233,5  тыс.руб. </t>
    </r>
    <r>
      <rPr>
        <sz val="12"/>
        <rFont val="Times New Roman"/>
        <family val="1"/>
      </rPr>
      <t>Уточнение субсидий на финансовое обеспечение выполнения государственного задания в Лисинском лесном колледже - 3 046,4 тыс.руб. (32 человека переведенных из колледжей и школ х 95 200 руб.). Увеличение содержания имущества в ЛЛК за счет централизованной закупки щепы для котельной (2 622 Гкал х 1 692 руб. стоимость 1 Гкал)</t>
    </r>
  </si>
  <si>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                                                                                     Уточнение КБК</t>
  </si>
  <si>
    <r>
      <t xml:space="preserve">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t>
    </r>
    <r>
      <rPr>
        <sz val="12"/>
        <rFont val="Times New Roman"/>
        <family val="1"/>
      </rPr>
      <t>Уменьшение ассигнований областного бюджета в связи с отсутствием софинансирования из федерального бюджета</t>
    </r>
  </si>
  <si>
    <r>
      <t xml:space="preserve">Ликвидация несанкционированных свалок в границах городов и наиболее опасных объектов накопленного экологического вреда окружающей среде.                                </t>
    </r>
    <r>
      <rPr>
        <sz val="12"/>
        <rFont val="Times New Roman"/>
        <family val="1"/>
      </rPr>
      <t xml:space="preserve"> Уточнение кода целевой статьи расходов - отнесение расходов к  коду с признаком федерального (регионального) проекта, в рамках которого планируется осуществление работ по рекультивации свалки твёрдых бытовых отходов в МО «Сосновоборский городской округ», д. Ракопежи</t>
    </r>
  </si>
  <si>
    <r>
      <t xml:space="preserve">Ликвидация несанкционированных свалок в границах городов и наиболее опасных объектов накопленного экологического вреда окружающей среде.                                </t>
    </r>
    <r>
      <rPr>
        <sz val="12"/>
        <rFont val="Times New Roman"/>
        <family val="1"/>
      </rPr>
      <t xml:space="preserve">  Уточнение кода целевой статьи расходов</t>
    </r>
  </si>
  <si>
    <r>
      <t xml:space="preserve">Описание местоположения границ между Ленинградской областью и смежными субъектами Российской Федерации, границ муниципальных образований 
</t>
    </r>
    <r>
      <rPr>
        <sz val="12"/>
        <rFont val="Times New Roman"/>
        <family val="1"/>
      </rPr>
      <t>4 000,0 тысяч рублей - оплата работ по контракту №4 от 05.08.2019 по уточнению границы между Ленинградской областью и Новгородской областью.
1 729,9 тысяч рублей - на выполнение работ по внесению изменений в сведения Единого государственного реестра недвижимости о границах муниципальных образований  в рамках внесения изменений в областной закон Ленинградской области от 15.06.2010 № 32-оз "Об административно-территориальном устройстве Ленинградской области и порядке его изменения"</t>
    </r>
  </si>
  <si>
    <t>Увеличение расходов для приобретения файлового сервера и ремонта крыльца запасного эвакуационного выхода  ГКУК ЛО "Ленинградская областная детская библиотека"</t>
  </si>
  <si>
    <t>Перераспрделение средств, предусмотренных на реализацию мероприятий на капитальный ремонт объектов культуры городских поселений Ленинградской области (субсидии органам местного самоуправления Ломоносовский район)</t>
  </si>
  <si>
    <t>Проведение мероприятий, посвященных значимым событиям, продвижению культурных брендов Ленинградской области:
- участие делегации студентов и преподавателей ГБ ПОУ «Ленинградский областной колледж культуры и искусства» в презентационных мероприятиях ЛО в рамках шестого Форума молодых деятелей культуры и искусств «Таврида» и фестиваля творческих сообществ «Таврида - АРТ» 21-23 августа 2020 года в Республике Крым - 1 500,3 тыс. руб.
- гастроли ГБУК ЛО «Симфонический оркестр Ленинградской области» в Страсбурге (исполнение 7-й «Ленинградской» Симфонии Д.Д. Шостаковича во Дворце музыки Страсбурга на концерте, посвященном 75-летию Великой Победы) 22-25 апреля 2020 года  - 3 863,0 тыс. руб.</t>
  </si>
  <si>
    <r>
      <t xml:space="preserve">Расходы на укрепление материально-технической базы государственных учреждений (театры)
</t>
    </r>
    <r>
      <rPr>
        <sz val="12"/>
        <rFont val="Times New Roman"/>
        <family val="1"/>
      </rPr>
      <t>(В целях планируемого софинансирования расходов на техническое переоснащение театров в 2020 году)</t>
    </r>
  </si>
  <si>
    <t>Обеспечение деятельности (услуги, работы) государственных учреждений                                                       Увеличение расходов казенному учреждению ЛОГКУ "Агентство природопользования" на командировочные расходы</t>
  </si>
  <si>
    <t xml:space="preserve">Субсидии на организацию работы школьных лесничеств                                                  Уточнение КБК 
</t>
  </si>
  <si>
    <t xml:space="preserve">Субсидии на организацию работы школьных лесничеств                                                  Уточнение КБК </t>
  </si>
  <si>
    <t>Мероприятия по экологическому воспитанию, образованию, просвещению, изданию эколого-просветительской литературы                                                               Уточнение КБК</t>
  </si>
  <si>
    <t xml:space="preserve">Мероприятия и проекты                                                                  Уточнение КБК </t>
  </si>
  <si>
    <r>
      <t xml:space="preserve">Осуществление отдельных полномочий в области лесных отношений
</t>
    </r>
    <r>
      <rPr>
        <sz val="12"/>
        <rFont val="Times New Roman"/>
        <family val="1"/>
      </rPr>
      <t>На оплату судебных расходов по исполнительному листу</t>
    </r>
  </si>
  <si>
    <t>Финансовое обеспечение затрат в связи с производством продукции и вещанием региональных телеканалов Ленинградской области                                            Уточнение КБК по результатам конкурсного отбора по предоставлению субсидий</t>
  </si>
  <si>
    <t>Финансовое обеспечение затрат в связи с производством продукции и вещанием региональных телеканалов Ленинградской области
Уточнение КБК по результатам конкурсного отбора по предоставлению субсидий</t>
  </si>
  <si>
    <t>Финансовое обеспечение затрат в связи с производством продукции районными телерадиокомпаниями Ленинградской области. Уточнение КБК по результатам конкурсного отбора по предоставлению субсидий</t>
  </si>
  <si>
    <t>Субсидии на внедрение цифровой платформы вовлечения граждан в решение вопросов городского развития муниципальных образований Ленинградской области
В связи с нецелесообразностью предоставления субсидии муниципальным образованиям из областного бюджета ввиду низких затрат на тиражирование цифровой платформы на ресурсе ПАО "Мегафон", приобретенной в 2019 году в городах Гатчина и Сосновый Бор</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</si>
  <si>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1) Уменьшение нераспределенного остатка субсидии в размере 170 000 тыс. рублей по итогам проведенного конкурсного отбора в 2020 году.
2) Уменьшение бюджетных ассигнований на 111 836 тыс. рублей по переходящим объектам в связи с корректировкой сроков по заключенным МК на ПИР и СМР (увеличение сроков работ в связи с прохождением газораспределительных сетей по землям Лесного фонда, землям Министерства обороны РФ, необходимостью доп. работ в связи с пересечением газораспределительных сетей региональных дорог, рек, ж/д переездов)</t>
  </si>
  <si>
    <t>Субсидии на капитальное строительство (реконструкцию) объектов теплоэнергетики, включая проектно-изыскательские работы
На реконструкцию и техническое перевооружение источников теплоснабжения (котельных), по которым имеются предписания Ростехнадзора и в целях получения указанными котельными паспортов готовности к отопительному сезону</t>
  </si>
  <si>
    <t>Возмещение части затрат газоснабжающим организациям в связи с реализацией сжиженных углеводородных газов населению
В областном бюджете ЛО на 2020 год газоснабжающим организациям, реализующим СУГ для бытовых нужд населения ЛО предусмотрено 246560,0 тыс. руб. В соотвествии с прогнозным расчетом ЛенРТК планируемая сумма составляет - 297552,0 тыс.руб.</t>
  </si>
  <si>
    <t>Исполнение судебных актов Российской Федерации и мировых соглашений по возмещению вреда
В целях финансового обеспечения расходов по исполнению судебных решений  в случае возможного судебного решения не в ппользу Комитета (7 исков)</t>
  </si>
  <si>
    <t>Обеспечение деятельности (услуги, работы) государственных учреждений
На 01.01.2020 в ГКУ ЛО "ЦЭПЭ ЛО" образовалась кредиторская задолженность по НДС в сумме 39 660 руб. и налогу на прибыль в сумме 39 660 руб. в связи с продажей автомобиля в декабре 2019 года. Доход от продажи автомобиля поступил в доходную часть областного бюджета в декабре 2019 года. При формировании сметы подведомственного учреждения на 2020 год уазанные затраты предусмотрены не были</t>
  </si>
  <si>
    <t>Субсидии на строительство и реконструкцию объектов культуры Ленинградской области. 
Дом культуры на 300 мест в г.п.Лебяжье Ломоносовского района, в том числе проектирование - уточнение заказчика по объекту.</t>
  </si>
  <si>
    <t>Проектирование, строительство и реконструкция объектов государственной собственности.
Дом культуры на 300 мест в г.п.Лебяжье Ломоносовского района, в том числе проектирование +8485,0 т.р. Цена ГК - 9 780 тыс.руб. В 2020 г.оплата 2 этапа - 3 707,3293 тыс.руб. и оплата 3 этапа - 4 776,89578 тыс.руб. Заказчик по объекту - ГКУ "УС ЛО"</t>
  </si>
  <si>
    <t xml:space="preserve">Субсидии на строительство, реконструкцию, приобретение и пристрой объектов для организации общего образования
1. Организация строительства муниципального образовательного учреждения "Средняя общеобразовательная школа" на 600 мест, г. Шлиссельбург + 39 825,0 т.р. корректировка ПСД
2. Организация строительства муниципального образовательного учреждения "Средняя общеобразовательная школа" на 220 мест, дер.Большая Пустомержа +58 527,0 т.р. корректировка ПСД
3. Пристройка к Федоровской СОШ Тосненского района +9939,0т.р. неиспользованные остатки субсидии 2018 года по СМР с пересчетом на новый процент софинансирования 
4.  Школа Толмачево Лужского района +14 910,0 т.р. неиспользованные остатки субсидии 2018 года по СМР с пересчетом на новый процент софинансирования 
</t>
  </si>
  <si>
    <t xml:space="preserve">Субсидии на строительство и реконструкцию объектов культуры Ленинградской области. (Реконструкция здания начальной школы под МКОУ ДОД "Никольская детская школа искусств" и Никольскую городскую библиотеку" -70000, 0 т.р. -  Выявлена необходимость корректировки ПСД.  ПСД в разработке, планируемый срок получения заключения экспертизы – апрель 2020. После планируется проведение конкурсных процедур по выбору подрядной организации на завершение строительства объекта
</t>
  </si>
  <si>
    <t xml:space="preserve">Государственная программа Ленинградской области "Устойчивое общественное развитие в Ленинградской области". Проектирование, строительство, реконструкция и приобретение объектов государственной собственности
Объект культурного наследия "Городская усадьба Клаповской", г. Москва, ул.Гончарная, д.14
</t>
  </si>
  <si>
    <t xml:space="preserve">Государственная программа Ленинградской области "Устойчивое общественное развитие в Ленинградской области"  Подпрограмма "Молодежь Ленинградской области". Завершение реконструкции второй очереди здания ГБУ ЛО "Центр досуговых, оздоровительных и учебных программ "Молодежный"
</t>
  </si>
  <si>
    <t xml:space="preserve">Строительство (реконструкция) объектов здравоохранения и приобретение объектов недвижимого имущества для нужд здравоохранения
Проектирование, строительство, реконструкция и приобретение объектов государственной собственности. 
1.Строительство врачебной амбулатории в гор. пос. Толмачево Лужского района + 1935,0 т.р., корректировка ПСД; 
2. Поликлиника на 600 посещений в смену в г.п.Новоселье Ломоносовского района, в т.ч. проектирование +1995,0 т.р. оплата частичной экспертизы  </t>
  </si>
  <si>
    <t xml:space="preserve">Субсидии на строительство, реконструкцию и приобретение объектов для организации дошкольного образования Строительство муниципального дошкольного образовательного учреждения "Винницкий детский сад на 95 мест с бассейном" в с.Винницы Подпорожского района для заключения МК на СМР  
</t>
  </si>
  <si>
    <t>Государственная программа Ленинградской области "Комплексное развитие сельских территорий Ленинградской области"
Для соблюдения условий софинансирования по федеральному соглашению</t>
  </si>
  <si>
    <t>Государственная программа Ленинградской области "Комплексное развитие сельских территорий Ленинградской области"
Для соблюдения условий софинансирования по федеральным соглашениям</t>
  </si>
  <si>
    <t xml:space="preserve">Создание инженерной и транспортной инфраструктуры на земельных участках, предоставленных бесплатно гражданам. Администрация Сертолово Всеволожского МР получила положительное заключение ГАУ "Леноблгосэкспертиза" на проектно-сметную документацию по строительству объектов инженерной и транспортной инфраструктуры в мкр. Черная Речка, г. Сертолово (32 участка) в декабре 2019 года (за пределами срока подачи заявок на конкурсный отбор). В  связи с этим средства областного бюджета, предусмотренные в областном бюджете в 2020-2022 годах в настоящее время планируется распределить тем муниципальным образованиям, чьи заявки были рассмотрены в 2019 году. По результатам проведения конкурсного отбора МО ЛО средства областного бюджета, предусмотренные в 2020-2022 годах, планируется распределить до 1 марта 2020 года в полном объеме (исходя из сумм заявок муниципальных образований ЛО). Учитывая изложенное, дополнительные средства областного бюджета в 2020-2022 годах необходимы для проведения дополнительного отбора и предоставления субсидии МО Сертолово на указанные цели.2020г.+20568,3 т.р 2021г. +36988,2 т.р. 2022г.+37259,0т.р. В том числе в табл.на перераспр.2020г.+2907,0т.р. в табл.увелич.17 661,3 т.р., 2021г в табл.на перераспр+2508,7т.р.в табл.увелич.34479,5 т.р 2022г табл.на перераспр.37259,0т.р </t>
  </si>
  <si>
    <t>Государственная программа Ленинградской области "Комплексное развитие сельских территорий Ленинградской области" 
Для соблюдения условий софинансирования по федеральному соглашению</t>
  </si>
  <si>
    <r>
      <t xml:space="preserve">Обеспечение деятельности (услуги, работы) государственных учреждений                                       </t>
    </r>
    <r>
      <rPr>
        <sz val="12"/>
        <rFont val="Times New Roman"/>
        <family val="1"/>
      </rPr>
      <t xml:space="preserve"> Увеличение расходов казенного учреждения ЛОГКУ "Леноблохота" на приобретение основных средств</t>
    </r>
  </si>
  <si>
    <r>
      <t xml:space="preserve">Государственные функции в сфере сохранения, воспроизводства и использования объектов животного мира и охотничьих ресурсов
</t>
    </r>
    <r>
      <rPr>
        <sz val="12"/>
        <rFont val="Times New Roman"/>
        <family val="1"/>
      </rPr>
      <t>Уменьшение потребности в горюче-смазочных материалах</t>
    </r>
  </si>
  <si>
    <t>Оказание специализированной медицинской помощи, скорой, в том числе скорой специализированной, медицинской помощи, медицинской эвакуации
(ГКУЗ МИАЦ - для оплаты контрактов на оказание услуг по совершенствованию механизма оплаты оказания медицинских услуг (переход на оплату по клинико-статистическим группам); для оплаты пеней по налогу на доходы физических лиц: для выплататы среднего заработка на период трудоустройства в связи с реорганизаций с 1.04.2020 г.  и сокращением штатов в ГКУЗ "Центр крови Ленинградской области", а также для выплаты денежной компенсации сотрудникам при наличии вредных условий труда (замена выдачи молока)</t>
  </si>
  <si>
    <t>Оказание специализированной медицинской помощи, скорой, в том числе скорой специализированной, медицинской помощи, медицинской эвакуации</t>
  </si>
  <si>
    <t>Первичная медико-санитарная помощь, а также система раннего выявления заболеваний, патологических состояний и факторов риска их развития, включая проведение медицинских осмотров и диспансеризации населения
(в соответствии с распоряжением Комитета в ГКУЗ "Областная туберкулезная больцица в г. Тихвине" с 1.04.2020г. открывается амбулаторно-поликлиническое отделение для оказания первичной медико-санитарной помощи в амбулаторных условиях)</t>
  </si>
  <si>
    <t>Первичная медико-санитарная помощь, а также система раннего выявления заболеваний, патологических состояний и факторов риска их развития, включая проведение медицинских осмотров и диспансеризации населения (перераспределение объемов первичной амбулаторной помощи с ГБУЗ ЛО "Бокситогорская МБ" на  ГКУЗ " Областная туберкулезная больцица в г. Тихвине")</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</si>
  <si>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                                       (Уточнение КБК в соответствии с Постановлением Правительства Ленинградской области от 30.12.2019 № 642 «О территориальной программе государственных гарантий бесплатного оказания гражданам медицинской помощи в Ленинградской области на 2020 год и на плановый период 2021 и 2022 годов»)</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</si>
  <si>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№204 "О национальных целях и стратегических задачах развития Российской Федерации на период до 2024 года"
Перераспределение зарезервированных средств обусловлено необходимостью увеличения расходов, направленных на реализацию национальных проектов, а также на достижение целей и задач, содержащихся в Указе №204</t>
  </si>
  <si>
    <t xml:space="preserve">Строительство автомобильных дорог общего пользования регионального и межмуниципального значения
1.1. стр-во транспортной развязки на пересечении а/дороги "СПб-з-д им.Свердлова- Всеволожск (км39) с железной дорогой на  перегоне Всеволожск-Мельничный Ручей во Всеволож. р-не Лен. области - увеличение в 2020г. на сумму 181 384,6  тыс. руб., из них в связи с планируемым досрочным вводом объекта в эксплуатацию - 178 316,0 тыс. руб., на плату за землю при изъятии (выкупе) земельных участков и возмещение стоимости сносимых строений - 3 068,6 тыс. руб.; 
1.2. стр-во а/д нового выхода из Санкт-Петербурга от КАД в обход населенных пунктов Мурино и Новое Девяткино с выходом на существующую а/д "Санкт-Петербург-Матокса" - уменьшение в 2020г. на сумму 184 693,7 тыс. руб. в связи с планируемым расторжением г/к от 29.12.2018г. №0495, заключенного между ГКУ "Ленавтодор" и АО ПО "Возрождение" и исключением объекта из паспорта федерального (регионального) проекта "Дорожная сеть". Строительство а/д невозможно, в связи с непредоставлением собственником инженерных сетей (ПАО «ФСК ЕЭС») технических условий на переустройство электрических сетей (330 кВ), а также выявление новых инженерных сетей в створе строящейся а/д; </t>
  </si>
  <si>
    <t>1.3. подключение международного автомобильного вокзала в составе ТПУ "Девяткино" к КАД (стр-во транспортной развязки на км 30+717 прямого хода КАД с подключением международного автомобильного вокзала в состав ТПУ "Девяткино") - увеличение в 2020г. на сумму 253 309,1 тыс. руб.,  из них на исполнение принятых обязательств по закл. г/к на выполнение строительно-монтажных работ и работ по сопровождению объект,а для обеспечения ввода объекта в эксплуатацию- 202 809,1 тыс. руб., на увеличение стоимости строительно-монтажных работ в пределах 10% - 50 000,0 тыс. руб. , на плату за землю при изъятии (выкупе) земельных участков - 500,0 тыс. руб. Паспорт федерального (регионального) проекта "Дорожная сеть" будет приведен в соответствие с объемами бюджетных ассигнований, выделенных на 2020 год</t>
  </si>
  <si>
    <t>Субсидии на строительство, реконструкцию, приобретение объектов общеобразовательных организаций
Средства необходимы  для приобретения в муниципальную собственность школы на 550 мест в пос. Новоселье Ломоносовского района (введена в эксплуатацию 14.01.2020 года). Застройщик планирует достраивать многоквартирный дом обманутых дольщиков</t>
  </si>
  <si>
    <t>Строительство и реконструкция (модернизация) объектов питьевого водоснабжения
В целях включения в Национальный проект "Чистая вода" в 2020 году следующих объектов:
1) Расширение и реконструкция площадки резервуаров чистой воды водопроводной насосной станции 3-го подъема городского поселения Никольское, расположенных по адресу: Ленинградская область, Тосненский район, г. Никольское, ул. Заводская;
2) Реконструкция сети водопровода от насосной станции 1 водоподъема до станции водоочистных сооружений по адресу: Ленинградская область, г. Кириши, Волховская набережная.
Средства необходимы для заключения ГК на выполнение СМР в 2020 году. Завершение строительства указанных объектов в 2021 и 2022 году будет осуществлено за счет имеющихся лимитов финансирования за счет средств ОБ и ФБ в рамках НП "Чистая вода"</t>
  </si>
  <si>
    <r>
      <t xml:space="preserve">Дополнительная потребность  по заявкам сельскохозяйственных товаропроизводителей в субсидиях на возмещение части затрат по строительству объектов агропромышленного комплекса
</t>
    </r>
  </si>
  <si>
    <t>В целях реализации мероприятия  по созданию и реализации пилотного проекта системы сбора, транспортировки и утилизации отходов I-IV классов опасности   осуществлены мероприятию по размещению экобоксов в трех муниципальных районах Ленинградской области</t>
  </si>
  <si>
    <t xml:space="preserve">Субсидии муниципальным образованиям Ленинградской области на ликвидацию несанкционированных свалок на территории Ленинградской области </t>
  </si>
  <si>
    <t xml:space="preserve">На осуществление работ по переносу внешних данных ИАС "Животный мир" на сервера Правительства Ленинградской области </t>
  </si>
  <si>
    <t>Субсидии на реализацию мероприятий, направленных на повышение качества городской среды</t>
  </si>
  <si>
    <t>Дополнительное софинансирование муниципальных программ формирования современной городской среды
Особое внимание требуется уделить приграничным городам и историческим поселениям: г. Светогорск, г. Ивангород, г. Новая Ладога, г. Шлиссельбург</t>
  </si>
  <si>
    <t xml:space="preserve">Создание в 2020 году 3 экологических маршрутов -10 043,5 т.р.,
в 2021 году - создание 7 экологических маршрутов -15 394,4 т.р.,
в 2022 году - создание 10 экологических маршрутов - 23 000,0 т.р.
</t>
  </si>
  <si>
    <t>Обустройство в 2020 году 3 экологических маршрутов – 18 452,9 т.р., в 2021 году - содержание 6 экологических маршрутов, обустройство 8 экологических маршрутов -15 546,7 т.р., в 2022 году - содержание 21 экологического маршрута, обустройство 1 экологического маршрута - 25 635,1 т.р.</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</si>
  <si>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</si>
  <si>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Увеличение расходов на сумму 47 309,2 тыс. руб.,  в т.ч. по объектам: 1.1) стр-во подъезда к г. Всеволожск - увеличение на сумму 13 220,3  тыс. руб., из них на исполнение принятых обязательств по закл. г/к на разработку проектной документации - 5196,3 тыс. руб., на экспертизу проектной и сметной документации - 8024,0 тыс. руб.; 1.2)  стр-во мост.перех. ч/р Волхов на подъезде к г.Кириши - уменьшение на сумму 110 000,0 тыс. руб. в связи с выделением средств из федерального бюджета на финансирование строительно-монтажных работ на  объекте; 1.3.) стр-во а/д нового выхода из Санкт-Петербурга от КАД в обход населенных пунктов Мурино и Новое Девяткино с выходом на существующую а/д "Санкт-Петербург-Матокса" - увеличение на сумму 97 949,6 тыс. руб. для завершения работ на объекте, исходя из ожидаемого исполнения в текущем году. В 2020 году планируется расторжение г/к от 29.12.2018г. №0495, заключенного между ГКУ "Ленавтодор" и АО ПО "Возрождение" и исключением объекта из паспорта федерального (регионального) проекта "Дорожная сеть". Строительство а/д невозможно, в связи с непредоставлением собственником инженерных сетей (ПАО «ФСК ЕЭС») технических условий на переустройство электрических сетей (330 кВ), а также выявление новых инженерных сетей в створе строящейся а/д; </t>
  </si>
  <si>
    <t>Принимая во внимание высокую социальную значимость мероприятий  и в связи с большим объемом заявок, поступивших от муниципальных образований Ленинградской области в рамках предварительного отбора муниципальных образований Ленинградской области для выделения субсидий на реализацию мероприятий по благоустройству дворовых территорий, выявлена острая потребность в выделении дополнительных средств на реализацию укзанных мероприятий</t>
  </si>
  <si>
    <t>В связи с изменениями, внесенными в областной закон от 22.11.2002 № 51-оз «О транспортном налоге», в части отмены льготы для организаций, финансируемых за счет средств областного бюджета, а также в связи с уточненным расчетом транспортного налога за 2020 год с учетом приобретенных транспортных средств в 2019 году и планируемых к приобретению в 2020 году</t>
  </si>
  <si>
    <t>В соответствии с письмом Министра сельского хозяйства Российской Федерации Д.Н.Патрушева от 03.12.2019 №ДП-19-17/17059 и письмом Губернатора Ленинградской области А.Ю.Дрозденко от 27.01.2020 №4-12717/2019-0-1 на базе управления Ленинградской области по государственному техническому надзору и контролю в период с 6 по 8 августа 2020 года планируется проведение всероссийского семинара-совещания работников органов гостехнадзора по теме «О реализации норм законодательства, регламентирующих деятельность органов гостехнадзора». В соответствии с программой проведения указанного мероприятия необходимо увеличение бюджетных ассигнований</t>
  </si>
  <si>
    <t>Комитет по социальной защите населения Ленинградской обалсти</t>
  </si>
  <si>
    <t>Развитие и обеспечение функционирования автоматизированных информационных систем для оказания мер социальной поддержки</t>
  </si>
  <si>
    <t>987 1006 53 4 03 10730 200</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</si>
  <si>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</si>
  <si>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987 1006 53 4 01 98740 200</t>
  </si>
  <si>
    <t>ГКОУ ЛО "Ефимовская школа-интернат" в связи с необходимостью выплаты выходных пособий сотрудникам при сокращении (за февраль и март 2020 года)</t>
  </si>
  <si>
    <t>068 0702 52 2 01 00160 300</t>
  </si>
  <si>
    <t>068 0702 52 2 01 00160 100</t>
  </si>
  <si>
    <t>ГКОУ ЛО "Ефимовская школа-интернат" в связи с необходимостью выплаты выходных пособий сотрудникам при сокращении (уточнение КБК))</t>
  </si>
  <si>
    <t>Исполнение судебных актов Российской Федерации и мировых соглашений по возмещению вреда
(оплата пени по исполнительному листу ФС № 032146412 от 26 ноября 2019 года)</t>
  </si>
  <si>
    <t>962 0801 6890110070 800</t>
  </si>
  <si>
    <t>976 1202 6650398770 800</t>
  </si>
  <si>
    <t>976 1201 6650398770 800</t>
  </si>
  <si>
    <t>976 1202 6650398770 600</t>
  </si>
  <si>
    <t>976 1201 6650398770 600</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</si>
  <si>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 
Уточнение КБК по результатам конкурсного отбора по предоставлению субсидий</t>
  </si>
  <si>
    <t xml:space="preserve">Гранты в форме субсидий из областного бюджета Ленинградской области юридическим лицам и индивидуальным предпринимателям на реализацию медиапроектов 
Уточнение КБК по результатам конкурсного отбора по предоставлению субсидий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</si>
  <si>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
Уточнение КБК по результатам конкурсного отбора по предоставлению субсидий</t>
  </si>
  <si>
    <t xml:space="preserve">Гранты в форме субсидий из областного бюджета Ленинградской области юридическим лицам и индивидуальным предпринимателям на реализацию медиапроектов. 
Уточнение КБК по результатам конкурсного отбора по предоставлению субсидий
</t>
  </si>
  <si>
    <r>
      <t xml:space="preserve">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
</t>
    </r>
    <r>
      <rPr>
        <sz val="12"/>
        <rFont val="Times New Roman"/>
        <family val="1"/>
      </rPr>
      <t>В целях субсидирования некоммерческих организаций,оказывающих услуги по реализации программ дошкольного образования</t>
    </r>
  </si>
  <si>
    <r>
      <t xml:space="preserve">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
</t>
    </r>
    <r>
      <rPr>
        <sz val="12"/>
        <rFont val="Times New Roman"/>
        <family val="1"/>
      </rPr>
      <t>Уточнение КБК в соответствии с результатами конкурсного отбора</t>
    </r>
  </si>
  <si>
    <t>981 10 04 56 1 01 R4970 500</t>
  </si>
  <si>
    <t>981 10 03 56 1 01 R4970 500</t>
  </si>
  <si>
    <t xml:space="preserve">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 Реализация мероприятий по обеспечению жильем молодых семей.
Изменение подраздела бюджетной классификации в соотвествии Приказом Минфина России от 29.11.2019 №206н </t>
  </si>
  <si>
    <t>Субвенции на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t>
  </si>
  <si>
    <t>068 0709 52 7 02 59900 600</t>
  </si>
  <si>
    <t>133 0709 68 2 01 59900 100</t>
  </si>
  <si>
    <t xml:space="preserve">Обеспечение деятельности государственных инженеров-инспекторов гостехнадзора
Иные бюджетные ассигнования
</t>
  </si>
  <si>
    <t xml:space="preserve">Обеспечение деятельности государственных инженеров-инспекторов гостехнадзора
Закупка товаров, работ и услуг для обеспечения государственных (муниципальных) нужд
</t>
  </si>
  <si>
    <t>987 1003 53 1 05 03920 300</t>
  </si>
  <si>
    <t>987 1003 53 1 05 03920 200</t>
  </si>
  <si>
    <t xml:space="preserve">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
</t>
  </si>
  <si>
    <t>Увеличение размера выплаты Детям войны с 3000 до 5000 рублей</t>
  </si>
  <si>
    <t>972 0309 5820213770 200</t>
  </si>
  <si>
    <t xml:space="preserve">Возмещение затрат  по приобретению автомобилей  для транспортного обеспечения огрананов государственной власти Ленинградской области и государственными органами Ленинградской области </t>
  </si>
  <si>
    <t xml:space="preserve">Возмещение затрат связанных с выполнением ремонтных работ помещений,занимаемых огранами государственной власти Ленинградской области и государственными органами Ленинградской области </t>
  </si>
  <si>
    <t xml:space="preserve">На приобретение автомобилей для депутатов Законодательного собрания Ленинградской области 
</t>
  </si>
  <si>
    <t>На ремонт помещений, занимаемых Законодательным собранием Ленинградской области, пл. Растрелли, д.2, лит. А</t>
  </si>
  <si>
    <t xml:space="preserve">С целью оплаты искового требования по делу АО "Дирекция единого заказчика Ленинградской области" </t>
  </si>
  <si>
    <t>Увеличение предельной численности учреждения (10 ед) в целях  исполнения функций администратора доходов бюджета в соответствии с  распоряжением от 28.12.2019 № 193 Комитета правопорядка и безопасности Ленинградской области. Расчет произведен на период с 01.02.2020</t>
  </si>
  <si>
    <t xml:space="preserve">10 лицензий ПП "1С:Предприятие" для 10 новых работников по администрированию доходов на основании сведений с официального сайта 1С, сопровождение программ, право доступа к АИС "Межвед", ГИС ГМП 239,0 тыс.руб; услуги сети Интернет, телефонной связи (2 номера) 93,0 тыс.руб; монтаж ЛВС 120,0 тыс.руб; компьютерное оборудование 10 рабочих мест 945,0 тыс.руб; обеспечение раб мест по администрированию доходов ( программное обеспечение ИАС "Администратор Д" 876,4 тыс.руб, компьютерная техника  218,6)
</t>
  </si>
  <si>
    <t>Реконструкция ГКУ "Объект 58":
текущий ремонт гаража №1 в сумме 8 451,5 тыс. руб.
капитальный ремонт гаража №2 в сумме 24 023,2 тыс.руб.</t>
  </si>
  <si>
    <t>Увеличение расходов на сумму 1 274,2 тыс. руб. в 2020г.  производится по результатам проведенного Комитетом отбора претендентов на предоставление субсидий из областного бюджета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 заключенным в 2019г., сроком до 2021г., согласно Порядка, утвержденного постановлением  Правительства Лен. области от 27.06.2019 №292</t>
  </si>
  <si>
    <t>Увеличение расходов на сумму 25 888,8 тыс. руб., из них:
1) на исполнение принятых обязательств по закл. г/к на сумму 5538,8 тыс. руб., в т.ч.: на обследование мостовых сооружений 5258,8 тыс. руб., на оплату договора снабжения на подачу эл. энергии 280,0 тыс. руб.;
2) на разработку концепции развития дорожной деятельности в сфере содержания автомобильных дорог общего пользования регионального и межмуниципального значения на сумму 7350,0 тыс. руб;
3) на ликвидацию колейности на а/д регионального значения 13000,0 тыс. руб.</t>
  </si>
  <si>
    <t>Увеличение бюджетных ассигнований в целях исполнения концессионного соглашения от 08.08.2018 о создании (строительстве) и эксплуатации объекта спорта - плавательного бассейна в  г. Сертолово
В 2019 году концессионер не предоставил в комитет банковскую гарантию, в связи с чем комитет не смог предоставить  бюджетные инвестиции концессионеру в объеме 162 000 000,00 руб. Банковская гарантия концессионером получена 31 января 2020 года на общую сумму 299 675 472,29 руб. и предоставлена в комитет 03.02.2020. В целях исполнения принятых обязательств по перечислению бюджетных инвестиций концессионеру, комитет просит выделить бюджетные ассигнования за счет средств Ленинградской области для софинансирования субсидий из федерального бюджета, неполученных в 2019 году</t>
  </si>
  <si>
    <r>
      <t>Новое расходное обязательство на предоставление ежемесячных денежных выплат детям, страдающим врожденным буллезным эпидермолизом. Законопроект находится на рассмотрении Законодательного собрания Ленинградской области</t>
    </r>
  </si>
  <si>
    <t>Обеспечение тренировочной и соревновательной деятельности, включая материально-техническое обеспечение и обеспечение подготовки и участия спортивных сборных команд Ленинградской области в спортивных соревнованиях. В рамках реализации указанных мероприятий АО «ФК «Ленинградец» предлагает рассмотреть и поддержать реализацию в 2020 и последующие годы проекта популяризации футбола на территории Ленинградской области. Указанные средства будут направлены организацию и проведение совместных учебно-тренировочных сборов для спортсменов, осуществляющих спортивную подготовку, а так же членов и кандидатов в сборные Ленинградской области по футболу разных возрастов</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</si>
  <si>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</si>
  <si>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</si>
  <si>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В целях обеспечения функционирования и развития региональной государственной информационной системы жилищно-коммунального хозяйства Ленинградской области</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</si>
  <si>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
(Перераспределение в целях обеспечения функционирования и развития региональной государственной информационной системы жилищно-коммунального хозяйства Ленинградской области)</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</si>
  <si>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
(Перераспределение в целях обеспечения функционирования и развития региональной государственной информационной системы жилищно-коммунального хозяйства Ленинградской области)</t>
  </si>
  <si>
    <t>252 0410 6010314490 200</t>
  </si>
  <si>
    <t>Комитет по жилищно-коммунальному хозяйству Ленинградской области</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</si>
  <si>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
(Перераспределение в целях обеспечения функционирования и развития региональной государственной информационной системы жилищно-коммунального хозяйства Ленинградской области)</t>
  </si>
  <si>
    <t>984 0505 5750214070 200</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</si>
  <si>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
(Перераспределение в целях обеспечения функционирования и развития региональной государственной информационной системы жилищно-коммунального хозяйства Ленинградской области)</t>
  </si>
  <si>
    <t>985 0112 6430113870 200</t>
  </si>
  <si>
    <t>Увеличение средств на выплату субсидий некоммерческим организациям на возмещение затрат на оплату труда трудоустроенных инвалидов, доплаты за наставничество в связи с увеличением количества работодателей-участников мероприятия и в связи с увеличением максимального срока, за который производится возмещение затрат (изменения от 09.09.2019 в ПП ЛО от 26.04.2016 №126)</t>
  </si>
  <si>
    <r>
      <t xml:space="preserve">Увеличение средств на выплату субсидий юридическим лицам и ИП на возмещение затрат на оплату труда трудоустроенных: - несовершеннолетних граждан в связи с увеличением максимального срока, за который производится возмещение расходов до 6 мес. (изменения от 09.09.2019 в ПП ЛО от 26.04.2016 №126);
- инвалидов, доплаты за наставничество в связи с увеличением количества работодателей-участников мероприятия и в связи с увеличением максимального срока, за который производится возмещение затрат;
- на возмещение затрат на доплату сотруднику работодателя за наставничество над трудоустроенным лицом из числа детей-сирот и детей, оставшихся без попечения родителей в связи с внесением данного мероприятия в ГП "Содействие занятости населения Ленинградской области" </t>
    </r>
  </si>
  <si>
    <r>
      <t xml:space="preserve">Социально ориентированным некоммерческим организациям, осуществляющим социальную поддержку и защиту ветеранов необходимы дополнительные средства для чествования ветеранов и организации праздничных мероприятий с их участием, а также проведения круглых столов с участием ветеранов ВОВ во исполнение п.5.25 плана основных мероприятий по подготовке и проведению празднования 75-й годовщины победы в ВОВ в Ленинградской области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</si>
</sst>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_ ;\-#,##0.0\ "/>
    <numFmt numFmtId="180" formatCode="_-* #,##0.0_р_._-;\-* #,##0.0_р_._-;_-* &quot;-&quot;?_р_._-;_-@_-"/>
    <numFmt numFmtId="181" formatCode="0.00000"/>
    <numFmt numFmtId="182" formatCode="#,##0.000"/>
    <numFmt numFmtId="183" formatCode="_-* #,##0.0_р_._-;\-* #,##0.0_р_._-;_-* &quot;-&quot;??_р_._-;_-@_-"/>
    <numFmt numFmtId="184" formatCode="#,##0.00000"/>
    <numFmt numFmtId="185" formatCode="#,##0.00_р_."/>
    <numFmt numFmtId="186" formatCode="#,##0.0_р_."/>
    <numFmt numFmtId="187" formatCode="#,##0.0000"/>
    <numFmt numFmtId="188" formatCode="#,##0.0_ ;[Red]\-#,##0.0\ "/>
    <numFmt numFmtId="189" formatCode="_-* #,##0.000_р_._-;\-* #,##0.000_р_._-;_-* &quot;-&quot;??_р_._-;_-@_-"/>
    <numFmt numFmtId="190" formatCode="#,##0.0\ _₽"/>
    <numFmt numFmtId="191" formatCode="#,##0.0\ &quot;₽&quot;"/>
    <numFmt numFmtId="192" formatCode="#,##0.00\ _₽"/>
    <numFmt numFmtId="193" formatCode="_-* #,##0.0\ _₽_-;\-* #,##0.0\ _₽_-;_-* &quot;-&quot;?\ _₽_-;_-@_-"/>
  </numFmts>
  <fonts count="64">
    <font>
      <sz val="10"/>
      <name val="Arial"/>
      <family val="0"/>
    </font>
    <font>
      <u val="single"/>
      <sz val="10"/>
      <color indexed="12"/>
      <name val="Arial"/>
      <family val="2"/>
    </font>
    <font>
      <u val="single"/>
      <sz val="10"/>
      <color indexed="36"/>
      <name val="Arial"/>
      <family val="2"/>
    </font>
    <font>
      <sz val="10"/>
      <name val="Arial Cyr"/>
      <family val="0"/>
    </font>
    <font>
      <sz val="8"/>
      <name val="Arial Cyr"/>
      <family val="0"/>
    </font>
    <font>
      <b/>
      <sz val="12"/>
      <name val="Times New Roman"/>
      <family val="1"/>
    </font>
    <font>
      <sz val="12"/>
      <name val="Times New Roman"/>
      <family val="1"/>
    </font>
    <font>
      <b/>
      <sz val="12"/>
      <color indexed="8"/>
      <name val="Times New Roman"/>
      <family val="1"/>
    </font>
    <font>
      <sz val="12"/>
      <color indexed="63"/>
      <name val="Times New Roman"/>
      <family val="1"/>
    </font>
    <font>
      <sz val="12"/>
      <color indexed="8"/>
      <name val="Times New Roman"/>
      <family val="1"/>
    </font>
    <font>
      <sz val="12"/>
      <name val="Arial"/>
      <family val="2"/>
    </font>
    <font>
      <b/>
      <i/>
      <sz val="12"/>
      <name val="Times New Roman"/>
      <family val="1"/>
    </font>
    <font>
      <b/>
      <sz val="11"/>
      <name val="Times New Roman"/>
      <family val="1"/>
    </font>
    <font>
      <i/>
      <sz val="12"/>
      <name val="Times New Roman"/>
      <family val="1"/>
    </font>
    <font>
      <sz val="10"/>
      <name val="Times New Roman"/>
      <family val="1"/>
    </font>
    <font>
      <b/>
      <sz val="10"/>
      <name val="Arial"/>
      <family val="2"/>
    </font>
    <font>
      <sz val="11"/>
      <name val="Times New Roman"/>
      <family val="1"/>
    </font>
    <font>
      <b/>
      <sz val="12"/>
      <color indexed="63"/>
      <name val="Times New Roman"/>
      <family val="1"/>
    </font>
    <font>
      <i/>
      <u val="single"/>
      <sz val="12"/>
      <name val="Times New Roman"/>
      <family val="1"/>
    </font>
    <font>
      <sz val="12"/>
      <color indexed="59"/>
      <name val="Times New Roman"/>
      <family val="1"/>
    </font>
    <font>
      <i/>
      <sz val="10"/>
      <color indexed="10"/>
      <name val="Times New Roman"/>
      <family val="1"/>
    </font>
    <font>
      <u val="single"/>
      <sz val="12"/>
      <name val="Times New Roman"/>
      <family val="1"/>
    </font>
    <font>
      <i/>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4"/>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4"/>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FF0000"/>
      <name val="Times New Roman"/>
      <family val="1"/>
    </font>
    <font>
      <sz val="12"/>
      <color theme="1" tint="0.04998999834060669"/>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3" fillId="0" borderId="0">
      <alignment/>
      <protection/>
    </xf>
    <xf numFmtId="0" fontId="3"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60" fillId="32" borderId="0" applyNumberFormat="0" applyBorder="0" applyAlignment="0" applyProtection="0"/>
  </cellStyleXfs>
  <cellXfs count="373">
    <xf numFmtId="0" fontId="0" fillId="0" borderId="0" xfId="0" applyAlignment="1">
      <alignment/>
    </xf>
    <xf numFmtId="0" fontId="5" fillId="0" borderId="0" xfId="62" applyFont="1">
      <alignment/>
      <protection/>
    </xf>
    <xf numFmtId="0" fontId="5" fillId="0" borderId="0" xfId="62" applyFont="1" applyAlignment="1">
      <alignment horizontal="center"/>
      <protection/>
    </xf>
    <xf numFmtId="0" fontId="6" fillId="0" borderId="0" xfId="62" applyFont="1">
      <alignment/>
      <protection/>
    </xf>
    <xf numFmtId="0" fontId="5" fillId="0" borderId="10" xfId="62" applyFont="1" applyBorder="1" applyAlignment="1">
      <alignment horizontal="center" vertical="top" wrapText="1"/>
      <protection/>
    </xf>
    <xf numFmtId="172" fontId="5" fillId="0" borderId="10" xfId="62" applyNumberFormat="1" applyFont="1" applyBorder="1" applyAlignment="1">
      <alignment horizontal="center" vertical="top" wrapText="1"/>
      <protection/>
    </xf>
    <xf numFmtId="172" fontId="6" fillId="0" borderId="0" xfId="62" applyNumberFormat="1" applyFont="1">
      <alignment/>
      <protection/>
    </xf>
    <xf numFmtId="0" fontId="6" fillId="0" borderId="0" xfId="0" applyFont="1" applyAlignment="1">
      <alignment horizontal="left" vertical="top"/>
    </xf>
    <xf numFmtId="172" fontId="5" fillId="0" borderId="0" xfId="62" applyNumberFormat="1" applyFont="1" applyAlignment="1">
      <alignment horizontal="center"/>
      <protection/>
    </xf>
    <xf numFmtId="4" fontId="5" fillId="0" borderId="0" xfId="62" applyNumberFormat="1" applyFont="1">
      <alignment/>
      <protection/>
    </xf>
    <xf numFmtId="0" fontId="5" fillId="0" borderId="0" xfId="62" applyFont="1" applyAlignment="1">
      <alignment horizontal="center" vertical="top"/>
      <protection/>
    </xf>
    <xf numFmtId="172" fontId="6" fillId="0" borderId="0" xfId="62" applyNumberFormat="1" applyFont="1" applyAlignment="1">
      <alignment horizontal="center"/>
      <protection/>
    </xf>
    <xf numFmtId="0" fontId="6" fillId="0" borderId="0" xfId="62" applyFont="1" applyBorder="1">
      <alignment/>
      <protection/>
    </xf>
    <xf numFmtId="0" fontId="6" fillId="0" borderId="0" xfId="62" applyFont="1" applyAlignment="1">
      <alignment horizontal="left" vertical="top"/>
      <protection/>
    </xf>
    <xf numFmtId="0" fontId="6" fillId="33" borderId="10" xfId="62" applyFont="1" applyFill="1" applyBorder="1" applyAlignment="1">
      <alignment horizontal="center" vertical="top" wrapText="1"/>
      <protection/>
    </xf>
    <xf numFmtId="0" fontId="6" fillId="33" borderId="10" xfId="62" applyFont="1" applyFill="1" applyBorder="1" applyAlignment="1">
      <alignment horizontal="center"/>
      <protection/>
    </xf>
    <xf numFmtId="4" fontId="5" fillId="34" borderId="10" xfId="62" applyNumberFormat="1" applyFont="1" applyFill="1" applyBorder="1" applyAlignment="1">
      <alignment horizontal="center" vertical="top"/>
      <protection/>
    </xf>
    <xf numFmtId="4" fontId="5" fillId="34" borderId="10" xfId="62" applyNumberFormat="1" applyFont="1" applyFill="1" applyBorder="1" applyAlignment="1">
      <alignment horizontal="left" vertical="top" wrapText="1"/>
      <protection/>
    </xf>
    <xf numFmtId="172" fontId="5" fillId="34" borderId="10" xfId="62" applyNumberFormat="1" applyFont="1" applyFill="1" applyBorder="1" applyAlignment="1">
      <alignment horizontal="center" vertical="top" wrapText="1"/>
      <protection/>
    </xf>
    <xf numFmtId="172" fontId="6" fillId="0" borderId="0" xfId="0" applyNumberFormat="1" applyFont="1" applyBorder="1" applyAlignment="1">
      <alignment horizontal="left" vertical="top"/>
    </xf>
    <xf numFmtId="172" fontId="6" fillId="0" borderId="0" xfId="0" applyNumberFormat="1" applyFont="1" applyAlignment="1">
      <alignment horizontal="left" vertical="top"/>
    </xf>
    <xf numFmtId="0" fontId="5" fillId="0" borderId="0" xfId="62" applyFont="1" applyAlignment="1">
      <alignment horizontal="left" vertical="top"/>
      <protection/>
    </xf>
    <xf numFmtId="172" fontId="5" fillId="34" borderId="10" xfId="0" applyNumberFormat="1" applyFont="1" applyFill="1" applyBorder="1" applyAlignment="1">
      <alignment horizontal="left" vertical="top" wrapText="1"/>
    </xf>
    <xf numFmtId="172" fontId="5" fillId="33" borderId="10" xfId="0" applyNumberFormat="1" applyFont="1" applyFill="1" applyBorder="1" applyAlignment="1">
      <alignment horizontal="center" vertical="top" wrapText="1"/>
    </xf>
    <xf numFmtId="0" fontId="6" fillId="33" borderId="0" xfId="0" applyFont="1" applyFill="1" applyAlignment="1">
      <alignment/>
    </xf>
    <xf numFmtId="0" fontId="6" fillId="33" borderId="10" xfId="0" applyNumberFormat="1" applyFont="1" applyFill="1" applyBorder="1" applyAlignment="1">
      <alignment horizontal="center" vertical="top" wrapText="1"/>
    </xf>
    <xf numFmtId="0" fontId="6" fillId="33" borderId="0" xfId="62" applyFont="1" applyFill="1">
      <alignment/>
      <protection/>
    </xf>
    <xf numFmtId="0" fontId="5" fillId="33" borderId="10" xfId="0" applyFont="1" applyFill="1" applyBorder="1" applyAlignment="1">
      <alignment horizontal="center" vertical="top" wrapText="1"/>
    </xf>
    <xf numFmtId="172" fontId="5" fillId="33" borderId="10" xfId="62" applyNumberFormat="1" applyFont="1" applyFill="1" applyBorder="1" applyAlignment="1">
      <alignment horizontal="center" vertical="top" wrapText="1"/>
      <protection/>
    </xf>
    <xf numFmtId="0" fontId="6" fillId="33" borderId="10" xfId="0" applyNumberFormat="1" applyFont="1" applyFill="1" applyBorder="1" applyAlignment="1">
      <alignment horizontal="center" vertical="top"/>
    </xf>
    <xf numFmtId="0" fontId="6" fillId="33" borderId="0" xfId="0" applyNumberFormat="1" applyFont="1" applyFill="1" applyAlignment="1">
      <alignment/>
    </xf>
    <xf numFmtId="0" fontId="6" fillId="33" borderId="0" xfId="62" applyFont="1" applyFill="1" applyAlignment="1">
      <alignment horizontal="center" vertical="top"/>
      <protection/>
    </xf>
    <xf numFmtId="0" fontId="5" fillId="34" borderId="10" xfId="0" applyFont="1" applyFill="1" applyBorder="1" applyAlignment="1">
      <alignment horizontal="center" vertical="top" wrapText="1"/>
    </xf>
    <xf numFmtId="172" fontId="5" fillId="34" borderId="10" xfId="0" applyNumberFormat="1" applyFont="1" applyFill="1" applyBorder="1" applyAlignment="1">
      <alignment horizontal="center" vertical="top" wrapText="1"/>
    </xf>
    <xf numFmtId="0" fontId="5" fillId="0" borderId="10" xfId="62" applyNumberFormat="1" applyFont="1" applyBorder="1" applyAlignment="1">
      <alignment horizontal="center" vertical="top"/>
      <protection/>
    </xf>
    <xf numFmtId="172" fontId="6" fillId="33" borderId="10" xfId="62" applyNumberFormat="1" applyFont="1" applyFill="1" applyBorder="1" applyAlignment="1">
      <alignment horizontal="center" vertical="top" wrapText="1"/>
      <protection/>
    </xf>
    <xf numFmtId="0" fontId="7" fillId="0" borderId="10" xfId="0" applyFont="1" applyBorder="1" applyAlignment="1">
      <alignment horizontal="left" vertical="top" wrapText="1"/>
    </xf>
    <xf numFmtId="0" fontId="6" fillId="33" borderId="10" xfId="62" applyFont="1" applyFill="1" applyBorder="1" applyAlignment="1">
      <alignment horizontal="center" vertical="top"/>
      <protection/>
    </xf>
    <xf numFmtId="0" fontId="5" fillId="33" borderId="0" xfId="62" applyFont="1" applyFill="1">
      <alignment/>
      <protection/>
    </xf>
    <xf numFmtId="49" fontId="8" fillId="0" borderId="10" xfId="0" applyNumberFormat="1" applyFont="1" applyFill="1" applyBorder="1" applyAlignment="1">
      <alignment horizontal="left" vertical="top" wrapText="1"/>
    </xf>
    <xf numFmtId="0" fontId="5" fillId="0" borderId="10" xfId="0" applyFont="1" applyFill="1" applyBorder="1" applyAlignment="1">
      <alignment horizontal="center" vertical="top"/>
    </xf>
    <xf numFmtId="0" fontId="6" fillId="0" borderId="0" xfId="0" applyFont="1" applyFill="1" applyAlignment="1">
      <alignment/>
    </xf>
    <xf numFmtId="4" fontId="5" fillId="0" borderId="10" xfId="62" applyNumberFormat="1" applyFont="1" applyFill="1" applyBorder="1" applyAlignment="1">
      <alignment horizontal="center" vertical="top"/>
      <protection/>
    </xf>
    <xf numFmtId="4" fontId="5" fillId="0" borderId="0" xfId="62" applyNumberFormat="1" applyFont="1" applyFill="1">
      <alignment/>
      <protection/>
    </xf>
    <xf numFmtId="172" fontId="6" fillId="0" borderId="0" xfId="62" applyNumberFormat="1" applyFont="1" applyFill="1" applyAlignment="1">
      <alignment horizontal="center" vertical="top"/>
      <protection/>
    </xf>
    <xf numFmtId="172" fontId="6" fillId="0" borderId="0" xfId="62" applyNumberFormat="1" applyFont="1" applyFill="1" applyAlignment="1">
      <alignment horizontal="center"/>
      <protection/>
    </xf>
    <xf numFmtId="0" fontId="5" fillId="0" borderId="10" xfId="0" applyFont="1" applyBorder="1" applyAlignment="1">
      <alignment horizontal="center" vertical="top" wrapText="1"/>
    </xf>
    <xf numFmtId="0" fontId="6" fillId="0" borderId="10" xfId="62" applyFont="1" applyBorder="1" applyAlignment="1">
      <alignment horizontal="left" vertical="top"/>
      <protection/>
    </xf>
    <xf numFmtId="0" fontId="6" fillId="0" borderId="10" xfId="62" applyFont="1" applyBorder="1" applyAlignment="1">
      <alignment horizontal="center" vertical="top"/>
      <protection/>
    </xf>
    <xf numFmtId="0" fontId="5" fillId="0" borderId="10" xfId="62" applyFont="1" applyBorder="1" applyAlignment="1">
      <alignment horizontal="center" vertical="top"/>
      <protection/>
    </xf>
    <xf numFmtId="172" fontId="5" fillId="0" borderId="10" xfId="62" applyNumberFormat="1" applyFont="1" applyBorder="1" applyAlignment="1">
      <alignment horizontal="center" vertical="top"/>
      <protection/>
    </xf>
    <xf numFmtId="172" fontId="6" fillId="0" borderId="10" xfId="62" applyNumberFormat="1" applyFont="1" applyBorder="1" applyAlignment="1">
      <alignment horizontal="center" vertical="top"/>
      <protection/>
    </xf>
    <xf numFmtId="172" fontId="6" fillId="0" borderId="10" xfId="62" applyNumberFormat="1" applyFont="1" applyFill="1" applyBorder="1" applyAlignment="1">
      <alignment horizontal="center" vertical="top"/>
      <protection/>
    </xf>
    <xf numFmtId="0" fontId="5" fillId="33" borderId="10" xfId="62" applyFont="1" applyFill="1" applyBorder="1" applyAlignment="1">
      <alignment horizontal="center" vertical="top"/>
      <protection/>
    </xf>
    <xf numFmtId="0" fontId="5" fillId="0" borderId="10" xfId="57" applyNumberFormat="1" applyFont="1" applyBorder="1" applyAlignment="1">
      <alignment horizontal="center" vertical="top"/>
      <protection/>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49" fontId="6" fillId="0" borderId="10" xfId="63" applyNumberFormat="1" applyFont="1" applyBorder="1" applyAlignment="1">
      <alignment horizontal="center" vertical="top" wrapText="1"/>
      <protection/>
    </xf>
    <xf numFmtId="49" fontId="6"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center" vertical="top" wrapText="1"/>
    </xf>
    <xf numFmtId="49" fontId="6" fillId="33" borderId="10" xfId="0" applyNumberFormat="1" applyFont="1" applyFill="1" applyBorder="1" applyAlignment="1">
      <alignment horizontal="center" vertical="top" wrapText="1"/>
    </xf>
    <xf numFmtId="0" fontId="6" fillId="0" borderId="10" xfId="62" applyFont="1" applyBorder="1" applyAlignment="1">
      <alignment wrapText="1"/>
      <protection/>
    </xf>
    <xf numFmtId="49" fontId="6" fillId="33" borderId="10" xfId="62" applyNumberFormat="1" applyFont="1" applyFill="1" applyBorder="1" applyAlignment="1">
      <alignment horizontal="center" vertical="top" wrapText="1"/>
      <protection/>
    </xf>
    <xf numFmtId="172" fontId="6" fillId="33" borderId="10" xfId="62" applyNumberFormat="1" applyFont="1" applyFill="1" applyBorder="1" applyAlignment="1">
      <alignment horizontal="left" vertical="top" wrapText="1"/>
      <protection/>
    </xf>
    <xf numFmtId="0" fontId="5" fillId="33" borderId="10" xfId="0" applyFont="1" applyFill="1" applyBorder="1" applyAlignment="1">
      <alignment horizontal="center" vertical="top"/>
    </xf>
    <xf numFmtId="0" fontId="5" fillId="33" borderId="10" xfId="0" applyFont="1" applyFill="1" applyBorder="1" applyAlignment="1">
      <alignment horizontal="left" vertical="top" wrapText="1"/>
    </xf>
    <xf numFmtId="4" fontId="6" fillId="0" borderId="0" xfId="62" applyNumberFormat="1" applyFont="1">
      <alignment/>
      <protection/>
    </xf>
    <xf numFmtId="0" fontId="5" fillId="0" borderId="10" xfId="0" applyFont="1" applyBorder="1" applyAlignment="1">
      <alignment horizontal="center" vertical="top"/>
    </xf>
    <xf numFmtId="0" fontId="6" fillId="33" borderId="10" xfId="0" applyFont="1" applyFill="1" applyBorder="1" applyAlignment="1">
      <alignment horizontal="left" vertical="top" wrapText="1"/>
    </xf>
    <xf numFmtId="0" fontId="6" fillId="0" borderId="10" xfId="62" applyFont="1" applyBorder="1" applyAlignment="1">
      <alignment horizontal="left" vertical="top" wrapText="1"/>
      <protection/>
    </xf>
    <xf numFmtId="0" fontId="6" fillId="0" borderId="0" xfId="62" applyFont="1" applyBorder="1" applyAlignment="1">
      <alignment wrapText="1"/>
      <protection/>
    </xf>
    <xf numFmtId="172" fontId="6" fillId="0" borderId="0" xfId="62" applyNumberFormat="1" applyFont="1" applyAlignment="1">
      <alignment wrapText="1"/>
      <protection/>
    </xf>
    <xf numFmtId="172" fontId="6" fillId="0" borderId="10" xfId="0" applyNumberFormat="1" applyFont="1" applyFill="1" applyBorder="1" applyAlignment="1">
      <alignment horizontal="center" vertical="top"/>
    </xf>
    <xf numFmtId="49" fontId="6" fillId="0" borderId="10" xfId="62" applyNumberFormat="1" applyFont="1" applyFill="1" applyBorder="1" applyAlignment="1">
      <alignment horizontal="center" vertical="top"/>
      <protection/>
    </xf>
    <xf numFmtId="172" fontId="6" fillId="0" borderId="10" xfId="62" applyNumberFormat="1" applyFont="1" applyFill="1" applyBorder="1" applyAlignment="1">
      <alignment horizontal="center"/>
      <protection/>
    </xf>
    <xf numFmtId="0" fontId="5" fillId="0" borderId="10" xfId="55" applyFont="1" applyBorder="1" applyAlignment="1">
      <alignment horizontal="center" vertical="top" wrapText="1"/>
      <protection/>
    </xf>
    <xf numFmtId="0" fontId="6" fillId="0" borderId="10" xfId="62" applyFont="1" applyFill="1" applyBorder="1" applyAlignment="1">
      <alignment horizontal="left" vertical="top" wrapText="1"/>
      <protection/>
    </xf>
    <xf numFmtId="0" fontId="6" fillId="0" borderId="10" xfId="62" applyFont="1" applyFill="1" applyBorder="1" applyAlignment="1">
      <alignment horizontal="center" vertical="top" wrapText="1"/>
      <protection/>
    </xf>
    <xf numFmtId="172" fontId="6" fillId="0" borderId="10" xfId="55" applyNumberFormat="1" applyFont="1" applyBorder="1" applyAlignment="1">
      <alignment horizontal="center" vertical="top"/>
      <protection/>
    </xf>
    <xf numFmtId="0" fontId="6" fillId="0" borderId="0" xfId="55" applyFont="1" applyAlignment="1">
      <alignment horizontal="left" vertical="top"/>
      <protection/>
    </xf>
    <xf numFmtId="49" fontId="8" fillId="33" borderId="10" xfId="0" applyNumberFormat="1" applyFont="1" applyFill="1" applyBorder="1" applyAlignment="1">
      <alignment horizontal="left" vertical="top" wrapText="1"/>
    </xf>
    <xf numFmtId="172" fontId="6" fillId="33" borderId="10" xfId="0" applyNumberFormat="1" applyFont="1" applyFill="1" applyBorder="1" applyAlignment="1">
      <alignment horizontal="center" vertical="top" wrapText="1"/>
    </xf>
    <xf numFmtId="3" fontId="6" fillId="33" borderId="10" xfId="0" applyNumberFormat="1" applyFont="1" applyFill="1" applyBorder="1" applyAlignment="1">
      <alignment horizontal="left" vertical="top" wrapText="1"/>
    </xf>
    <xf numFmtId="172" fontId="5" fillId="33" borderId="10" xfId="62" applyNumberFormat="1" applyFont="1" applyFill="1" applyBorder="1" applyAlignment="1">
      <alignment horizontal="center" vertical="top"/>
      <protection/>
    </xf>
    <xf numFmtId="0" fontId="9" fillId="0" borderId="10" xfId="0" applyFont="1" applyBorder="1" applyAlignment="1">
      <alignment horizontal="left" vertical="top" wrapText="1"/>
    </xf>
    <xf numFmtId="3" fontId="6" fillId="35" borderId="10" xfId="0" applyNumberFormat="1" applyFont="1" applyFill="1" applyBorder="1" applyAlignment="1">
      <alignment horizontal="center" vertical="top" wrapText="1"/>
    </xf>
    <xf numFmtId="172" fontId="6" fillId="33" borderId="10" xfId="62" applyNumberFormat="1" applyFont="1" applyFill="1" applyBorder="1" applyAlignment="1">
      <alignment horizontal="center" vertical="top"/>
      <protection/>
    </xf>
    <xf numFmtId="0" fontId="6" fillId="35" borderId="10" xfId="0" applyFont="1" applyFill="1" applyBorder="1" applyAlignment="1">
      <alignment horizontal="center" vertical="top" wrapText="1"/>
    </xf>
    <xf numFmtId="49" fontId="9" fillId="35" borderId="10" xfId="0" applyNumberFormat="1" applyFont="1" applyFill="1" applyBorder="1" applyAlignment="1">
      <alignment horizontal="center" vertical="top" wrapText="1"/>
    </xf>
    <xf numFmtId="172" fontId="61" fillId="33" borderId="10" xfId="55" applyNumberFormat="1" applyFont="1" applyFill="1" applyBorder="1" applyAlignment="1">
      <alignment horizontal="center" vertical="top" wrapText="1"/>
      <protection/>
    </xf>
    <xf numFmtId="172" fontId="6" fillId="0" borderId="10" xfId="62" applyNumberFormat="1" applyFont="1" applyFill="1" applyBorder="1" applyAlignment="1">
      <alignment horizontal="center" vertical="top" wrapText="1"/>
      <protection/>
    </xf>
    <xf numFmtId="49" fontId="61" fillId="33" borderId="10" xfId="62" applyNumberFormat="1" applyFont="1" applyFill="1" applyBorder="1" applyAlignment="1">
      <alignment horizontal="center" vertical="top" wrapText="1"/>
      <protection/>
    </xf>
    <xf numFmtId="0" fontId="5" fillId="33" borderId="10" xfId="62" applyNumberFormat="1" applyFont="1" applyFill="1" applyBorder="1" applyAlignment="1">
      <alignment horizontal="center" vertical="top"/>
      <protection/>
    </xf>
    <xf numFmtId="0" fontId="7" fillId="33" borderId="10" xfId="0" applyFont="1" applyFill="1" applyBorder="1" applyAlignment="1">
      <alignment horizontal="left" vertical="top" wrapText="1"/>
    </xf>
    <xf numFmtId="4" fontId="5" fillId="33" borderId="0" xfId="62" applyNumberFormat="1" applyFont="1" applyFill="1">
      <alignment/>
      <protection/>
    </xf>
    <xf numFmtId="0" fontId="6" fillId="33" borderId="0" xfId="62" applyFont="1" applyFill="1" applyBorder="1">
      <alignment/>
      <protection/>
    </xf>
    <xf numFmtId="0" fontId="5" fillId="0" borderId="11" xfId="62" applyNumberFormat="1" applyFont="1" applyBorder="1" applyAlignment="1">
      <alignment horizontal="center" vertical="top"/>
      <protection/>
    </xf>
    <xf numFmtId="49" fontId="5" fillId="33" borderId="10" xfId="62" applyNumberFormat="1" applyFont="1" applyFill="1" applyBorder="1" applyAlignment="1">
      <alignment horizontal="center" vertical="top" wrapText="1"/>
      <protection/>
    </xf>
    <xf numFmtId="49" fontId="6" fillId="0" borderId="10" xfId="62" applyNumberFormat="1" applyFont="1" applyBorder="1" applyAlignment="1">
      <alignment horizontal="center" vertical="top"/>
      <protection/>
    </xf>
    <xf numFmtId="172" fontId="6" fillId="0" borderId="10" xfId="62" applyNumberFormat="1" applyFont="1" applyBorder="1" applyAlignment="1">
      <alignment horizontal="left" vertical="top" wrapText="1"/>
      <protection/>
    </xf>
    <xf numFmtId="0" fontId="5" fillId="0" borderId="10" xfId="62" applyNumberFormat="1" applyFont="1" applyFill="1" applyBorder="1" applyAlignment="1">
      <alignment horizontal="center" vertical="top"/>
      <protection/>
    </xf>
    <xf numFmtId="0" fontId="7" fillId="0" borderId="10" xfId="0" applyFont="1" applyFill="1" applyBorder="1" applyAlignment="1">
      <alignment horizontal="left" vertical="top" wrapText="1"/>
    </xf>
    <xf numFmtId="172" fontId="5" fillId="0" borderId="10" xfId="62" applyNumberFormat="1" applyFont="1" applyFill="1" applyBorder="1" applyAlignment="1">
      <alignment horizontal="center" vertical="top" wrapText="1"/>
      <protection/>
    </xf>
    <xf numFmtId="172" fontId="6" fillId="0" borderId="10" xfId="62" applyNumberFormat="1" applyFont="1" applyFill="1" applyBorder="1" applyAlignment="1">
      <alignment horizontal="left" vertical="top" wrapText="1"/>
      <protection/>
    </xf>
    <xf numFmtId="49" fontId="6" fillId="0" borderId="10" xfId="62" applyNumberFormat="1" applyFont="1" applyFill="1" applyBorder="1" applyAlignment="1">
      <alignment horizontal="center" vertical="top" wrapText="1"/>
      <protection/>
    </xf>
    <xf numFmtId="0" fontId="6" fillId="0" borderId="0" xfId="62" applyFont="1" applyFill="1" applyBorder="1">
      <alignment/>
      <protection/>
    </xf>
    <xf numFmtId="0" fontId="5" fillId="0" borderId="10" xfId="62" applyFont="1" applyFill="1" applyBorder="1" applyAlignment="1">
      <alignment horizontal="center" vertical="top"/>
      <protection/>
    </xf>
    <xf numFmtId="0" fontId="6" fillId="0" borderId="0" xfId="62" applyFont="1" applyFill="1">
      <alignment/>
      <protection/>
    </xf>
    <xf numFmtId="0" fontId="5" fillId="0" borderId="0" xfId="62" applyFont="1" applyFill="1">
      <alignment/>
      <protection/>
    </xf>
    <xf numFmtId="3" fontId="6" fillId="0" borderId="10" xfId="62" applyNumberFormat="1" applyFont="1" applyBorder="1" applyAlignment="1">
      <alignment horizontal="center" vertical="top" wrapText="1"/>
      <protection/>
    </xf>
    <xf numFmtId="172" fontId="6" fillId="33" borderId="10" xfId="62" applyNumberFormat="1" applyFont="1" applyFill="1" applyBorder="1" applyAlignment="1">
      <alignment vertical="top" wrapText="1"/>
      <protection/>
    </xf>
    <xf numFmtId="3" fontId="5" fillId="0" borderId="10" xfId="62" applyNumberFormat="1" applyFont="1" applyFill="1" applyBorder="1" applyAlignment="1">
      <alignment horizontal="center" vertical="top"/>
      <protection/>
    </xf>
    <xf numFmtId="4" fontId="6" fillId="0" borderId="0" xfId="62" applyNumberFormat="1" applyFont="1" applyFill="1" applyAlignment="1">
      <alignment wrapText="1"/>
      <protection/>
    </xf>
    <xf numFmtId="172" fontId="8" fillId="0" borderId="10" xfId="0" applyNumberFormat="1" applyFont="1" applyFill="1" applyBorder="1" applyAlignment="1">
      <alignment horizontal="center" vertical="top" wrapText="1"/>
    </xf>
    <xf numFmtId="0" fontId="5" fillId="0" borderId="10" xfId="57" applyNumberFormat="1" applyFont="1" applyBorder="1" applyAlignment="1">
      <alignment horizontal="center" vertical="top" wrapText="1"/>
      <protection/>
    </xf>
    <xf numFmtId="49" fontId="5" fillId="0" borderId="10" xfId="63" applyNumberFormat="1" applyFont="1" applyBorder="1" applyAlignment="1">
      <alignment horizontal="center" vertical="top" wrapText="1"/>
      <protection/>
    </xf>
    <xf numFmtId="172" fontId="5" fillId="0" borderId="10" xfId="0" applyNumberFormat="1" applyFont="1" applyFill="1" applyBorder="1" applyAlignment="1">
      <alignment horizontal="center" vertical="top" wrapText="1"/>
    </xf>
    <xf numFmtId="0" fontId="12" fillId="0" borderId="10" xfId="63" applyFont="1" applyBorder="1" applyAlignment="1">
      <alignment horizontal="left" vertical="top" wrapText="1"/>
      <protection/>
    </xf>
    <xf numFmtId="0" fontId="6" fillId="0" borderId="10" xfId="57" applyNumberFormat="1" applyFont="1" applyFill="1" applyBorder="1" applyAlignment="1">
      <alignment horizontal="center" vertical="top" wrapText="1"/>
      <protection/>
    </xf>
    <xf numFmtId="0" fontId="6" fillId="0" borderId="10" xfId="0" applyFont="1" applyFill="1" applyBorder="1" applyAlignment="1">
      <alignment horizontal="center" vertical="top" wrapText="1"/>
    </xf>
    <xf numFmtId="172" fontId="6" fillId="0" borderId="10" xfId="0" applyNumberFormat="1" applyFont="1" applyFill="1" applyBorder="1" applyAlignment="1">
      <alignment horizontal="center" vertical="top" wrapText="1"/>
    </xf>
    <xf numFmtId="0" fontId="6" fillId="0" borderId="10" xfId="63" applyFont="1" applyFill="1" applyBorder="1" applyAlignment="1">
      <alignment horizontal="left" vertical="top" wrapText="1"/>
      <protection/>
    </xf>
    <xf numFmtId="0" fontId="6" fillId="0" borderId="10" xfId="0" applyFont="1" applyFill="1" applyBorder="1" applyAlignment="1">
      <alignment vertical="top" wrapText="1"/>
    </xf>
    <xf numFmtId="3" fontId="6" fillId="0" borderId="10" xfId="62" applyNumberFormat="1" applyFont="1" applyFill="1" applyBorder="1" applyAlignment="1">
      <alignment horizontal="center" vertical="top"/>
      <protection/>
    </xf>
    <xf numFmtId="190" fontId="6" fillId="33" borderId="10" xfId="62" applyNumberFormat="1" applyFont="1" applyFill="1" applyBorder="1" applyAlignment="1">
      <alignment horizontal="center" vertical="top" wrapText="1"/>
      <protection/>
    </xf>
    <xf numFmtId="3" fontId="6" fillId="0" borderId="10" xfId="62" applyNumberFormat="1" applyFont="1" applyBorder="1" applyAlignment="1">
      <alignment horizontal="center" vertical="top"/>
      <protection/>
    </xf>
    <xf numFmtId="190" fontId="6" fillId="0" borderId="10" xfId="62" applyNumberFormat="1" applyFont="1" applyFill="1" applyBorder="1" applyAlignment="1">
      <alignment horizontal="center" vertical="top" wrapText="1"/>
      <protection/>
    </xf>
    <xf numFmtId="172" fontId="6" fillId="0" borderId="0" xfId="62" applyNumberFormat="1" applyFont="1" applyBorder="1">
      <alignment/>
      <protection/>
    </xf>
    <xf numFmtId="191" fontId="6" fillId="0" borderId="10" xfId="62" applyNumberFormat="1" applyFont="1" applyFill="1" applyBorder="1" applyAlignment="1">
      <alignment horizontal="left" vertical="top" wrapText="1"/>
      <protection/>
    </xf>
    <xf numFmtId="1" fontId="5" fillId="0" borderId="10" xfId="62" applyNumberFormat="1" applyFont="1" applyBorder="1" applyAlignment="1">
      <alignment horizontal="center" vertical="top"/>
      <protection/>
    </xf>
    <xf numFmtId="172" fontId="6" fillId="33" borderId="10" xfId="0" applyNumberFormat="1" applyFont="1" applyFill="1" applyBorder="1" applyAlignment="1">
      <alignment horizontal="center" vertical="top"/>
    </xf>
    <xf numFmtId="178" fontId="6" fillId="33" borderId="10" xfId="62" applyNumberFormat="1" applyFont="1" applyFill="1" applyBorder="1" applyAlignment="1">
      <alignment horizontal="center" vertical="top" wrapText="1"/>
      <protection/>
    </xf>
    <xf numFmtId="1" fontId="5" fillId="0" borderId="10" xfId="62" applyNumberFormat="1" applyFont="1" applyFill="1" applyBorder="1" applyAlignment="1">
      <alignment horizontal="center" vertical="top"/>
      <protection/>
    </xf>
    <xf numFmtId="0" fontId="6" fillId="33" borderId="10" xfId="62" applyFont="1" applyFill="1" applyBorder="1" applyAlignment="1">
      <alignment vertical="top" wrapText="1"/>
      <protection/>
    </xf>
    <xf numFmtId="0" fontId="5" fillId="33" borderId="10" xfId="62" applyFont="1" applyFill="1" applyBorder="1" applyAlignment="1">
      <alignment horizontal="left" vertical="top"/>
      <protection/>
    </xf>
    <xf numFmtId="172" fontId="5" fillId="33" borderId="10" xfId="62" applyNumberFormat="1" applyFont="1" applyFill="1" applyBorder="1">
      <alignment/>
      <protection/>
    </xf>
    <xf numFmtId="172" fontId="5" fillId="33" borderId="10" xfId="62" applyNumberFormat="1" applyFont="1" applyFill="1" applyBorder="1" applyAlignment="1">
      <alignment horizontal="center"/>
      <protection/>
    </xf>
    <xf numFmtId="0" fontId="5" fillId="33" borderId="10" xfId="0" applyFont="1" applyFill="1" applyBorder="1" applyAlignment="1">
      <alignment horizontal="left" vertical="top"/>
    </xf>
    <xf numFmtId="172" fontId="6" fillId="33" borderId="10" xfId="62" applyNumberFormat="1" applyFont="1" applyFill="1" applyBorder="1">
      <alignment/>
      <protection/>
    </xf>
    <xf numFmtId="172" fontId="6" fillId="33" borderId="10" xfId="62" applyNumberFormat="1" applyFont="1" applyFill="1" applyBorder="1" applyAlignment="1">
      <alignment horizontal="center"/>
      <protection/>
    </xf>
    <xf numFmtId="49" fontId="6" fillId="33" borderId="10" xfId="55" applyNumberFormat="1" applyFont="1" applyFill="1" applyBorder="1" applyAlignment="1">
      <alignment horizontal="center" vertical="top" wrapText="1"/>
      <protection/>
    </xf>
    <xf numFmtId="0" fontId="6" fillId="33" borderId="10" xfId="0" applyFont="1" applyFill="1" applyBorder="1" applyAlignment="1" quotePrefix="1">
      <alignment horizontal="left" vertical="top" wrapText="1"/>
    </xf>
    <xf numFmtId="0" fontId="6" fillId="0" borderId="10" xfId="0" applyNumberFormat="1" applyFont="1" applyFill="1" applyBorder="1" applyAlignment="1">
      <alignment horizontal="left" vertical="top" wrapText="1"/>
    </xf>
    <xf numFmtId="0" fontId="7" fillId="0" borderId="11" xfId="0" applyFont="1" applyBorder="1" applyAlignment="1">
      <alignment horizontal="left" vertical="top" wrapText="1"/>
    </xf>
    <xf numFmtId="172" fontId="5" fillId="33" borderId="11" xfId="62" applyNumberFormat="1" applyFont="1" applyFill="1" applyBorder="1" applyAlignment="1">
      <alignment horizontal="center" vertical="top" wrapText="1"/>
      <protection/>
    </xf>
    <xf numFmtId="0" fontId="5" fillId="0" borderId="10" xfId="62" applyNumberFormat="1" applyFont="1" applyBorder="1" applyAlignment="1">
      <alignment horizontal="center" vertical="center"/>
      <protection/>
    </xf>
    <xf numFmtId="0" fontId="6" fillId="0" borderId="10" xfId="0" applyNumberFormat="1" applyFont="1" applyBorder="1" applyAlignment="1">
      <alignment horizontal="left" vertical="top" wrapText="1"/>
    </xf>
    <xf numFmtId="0" fontId="6" fillId="0" borderId="10" xfId="0" applyFont="1" applyBorder="1" applyAlignment="1">
      <alignment horizontal="center" vertical="top"/>
    </xf>
    <xf numFmtId="172" fontId="6" fillId="0" borderId="10" xfId="0" applyNumberFormat="1" applyFont="1" applyBorder="1" applyAlignment="1">
      <alignment horizontal="center" vertical="top"/>
    </xf>
    <xf numFmtId="4" fontId="5" fillId="0" borderId="0" xfId="62" applyNumberFormat="1" applyFont="1" applyFill="1" applyAlignment="1">
      <alignment vertical="center"/>
      <protection/>
    </xf>
    <xf numFmtId="0" fontId="6" fillId="0" borderId="0" xfId="62" applyFont="1" applyBorder="1" applyAlignment="1">
      <alignment vertical="center"/>
      <protection/>
    </xf>
    <xf numFmtId="0" fontId="5" fillId="0" borderId="10" xfId="62" applyFont="1" applyFill="1" applyBorder="1" applyAlignment="1">
      <alignment horizontal="center" vertical="center"/>
      <protection/>
    </xf>
    <xf numFmtId="0" fontId="6" fillId="0" borderId="10" xfId="0" applyFont="1" applyFill="1" applyBorder="1" applyAlignment="1">
      <alignment horizontal="center" vertical="top"/>
    </xf>
    <xf numFmtId="0" fontId="5" fillId="0" borderId="10" xfId="62" applyFont="1" applyBorder="1" applyAlignment="1">
      <alignment horizontal="center" vertical="center"/>
      <protection/>
    </xf>
    <xf numFmtId="0" fontId="62" fillId="0" borderId="0" xfId="62" applyFont="1" applyFill="1" applyBorder="1" applyAlignment="1">
      <alignment vertical="center"/>
      <protection/>
    </xf>
    <xf numFmtId="0" fontId="5" fillId="0" borderId="10" xfId="62" applyNumberFormat="1" applyFont="1" applyFill="1" applyBorder="1" applyAlignment="1">
      <alignment horizontal="center" vertical="center"/>
      <protection/>
    </xf>
    <xf numFmtId="49" fontId="5" fillId="0" borderId="10" xfId="62" applyNumberFormat="1" applyFont="1" applyFill="1" applyBorder="1" applyAlignment="1">
      <alignment horizontal="center" vertical="top"/>
      <protection/>
    </xf>
    <xf numFmtId="172" fontId="6" fillId="0" borderId="10" xfId="62" applyNumberFormat="1" applyFont="1" applyFill="1" applyBorder="1" applyAlignment="1">
      <alignment vertical="top" wrapText="1"/>
      <protection/>
    </xf>
    <xf numFmtId="0" fontId="5" fillId="0" borderId="10" xfId="57" applyNumberFormat="1" applyFont="1" applyFill="1" applyBorder="1" applyAlignment="1">
      <alignment horizontal="center" vertical="top"/>
      <protection/>
    </xf>
    <xf numFmtId="49" fontId="5" fillId="0" borderId="10" xfId="63" applyNumberFormat="1" applyFont="1" applyFill="1" applyBorder="1" applyAlignment="1">
      <alignment horizontal="center" vertical="center" wrapText="1"/>
      <protection/>
    </xf>
    <xf numFmtId="172" fontId="5" fillId="0" borderId="10" xfId="0" applyNumberFormat="1" applyFont="1" applyFill="1" applyBorder="1" applyAlignment="1">
      <alignment horizontal="center" vertical="top"/>
    </xf>
    <xf numFmtId="3" fontId="6" fillId="0" borderId="10" xfId="0" applyNumberFormat="1" applyFont="1" applyFill="1" applyBorder="1" applyAlignment="1">
      <alignment horizontal="left" vertical="top" wrapText="1"/>
    </xf>
    <xf numFmtId="3" fontId="6" fillId="0" borderId="10" xfId="62" applyNumberFormat="1" applyFont="1" applyFill="1" applyBorder="1" applyAlignment="1">
      <alignment horizontal="left" vertical="top"/>
      <protection/>
    </xf>
    <xf numFmtId="172" fontId="63" fillId="0" borderId="10" xfId="55" applyNumberFormat="1" applyFont="1" applyFill="1" applyBorder="1" applyAlignment="1">
      <alignment horizontal="center" vertical="top"/>
      <protection/>
    </xf>
    <xf numFmtId="49" fontId="63" fillId="0" borderId="10" xfId="55" applyNumberFormat="1" applyFont="1" applyFill="1" applyBorder="1" applyAlignment="1">
      <alignment horizontal="center" vertical="top"/>
      <protection/>
    </xf>
    <xf numFmtId="190" fontId="63" fillId="0" borderId="10" xfId="55" applyNumberFormat="1" applyFont="1" applyFill="1" applyBorder="1" applyAlignment="1">
      <alignment horizontal="center" vertical="top"/>
      <protection/>
    </xf>
    <xf numFmtId="49" fontId="63" fillId="0" borderId="10" xfId="55" applyNumberFormat="1" applyFont="1" applyFill="1" applyBorder="1" applyAlignment="1">
      <alignment horizontal="center" vertical="top" wrapText="1"/>
      <protection/>
    </xf>
    <xf numFmtId="0" fontId="0" fillId="0" borderId="0" xfId="55" applyAlignment="1">
      <alignment vertical="center"/>
      <protection/>
    </xf>
    <xf numFmtId="0" fontId="0" fillId="0" borderId="0" xfId="55" applyBorder="1" applyAlignment="1">
      <alignment vertical="center"/>
      <protection/>
    </xf>
    <xf numFmtId="0" fontId="0" fillId="0" borderId="0" xfId="55" applyFill="1" applyBorder="1" applyAlignment="1">
      <alignment vertical="center"/>
      <protection/>
    </xf>
    <xf numFmtId="0" fontId="6" fillId="0" borderId="10" xfId="62" applyNumberFormat="1" applyFont="1" applyFill="1" applyBorder="1" applyAlignment="1">
      <alignment horizontal="center" vertical="center"/>
      <protection/>
    </xf>
    <xf numFmtId="0" fontId="15" fillId="0" borderId="0" xfId="55" applyFont="1" applyFill="1">
      <alignment/>
      <protection/>
    </xf>
    <xf numFmtId="0" fontId="15" fillId="0" borderId="0" xfId="55" applyFont="1" applyFill="1" applyBorder="1">
      <alignment/>
      <protection/>
    </xf>
    <xf numFmtId="0" fontId="5" fillId="0" borderId="0" xfId="0" applyFont="1" applyBorder="1" applyAlignment="1">
      <alignment horizontal="left" vertical="top" wrapText="1"/>
    </xf>
    <xf numFmtId="172" fontId="5" fillId="0" borderId="0" xfId="62" applyNumberFormat="1" applyFont="1" applyFill="1" applyAlignment="1">
      <alignment horizontal="center"/>
      <protection/>
    </xf>
    <xf numFmtId="0" fontId="5" fillId="33" borderId="10" xfId="57" applyNumberFormat="1" applyFont="1" applyFill="1" applyBorder="1" applyAlignment="1">
      <alignment horizontal="center" vertical="top"/>
      <protection/>
    </xf>
    <xf numFmtId="0" fontId="5" fillId="33" borderId="10" xfId="55" applyFont="1" applyFill="1" applyBorder="1" applyAlignment="1">
      <alignment horizontal="left" vertical="top" wrapText="1"/>
      <protection/>
    </xf>
    <xf numFmtId="49" fontId="5" fillId="33" borderId="10" xfId="63" applyNumberFormat="1" applyFont="1" applyFill="1" applyBorder="1" applyAlignment="1">
      <alignment horizontal="center" vertical="center" wrapText="1"/>
      <protection/>
    </xf>
    <xf numFmtId="172" fontId="5" fillId="33" borderId="10" xfId="55" applyNumberFormat="1" applyFont="1" applyFill="1" applyBorder="1" applyAlignment="1">
      <alignment horizontal="center" vertical="top"/>
      <protection/>
    </xf>
    <xf numFmtId="0" fontId="5" fillId="33" borderId="10" xfId="63" applyFont="1" applyFill="1" applyBorder="1" applyAlignment="1">
      <alignment horizontal="left" vertical="center" wrapText="1"/>
      <protection/>
    </xf>
    <xf numFmtId="0" fontId="5" fillId="33" borderId="0" xfId="55" applyFont="1" applyFill="1">
      <alignment/>
      <protection/>
    </xf>
    <xf numFmtId="0" fontId="5" fillId="33" borderId="10" xfId="55" applyFont="1" applyFill="1" applyBorder="1" applyAlignment="1">
      <alignment horizontal="center" vertical="top"/>
      <protection/>
    </xf>
    <xf numFmtId="0" fontId="6" fillId="33" borderId="0" xfId="55" applyFont="1" applyFill="1">
      <alignment/>
      <protection/>
    </xf>
    <xf numFmtId="4" fontId="5" fillId="0" borderId="10" xfId="62" applyNumberFormat="1" applyFont="1" applyFill="1" applyBorder="1" applyAlignment="1">
      <alignment horizontal="left" vertical="top" wrapText="1"/>
      <protection/>
    </xf>
    <xf numFmtId="4" fontId="6" fillId="0" borderId="10" xfId="62" applyNumberFormat="1" applyFont="1" applyFill="1" applyBorder="1" applyAlignment="1">
      <alignment horizontal="center" vertical="top"/>
      <protection/>
    </xf>
    <xf numFmtId="4" fontId="6" fillId="0" borderId="10" xfId="62" applyNumberFormat="1" applyFont="1" applyFill="1" applyBorder="1" applyAlignment="1">
      <alignment horizontal="left" vertical="top" wrapText="1"/>
      <protection/>
    </xf>
    <xf numFmtId="4" fontId="6" fillId="0" borderId="0" xfId="62" applyNumberFormat="1" applyFont="1" applyFill="1">
      <alignment/>
      <protection/>
    </xf>
    <xf numFmtId="172" fontId="6" fillId="33" borderId="10" xfId="62" applyNumberFormat="1" applyFont="1" applyFill="1" applyBorder="1" applyAlignment="1">
      <alignment horizontal="left" vertical="top" wrapText="1"/>
      <protection/>
    </xf>
    <xf numFmtId="0" fontId="6" fillId="0" borderId="10" xfId="62" applyFont="1" applyFill="1" applyBorder="1" applyAlignment="1">
      <alignment horizontal="center" vertical="top"/>
      <protection/>
    </xf>
    <xf numFmtId="49" fontId="16" fillId="33" borderId="10"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top" wrapText="1"/>
    </xf>
    <xf numFmtId="49" fontId="6" fillId="33" borderId="10" xfId="63" applyNumberFormat="1" applyFont="1" applyFill="1" applyBorder="1" applyAlignment="1">
      <alignment horizontal="center" vertical="top" wrapText="1"/>
      <protection/>
    </xf>
    <xf numFmtId="172" fontId="6" fillId="0" borderId="10" xfId="62" applyNumberFormat="1" applyFont="1" applyBorder="1" applyAlignment="1">
      <alignment horizontal="center" vertical="top" wrapText="1"/>
      <protection/>
    </xf>
    <xf numFmtId="0" fontId="5" fillId="0" borderId="0" xfId="62" applyFont="1" applyFill="1" applyAlignment="1">
      <alignment horizontal="center" vertical="top"/>
      <protection/>
    </xf>
    <xf numFmtId="0" fontId="6" fillId="0" borderId="10" xfId="0" applyNumberFormat="1" applyFont="1" applyFill="1" applyBorder="1" applyAlignment="1">
      <alignment horizontal="center" vertical="top"/>
    </xf>
    <xf numFmtId="0" fontId="5" fillId="0" borderId="10" xfId="55" applyFont="1" applyFill="1" applyBorder="1" applyAlignment="1">
      <alignment horizontal="center" vertical="top" wrapText="1"/>
      <protection/>
    </xf>
    <xf numFmtId="172" fontId="5" fillId="0" borderId="10" xfId="55" applyNumberFormat="1" applyFont="1" applyFill="1" applyBorder="1" applyAlignment="1">
      <alignment horizontal="center" vertical="top" wrapText="1"/>
      <protection/>
    </xf>
    <xf numFmtId="49" fontId="6" fillId="0" borderId="10" xfId="55" applyNumberFormat="1" applyFont="1" applyFill="1" applyBorder="1" applyAlignment="1">
      <alignment horizontal="center" vertical="top" wrapText="1"/>
      <protection/>
    </xf>
    <xf numFmtId="172" fontId="6" fillId="33" borderId="10" xfId="55" applyNumberFormat="1" applyFont="1" applyFill="1" applyBorder="1" applyAlignment="1">
      <alignment horizontal="center" vertical="top"/>
      <protection/>
    </xf>
    <xf numFmtId="172" fontId="6" fillId="0" borderId="10" xfId="55" applyNumberFormat="1" applyFont="1" applyFill="1" applyBorder="1" applyAlignment="1">
      <alignment horizontal="center" vertical="top" wrapText="1"/>
      <protection/>
    </xf>
    <xf numFmtId="0" fontId="6" fillId="33" borderId="10" xfId="57" applyFont="1" applyFill="1" applyBorder="1" applyAlignment="1">
      <alignment horizontal="center" vertical="top" wrapText="1"/>
      <protection/>
    </xf>
    <xf numFmtId="172" fontId="6" fillId="33" borderId="10" xfId="55" applyNumberFormat="1" applyFont="1" applyFill="1" applyBorder="1" applyAlignment="1">
      <alignment horizontal="center" vertical="top" wrapText="1"/>
      <protection/>
    </xf>
    <xf numFmtId="0" fontId="61" fillId="33" borderId="10" xfId="57" applyFont="1" applyFill="1" applyBorder="1" applyAlignment="1">
      <alignment horizontal="center" vertical="top" wrapText="1"/>
      <protection/>
    </xf>
    <xf numFmtId="172" fontId="61" fillId="33" borderId="10" xfId="0" applyNumberFormat="1" applyFont="1" applyFill="1" applyBorder="1" applyAlignment="1">
      <alignment horizontal="center" vertical="top" wrapText="1"/>
    </xf>
    <xf numFmtId="0" fontId="61" fillId="33" borderId="10" xfId="55" applyFont="1" applyFill="1" applyBorder="1" applyAlignment="1">
      <alignment horizontal="center" vertical="top" wrapText="1"/>
      <protection/>
    </xf>
    <xf numFmtId="0" fontId="5" fillId="0" borderId="10" xfId="0" applyFont="1" applyFill="1" applyBorder="1" applyAlignment="1">
      <alignment horizontal="center" vertical="top" wrapText="1"/>
    </xf>
    <xf numFmtId="172" fontId="6" fillId="35" borderId="10" xfId="73" applyNumberFormat="1" applyFont="1" applyFill="1" applyBorder="1" applyAlignment="1">
      <alignment horizontal="center" vertical="top"/>
    </xf>
    <xf numFmtId="172" fontId="6" fillId="0" borderId="10" xfId="73" applyNumberFormat="1" applyFont="1" applyFill="1" applyBorder="1" applyAlignment="1">
      <alignment horizontal="center" vertical="top"/>
    </xf>
    <xf numFmtId="172" fontId="5" fillId="0" borderId="0" xfId="62" applyNumberFormat="1" applyFont="1" applyAlignment="1">
      <alignment horizontal="center" vertical="top"/>
      <protection/>
    </xf>
    <xf numFmtId="0" fontId="5" fillId="33" borderId="10" xfId="62" applyFont="1" applyFill="1" applyBorder="1" applyAlignment="1">
      <alignment vertical="top"/>
      <protection/>
    </xf>
    <xf numFmtId="0" fontId="6" fillId="33" borderId="0" xfId="62" applyFont="1" applyFill="1" applyAlignment="1">
      <alignment vertical="top"/>
      <protection/>
    </xf>
    <xf numFmtId="0" fontId="5" fillId="34" borderId="10" xfId="0" applyFont="1" applyFill="1" applyBorder="1" applyAlignment="1">
      <alignment vertical="top" wrapText="1"/>
    </xf>
    <xf numFmtId="0" fontId="5" fillId="33" borderId="10" xfId="0" applyFont="1" applyFill="1" applyBorder="1" applyAlignment="1">
      <alignment vertical="top" wrapText="1"/>
    </xf>
    <xf numFmtId="49" fontId="6" fillId="0" borderId="10" xfId="0" applyNumberFormat="1" applyFont="1" applyFill="1" applyBorder="1" applyAlignment="1">
      <alignment vertical="top" wrapText="1"/>
    </xf>
    <xf numFmtId="49" fontId="6" fillId="33" borderId="10" xfId="0" applyNumberFormat="1" applyFont="1" applyFill="1" applyBorder="1" applyAlignment="1">
      <alignment vertical="top" wrapText="1"/>
    </xf>
    <xf numFmtId="0" fontId="61" fillId="33" borderId="10" xfId="57" applyFont="1" applyFill="1" applyBorder="1" applyAlignment="1">
      <alignment vertical="top" wrapText="1"/>
      <protection/>
    </xf>
    <xf numFmtId="0" fontId="6" fillId="33" borderId="10" xfId="57" applyFont="1" applyFill="1" applyBorder="1" applyAlignment="1">
      <alignment vertical="top" wrapText="1"/>
      <protection/>
    </xf>
    <xf numFmtId="0" fontId="5" fillId="0" borderId="10" xfId="55" applyFont="1" applyFill="1" applyBorder="1" applyAlignment="1">
      <alignment vertical="top" wrapText="1"/>
      <protection/>
    </xf>
    <xf numFmtId="0" fontId="5" fillId="0" borderId="10" xfId="0" applyFont="1" applyFill="1" applyBorder="1" applyAlignment="1">
      <alignment vertical="top" wrapText="1"/>
    </xf>
    <xf numFmtId="0" fontId="6" fillId="0" borderId="10" xfId="62" applyFont="1" applyBorder="1" applyAlignment="1">
      <alignment vertical="top" wrapText="1"/>
      <protection/>
    </xf>
    <xf numFmtId="172" fontId="6" fillId="0" borderId="0" xfId="62" applyNumberFormat="1" applyFont="1" applyAlignment="1">
      <alignment horizontal="center" vertical="top"/>
      <protection/>
    </xf>
    <xf numFmtId="0" fontId="6" fillId="33" borderId="10" xfId="0" applyFont="1" applyFill="1" applyBorder="1" applyAlignment="1">
      <alignment vertical="top" wrapText="1"/>
    </xf>
    <xf numFmtId="0" fontId="7" fillId="33" borderId="10" xfId="0" applyFont="1" applyFill="1" applyBorder="1" applyAlignment="1">
      <alignment vertical="top" wrapText="1"/>
    </xf>
    <xf numFmtId="49" fontId="6" fillId="0" borderId="10" xfId="0" applyNumberFormat="1" applyFont="1" applyBorder="1" applyAlignment="1" applyProtection="1">
      <alignment vertical="top" wrapText="1"/>
      <protection/>
    </xf>
    <xf numFmtId="0" fontId="7" fillId="0" borderId="10" xfId="0" applyFont="1" applyBorder="1" applyAlignment="1">
      <alignment vertical="top" wrapText="1"/>
    </xf>
    <xf numFmtId="49" fontId="8"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6" fillId="33" borderId="10" xfId="0" applyNumberFormat="1" applyFont="1" applyFill="1" applyBorder="1" applyAlignment="1">
      <alignment vertical="top" wrapText="1"/>
    </xf>
    <xf numFmtId="0" fontId="7" fillId="0" borderId="10" xfId="0" applyFont="1" applyFill="1" applyBorder="1" applyAlignment="1">
      <alignment vertical="top" wrapText="1"/>
    </xf>
    <xf numFmtId="0" fontId="9" fillId="0" borderId="10" xfId="0" applyFont="1" applyBorder="1" applyAlignment="1">
      <alignment vertical="top" wrapText="1"/>
    </xf>
    <xf numFmtId="49" fontId="8" fillId="33" borderId="10" xfId="0" applyNumberFormat="1" applyFont="1" applyFill="1" applyBorder="1" applyAlignment="1">
      <alignment vertical="top" wrapText="1"/>
    </xf>
    <xf numFmtId="0" fontId="6" fillId="0" borderId="10" xfId="55" applyFont="1" applyFill="1" applyBorder="1" applyAlignment="1">
      <alignment vertical="top" wrapText="1"/>
      <protection/>
    </xf>
    <xf numFmtId="49" fontId="17" fillId="33" borderId="10" xfId="0" applyNumberFormat="1" applyFont="1" applyFill="1" applyBorder="1" applyAlignment="1">
      <alignment vertical="top" wrapText="1"/>
    </xf>
    <xf numFmtId="0" fontId="18" fillId="0" borderId="10" xfId="55" applyFont="1" applyFill="1" applyBorder="1" applyAlignment="1">
      <alignment vertical="top" wrapText="1"/>
      <protection/>
    </xf>
    <xf numFmtId="0" fontId="7" fillId="0" borderId="10" xfId="55" applyFont="1" applyBorder="1" applyAlignment="1">
      <alignment vertical="top" wrapText="1"/>
      <protection/>
    </xf>
    <xf numFmtId="0" fontId="6" fillId="33" borderId="10" xfId="59" applyFont="1" applyFill="1" applyBorder="1" applyAlignment="1">
      <alignment vertical="top" wrapText="1"/>
      <protection/>
    </xf>
    <xf numFmtId="49" fontId="63" fillId="0" borderId="10" xfId="55" applyNumberFormat="1" applyFont="1" applyFill="1" applyBorder="1" applyAlignment="1">
      <alignment horizontal="left" vertical="top" wrapText="1"/>
      <protection/>
    </xf>
    <xf numFmtId="172" fontId="63" fillId="0" borderId="10" xfId="55" applyNumberFormat="1" applyFont="1" applyFill="1" applyBorder="1" applyAlignment="1">
      <alignment horizontal="left" vertical="top" wrapText="1"/>
      <protection/>
    </xf>
    <xf numFmtId="0" fontId="5" fillId="0" borderId="10" xfId="0" applyFont="1" applyFill="1" applyBorder="1" applyAlignment="1">
      <alignment vertical="top"/>
    </xf>
    <xf numFmtId="172" fontId="5" fillId="0" borderId="10" xfId="62" applyNumberFormat="1" applyFont="1" applyFill="1" applyBorder="1" applyAlignment="1">
      <alignment horizontal="center" vertical="top"/>
      <protection/>
    </xf>
    <xf numFmtId="49" fontId="6" fillId="0" borderId="10" xfId="63" applyNumberFormat="1" applyFont="1" applyFill="1" applyBorder="1" applyAlignment="1">
      <alignment horizontal="center" vertical="top" wrapText="1"/>
      <protection/>
    </xf>
    <xf numFmtId="0" fontId="6" fillId="0" borderId="10" xfId="62" applyFont="1" applyFill="1" applyBorder="1" applyAlignment="1">
      <alignment vertical="top"/>
      <protection/>
    </xf>
    <xf numFmtId="172" fontId="5" fillId="0" borderId="10" xfId="55" applyNumberFormat="1" applyFont="1" applyFill="1" applyBorder="1" applyAlignment="1">
      <alignment horizontal="center" vertical="top"/>
      <protection/>
    </xf>
    <xf numFmtId="0" fontId="63" fillId="0" borderId="10" xfId="55" applyFont="1" applyFill="1" applyBorder="1" applyAlignment="1">
      <alignment horizontal="left" vertical="top" wrapText="1"/>
      <protection/>
    </xf>
    <xf numFmtId="0" fontId="63" fillId="0" borderId="10" xfId="55" applyNumberFormat="1" applyFont="1" applyFill="1" applyBorder="1" applyAlignment="1">
      <alignment horizontal="center" vertical="top"/>
      <protection/>
    </xf>
    <xf numFmtId="190" fontId="63" fillId="0" borderId="10" xfId="55" applyNumberFormat="1" applyFont="1" applyFill="1" applyBorder="1" applyAlignment="1">
      <alignment horizontal="center" vertical="top" wrapText="1"/>
      <protection/>
    </xf>
    <xf numFmtId="49" fontId="63" fillId="0" borderId="10" xfId="62" applyNumberFormat="1" applyFont="1" applyFill="1" applyBorder="1" applyAlignment="1">
      <alignment horizontal="center" vertical="top"/>
      <protection/>
    </xf>
    <xf numFmtId="172" fontId="63" fillId="0" borderId="10" xfId="62" applyNumberFormat="1" applyFont="1" applyFill="1" applyBorder="1" applyAlignment="1">
      <alignment horizontal="center" vertical="top" wrapText="1"/>
      <protection/>
    </xf>
    <xf numFmtId="172" fontId="63" fillId="0" borderId="10" xfId="55" applyNumberFormat="1" applyFont="1" applyFill="1" applyBorder="1" applyAlignment="1">
      <alignment horizontal="center" vertical="top" wrapText="1"/>
      <protection/>
    </xf>
    <xf numFmtId="49" fontId="63" fillId="0" borderId="10" xfId="0" applyNumberFormat="1" applyFont="1" applyFill="1" applyBorder="1" applyAlignment="1">
      <alignment horizontal="left" vertical="top" wrapText="1"/>
    </xf>
    <xf numFmtId="0" fontId="63" fillId="0" borderId="10" xfId="62" applyFont="1" applyFill="1" applyBorder="1" applyAlignment="1">
      <alignment horizontal="left" vertical="top" wrapText="1"/>
      <protection/>
    </xf>
    <xf numFmtId="0" fontId="63" fillId="0" borderId="10" xfId="62" applyFont="1" applyFill="1" applyBorder="1" applyAlignment="1">
      <alignment horizontal="center" vertical="top"/>
      <protection/>
    </xf>
    <xf numFmtId="172" fontId="63" fillId="0" borderId="10" xfId="62" applyNumberFormat="1" applyFont="1" applyFill="1" applyBorder="1" applyAlignment="1">
      <alignment horizontal="center" vertical="top"/>
      <protection/>
    </xf>
    <xf numFmtId="4" fontId="63" fillId="0" borderId="10" xfId="62" applyNumberFormat="1" applyFont="1" applyFill="1" applyBorder="1" applyAlignment="1">
      <alignment horizontal="center" vertical="top"/>
      <protection/>
    </xf>
    <xf numFmtId="0" fontId="9" fillId="0" borderId="10" xfId="0" applyFont="1" applyFill="1" applyBorder="1" applyAlignment="1">
      <alignment horizontal="left" vertical="top" wrapText="1"/>
    </xf>
    <xf numFmtId="0" fontId="6" fillId="0" borderId="10" xfId="0" applyFont="1" applyFill="1" applyBorder="1" applyAlignment="1">
      <alignment horizontal="left" vertical="top"/>
    </xf>
    <xf numFmtId="172" fontId="6" fillId="33" borderId="10" xfId="62" applyNumberFormat="1" applyFont="1" applyFill="1" applyBorder="1" applyAlignment="1">
      <alignment horizontal="center" vertical="top" wrapText="1"/>
      <protection/>
    </xf>
    <xf numFmtId="172" fontId="6" fillId="33" borderId="10" xfId="62" applyNumberFormat="1" applyFont="1" applyFill="1" applyBorder="1" applyAlignment="1">
      <alignment horizontal="left" vertical="top" wrapText="1"/>
      <protection/>
    </xf>
    <xf numFmtId="172" fontId="6" fillId="33" borderId="10" xfId="62" applyNumberFormat="1" applyFont="1" applyFill="1" applyBorder="1" applyAlignment="1">
      <alignment horizontal="center" vertical="top" wrapText="1"/>
      <protection/>
    </xf>
    <xf numFmtId="49" fontId="5" fillId="33" borderId="10" xfId="62" applyNumberFormat="1" applyFont="1" applyFill="1" applyBorder="1" applyAlignment="1">
      <alignment horizontal="left" vertical="top" wrapText="1"/>
      <protection/>
    </xf>
    <xf numFmtId="0" fontId="5" fillId="0" borderId="10" xfId="62" applyFont="1" applyFill="1" applyBorder="1" applyAlignment="1">
      <alignment vertical="top"/>
      <protection/>
    </xf>
    <xf numFmtId="49" fontId="8" fillId="0" borderId="10" xfId="0" applyNumberFormat="1" applyFont="1" applyFill="1" applyBorder="1" applyAlignment="1">
      <alignment horizontal="left" vertical="center" wrapText="1"/>
    </xf>
    <xf numFmtId="172" fontId="6" fillId="0" borderId="12" xfId="62" applyNumberFormat="1" applyFont="1" applyFill="1" applyBorder="1" applyAlignment="1">
      <alignment horizontal="center" vertical="center" wrapText="1"/>
      <protection/>
    </xf>
    <xf numFmtId="49" fontId="6" fillId="33" borderId="10" xfId="62" applyNumberFormat="1" applyFont="1" applyFill="1" applyBorder="1" applyAlignment="1">
      <alignment horizontal="center" vertical="top" wrapText="1"/>
      <protection/>
    </xf>
    <xf numFmtId="172" fontId="6" fillId="33" borderId="10" xfId="62" applyNumberFormat="1" applyFont="1" applyFill="1" applyBorder="1" applyAlignment="1">
      <alignment horizontal="center" vertical="top" wrapText="1"/>
      <protection/>
    </xf>
    <xf numFmtId="0" fontId="6" fillId="0" borderId="11" xfId="0" applyNumberFormat="1" applyFont="1" applyFill="1" applyBorder="1" applyAlignment="1">
      <alignment horizontal="left" vertical="top" wrapText="1"/>
    </xf>
    <xf numFmtId="172" fontId="6" fillId="33" borderId="10" xfId="62" applyNumberFormat="1" applyFont="1" applyFill="1" applyBorder="1" applyAlignment="1">
      <alignment horizontal="left" vertical="top" wrapText="1"/>
      <protection/>
    </xf>
    <xf numFmtId="3" fontId="6" fillId="33" borderId="10" xfId="0" applyNumberFormat="1" applyFont="1" applyFill="1" applyBorder="1" applyAlignment="1">
      <alignment horizontal="center" vertical="top" wrapText="1"/>
    </xf>
    <xf numFmtId="3" fontId="6" fillId="33" borderId="10" xfId="0" applyNumberFormat="1" applyFont="1" applyFill="1" applyBorder="1" applyAlignment="1">
      <alignment horizontal="center" vertical="top"/>
    </xf>
    <xf numFmtId="172" fontId="5" fillId="33" borderId="10" xfId="62" applyNumberFormat="1" applyFont="1" applyFill="1" applyBorder="1" applyAlignment="1">
      <alignment horizontal="center" vertical="center" wrapText="1"/>
      <protection/>
    </xf>
    <xf numFmtId="49" fontId="8" fillId="0" borderId="10" xfId="55" applyNumberFormat="1" applyFont="1" applyFill="1" applyBorder="1" applyAlignment="1">
      <alignment horizontal="left" vertical="top" wrapText="1"/>
      <protection/>
    </xf>
    <xf numFmtId="172" fontId="6" fillId="0" borderId="10" xfId="62" applyNumberFormat="1" applyFont="1" applyBorder="1" applyAlignment="1">
      <alignment horizontal="center"/>
      <protection/>
    </xf>
    <xf numFmtId="172" fontId="5" fillId="34" borderId="10" xfId="62" applyNumberFormat="1" applyFont="1" applyFill="1" applyBorder="1" applyAlignment="1">
      <alignment horizontal="center" vertical="top" wrapText="1"/>
      <protection/>
    </xf>
    <xf numFmtId="172" fontId="5" fillId="33" borderId="10" xfId="62" applyNumberFormat="1" applyFont="1" applyFill="1" applyBorder="1" applyAlignment="1">
      <alignment horizontal="center" vertical="top" wrapText="1"/>
      <protection/>
    </xf>
    <xf numFmtId="172" fontId="6" fillId="33" borderId="10" xfId="62" applyNumberFormat="1" applyFont="1" applyFill="1" applyBorder="1" applyAlignment="1">
      <alignment horizontal="center" vertical="top" wrapText="1"/>
      <protection/>
    </xf>
    <xf numFmtId="172" fontId="6" fillId="33" borderId="10" xfId="62" applyNumberFormat="1" applyFont="1" applyFill="1" applyBorder="1" applyAlignment="1">
      <alignment horizontal="left" vertical="top" wrapText="1"/>
      <protection/>
    </xf>
    <xf numFmtId="172" fontId="6" fillId="0" borderId="13" xfId="0" applyNumberFormat="1" applyFont="1" applyFill="1" applyBorder="1" applyAlignment="1" applyProtection="1">
      <alignment horizontal="justify" vertical="top"/>
      <protection locked="0"/>
    </xf>
    <xf numFmtId="172" fontId="6" fillId="0" borderId="13" xfId="0" applyNumberFormat="1" applyFont="1" applyFill="1" applyBorder="1" applyAlignment="1" applyProtection="1">
      <alignment horizontal="left" vertical="top" wrapText="1"/>
      <protection locked="0"/>
    </xf>
    <xf numFmtId="0" fontId="6" fillId="0" borderId="11" xfId="0" applyFont="1" applyFill="1" applyBorder="1" applyAlignment="1">
      <alignment horizontal="left" vertical="top" wrapText="1"/>
    </xf>
    <xf numFmtId="172" fontId="61" fillId="0" borderId="10" xfId="62" applyNumberFormat="1" applyFont="1" applyFill="1" applyBorder="1" applyAlignment="1">
      <alignment horizontal="center" vertical="top" wrapText="1"/>
      <protection/>
    </xf>
    <xf numFmtId="172" fontId="61" fillId="0" borderId="10" xfId="55" applyNumberFormat="1" applyFont="1" applyFill="1" applyBorder="1" applyAlignment="1">
      <alignment horizontal="center" vertical="top"/>
      <protection/>
    </xf>
    <xf numFmtId="0" fontId="6" fillId="33" borderId="10" xfId="62" applyFont="1" applyFill="1" applyBorder="1" applyAlignment="1">
      <alignment horizontal="left" vertical="top" wrapText="1"/>
      <protection/>
    </xf>
    <xf numFmtId="4" fontId="6" fillId="0" borderId="10" xfId="62" applyNumberFormat="1" applyFont="1" applyFill="1" applyBorder="1" applyAlignment="1">
      <alignment horizontal="center" vertical="top" wrapText="1"/>
      <protection/>
    </xf>
    <xf numFmtId="3" fontId="6" fillId="33" borderId="10" xfId="55" applyNumberFormat="1" applyFont="1" applyFill="1" applyBorder="1" applyAlignment="1">
      <alignment vertical="top" wrapText="1"/>
      <protection/>
    </xf>
    <xf numFmtId="49" fontId="6" fillId="33" borderId="10" xfId="55" applyNumberFormat="1" applyFont="1" applyFill="1" applyBorder="1" applyAlignment="1">
      <alignment vertical="top" wrapText="1"/>
      <protection/>
    </xf>
    <xf numFmtId="4" fontId="6" fillId="0" borderId="10" xfId="62" applyNumberFormat="1" applyFont="1" applyBorder="1" applyAlignment="1">
      <alignment vertical="top"/>
      <protection/>
    </xf>
    <xf numFmtId="0" fontId="6" fillId="33" borderId="10" xfId="62" applyFont="1" applyFill="1" applyBorder="1" applyAlignment="1">
      <alignment vertical="top"/>
      <protection/>
    </xf>
    <xf numFmtId="171" fontId="6" fillId="0" borderId="10" xfId="73" applyFont="1" applyFill="1" applyBorder="1" applyAlignment="1">
      <alignment horizontal="center" vertical="top"/>
    </xf>
    <xf numFmtId="172" fontId="6" fillId="0" borderId="14" xfId="0" applyNumberFormat="1" applyFont="1" applyBorder="1" applyAlignment="1">
      <alignment vertical="top"/>
    </xf>
    <xf numFmtId="172" fontId="5" fillId="33" borderId="10" xfId="62" applyNumberFormat="1" applyFont="1" applyFill="1" applyBorder="1" applyAlignment="1">
      <alignment horizontal="center" vertical="top" wrapText="1"/>
      <protection/>
    </xf>
    <xf numFmtId="0" fontId="6" fillId="33" borderId="10" xfId="62" applyFont="1" applyFill="1" applyBorder="1" applyAlignment="1">
      <alignment horizontal="center" vertical="top"/>
      <protection/>
    </xf>
    <xf numFmtId="182" fontId="6" fillId="0" borderId="10" xfId="62" applyNumberFormat="1" applyFont="1" applyFill="1" applyBorder="1" applyAlignment="1">
      <alignment horizontal="center" vertical="top" wrapText="1"/>
      <protection/>
    </xf>
    <xf numFmtId="182" fontId="63" fillId="0" borderId="10" xfId="62" applyNumberFormat="1" applyFont="1" applyFill="1" applyBorder="1" applyAlignment="1">
      <alignment horizontal="center" vertical="top"/>
      <protection/>
    </xf>
    <xf numFmtId="0" fontId="6" fillId="0" borderId="10" xfId="55" applyNumberFormat="1" applyFont="1" applyFill="1" applyBorder="1" applyAlignment="1">
      <alignment horizontal="left" vertical="top" wrapText="1"/>
      <protection/>
    </xf>
    <xf numFmtId="0" fontId="6" fillId="0" borderId="10" xfId="55" applyNumberFormat="1" applyFont="1" applyBorder="1" applyAlignment="1">
      <alignment horizontal="left" vertical="center" wrapText="1"/>
      <protection/>
    </xf>
    <xf numFmtId="49" fontId="6" fillId="33" borderId="10" xfId="0" applyNumberFormat="1" applyFont="1" applyFill="1" applyBorder="1" applyAlignment="1">
      <alignment horizontal="left" vertical="top" wrapText="1"/>
    </xf>
    <xf numFmtId="172" fontId="6" fillId="0" borderId="10" xfId="55" applyNumberFormat="1" applyFont="1" applyFill="1" applyBorder="1" applyAlignment="1">
      <alignment horizontal="center" vertical="top"/>
      <protection/>
    </xf>
    <xf numFmtId="0" fontId="6" fillId="33" borderId="10" xfId="55" applyFont="1" applyFill="1" applyBorder="1" applyAlignment="1">
      <alignment vertical="top" wrapText="1"/>
      <protection/>
    </xf>
    <xf numFmtId="0" fontId="63" fillId="0" borderId="10" xfId="0" applyFont="1" applyFill="1" applyBorder="1" applyAlignment="1">
      <alignment horizontal="center" vertical="top"/>
    </xf>
    <xf numFmtId="0" fontId="10" fillId="0" borderId="10" xfId="0" applyFont="1" applyFill="1" applyBorder="1" applyAlignment="1">
      <alignment horizontal="center" vertical="top"/>
    </xf>
    <xf numFmtId="190" fontId="6" fillId="0" borderId="10" xfId="55" applyNumberFormat="1" applyFont="1" applyFill="1" applyBorder="1" applyAlignment="1">
      <alignment horizontal="center" vertical="top" wrapText="1"/>
      <protection/>
    </xf>
    <xf numFmtId="0" fontId="6" fillId="0" borderId="11" xfId="62" applyFont="1" applyBorder="1" applyAlignment="1">
      <alignment vertical="top" wrapText="1"/>
      <protection/>
    </xf>
    <xf numFmtId="0" fontId="5" fillId="33" borderId="10" xfId="0" applyFont="1" applyFill="1" applyBorder="1" applyAlignment="1">
      <alignment horizontal="center" vertical="top" wrapText="1"/>
    </xf>
    <xf numFmtId="0" fontId="5" fillId="33" borderId="10" xfId="62" applyFont="1" applyFill="1" applyBorder="1" applyAlignment="1">
      <alignment horizontal="center" vertical="top"/>
      <protection/>
    </xf>
    <xf numFmtId="0" fontId="5" fillId="33" borderId="10" xfId="62" applyFont="1" applyFill="1" applyBorder="1" applyAlignment="1">
      <alignment horizontal="center" vertical="top"/>
      <protection/>
    </xf>
    <xf numFmtId="0" fontId="5" fillId="0" borderId="10" xfId="0" applyFont="1" applyBorder="1" applyAlignment="1">
      <alignment/>
    </xf>
    <xf numFmtId="172" fontId="5" fillId="0" borderId="10" xfId="0" applyNumberFormat="1" applyFont="1" applyBorder="1" applyAlignment="1">
      <alignment horizontal="center" vertical="top"/>
    </xf>
    <xf numFmtId="0" fontId="5" fillId="0" borderId="0" xfId="0" applyFont="1" applyAlignment="1">
      <alignment/>
    </xf>
    <xf numFmtId="49" fontId="6" fillId="33" borderId="10" xfId="62" applyNumberFormat="1" applyFont="1" applyFill="1" applyBorder="1" applyAlignment="1">
      <alignment horizontal="center" vertical="center" wrapText="1"/>
      <protection/>
    </xf>
    <xf numFmtId="172" fontId="6" fillId="0" borderId="10" xfId="62" applyNumberFormat="1" applyFont="1" applyFill="1" applyBorder="1" applyAlignment="1">
      <alignment horizontal="center" vertical="center" wrapText="1"/>
      <protection/>
    </xf>
    <xf numFmtId="172" fontId="5" fillId="0" borderId="10" xfId="62" applyNumberFormat="1" applyFont="1" applyFill="1" applyBorder="1" applyAlignment="1">
      <alignment horizontal="center" vertical="center" wrapText="1"/>
      <protection/>
    </xf>
    <xf numFmtId="0" fontId="6" fillId="33" borderId="10" xfId="62" applyFont="1" applyFill="1" applyBorder="1" applyAlignment="1">
      <alignment horizontal="left" vertical="top"/>
      <protection/>
    </xf>
    <xf numFmtId="172" fontId="6" fillId="0" borderId="10" xfId="62" applyNumberFormat="1" applyFont="1" applyBorder="1">
      <alignment/>
      <protection/>
    </xf>
    <xf numFmtId="172" fontId="5" fillId="0" borderId="10" xfId="62" applyNumberFormat="1" applyFont="1" applyBorder="1">
      <alignment/>
      <protection/>
    </xf>
    <xf numFmtId="49" fontId="5" fillId="33" borderId="10" xfId="62" applyNumberFormat="1" applyFont="1" applyFill="1" applyBorder="1" applyAlignment="1">
      <alignment horizontal="center" vertical="center" wrapText="1"/>
      <protection/>
    </xf>
    <xf numFmtId="172" fontId="5" fillId="0" borderId="0" xfId="62" applyNumberFormat="1" applyFont="1" applyFill="1" applyAlignment="1">
      <alignment horizontal="center" vertical="top"/>
      <protection/>
    </xf>
    <xf numFmtId="172" fontId="6" fillId="0" borderId="10" xfId="0" applyNumberFormat="1" applyFont="1" applyFill="1" applyBorder="1" applyAlignment="1">
      <alignment horizontal="center" vertical="top" wrapText="1"/>
    </xf>
    <xf numFmtId="172" fontId="6" fillId="0" borderId="11" xfId="0" applyNumberFormat="1" applyFont="1" applyFill="1" applyBorder="1" applyAlignment="1">
      <alignment horizontal="center" vertical="top" wrapText="1"/>
    </xf>
    <xf numFmtId="172" fontId="6" fillId="0" borderId="14" xfId="0" applyNumberFormat="1" applyFont="1" applyFill="1" applyBorder="1" applyAlignment="1">
      <alignment horizontal="center" vertical="top" wrapText="1"/>
    </xf>
    <xf numFmtId="172" fontId="6" fillId="0" borderId="15" xfId="0" applyNumberFormat="1" applyFont="1" applyFill="1" applyBorder="1" applyAlignment="1">
      <alignment horizontal="center" vertical="top" wrapText="1"/>
    </xf>
    <xf numFmtId="0" fontId="5" fillId="0" borderId="10" xfId="62" applyFont="1" applyBorder="1" applyAlignment="1">
      <alignment horizontal="center" vertical="top"/>
      <protection/>
    </xf>
    <xf numFmtId="0" fontId="6" fillId="0" borderId="10" xfId="62" applyFont="1" applyBorder="1" applyAlignment="1">
      <alignment horizontal="left" vertical="top" wrapText="1"/>
      <protection/>
    </xf>
    <xf numFmtId="0" fontId="6" fillId="0" borderId="10" xfId="0" applyFont="1" applyFill="1" applyBorder="1" applyAlignment="1">
      <alignment horizontal="center" vertical="top" wrapText="1"/>
    </xf>
    <xf numFmtId="0" fontId="6" fillId="0" borderId="11"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0" xfId="57" applyNumberFormat="1" applyFont="1" applyFill="1" applyBorder="1" applyAlignment="1">
      <alignment horizontal="center" vertical="top" wrapText="1"/>
      <protection/>
    </xf>
    <xf numFmtId="0" fontId="5" fillId="0" borderId="0" xfId="62" applyFont="1" applyAlignment="1">
      <alignment horizontal="center" vertical="center"/>
      <protection/>
    </xf>
    <xf numFmtId="0" fontId="5" fillId="0" borderId="10" xfId="0" applyFont="1" applyBorder="1" applyAlignment="1">
      <alignment horizontal="center" vertical="top" wrapText="1"/>
    </xf>
    <xf numFmtId="172" fontId="5" fillId="0" borderId="10" xfId="62" applyNumberFormat="1" applyFont="1" applyBorder="1" applyAlignment="1">
      <alignment horizontal="center" wrapText="1"/>
      <protection/>
    </xf>
    <xf numFmtId="172" fontId="5" fillId="0" borderId="10" xfId="62" applyNumberFormat="1" applyFont="1" applyBorder="1" applyAlignment="1">
      <alignment horizontal="center"/>
      <protection/>
    </xf>
    <xf numFmtId="0" fontId="6" fillId="33" borderId="11" xfId="62" applyFont="1" applyFill="1" applyBorder="1" applyAlignment="1">
      <alignment horizontal="left" vertical="top" wrapText="1"/>
      <protection/>
    </xf>
    <xf numFmtId="0" fontId="6" fillId="33" borderId="15" xfId="62" applyFont="1" applyFill="1" applyBorder="1" applyAlignment="1">
      <alignment horizontal="left" vertical="top" wrapText="1"/>
      <protection/>
    </xf>
    <xf numFmtId="172" fontId="6" fillId="0" borderId="11" xfId="62" applyNumberFormat="1" applyFont="1" applyFill="1" applyBorder="1" applyAlignment="1">
      <alignment horizontal="left" vertical="top" wrapText="1"/>
      <protection/>
    </xf>
    <xf numFmtId="172" fontId="6" fillId="0" borderId="15" xfId="62" applyNumberFormat="1" applyFont="1" applyFill="1" applyBorder="1" applyAlignment="1">
      <alignment horizontal="left" vertical="top" wrapText="1"/>
      <protection/>
    </xf>
    <xf numFmtId="0" fontId="6" fillId="33" borderId="11" xfId="62" applyFont="1" applyFill="1" applyBorder="1" applyAlignment="1">
      <alignment horizontal="center" vertical="top"/>
      <protection/>
    </xf>
    <xf numFmtId="0" fontId="6" fillId="33" borderId="15" xfId="62" applyFont="1" applyFill="1" applyBorder="1" applyAlignment="1">
      <alignment horizontal="center" vertical="top"/>
      <protection/>
    </xf>
    <xf numFmtId="49" fontId="8" fillId="0" borderId="11" xfId="0" applyNumberFormat="1" applyFont="1" applyFill="1" applyBorder="1" applyAlignment="1">
      <alignment horizontal="left" vertical="top" wrapText="1"/>
    </xf>
    <xf numFmtId="49" fontId="8" fillId="0" borderId="15" xfId="0" applyNumberFormat="1" applyFont="1" applyFill="1" applyBorder="1" applyAlignment="1">
      <alignment horizontal="left" vertical="top" wrapText="1"/>
    </xf>
    <xf numFmtId="49" fontId="5" fillId="0" borderId="11" xfId="62" applyNumberFormat="1" applyFont="1" applyFill="1" applyBorder="1" applyAlignment="1">
      <alignment horizontal="center" vertical="center"/>
      <protection/>
    </xf>
    <xf numFmtId="49" fontId="5" fillId="0" borderId="15" xfId="62" applyNumberFormat="1" applyFont="1" applyFill="1" applyBorder="1" applyAlignment="1">
      <alignment horizontal="center" vertical="center"/>
      <protection/>
    </xf>
    <xf numFmtId="0" fontId="6" fillId="0" borderId="11" xfId="62" applyFont="1" applyBorder="1" applyAlignment="1">
      <alignment horizontal="left" vertical="top" wrapText="1"/>
      <protection/>
    </xf>
    <xf numFmtId="0" fontId="6" fillId="0" borderId="15" xfId="62" applyFont="1" applyBorder="1" applyAlignment="1">
      <alignment horizontal="left" vertical="top" wrapText="1"/>
      <protection/>
    </xf>
    <xf numFmtId="3" fontId="6" fillId="0" borderId="11" xfId="62" applyNumberFormat="1" applyFont="1" applyBorder="1" applyAlignment="1">
      <alignment horizontal="center" vertical="top"/>
      <protection/>
    </xf>
    <xf numFmtId="3" fontId="6" fillId="0" borderId="15" xfId="62" applyNumberFormat="1" applyFont="1" applyBorder="1" applyAlignment="1">
      <alignment horizontal="center" vertical="top"/>
      <protection/>
    </xf>
    <xf numFmtId="172" fontId="6" fillId="33" borderId="11" xfId="62" applyNumberFormat="1" applyFont="1" applyFill="1" applyBorder="1" applyAlignment="1">
      <alignment horizontal="left" vertical="top" wrapText="1"/>
      <protection/>
    </xf>
    <xf numFmtId="172" fontId="6" fillId="33" borderId="15" xfId="62" applyNumberFormat="1" applyFont="1" applyFill="1" applyBorder="1" applyAlignment="1">
      <alignment horizontal="left" vertical="top" wrapText="1"/>
      <protection/>
    </xf>
    <xf numFmtId="49" fontId="6" fillId="33" borderId="10" xfId="62" applyNumberFormat="1" applyFont="1" applyFill="1" applyBorder="1" applyAlignment="1">
      <alignment horizontal="left" vertical="top" wrapText="1"/>
      <protection/>
    </xf>
    <xf numFmtId="172" fontId="6" fillId="33" borderId="11" xfId="62" applyNumberFormat="1" applyFont="1" applyFill="1" applyBorder="1" applyAlignment="1">
      <alignment horizontal="center" vertical="top" wrapText="1"/>
      <protection/>
    </xf>
    <xf numFmtId="172" fontId="6" fillId="33" borderId="15" xfId="62" applyNumberFormat="1" applyFont="1" applyFill="1" applyBorder="1" applyAlignment="1">
      <alignment horizontal="center" vertical="top" wrapText="1"/>
      <protection/>
    </xf>
    <xf numFmtId="0" fontId="5" fillId="0" borderId="11" xfId="62" applyFont="1" applyBorder="1" applyAlignment="1">
      <alignment horizontal="center" vertical="top" wrapText="1"/>
      <protection/>
    </xf>
    <xf numFmtId="0" fontId="5" fillId="0" borderId="15" xfId="62" applyFont="1" applyBorder="1" applyAlignment="1">
      <alignment horizontal="center" vertical="top" wrapText="1"/>
      <protection/>
    </xf>
    <xf numFmtId="0" fontId="5" fillId="0" borderId="10" xfId="62" applyFont="1" applyBorder="1" applyAlignment="1">
      <alignment horizontal="center" vertical="top" wrapText="1"/>
      <protection/>
    </xf>
    <xf numFmtId="0" fontId="5" fillId="0" borderId="10" xfId="62" applyFont="1" applyBorder="1" applyAlignment="1">
      <alignment horizontal="center" wrapText="1"/>
      <protection/>
    </xf>
    <xf numFmtId="0" fontId="5" fillId="0" borderId="10" xfId="62" applyFont="1" applyBorder="1" applyAlignment="1">
      <alignment horizontal="center"/>
      <protection/>
    </xf>
    <xf numFmtId="0" fontId="9" fillId="0" borderId="11" xfId="0" applyFont="1" applyFill="1" applyBorder="1" applyAlignment="1">
      <alignment horizontal="left" vertical="top" wrapText="1"/>
    </xf>
    <xf numFmtId="0" fontId="9" fillId="0" borderId="15" xfId="0" applyFont="1" applyFill="1" applyBorder="1" applyAlignment="1">
      <alignment horizontal="left" vertical="top" wrapText="1"/>
    </xf>
    <xf numFmtId="0" fontId="5" fillId="0" borderId="10" xfId="55" applyFont="1" applyBorder="1" applyAlignment="1">
      <alignment horizontal="center" vertical="top" wrapText="1"/>
      <protection/>
    </xf>
    <xf numFmtId="3" fontId="6" fillId="33" borderId="10" xfId="0" applyNumberFormat="1" applyFont="1" applyFill="1" applyBorder="1" applyAlignment="1">
      <alignment vertical="top" wrapText="1"/>
    </xf>
    <xf numFmtId="0" fontId="5" fillId="33" borderId="0" xfId="62" applyFont="1" applyFill="1" applyAlignment="1">
      <alignment horizontal="center"/>
      <protection/>
    </xf>
    <xf numFmtId="0" fontId="5" fillId="33" borderId="10" xfId="62" applyFont="1" applyFill="1" applyBorder="1" applyAlignment="1">
      <alignment horizontal="center" vertical="top"/>
      <protection/>
    </xf>
    <xf numFmtId="0" fontId="5" fillId="33" borderId="10" xfId="62" applyFont="1" applyFill="1" applyBorder="1" applyAlignment="1">
      <alignment horizontal="center"/>
      <protection/>
    </xf>
    <xf numFmtId="0" fontId="5" fillId="0" borderId="10" xfId="62" applyFont="1" applyFill="1" applyBorder="1" applyAlignment="1">
      <alignment horizontal="center" vertical="top" wrapText="1"/>
      <protection/>
    </xf>
    <xf numFmtId="0" fontId="5" fillId="33" borderId="10" xfId="0" applyFont="1" applyFill="1" applyBorder="1" applyAlignment="1">
      <alignment horizontal="center" vertical="top" wrapText="1"/>
    </xf>
    <xf numFmtId="172" fontId="6" fillId="0" borderId="10" xfId="62" applyNumberFormat="1" applyFont="1" applyBorder="1" applyAlignment="1">
      <alignment horizontal="center" vertical="top"/>
      <protection/>
    </xf>
    <xf numFmtId="0" fontId="6" fillId="0" borderId="10" xfId="0" applyFont="1" applyFill="1" applyBorder="1" applyAlignment="1">
      <alignment vertical="top" wrapText="1"/>
    </xf>
    <xf numFmtId="49" fontId="6" fillId="33" borderId="10" xfId="63" applyNumberFormat="1" applyFont="1" applyFill="1" applyBorder="1" applyAlignment="1">
      <alignment horizontal="center" vertical="top" wrapText="1"/>
      <protection/>
    </xf>
    <xf numFmtId="0" fontId="6" fillId="33" borderId="10" xfId="62" applyFont="1" applyFill="1" applyBorder="1" applyAlignment="1">
      <alignment vertical="top" wrapText="1"/>
      <protection/>
    </xf>
    <xf numFmtId="0" fontId="5" fillId="0" borderId="11" xfId="62" applyFont="1" applyFill="1" applyBorder="1" applyAlignment="1">
      <alignment horizontal="center" vertical="top"/>
      <protection/>
    </xf>
    <xf numFmtId="0" fontId="5" fillId="0" borderId="14" xfId="62" applyFont="1" applyFill="1" applyBorder="1" applyAlignment="1">
      <alignment horizontal="center" vertical="top"/>
      <protection/>
    </xf>
    <xf numFmtId="0" fontId="5" fillId="0" borderId="15" xfId="62" applyFont="1" applyFill="1" applyBorder="1" applyAlignment="1">
      <alignment horizontal="center" vertical="top"/>
      <protection/>
    </xf>
    <xf numFmtId="0" fontId="5" fillId="0" borderId="10" xfId="62" applyFont="1" applyFill="1" applyBorder="1" applyAlignment="1">
      <alignment horizontal="center" vertical="top"/>
      <protection/>
    </xf>
    <xf numFmtId="172" fontId="5" fillId="0" borderId="10" xfId="62" applyNumberFormat="1" applyFont="1" applyBorder="1" applyAlignment="1">
      <alignment horizontal="center" vertical="top"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2 2" xfId="56"/>
    <cellStyle name="Обычный 3" xfId="57"/>
    <cellStyle name="Обычный 3 2" xfId="58"/>
    <cellStyle name="Обычный 3 3" xfId="59"/>
    <cellStyle name="Обычный 4" xfId="60"/>
    <cellStyle name="Обычный 5" xfId="61"/>
    <cellStyle name="Обычный_АПК" xfId="62"/>
    <cellStyle name="Обычный_Перераспределение расх.ОБ+ФБ"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Финансовый 2" xfId="73"/>
    <cellStyle name="Финансовый 3" xfId="74"/>
    <cellStyle name="Хороший"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495300</xdr:colOff>
      <xdr:row>130</xdr:row>
      <xdr:rowOff>0</xdr:rowOff>
    </xdr:from>
    <xdr:ext cx="190500" cy="266700"/>
    <xdr:sp fLocksText="0">
      <xdr:nvSpPr>
        <xdr:cNvPr id="1" name="TextBox 1"/>
        <xdr:cNvSpPr txBox="1">
          <a:spLocks noChangeArrowheads="1"/>
        </xdr:cNvSpPr>
      </xdr:nvSpPr>
      <xdr:spPr>
        <a:xfrm>
          <a:off x="828675" y="1451610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495300</xdr:colOff>
      <xdr:row>130</xdr:row>
      <xdr:rowOff>0</xdr:rowOff>
    </xdr:from>
    <xdr:ext cx="190500" cy="266700"/>
    <xdr:sp fLocksText="0">
      <xdr:nvSpPr>
        <xdr:cNvPr id="2" name="TextBox 2"/>
        <xdr:cNvSpPr txBox="1">
          <a:spLocks noChangeArrowheads="1"/>
        </xdr:cNvSpPr>
      </xdr:nvSpPr>
      <xdr:spPr>
        <a:xfrm>
          <a:off x="828675" y="1451610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127</xdr:row>
      <xdr:rowOff>180975</xdr:rowOff>
    </xdr:from>
    <xdr:ext cx="180975" cy="266700"/>
    <xdr:sp fLocksText="0">
      <xdr:nvSpPr>
        <xdr:cNvPr id="3" name="TextBox 3"/>
        <xdr:cNvSpPr txBox="1">
          <a:spLocks noChangeArrowheads="1"/>
        </xdr:cNvSpPr>
      </xdr:nvSpPr>
      <xdr:spPr>
        <a:xfrm>
          <a:off x="838200" y="1408747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18</xdr:row>
      <xdr:rowOff>0</xdr:rowOff>
    </xdr:from>
    <xdr:ext cx="180975" cy="266700"/>
    <xdr:sp fLocksText="0">
      <xdr:nvSpPr>
        <xdr:cNvPr id="1" name="TextBox 1"/>
        <xdr:cNvSpPr txBox="1">
          <a:spLocks noChangeArrowheads="1"/>
        </xdr:cNvSpPr>
      </xdr:nvSpPr>
      <xdr:spPr>
        <a:xfrm>
          <a:off x="838200" y="88296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495300</xdr:colOff>
      <xdr:row>131</xdr:row>
      <xdr:rowOff>190500</xdr:rowOff>
    </xdr:from>
    <xdr:ext cx="190500" cy="266700"/>
    <xdr:sp fLocksText="0">
      <xdr:nvSpPr>
        <xdr:cNvPr id="1" name="TextBox 1"/>
        <xdr:cNvSpPr txBox="1">
          <a:spLocks noChangeArrowheads="1"/>
        </xdr:cNvSpPr>
      </xdr:nvSpPr>
      <xdr:spPr>
        <a:xfrm>
          <a:off x="819150" y="1661160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495300</xdr:colOff>
      <xdr:row>180</xdr:row>
      <xdr:rowOff>0</xdr:rowOff>
    </xdr:from>
    <xdr:ext cx="190500" cy="266700"/>
    <xdr:sp fLocksText="0">
      <xdr:nvSpPr>
        <xdr:cNvPr id="2" name="TextBox 2"/>
        <xdr:cNvSpPr txBox="1">
          <a:spLocks noChangeArrowheads="1"/>
        </xdr:cNvSpPr>
      </xdr:nvSpPr>
      <xdr:spPr>
        <a:xfrm>
          <a:off x="819150" y="2195131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178</xdr:row>
      <xdr:rowOff>0</xdr:rowOff>
    </xdr:from>
    <xdr:ext cx="180975" cy="266700"/>
    <xdr:sp fLocksText="0">
      <xdr:nvSpPr>
        <xdr:cNvPr id="3" name="TextBox 3"/>
        <xdr:cNvSpPr txBox="1">
          <a:spLocks noChangeArrowheads="1"/>
        </xdr:cNvSpPr>
      </xdr:nvSpPr>
      <xdr:spPr>
        <a:xfrm>
          <a:off x="828675" y="2166366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178</xdr:row>
      <xdr:rowOff>0</xdr:rowOff>
    </xdr:from>
    <xdr:ext cx="190500" cy="266700"/>
    <xdr:sp fLocksText="0">
      <xdr:nvSpPr>
        <xdr:cNvPr id="4" name="TextBox 4"/>
        <xdr:cNvSpPr txBox="1">
          <a:spLocks noChangeArrowheads="1"/>
        </xdr:cNvSpPr>
      </xdr:nvSpPr>
      <xdr:spPr>
        <a:xfrm>
          <a:off x="828675" y="2166366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178</xdr:row>
      <xdr:rowOff>171450</xdr:rowOff>
    </xdr:from>
    <xdr:ext cx="190500" cy="266700"/>
    <xdr:sp fLocksText="0">
      <xdr:nvSpPr>
        <xdr:cNvPr id="5" name="TextBox 5"/>
        <xdr:cNvSpPr txBox="1">
          <a:spLocks noChangeArrowheads="1"/>
        </xdr:cNvSpPr>
      </xdr:nvSpPr>
      <xdr:spPr>
        <a:xfrm>
          <a:off x="828675" y="2168080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504825</xdr:colOff>
      <xdr:row>179</xdr:row>
      <xdr:rowOff>171450</xdr:rowOff>
    </xdr:from>
    <xdr:ext cx="190500" cy="266700"/>
    <xdr:sp fLocksText="0">
      <xdr:nvSpPr>
        <xdr:cNvPr id="6" name="TextBox 6"/>
        <xdr:cNvSpPr txBox="1">
          <a:spLocks noChangeArrowheads="1"/>
        </xdr:cNvSpPr>
      </xdr:nvSpPr>
      <xdr:spPr>
        <a:xfrm>
          <a:off x="828675" y="2182272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495300</xdr:colOff>
      <xdr:row>178</xdr:row>
      <xdr:rowOff>190500</xdr:rowOff>
    </xdr:from>
    <xdr:ext cx="190500" cy="266700"/>
    <xdr:sp fLocksText="0">
      <xdr:nvSpPr>
        <xdr:cNvPr id="7" name="TextBox 7"/>
        <xdr:cNvSpPr txBox="1">
          <a:spLocks noChangeArrowheads="1"/>
        </xdr:cNvSpPr>
      </xdr:nvSpPr>
      <xdr:spPr>
        <a:xfrm>
          <a:off x="819150" y="2168271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279"/>
  <sheetViews>
    <sheetView zoomScale="90" zoomScaleNormal="90" zoomScaleSheetLayoutView="90" workbookViewId="0" topLeftCell="A191">
      <selection activeCell="F179" sqref="F179"/>
    </sheetView>
  </sheetViews>
  <sheetFormatPr defaultColWidth="9.140625" defaultRowHeight="12.75"/>
  <cols>
    <col min="1" max="1" width="5.00390625" style="10" customWidth="1"/>
    <col min="2" max="2" width="58.8515625" style="13" customWidth="1"/>
    <col min="3" max="3" width="29.421875" style="6" customWidth="1"/>
    <col min="4" max="4" width="16.140625" style="6" customWidth="1"/>
    <col min="5" max="6" width="16.140625" style="7" customWidth="1"/>
    <col min="7" max="7" width="66.7109375" style="3" customWidth="1"/>
    <col min="8" max="16384" width="9.140625" style="3" customWidth="1"/>
  </cols>
  <sheetData>
    <row r="1" spans="1:7" s="1" customFormat="1" ht="15.75">
      <c r="A1" s="327" t="s">
        <v>9</v>
      </c>
      <c r="B1" s="327"/>
      <c r="C1" s="327"/>
      <c r="D1" s="327"/>
      <c r="E1" s="327"/>
      <c r="F1" s="327"/>
      <c r="G1" s="327"/>
    </row>
    <row r="2" spans="1:7" s="1" customFormat="1" ht="15.75">
      <c r="A2" s="10"/>
      <c r="B2" s="21"/>
      <c r="C2" s="8"/>
      <c r="D2" s="8"/>
      <c r="E2" s="21"/>
      <c r="F2" s="21"/>
      <c r="G2" s="174"/>
    </row>
    <row r="3" spans="1:7" s="1" customFormat="1" ht="32.25" customHeight="1">
      <c r="A3" s="328" t="s">
        <v>4</v>
      </c>
      <c r="B3" s="328" t="s">
        <v>10</v>
      </c>
      <c r="C3" s="328" t="s">
        <v>11</v>
      </c>
      <c r="D3" s="329" t="s">
        <v>8</v>
      </c>
      <c r="E3" s="330"/>
      <c r="F3" s="330"/>
      <c r="G3" s="328" t="s">
        <v>12</v>
      </c>
    </row>
    <row r="4" spans="1:7" s="1" customFormat="1" ht="15.75" customHeight="1">
      <c r="A4" s="328"/>
      <c r="B4" s="328"/>
      <c r="C4" s="328"/>
      <c r="D4" s="46" t="s">
        <v>13</v>
      </c>
      <c r="E4" s="46" t="s">
        <v>14</v>
      </c>
      <c r="F4" s="46" t="s">
        <v>15</v>
      </c>
      <c r="G4" s="328"/>
    </row>
    <row r="5" spans="1:7" ht="15.75">
      <c r="A5" s="37">
        <v>1</v>
      </c>
      <c r="B5" s="14">
        <v>2</v>
      </c>
      <c r="C5" s="15">
        <v>3</v>
      </c>
      <c r="D5" s="14">
        <v>4</v>
      </c>
      <c r="E5" s="15">
        <v>5</v>
      </c>
      <c r="F5" s="14">
        <v>6</v>
      </c>
      <c r="G5" s="15">
        <v>7</v>
      </c>
    </row>
    <row r="6" spans="1:7" s="9" customFormat="1" ht="15.75">
      <c r="A6" s="16"/>
      <c r="B6" s="17" t="s">
        <v>5</v>
      </c>
      <c r="C6" s="18"/>
      <c r="D6" s="272">
        <f>D7+D25+D27+D41+D44+D48+D52+D55+D59+D67+D69+D71+D79+D90+D94+D102+D106+D111+D114+D116+D122+D124+D131+D133+D135+D144+D148+D160+D176+D178+D181+D185+D190+D192</f>
        <v>8933136.299999999</v>
      </c>
      <c r="E6" s="272">
        <f>E7+E25+E27+E41+E44+E48+E52+E55+E59+E67+E69+E71+E79+E90+E94+E102+E106+E111+E114+E116+E122+E124+E131+E133+E135+E144+E148+E160+E176+E178+E181+E185+E190+E192</f>
        <v>419653.3</v>
      </c>
      <c r="F6" s="272">
        <f>F7+F25+F27+F41+F44+F48+F52+F55+F59+F67+F69+F71+F79+F90+F94+F102+F106+F111+F114+F116+F122+F124+F131+F133+F135+F144+F148+F160+F176+F178+F181+F185+F190+F192</f>
        <v>227092.30000000002</v>
      </c>
      <c r="G6" s="18"/>
    </row>
    <row r="7" spans="1:7" s="43" customFormat="1" ht="15.75" customHeight="1">
      <c r="A7" s="96">
        <v>1</v>
      </c>
      <c r="B7" s="143" t="s">
        <v>264</v>
      </c>
      <c r="C7" s="28"/>
      <c r="D7" s="28">
        <f>SUM(D8:D24)</f>
        <v>2349695.6</v>
      </c>
      <c r="E7" s="28">
        <f>SUM(E8:E24)</f>
        <v>0</v>
      </c>
      <c r="F7" s="28">
        <f>SUM(F8:F24)</f>
        <v>0</v>
      </c>
      <c r="G7" s="144"/>
    </row>
    <row r="8" spans="1:7" s="149" customFormat="1" ht="144" customHeight="1">
      <c r="A8" s="145"/>
      <c r="B8" s="146" t="s">
        <v>265</v>
      </c>
      <c r="C8" s="147" t="s">
        <v>266</v>
      </c>
      <c r="D8" s="148">
        <v>1274.2</v>
      </c>
      <c r="E8" s="148">
        <v>0</v>
      </c>
      <c r="F8" s="72">
        <v>0</v>
      </c>
      <c r="G8" s="275" t="s">
        <v>874</v>
      </c>
    </row>
    <row r="9" spans="1:7" s="149" customFormat="1" ht="48" customHeight="1">
      <c r="A9" s="145"/>
      <c r="B9" s="146" t="s">
        <v>267</v>
      </c>
      <c r="C9" s="147" t="s">
        <v>268</v>
      </c>
      <c r="D9" s="148">
        <v>48592.1</v>
      </c>
      <c r="E9" s="148">
        <v>0</v>
      </c>
      <c r="F9" s="148">
        <v>0</v>
      </c>
      <c r="G9" s="103" t="s">
        <v>733</v>
      </c>
    </row>
    <row r="10" spans="1:7" s="150" customFormat="1" ht="333.75" customHeight="1">
      <c r="A10" s="155"/>
      <c r="B10" s="142" t="s">
        <v>269</v>
      </c>
      <c r="C10" s="152" t="s">
        <v>270</v>
      </c>
      <c r="D10" s="72">
        <v>47309.2</v>
      </c>
      <c r="E10" s="72">
        <v>0</v>
      </c>
      <c r="F10" s="72">
        <v>0</v>
      </c>
      <c r="G10" s="103" t="s">
        <v>828</v>
      </c>
    </row>
    <row r="11" spans="1:7" s="150" customFormat="1" ht="267.75">
      <c r="A11" s="155"/>
      <c r="B11" s="142"/>
      <c r="C11" s="152"/>
      <c r="D11" s="72"/>
      <c r="E11" s="72"/>
      <c r="F11" s="72"/>
      <c r="G11" s="103" t="s">
        <v>596</v>
      </c>
    </row>
    <row r="12" spans="1:7" s="150" customFormat="1" ht="173.25">
      <c r="A12" s="151"/>
      <c r="B12" s="142" t="s">
        <v>271</v>
      </c>
      <c r="C12" s="152" t="s">
        <v>272</v>
      </c>
      <c r="D12" s="72">
        <f>43509.4+100000</f>
        <v>143509.4</v>
      </c>
      <c r="E12" s="72">
        <v>0</v>
      </c>
      <c r="F12" s="72">
        <v>0</v>
      </c>
      <c r="G12" s="103" t="s">
        <v>734</v>
      </c>
    </row>
    <row r="13" spans="1:7" s="150" customFormat="1" ht="110.25">
      <c r="A13" s="153"/>
      <c r="B13" s="146" t="s">
        <v>594</v>
      </c>
      <c r="C13" s="147" t="s">
        <v>273</v>
      </c>
      <c r="D13" s="72">
        <f>370119.4+67000</f>
        <v>437119.4</v>
      </c>
      <c r="E13" s="72">
        <v>0</v>
      </c>
      <c r="F13" s="72">
        <v>0</v>
      </c>
      <c r="G13" s="142" t="s">
        <v>735</v>
      </c>
    </row>
    <row r="14" spans="1:9" s="150" customFormat="1" ht="222" customHeight="1">
      <c r="A14" s="153"/>
      <c r="B14" s="146" t="s">
        <v>274</v>
      </c>
      <c r="C14" s="147" t="s">
        <v>275</v>
      </c>
      <c r="D14" s="72">
        <f>604759.7-80000</f>
        <v>524759.7</v>
      </c>
      <c r="E14" s="72">
        <v>0</v>
      </c>
      <c r="F14" s="72">
        <v>0</v>
      </c>
      <c r="G14" s="142" t="s">
        <v>677</v>
      </c>
      <c r="H14" s="154"/>
      <c r="I14" s="154"/>
    </row>
    <row r="15" spans="1:9" s="150" customFormat="1" ht="141.75" customHeight="1">
      <c r="A15" s="153"/>
      <c r="B15" s="146"/>
      <c r="C15" s="147"/>
      <c r="D15" s="288"/>
      <c r="E15" s="72"/>
      <c r="F15" s="72"/>
      <c r="G15" s="142" t="s">
        <v>678</v>
      </c>
      <c r="H15" s="154"/>
      <c r="I15" s="154"/>
    </row>
    <row r="16" spans="1:7" s="150" customFormat="1" ht="223.5" customHeight="1">
      <c r="A16" s="153"/>
      <c r="B16" s="146" t="s">
        <v>18</v>
      </c>
      <c r="C16" s="147" t="s">
        <v>276</v>
      </c>
      <c r="D16" s="148">
        <v>11172.9</v>
      </c>
      <c r="E16" s="148">
        <v>0</v>
      </c>
      <c r="F16" s="148">
        <v>0</v>
      </c>
      <c r="G16" s="142" t="s">
        <v>679</v>
      </c>
    </row>
    <row r="17" spans="1:7" s="150" customFormat="1" ht="63" customHeight="1">
      <c r="A17" s="153"/>
      <c r="B17" s="146" t="s">
        <v>277</v>
      </c>
      <c r="C17" s="152" t="s">
        <v>593</v>
      </c>
      <c r="D17" s="148">
        <v>50000</v>
      </c>
      <c r="E17" s="148">
        <v>0</v>
      </c>
      <c r="F17" s="148">
        <v>0</v>
      </c>
      <c r="G17" s="142" t="s">
        <v>680</v>
      </c>
    </row>
    <row r="18" spans="1:7" ht="174" customHeight="1">
      <c r="A18" s="49"/>
      <c r="B18" s="146" t="s">
        <v>279</v>
      </c>
      <c r="C18" s="60" t="s">
        <v>280</v>
      </c>
      <c r="D18" s="72">
        <f>12888.8+13000</f>
        <v>25888.8</v>
      </c>
      <c r="E18" s="72">
        <v>0</v>
      </c>
      <c r="F18" s="72">
        <v>0</v>
      </c>
      <c r="G18" s="103" t="s">
        <v>875</v>
      </c>
    </row>
    <row r="19" spans="1:7" ht="63">
      <c r="A19" s="49"/>
      <c r="B19" s="146" t="s">
        <v>281</v>
      </c>
      <c r="C19" s="60" t="s">
        <v>282</v>
      </c>
      <c r="D19" s="72">
        <v>13000</v>
      </c>
      <c r="E19" s="72">
        <v>0</v>
      </c>
      <c r="F19" s="72">
        <v>0</v>
      </c>
      <c r="G19" s="103" t="s">
        <v>681</v>
      </c>
    </row>
    <row r="20" spans="1:7" ht="47.25" customHeight="1">
      <c r="A20" s="49"/>
      <c r="B20" s="146" t="s">
        <v>283</v>
      </c>
      <c r="C20" s="60" t="s">
        <v>284</v>
      </c>
      <c r="D20" s="72">
        <v>6268.9</v>
      </c>
      <c r="E20" s="72">
        <v>0</v>
      </c>
      <c r="F20" s="72">
        <v>0</v>
      </c>
      <c r="G20" s="103" t="s">
        <v>736</v>
      </c>
    </row>
    <row r="21" spans="1:7" ht="51.75" customHeight="1">
      <c r="A21" s="49"/>
      <c r="B21" s="142" t="s">
        <v>285</v>
      </c>
      <c r="C21" s="59" t="s">
        <v>286</v>
      </c>
      <c r="D21" s="72">
        <f>32580-1320</f>
        <v>31260</v>
      </c>
      <c r="E21" s="72">
        <v>0</v>
      </c>
      <c r="F21" s="72">
        <v>0</v>
      </c>
      <c r="G21" s="103" t="s">
        <v>682</v>
      </c>
    </row>
    <row r="22" spans="1:7" ht="47.25" customHeight="1">
      <c r="A22" s="49"/>
      <c r="B22" s="146" t="s">
        <v>287</v>
      </c>
      <c r="C22" s="59" t="s">
        <v>595</v>
      </c>
      <c r="D22" s="72">
        <f>161374.6-100000</f>
        <v>61374.600000000006</v>
      </c>
      <c r="E22" s="72">
        <v>0</v>
      </c>
      <c r="F22" s="72">
        <v>0</v>
      </c>
      <c r="G22" s="103" t="s">
        <v>683</v>
      </c>
    </row>
    <row r="23" spans="1:7" s="12" customFormat="1" ht="35.25" customHeight="1">
      <c r="A23" s="129"/>
      <c r="B23" s="68" t="s">
        <v>267</v>
      </c>
      <c r="C23" s="140" t="s">
        <v>268</v>
      </c>
      <c r="D23" s="264">
        <v>448166.4</v>
      </c>
      <c r="E23" s="131">
        <v>0</v>
      </c>
      <c r="F23" s="131">
        <v>0</v>
      </c>
      <c r="G23" s="68" t="s">
        <v>684</v>
      </c>
    </row>
    <row r="24" spans="1:7" s="12" customFormat="1" ht="191.25" customHeight="1">
      <c r="A24" s="129"/>
      <c r="B24" s="68" t="s">
        <v>288</v>
      </c>
      <c r="C24" s="140" t="s">
        <v>289</v>
      </c>
      <c r="D24" s="264">
        <v>500000</v>
      </c>
      <c r="E24" s="131">
        <v>0</v>
      </c>
      <c r="F24" s="131">
        <v>0</v>
      </c>
      <c r="G24" s="68" t="s">
        <v>685</v>
      </c>
    </row>
    <row r="25" spans="1:7" s="12" customFormat="1" ht="15.75">
      <c r="A25" s="129">
        <v>2</v>
      </c>
      <c r="B25" s="137" t="s">
        <v>257</v>
      </c>
      <c r="C25" s="138"/>
      <c r="D25" s="136">
        <f>D26</f>
        <v>451.4</v>
      </c>
      <c r="E25" s="136">
        <f>E26</f>
        <v>0</v>
      </c>
      <c r="F25" s="136">
        <f>F26</f>
        <v>0</v>
      </c>
      <c r="G25" s="139"/>
    </row>
    <row r="26" spans="1:7" s="12" customFormat="1" ht="47.25" customHeight="1">
      <c r="A26" s="129"/>
      <c r="B26" s="68" t="s">
        <v>737</v>
      </c>
      <c r="C26" s="140" t="s">
        <v>258</v>
      </c>
      <c r="D26" s="264">
        <v>451.4</v>
      </c>
      <c r="E26" s="131">
        <v>0</v>
      </c>
      <c r="F26" s="131">
        <v>0</v>
      </c>
      <c r="G26" s="68" t="s">
        <v>686</v>
      </c>
    </row>
    <row r="27" spans="1:7" s="94" customFormat="1" ht="31.5">
      <c r="A27" s="92">
        <v>3</v>
      </c>
      <c r="B27" s="93" t="s">
        <v>148</v>
      </c>
      <c r="C27" s="28"/>
      <c r="D27" s="28">
        <f>SUM(D28:D40)</f>
        <v>1014407.2</v>
      </c>
      <c r="E27" s="28">
        <f>SUM(E28:E38)</f>
        <v>0</v>
      </c>
      <c r="F27" s="28">
        <f>SUM(F28:F38)</f>
        <v>0</v>
      </c>
      <c r="G27" s="28"/>
    </row>
    <row r="28" spans="1:7" s="95" customFormat="1" ht="94.5" customHeight="1">
      <c r="A28" s="92"/>
      <c r="B28" s="58" t="s">
        <v>474</v>
      </c>
      <c r="C28" s="59" t="s">
        <v>151</v>
      </c>
      <c r="D28" s="264">
        <v>14672.9</v>
      </c>
      <c r="E28" s="35">
        <v>0</v>
      </c>
      <c r="F28" s="35">
        <v>0</v>
      </c>
      <c r="G28" s="56" t="s">
        <v>687</v>
      </c>
    </row>
    <row r="29" spans="1:7" s="95" customFormat="1" ht="63.75" customHeight="1">
      <c r="A29" s="92"/>
      <c r="B29" s="58" t="s">
        <v>475</v>
      </c>
      <c r="C29" s="59" t="s">
        <v>152</v>
      </c>
      <c r="D29" s="264">
        <v>2795.4</v>
      </c>
      <c r="E29" s="35">
        <v>0</v>
      </c>
      <c r="F29" s="35">
        <v>0</v>
      </c>
      <c r="G29" s="56" t="s">
        <v>688</v>
      </c>
    </row>
    <row r="30" spans="1:7" s="95" customFormat="1" ht="49.5" customHeight="1">
      <c r="A30" s="92"/>
      <c r="B30" s="58" t="s">
        <v>475</v>
      </c>
      <c r="C30" s="59" t="s">
        <v>153</v>
      </c>
      <c r="D30" s="264">
        <v>7580.3</v>
      </c>
      <c r="E30" s="35">
        <v>0</v>
      </c>
      <c r="F30" s="35">
        <v>0</v>
      </c>
      <c r="G30" s="56" t="s">
        <v>689</v>
      </c>
    </row>
    <row r="31" spans="1:7" s="95" customFormat="1" ht="208.5" customHeight="1">
      <c r="A31" s="92"/>
      <c r="B31" s="58" t="s">
        <v>476</v>
      </c>
      <c r="C31" s="59" t="s">
        <v>154</v>
      </c>
      <c r="D31" s="264">
        <v>1010.9</v>
      </c>
      <c r="E31" s="35">
        <v>0</v>
      </c>
      <c r="F31" s="35">
        <v>0</v>
      </c>
      <c r="G31" s="56" t="s">
        <v>630</v>
      </c>
    </row>
    <row r="32" spans="1:7" s="95" customFormat="1" ht="78.75">
      <c r="A32" s="92"/>
      <c r="B32" s="58" t="s">
        <v>477</v>
      </c>
      <c r="C32" s="59" t="s">
        <v>156</v>
      </c>
      <c r="D32" s="264">
        <v>7260</v>
      </c>
      <c r="E32" s="35">
        <v>0</v>
      </c>
      <c r="F32" s="35">
        <v>0</v>
      </c>
      <c r="G32" s="56" t="s">
        <v>631</v>
      </c>
    </row>
    <row r="33" spans="1:7" s="95" customFormat="1" ht="78.75">
      <c r="A33" s="92"/>
      <c r="B33" s="58" t="s">
        <v>478</v>
      </c>
      <c r="C33" s="59" t="s">
        <v>158</v>
      </c>
      <c r="D33" s="264">
        <v>500000</v>
      </c>
      <c r="E33" s="35">
        <v>0</v>
      </c>
      <c r="F33" s="35">
        <v>0</v>
      </c>
      <c r="G33" s="56" t="s">
        <v>690</v>
      </c>
    </row>
    <row r="34" spans="1:7" s="94" customFormat="1" ht="79.5" customHeight="1">
      <c r="A34" s="92"/>
      <c r="B34" s="58" t="s">
        <v>479</v>
      </c>
      <c r="C34" s="59" t="s">
        <v>159</v>
      </c>
      <c r="D34" s="264">
        <v>30000</v>
      </c>
      <c r="E34" s="35">
        <v>0</v>
      </c>
      <c r="F34" s="35">
        <v>0</v>
      </c>
      <c r="G34" s="56" t="s">
        <v>632</v>
      </c>
    </row>
    <row r="35" spans="1:7" s="94" customFormat="1" ht="81.75" customHeight="1">
      <c r="A35" s="92"/>
      <c r="B35" s="58" t="s">
        <v>480</v>
      </c>
      <c r="C35" s="59" t="s">
        <v>160</v>
      </c>
      <c r="D35" s="264">
        <v>5000</v>
      </c>
      <c r="E35" s="35">
        <v>0</v>
      </c>
      <c r="F35" s="35">
        <v>0</v>
      </c>
      <c r="G35" s="56" t="s">
        <v>691</v>
      </c>
    </row>
    <row r="36" spans="1:7" s="94" customFormat="1" ht="80.25" customHeight="1">
      <c r="A36" s="92"/>
      <c r="B36" s="58" t="s">
        <v>481</v>
      </c>
      <c r="C36" s="59" t="s">
        <v>161</v>
      </c>
      <c r="D36" s="264">
        <v>4409.7</v>
      </c>
      <c r="E36" s="35">
        <v>0</v>
      </c>
      <c r="F36" s="35">
        <v>0</v>
      </c>
      <c r="G36" s="56" t="s">
        <v>633</v>
      </c>
    </row>
    <row r="37" spans="1:7" s="26" customFormat="1" ht="126.75" customHeight="1">
      <c r="A37" s="92"/>
      <c r="B37" s="58" t="s">
        <v>482</v>
      </c>
      <c r="C37" s="59" t="s">
        <v>162</v>
      </c>
      <c r="D37" s="264">
        <v>15148.699999999997</v>
      </c>
      <c r="E37" s="35">
        <v>0</v>
      </c>
      <c r="F37" s="35">
        <v>0</v>
      </c>
      <c r="G37" s="56" t="s">
        <v>634</v>
      </c>
    </row>
    <row r="38" spans="1:7" s="26" customFormat="1" ht="144" customHeight="1">
      <c r="A38" s="92"/>
      <c r="B38" s="58" t="s">
        <v>483</v>
      </c>
      <c r="C38" s="59" t="s">
        <v>607</v>
      </c>
      <c r="D38" s="264">
        <v>12000</v>
      </c>
      <c r="E38" s="35">
        <v>0</v>
      </c>
      <c r="F38" s="35">
        <v>0</v>
      </c>
      <c r="G38" s="56" t="s">
        <v>635</v>
      </c>
    </row>
    <row r="39" spans="1:7" s="26" customFormat="1" ht="112.5" customHeight="1">
      <c r="A39" s="92"/>
      <c r="B39" s="58" t="s">
        <v>484</v>
      </c>
      <c r="C39" s="59" t="s">
        <v>163</v>
      </c>
      <c r="D39" s="264">
        <v>612.9</v>
      </c>
      <c r="E39" s="35">
        <v>0</v>
      </c>
      <c r="F39" s="35">
        <v>0</v>
      </c>
      <c r="G39" s="56" t="s">
        <v>636</v>
      </c>
    </row>
    <row r="40" spans="1:7" s="107" customFormat="1" ht="95.25" customHeight="1">
      <c r="A40" s="106"/>
      <c r="B40" s="58" t="s">
        <v>627</v>
      </c>
      <c r="C40" s="59" t="s">
        <v>149</v>
      </c>
      <c r="D40" s="90">
        <v>413916.4</v>
      </c>
      <c r="E40" s="90">
        <v>0</v>
      </c>
      <c r="F40" s="90">
        <v>0</v>
      </c>
      <c r="G40" s="56" t="s">
        <v>738</v>
      </c>
    </row>
    <row r="41" spans="1:7" s="43" customFormat="1" ht="31.5" customHeight="1">
      <c r="A41" s="54">
        <v>4</v>
      </c>
      <c r="B41" s="55" t="s">
        <v>665</v>
      </c>
      <c r="C41" s="28"/>
      <c r="D41" s="28">
        <f>SUM(D42:D43)</f>
        <v>369000</v>
      </c>
      <c r="E41" s="28">
        <f>SUM(E42:E43)</f>
        <v>0</v>
      </c>
      <c r="F41" s="28">
        <f>SUM(F42:F43)</f>
        <v>0</v>
      </c>
      <c r="G41" s="28"/>
    </row>
    <row r="42" spans="1:7" s="43" customFormat="1" ht="47.25" customHeight="1">
      <c r="A42" s="42"/>
      <c r="B42" s="56" t="s">
        <v>564</v>
      </c>
      <c r="C42" s="57" t="s">
        <v>23</v>
      </c>
      <c r="D42" s="274">
        <v>339000</v>
      </c>
      <c r="E42" s="35" t="s">
        <v>17</v>
      </c>
      <c r="F42" s="35" t="s">
        <v>17</v>
      </c>
      <c r="G42" s="56" t="s">
        <v>819</v>
      </c>
    </row>
    <row r="43" spans="1:7" s="43" customFormat="1" ht="47.25">
      <c r="A43" s="42"/>
      <c r="B43" s="56" t="s">
        <v>565</v>
      </c>
      <c r="C43" s="240" t="s">
        <v>570</v>
      </c>
      <c r="D43" s="274">
        <v>30000</v>
      </c>
      <c r="E43" s="274" t="s">
        <v>17</v>
      </c>
      <c r="F43" s="274" t="s">
        <v>17</v>
      </c>
      <c r="G43" s="56" t="s">
        <v>692</v>
      </c>
    </row>
    <row r="44" spans="1:7" s="43" customFormat="1" ht="31.5" customHeight="1">
      <c r="A44" s="132">
        <v>5</v>
      </c>
      <c r="B44" s="65" t="s">
        <v>250</v>
      </c>
      <c r="C44" s="35"/>
      <c r="D44" s="273">
        <f>SUM(D45:D47)</f>
        <v>41840</v>
      </c>
      <c r="E44" s="273">
        <f>SUM(E45:E47)</f>
        <v>0</v>
      </c>
      <c r="F44" s="273">
        <f>SUM(F45:F47)</f>
        <v>0</v>
      </c>
      <c r="G44" s="35"/>
    </row>
    <row r="45" spans="1:7" s="12" customFormat="1" ht="32.25" customHeight="1">
      <c r="A45" s="129"/>
      <c r="B45" s="80" t="s">
        <v>485</v>
      </c>
      <c r="C45" s="60" t="s">
        <v>251</v>
      </c>
      <c r="D45" s="264">
        <v>6960</v>
      </c>
      <c r="E45" s="131">
        <v>0</v>
      </c>
      <c r="F45" s="131">
        <v>0</v>
      </c>
      <c r="G45" s="133" t="s">
        <v>693</v>
      </c>
    </row>
    <row r="46" spans="1:7" s="12" customFormat="1" ht="63.75" customHeight="1">
      <c r="A46" s="129"/>
      <c r="B46" s="281" t="s">
        <v>867</v>
      </c>
      <c r="C46" s="60" t="s">
        <v>557</v>
      </c>
      <c r="D46" s="274">
        <v>29980</v>
      </c>
      <c r="E46" s="131">
        <v>0</v>
      </c>
      <c r="F46" s="131">
        <v>0</v>
      </c>
      <c r="G46" s="133" t="s">
        <v>869</v>
      </c>
    </row>
    <row r="47" spans="1:7" s="12" customFormat="1" ht="63" customHeight="1">
      <c r="A47" s="129"/>
      <c r="B47" s="281" t="s">
        <v>866</v>
      </c>
      <c r="C47" s="60" t="s">
        <v>558</v>
      </c>
      <c r="D47" s="274">
        <v>4900</v>
      </c>
      <c r="E47" s="131">
        <v>0</v>
      </c>
      <c r="F47" s="131">
        <v>0</v>
      </c>
      <c r="G47" s="133" t="s">
        <v>868</v>
      </c>
    </row>
    <row r="48" spans="1:7" s="43" customFormat="1" ht="15.75">
      <c r="A48" s="34">
        <v>6</v>
      </c>
      <c r="B48" s="36" t="s">
        <v>130</v>
      </c>
      <c r="C48" s="28"/>
      <c r="D48" s="28">
        <f>SUM(D49:D51)</f>
        <v>20327.6</v>
      </c>
      <c r="E48" s="289">
        <f>SUM(E49:E50)</f>
        <v>0</v>
      </c>
      <c r="F48" s="289">
        <f>SUM(F49:F50)</f>
        <v>0</v>
      </c>
      <c r="G48" s="28"/>
    </row>
    <row r="49" spans="1:7" s="12" customFormat="1" ht="49.5" customHeight="1">
      <c r="A49" s="49"/>
      <c r="B49" s="58" t="s">
        <v>132</v>
      </c>
      <c r="C49" s="59" t="s">
        <v>133</v>
      </c>
      <c r="D49" s="264">
        <v>8000</v>
      </c>
      <c r="E49" s="35">
        <v>0</v>
      </c>
      <c r="F49" s="35">
        <v>0</v>
      </c>
      <c r="G49" s="56" t="s">
        <v>694</v>
      </c>
    </row>
    <row r="50" spans="1:7" s="12" customFormat="1" ht="94.5">
      <c r="A50" s="49"/>
      <c r="B50" s="58" t="s">
        <v>504</v>
      </c>
      <c r="C50" s="59" t="s">
        <v>496</v>
      </c>
      <c r="D50" s="264">
        <v>4700</v>
      </c>
      <c r="E50" s="264">
        <v>0</v>
      </c>
      <c r="F50" s="264">
        <v>0</v>
      </c>
      <c r="G50" s="56" t="s">
        <v>695</v>
      </c>
    </row>
    <row r="51" spans="1:7" s="43" customFormat="1" ht="78.75" customHeight="1">
      <c r="A51" s="42"/>
      <c r="B51" s="58" t="s">
        <v>880</v>
      </c>
      <c r="C51" s="59" t="s">
        <v>135</v>
      </c>
      <c r="D51" s="274">
        <v>7627.6</v>
      </c>
      <c r="E51" s="274">
        <v>0</v>
      </c>
      <c r="F51" s="274">
        <v>0</v>
      </c>
      <c r="G51" s="56" t="s">
        <v>881</v>
      </c>
    </row>
    <row r="52" spans="1:7" ht="31.5">
      <c r="A52" s="54">
        <v>7</v>
      </c>
      <c r="B52" s="36" t="s">
        <v>28</v>
      </c>
      <c r="C52" s="28"/>
      <c r="D52" s="289">
        <f>SUM(D53:D54)</f>
        <v>103000</v>
      </c>
      <c r="E52" s="289">
        <f>SUM(E53:E54)</f>
        <v>100000</v>
      </c>
      <c r="F52" s="289">
        <f>SUM(F53:F54)</f>
        <v>100000</v>
      </c>
      <c r="G52" s="28"/>
    </row>
    <row r="53" spans="1:7" ht="78.75">
      <c r="A53" s="42"/>
      <c r="B53" s="56" t="s">
        <v>30</v>
      </c>
      <c r="C53" s="60" t="s">
        <v>31</v>
      </c>
      <c r="D53" s="264">
        <v>3000</v>
      </c>
      <c r="E53" s="35" t="s">
        <v>17</v>
      </c>
      <c r="F53" s="35" t="s">
        <v>17</v>
      </c>
      <c r="G53" s="61" t="s">
        <v>820</v>
      </c>
    </row>
    <row r="54" spans="1:7" ht="47.25">
      <c r="A54" s="42"/>
      <c r="B54" s="295" t="s">
        <v>600</v>
      </c>
      <c r="C54" s="104" t="s">
        <v>601</v>
      </c>
      <c r="D54" s="113">
        <v>100000</v>
      </c>
      <c r="E54" s="113">
        <v>100000</v>
      </c>
      <c r="F54" s="113">
        <v>100000</v>
      </c>
      <c r="G54" s="157" t="s">
        <v>821</v>
      </c>
    </row>
    <row r="55" spans="1:7" s="107" customFormat="1" ht="15.75">
      <c r="A55" s="100">
        <v>8</v>
      </c>
      <c r="B55" s="101" t="s">
        <v>301</v>
      </c>
      <c r="C55" s="102"/>
      <c r="D55" s="102">
        <f>SUM(D56:D58)</f>
        <v>80084</v>
      </c>
      <c r="E55" s="102">
        <f>SUM(E56:E58)</f>
        <v>186</v>
      </c>
      <c r="F55" s="102">
        <f>SUM(F56:F58)</f>
        <v>0</v>
      </c>
      <c r="G55" s="102"/>
    </row>
    <row r="56" spans="1:7" s="107" customFormat="1" ht="81.75" customHeight="1">
      <c r="A56" s="42"/>
      <c r="B56" s="39" t="s">
        <v>302</v>
      </c>
      <c r="C56" s="104" t="s">
        <v>303</v>
      </c>
      <c r="D56" s="90">
        <v>50000</v>
      </c>
      <c r="E56" s="113">
        <v>0</v>
      </c>
      <c r="F56" s="113">
        <v>0</v>
      </c>
      <c r="G56" s="157" t="s">
        <v>637</v>
      </c>
    </row>
    <row r="57" spans="1:7" s="107" customFormat="1" ht="31.5" customHeight="1">
      <c r="A57" s="100"/>
      <c r="B57" s="39" t="s">
        <v>304</v>
      </c>
      <c r="C57" s="104" t="s">
        <v>305</v>
      </c>
      <c r="D57" s="90">
        <v>84</v>
      </c>
      <c r="E57" s="113">
        <v>186</v>
      </c>
      <c r="F57" s="113">
        <v>0</v>
      </c>
      <c r="G57" s="157" t="s">
        <v>696</v>
      </c>
    </row>
    <row r="58" spans="1:7" s="107" customFormat="1" ht="47.25">
      <c r="A58" s="100"/>
      <c r="B58" s="39" t="s">
        <v>622</v>
      </c>
      <c r="C58" s="104" t="s">
        <v>621</v>
      </c>
      <c r="D58" s="90">
        <v>30000</v>
      </c>
      <c r="E58" s="113">
        <v>0</v>
      </c>
      <c r="F58" s="113">
        <v>0</v>
      </c>
      <c r="G58" s="157" t="s">
        <v>623</v>
      </c>
    </row>
    <row r="59" spans="1:7" s="43" customFormat="1" ht="31.5">
      <c r="A59" s="34">
        <v>9</v>
      </c>
      <c r="B59" s="36" t="s">
        <v>50</v>
      </c>
      <c r="C59" s="28"/>
      <c r="D59" s="28">
        <f>SUM(D60:D66)</f>
        <v>507282.3</v>
      </c>
      <c r="E59" s="28">
        <f>SUM(E60:E66)</f>
        <v>3214</v>
      </c>
      <c r="F59" s="28">
        <f>SUM(F60:F66)</f>
        <v>3214</v>
      </c>
      <c r="G59" s="28"/>
    </row>
    <row r="60" spans="1:7" s="43" customFormat="1" ht="31.5">
      <c r="A60" s="42"/>
      <c r="B60" s="56" t="s">
        <v>51</v>
      </c>
      <c r="C60" s="60" t="s">
        <v>52</v>
      </c>
      <c r="D60" s="264">
        <v>3934.4</v>
      </c>
      <c r="E60" s="35">
        <v>0</v>
      </c>
      <c r="F60" s="35">
        <v>0</v>
      </c>
      <c r="G60" s="61" t="s">
        <v>53</v>
      </c>
    </row>
    <row r="61" spans="1:7" s="12" customFormat="1" ht="48" customHeight="1">
      <c r="A61" s="34"/>
      <c r="B61" s="56" t="s">
        <v>54</v>
      </c>
      <c r="C61" s="60" t="s">
        <v>55</v>
      </c>
      <c r="D61" s="264">
        <v>1273.5</v>
      </c>
      <c r="E61" s="35">
        <v>0</v>
      </c>
      <c r="F61" s="35">
        <v>0</v>
      </c>
      <c r="G61" s="56" t="s">
        <v>56</v>
      </c>
    </row>
    <row r="62" spans="1:7" s="12" customFormat="1" ht="81" customHeight="1">
      <c r="A62" s="34"/>
      <c r="B62" s="56" t="s">
        <v>827</v>
      </c>
      <c r="C62" s="59" t="s">
        <v>568</v>
      </c>
      <c r="D62" s="264">
        <v>6100</v>
      </c>
      <c r="E62" s="35">
        <v>3214</v>
      </c>
      <c r="F62" s="35">
        <v>3214</v>
      </c>
      <c r="G62" s="56" t="s">
        <v>592</v>
      </c>
    </row>
    <row r="63" spans="1:7" s="12" customFormat="1" ht="32.25" customHeight="1">
      <c r="A63" s="34"/>
      <c r="B63" s="56" t="s">
        <v>499</v>
      </c>
      <c r="C63" s="60" t="s">
        <v>500</v>
      </c>
      <c r="D63" s="264">
        <v>96738.4</v>
      </c>
      <c r="E63" s="258">
        <v>0</v>
      </c>
      <c r="F63" s="258">
        <v>0</v>
      </c>
      <c r="G63" s="56" t="s">
        <v>870</v>
      </c>
    </row>
    <row r="64" spans="1:7" s="12" customFormat="1" ht="63" customHeight="1">
      <c r="A64" s="34"/>
      <c r="B64" s="56" t="s">
        <v>512</v>
      </c>
      <c r="C64" s="60" t="s">
        <v>513</v>
      </c>
      <c r="D64" s="264">
        <v>340000</v>
      </c>
      <c r="E64" s="264">
        <v>0</v>
      </c>
      <c r="F64" s="264">
        <v>0</v>
      </c>
      <c r="G64" s="56" t="s">
        <v>514</v>
      </c>
    </row>
    <row r="65" spans="1:7" s="12" customFormat="1" ht="63">
      <c r="A65" s="34"/>
      <c r="B65" s="56" t="s">
        <v>518</v>
      </c>
      <c r="C65" s="60" t="s">
        <v>519</v>
      </c>
      <c r="D65" s="90">
        <v>51236</v>
      </c>
      <c r="E65" s="90">
        <v>0</v>
      </c>
      <c r="F65" s="264">
        <v>0</v>
      </c>
      <c r="G65" s="56" t="s">
        <v>697</v>
      </c>
    </row>
    <row r="66" spans="1:7" s="12" customFormat="1" ht="78.75">
      <c r="A66" s="34"/>
      <c r="B66" s="56" t="s">
        <v>561</v>
      </c>
      <c r="C66" s="60" t="s">
        <v>562</v>
      </c>
      <c r="D66" s="274">
        <v>8000</v>
      </c>
      <c r="E66" s="90">
        <v>0</v>
      </c>
      <c r="F66" s="274">
        <v>0</v>
      </c>
      <c r="G66" s="56" t="s">
        <v>563</v>
      </c>
    </row>
    <row r="67" spans="1:7" s="43" customFormat="1" ht="31.5">
      <c r="A67" s="34">
        <v>10</v>
      </c>
      <c r="B67" s="36" t="s">
        <v>209</v>
      </c>
      <c r="C67" s="97"/>
      <c r="D67" s="28">
        <f>SUM(D68)</f>
        <v>1500</v>
      </c>
      <c r="E67" s="28">
        <f>SUM(E68)</f>
        <v>0</v>
      </c>
      <c r="F67" s="28">
        <f>SUM(F68)</f>
        <v>0</v>
      </c>
      <c r="G67" s="63"/>
    </row>
    <row r="68" spans="1:7" s="12" customFormat="1" ht="110.25" customHeight="1">
      <c r="A68" s="49"/>
      <c r="B68" s="69" t="s">
        <v>210</v>
      </c>
      <c r="C68" s="62" t="s">
        <v>211</v>
      </c>
      <c r="D68" s="264">
        <v>1500</v>
      </c>
      <c r="E68" s="35">
        <v>0</v>
      </c>
      <c r="F68" s="35">
        <v>0</v>
      </c>
      <c r="G68" s="63" t="s">
        <v>698</v>
      </c>
    </row>
    <row r="69" spans="1:7" s="43" customFormat="1" ht="31.5">
      <c r="A69" s="129">
        <v>11</v>
      </c>
      <c r="B69" s="36" t="s">
        <v>490</v>
      </c>
      <c r="C69" s="259"/>
      <c r="D69" s="289">
        <f>SUM(D70:D70)</f>
        <v>2400</v>
      </c>
      <c r="E69" s="289">
        <f>SUM(E70:E70)</f>
        <v>2400</v>
      </c>
      <c r="F69" s="289">
        <f>SUM(F70:F70)</f>
        <v>2400</v>
      </c>
      <c r="G69" s="28"/>
    </row>
    <row r="70" spans="1:7" s="43" customFormat="1" ht="63.75" customHeight="1">
      <c r="A70" s="129"/>
      <c r="B70" s="39" t="s">
        <v>492</v>
      </c>
      <c r="C70" s="60" t="s">
        <v>619</v>
      </c>
      <c r="D70" s="264">
        <v>2400</v>
      </c>
      <c r="E70" s="256">
        <v>2400</v>
      </c>
      <c r="F70" s="256">
        <v>2400</v>
      </c>
      <c r="G70" s="219" t="s">
        <v>491</v>
      </c>
    </row>
    <row r="71" spans="1:7" s="43" customFormat="1" ht="31.5">
      <c r="A71" s="34">
        <v>12</v>
      </c>
      <c r="B71" s="36" t="s">
        <v>165</v>
      </c>
      <c r="C71" s="97"/>
      <c r="D71" s="28">
        <f>SUM(D72:D78)</f>
        <v>271176.1</v>
      </c>
      <c r="E71" s="289">
        <f>SUM(E72:E78)</f>
        <v>25000</v>
      </c>
      <c r="F71" s="289">
        <f>SUM(F72:F78)</f>
        <v>25000</v>
      </c>
      <c r="G71" s="28"/>
    </row>
    <row r="72" spans="1:7" s="43" customFormat="1" ht="64.5" customHeight="1">
      <c r="A72" s="42"/>
      <c r="B72" s="39" t="s">
        <v>18</v>
      </c>
      <c r="C72" s="62" t="s">
        <v>166</v>
      </c>
      <c r="D72" s="264">
        <v>205.3</v>
      </c>
      <c r="E72" s="35">
        <v>0</v>
      </c>
      <c r="F72" s="35">
        <v>0</v>
      </c>
      <c r="G72" s="103" t="s">
        <v>699</v>
      </c>
    </row>
    <row r="73" spans="1:7" s="12" customFormat="1" ht="80.25" customHeight="1">
      <c r="A73" s="34"/>
      <c r="B73" s="39" t="s">
        <v>18</v>
      </c>
      <c r="C73" s="98" t="s">
        <v>167</v>
      </c>
      <c r="D73" s="264">
        <v>30000</v>
      </c>
      <c r="E73" s="35">
        <v>0</v>
      </c>
      <c r="F73" s="35">
        <v>0</v>
      </c>
      <c r="G73" s="103" t="s">
        <v>638</v>
      </c>
    </row>
    <row r="74" spans="1:7" s="12" customFormat="1" ht="49.5" customHeight="1">
      <c r="A74" s="49"/>
      <c r="B74" s="39" t="s">
        <v>168</v>
      </c>
      <c r="C74" s="98" t="s">
        <v>169</v>
      </c>
      <c r="D74" s="264">
        <v>113</v>
      </c>
      <c r="E74" s="35">
        <v>0</v>
      </c>
      <c r="F74" s="35">
        <v>0</v>
      </c>
      <c r="G74" s="99" t="s">
        <v>700</v>
      </c>
    </row>
    <row r="75" spans="1:7" s="12" customFormat="1" ht="363.75" customHeight="1">
      <c r="A75" s="49"/>
      <c r="B75" s="39" t="s">
        <v>262</v>
      </c>
      <c r="C75" s="73" t="s">
        <v>263</v>
      </c>
      <c r="D75" s="264">
        <v>60236.6</v>
      </c>
      <c r="E75" s="35">
        <v>0</v>
      </c>
      <c r="F75" s="35">
        <v>0</v>
      </c>
      <c r="G75" s="99" t="s">
        <v>701</v>
      </c>
    </row>
    <row r="76" spans="1:7" s="12" customFormat="1" ht="387" customHeight="1">
      <c r="A76" s="49"/>
      <c r="B76" s="39" t="s">
        <v>30</v>
      </c>
      <c r="C76" s="98" t="s">
        <v>501</v>
      </c>
      <c r="D76" s="51">
        <v>18000</v>
      </c>
      <c r="E76" s="51">
        <v>18000</v>
      </c>
      <c r="F76" s="51">
        <v>18000</v>
      </c>
      <c r="G76" s="99" t="s">
        <v>702</v>
      </c>
    </row>
    <row r="77" spans="1:7" s="12" customFormat="1" ht="187.5" customHeight="1">
      <c r="A77" s="49"/>
      <c r="B77" s="39" t="s">
        <v>18</v>
      </c>
      <c r="C77" s="98" t="s">
        <v>502</v>
      </c>
      <c r="D77" s="51">
        <v>7000</v>
      </c>
      <c r="E77" s="51">
        <v>7000</v>
      </c>
      <c r="F77" s="51">
        <v>7000</v>
      </c>
      <c r="G77" s="99" t="s">
        <v>878</v>
      </c>
    </row>
    <row r="78" spans="1:7" s="12" customFormat="1" ht="222.75" customHeight="1">
      <c r="A78" s="49"/>
      <c r="B78" s="270" t="s">
        <v>580</v>
      </c>
      <c r="C78" s="98" t="s">
        <v>581</v>
      </c>
      <c r="D78" s="51">
        <v>155621.2</v>
      </c>
      <c r="E78" s="90">
        <v>0</v>
      </c>
      <c r="F78" s="90">
        <v>0</v>
      </c>
      <c r="G78" s="99" t="s">
        <v>876</v>
      </c>
    </row>
    <row r="79" spans="1:7" s="43" customFormat="1" ht="15.75" customHeight="1">
      <c r="A79" s="100">
        <v>13</v>
      </c>
      <c r="B79" s="101" t="s">
        <v>170</v>
      </c>
      <c r="C79" s="102"/>
      <c r="D79" s="102">
        <f>SUM(D80:D89)</f>
        <v>243791.6</v>
      </c>
      <c r="E79" s="102">
        <f>SUM(E80:E89)</f>
        <v>0</v>
      </c>
      <c r="F79" s="102">
        <f>SUM(F80:F89)</f>
        <v>0</v>
      </c>
      <c r="G79" s="102"/>
    </row>
    <row r="80" spans="1:7" s="43" customFormat="1" ht="84.75" customHeight="1">
      <c r="A80" s="100"/>
      <c r="B80" s="103" t="s">
        <v>171</v>
      </c>
      <c r="C80" s="90" t="s">
        <v>172</v>
      </c>
      <c r="D80" s="90">
        <v>7624.2</v>
      </c>
      <c r="E80" s="90">
        <v>0</v>
      </c>
      <c r="F80" s="90">
        <v>0</v>
      </c>
      <c r="G80" s="103" t="s">
        <v>639</v>
      </c>
    </row>
    <row r="81" spans="1:7" s="43" customFormat="1" ht="132" customHeight="1">
      <c r="A81" s="100"/>
      <c r="B81" s="103" t="s">
        <v>173</v>
      </c>
      <c r="C81" s="104" t="s">
        <v>174</v>
      </c>
      <c r="D81" s="90">
        <v>10000</v>
      </c>
      <c r="E81" s="90">
        <v>0</v>
      </c>
      <c r="F81" s="90">
        <v>0</v>
      </c>
      <c r="G81" s="103" t="s">
        <v>640</v>
      </c>
    </row>
    <row r="82" spans="1:7" s="43" customFormat="1" ht="98.25" customHeight="1">
      <c r="A82" s="100"/>
      <c r="B82" s="103" t="s">
        <v>178</v>
      </c>
      <c r="C82" s="104" t="s">
        <v>179</v>
      </c>
      <c r="D82" s="90">
        <v>2800</v>
      </c>
      <c r="E82" s="90">
        <v>0</v>
      </c>
      <c r="F82" s="90">
        <v>0</v>
      </c>
      <c r="G82" s="103" t="s">
        <v>703</v>
      </c>
    </row>
    <row r="83" spans="1:7" s="105" customFormat="1" ht="63" customHeight="1">
      <c r="A83" s="100"/>
      <c r="B83" s="103" t="s">
        <v>180</v>
      </c>
      <c r="C83" s="104" t="s">
        <v>181</v>
      </c>
      <c r="D83" s="52">
        <v>5000</v>
      </c>
      <c r="E83" s="90">
        <v>0</v>
      </c>
      <c r="F83" s="90">
        <v>0</v>
      </c>
      <c r="G83" s="76" t="s">
        <v>704</v>
      </c>
    </row>
    <row r="84" spans="1:7" s="43" customFormat="1" ht="240" customHeight="1">
      <c r="A84" s="100"/>
      <c r="B84" s="103" t="s">
        <v>182</v>
      </c>
      <c r="C84" s="104" t="s">
        <v>183</v>
      </c>
      <c r="D84" s="90">
        <v>24444.4</v>
      </c>
      <c r="E84" s="90">
        <v>0</v>
      </c>
      <c r="F84" s="90">
        <v>0</v>
      </c>
      <c r="G84" s="103" t="s">
        <v>705</v>
      </c>
    </row>
    <row r="85" spans="1:7" s="105" customFormat="1" ht="47.25">
      <c r="A85" s="106"/>
      <c r="B85" s="103" t="s">
        <v>184</v>
      </c>
      <c r="C85" s="59" t="s">
        <v>185</v>
      </c>
      <c r="D85" s="52">
        <v>200</v>
      </c>
      <c r="E85" s="90">
        <v>0</v>
      </c>
      <c r="F85" s="90">
        <v>0</v>
      </c>
      <c r="G85" s="103" t="s">
        <v>706</v>
      </c>
    </row>
    <row r="86" spans="1:7" s="105" customFormat="1" ht="48.75" customHeight="1">
      <c r="A86" s="106"/>
      <c r="B86" s="103" t="s">
        <v>186</v>
      </c>
      <c r="C86" s="59" t="s">
        <v>187</v>
      </c>
      <c r="D86" s="52">
        <v>10000</v>
      </c>
      <c r="E86" s="90">
        <v>0</v>
      </c>
      <c r="F86" s="90">
        <v>0</v>
      </c>
      <c r="G86" s="103" t="s">
        <v>707</v>
      </c>
    </row>
    <row r="87" spans="1:7" s="105" customFormat="1" ht="31.5" customHeight="1">
      <c r="A87" s="106"/>
      <c r="B87" s="103" t="s">
        <v>188</v>
      </c>
      <c r="C87" s="59" t="s">
        <v>189</v>
      </c>
      <c r="D87" s="52">
        <v>152623</v>
      </c>
      <c r="E87" s="90">
        <v>0</v>
      </c>
      <c r="F87" s="90">
        <v>0</v>
      </c>
      <c r="G87" s="103" t="s">
        <v>708</v>
      </c>
    </row>
    <row r="88" spans="1:7" s="108" customFormat="1" ht="101.25" customHeight="1">
      <c r="A88" s="106"/>
      <c r="B88" s="103" t="s">
        <v>18</v>
      </c>
      <c r="C88" s="59" t="s">
        <v>190</v>
      </c>
      <c r="D88" s="52">
        <v>30000</v>
      </c>
      <c r="E88" s="90">
        <v>0</v>
      </c>
      <c r="F88" s="90">
        <v>0</v>
      </c>
      <c r="G88" s="103" t="s">
        <v>641</v>
      </c>
    </row>
    <row r="89" spans="1:7" s="108" customFormat="1" ht="32.25" customHeight="1">
      <c r="A89" s="106"/>
      <c r="B89" s="254" t="s">
        <v>182</v>
      </c>
      <c r="C89" s="104" t="s">
        <v>183</v>
      </c>
      <c r="D89" s="90">
        <v>1100</v>
      </c>
      <c r="E89" s="90">
        <v>0</v>
      </c>
      <c r="F89" s="90">
        <v>0</v>
      </c>
      <c r="G89" s="103" t="s">
        <v>709</v>
      </c>
    </row>
    <row r="90" spans="1:7" s="43" customFormat="1" ht="31.5">
      <c r="A90" s="34">
        <v>14</v>
      </c>
      <c r="B90" s="36" t="s">
        <v>212</v>
      </c>
      <c r="C90" s="28"/>
      <c r="D90" s="28">
        <f>SUM(D91:D93)</f>
        <v>28079.3</v>
      </c>
      <c r="E90" s="28">
        <f>SUM(E91:E93)</f>
        <v>0</v>
      </c>
      <c r="F90" s="28">
        <f>SUM(F91:F93)</f>
        <v>0</v>
      </c>
      <c r="G90" s="28"/>
    </row>
    <row r="91" spans="1:7" s="12" customFormat="1" ht="31.5" customHeight="1">
      <c r="A91" s="100"/>
      <c r="B91" s="39" t="s">
        <v>18</v>
      </c>
      <c r="C91" s="104" t="s">
        <v>213</v>
      </c>
      <c r="D91" s="90">
        <v>24001.4</v>
      </c>
      <c r="E91" s="90">
        <v>0</v>
      </c>
      <c r="F91" s="90">
        <v>0</v>
      </c>
      <c r="G91" s="76" t="s">
        <v>710</v>
      </c>
    </row>
    <row r="92" spans="1:7" s="12" customFormat="1" ht="223.5" customHeight="1">
      <c r="A92" s="49"/>
      <c r="B92" s="69" t="s">
        <v>214</v>
      </c>
      <c r="C92" s="62" t="s">
        <v>215</v>
      </c>
      <c r="D92" s="264">
        <v>3715.1</v>
      </c>
      <c r="E92" s="35">
        <v>0</v>
      </c>
      <c r="F92" s="35">
        <v>0</v>
      </c>
      <c r="G92" s="69" t="s">
        <v>891</v>
      </c>
    </row>
    <row r="93" spans="1:7" s="12" customFormat="1" ht="112.5" customHeight="1">
      <c r="A93" s="49"/>
      <c r="B93" s="69" t="s">
        <v>214</v>
      </c>
      <c r="C93" s="62" t="s">
        <v>216</v>
      </c>
      <c r="D93" s="264">
        <v>362.8</v>
      </c>
      <c r="E93" s="35">
        <v>0</v>
      </c>
      <c r="F93" s="35">
        <v>0</v>
      </c>
      <c r="G93" s="69" t="s">
        <v>890</v>
      </c>
    </row>
    <row r="94" spans="1:7" s="12" customFormat="1" ht="31.5">
      <c r="A94" s="100">
        <v>15</v>
      </c>
      <c r="B94" s="55" t="s">
        <v>523</v>
      </c>
      <c r="C94" s="102"/>
      <c r="D94" s="102">
        <f>SUM(D95:D101)</f>
        <v>60297.5</v>
      </c>
      <c r="E94" s="102">
        <f>SUM(E95:E101)</f>
        <v>0</v>
      </c>
      <c r="F94" s="102">
        <f>SUM(F95:F101)</f>
        <v>0</v>
      </c>
      <c r="G94" s="76"/>
    </row>
    <row r="95" spans="1:7" s="12" customFormat="1" ht="78.75">
      <c r="A95" s="106"/>
      <c r="B95" s="276" t="s">
        <v>524</v>
      </c>
      <c r="C95" s="59" t="s">
        <v>582</v>
      </c>
      <c r="D95" s="90">
        <v>6046.6</v>
      </c>
      <c r="E95" s="274">
        <v>0</v>
      </c>
      <c r="F95" s="274">
        <v>0</v>
      </c>
      <c r="G95" s="76" t="s">
        <v>871</v>
      </c>
    </row>
    <row r="96" spans="1:7" s="12" customFormat="1" ht="128.25" customHeight="1">
      <c r="A96" s="106"/>
      <c r="B96" s="276" t="s">
        <v>525</v>
      </c>
      <c r="C96" s="59" t="s">
        <v>583</v>
      </c>
      <c r="D96" s="90">
        <v>2492</v>
      </c>
      <c r="E96" s="274">
        <v>0</v>
      </c>
      <c r="F96" s="274">
        <v>0</v>
      </c>
      <c r="G96" s="76" t="s">
        <v>872</v>
      </c>
    </row>
    <row r="97" spans="1:7" s="12" customFormat="1" ht="190.5" customHeight="1">
      <c r="A97" s="106"/>
      <c r="B97" s="276" t="s">
        <v>536</v>
      </c>
      <c r="C97" s="59" t="s">
        <v>583</v>
      </c>
      <c r="D97" s="90">
        <v>1748</v>
      </c>
      <c r="E97" s="274">
        <v>0</v>
      </c>
      <c r="F97" s="274">
        <v>0</v>
      </c>
      <c r="G97" s="76" t="s">
        <v>711</v>
      </c>
    </row>
    <row r="98" spans="1:7" s="12" customFormat="1" ht="147" customHeight="1">
      <c r="A98" s="255"/>
      <c r="B98" s="277" t="s">
        <v>533</v>
      </c>
      <c r="C98" s="59" t="s">
        <v>584</v>
      </c>
      <c r="D98" s="90">
        <v>7634.9</v>
      </c>
      <c r="E98" s="274">
        <v>0</v>
      </c>
      <c r="F98" s="274">
        <v>0</v>
      </c>
      <c r="G98" s="76" t="s">
        <v>712</v>
      </c>
    </row>
    <row r="99" spans="1:7" s="12" customFormat="1" ht="111" customHeight="1">
      <c r="A99" s="255"/>
      <c r="B99" s="277" t="s">
        <v>534</v>
      </c>
      <c r="C99" s="59" t="s">
        <v>584</v>
      </c>
      <c r="D99" s="90">
        <v>7741.1</v>
      </c>
      <c r="E99" s="274">
        <v>0</v>
      </c>
      <c r="F99" s="274">
        <v>0</v>
      </c>
      <c r="G99" s="76" t="s">
        <v>713</v>
      </c>
    </row>
    <row r="100" spans="1:7" s="12" customFormat="1" ht="126">
      <c r="A100" s="106"/>
      <c r="B100" s="277" t="s">
        <v>535</v>
      </c>
      <c r="C100" s="59" t="s">
        <v>585</v>
      </c>
      <c r="D100" s="90">
        <v>2160.2</v>
      </c>
      <c r="E100" s="274">
        <v>0</v>
      </c>
      <c r="F100" s="274">
        <v>0</v>
      </c>
      <c r="G100" s="76" t="s">
        <v>642</v>
      </c>
    </row>
    <row r="101" spans="1:7" s="12" customFormat="1" ht="47.25" customHeight="1">
      <c r="A101" s="106"/>
      <c r="B101" s="277" t="s">
        <v>244</v>
      </c>
      <c r="C101" s="59" t="s">
        <v>865</v>
      </c>
      <c r="D101" s="90">
        <v>32474.7</v>
      </c>
      <c r="E101" s="274">
        <v>0</v>
      </c>
      <c r="F101" s="274">
        <v>0</v>
      </c>
      <c r="G101" s="76" t="s">
        <v>873</v>
      </c>
    </row>
    <row r="102" spans="1:8" ht="31.5">
      <c r="A102" s="67">
        <v>16</v>
      </c>
      <c r="B102" s="36" t="s">
        <v>39</v>
      </c>
      <c r="C102" s="28"/>
      <c r="D102" s="28">
        <f>SUM(D103:D105)</f>
        <v>125079.6</v>
      </c>
      <c r="E102" s="28">
        <f>SUM(E103:E105)</f>
        <v>30941.1</v>
      </c>
      <c r="F102" s="28">
        <f>SUM(F103:F105)</f>
        <v>48635.1</v>
      </c>
      <c r="G102" s="141"/>
      <c r="H102" s="6"/>
    </row>
    <row r="103" spans="1:8" ht="63">
      <c r="A103" s="67"/>
      <c r="B103" s="56" t="s">
        <v>40</v>
      </c>
      <c r="C103" s="60" t="s">
        <v>41</v>
      </c>
      <c r="D103" s="264">
        <v>96583.2</v>
      </c>
      <c r="E103" s="35">
        <v>0</v>
      </c>
      <c r="F103" s="35">
        <v>0</v>
      </c>
      <c r="G103" s="56" t="s">
        <v>42</v>
      </c>
      <c r="H103" s="6"/>
    </row>
    <row r="104" spans="1:8" ht="51.75" customHeight="1">
      <c r="A104" s="64"/>
      <c r="B104" s="56" t="s">
        <v>43</v>
      </c>
      <c r="C104" s="60" t="s">
        <v>44</v>
      </c>
      <c r="D104" s="274">
        <v>10043.5</v>
      </c>
      <c r="E104" s="274">
        <v>15394.4</v>
      </c>
      <c r="F104" s="274">
        <v>23000</v>
      </c>
      <c r="G104" s="56" t="s">
        <v>825</v>
      </c>
      <c r="H104" s="6"/>
    </row>
    <row r="105" spans="1:8" ht="78.75">
      <c r="A105" s="64"/>
      <c r="B105" s="56" t="s">
        <v>45</v>
      </c>
      <c r="C105" s="60" t="s">
        <v>46</v>
      </c>
      <c r="D105" s="274">
        <v>18452.9</v>
      </c>
      <c r="E105" s="274">
        <v>15546.7</v>
      </c>
      <c r="F105" s="274">
        <v>25635.1</v>
      </c>
      <c r="G105" s="56" t="s">
        <v>826</v>
      </c>
      <c r="H105" s="6"/>
    </row>
    <row r="106" spans="1:7" s="43" customFormat="1" ht="15.75">
      <c r="A106" s="34">
        <v>17</v>
      </c>
      <c r="B106" s="55" t="s">
        <v>191</v>
      </c>
      <c r="C106" s="28"/>
      <c r="D106" s="28">
        <f>SUM(D107:D110)</f>
        <v>94591.7</v>
      </c>
      <c r="E106" s="28">
        <f>SUM(E107:E110)</f>
        <v>10000</v>
      </c>
      <c r="F106" s="28">
        <f>SUM(F107:F110)</f>
        <v>10000</v>
      </c>
      <c r="G106" s="28"/>
    </row>
    <row r="107" spans="1:7" s="43" customFormat="1" ht="256.5" customHeight="1">
      <c r="A107" s="100"/>
      <c r="B107" s="58" t="s">
        <v>192</v>
      </c>
      <c r="C107" s="109" t="s">
        <v>193</v>
      </c>
      <c r="D107" s="264">
        <v>54500</v>
      </c>
      <c r="E107" s="35">
        <v>0</v>
      </c>
      <c r="F107" s="35">
        <v>0</v>
      </c>
      <c r="G107" s="63" t="s">
        <v>643</v>
      </c>
    </row>
    <row r="108" spans="1:7" s="12" customFormat="1" ht="128.25" customHeight="1">
      <c r="A108" s="106"/>
      <c r="B108" s="76" t="s">
        <v>194</v>
      </c>
      <c r="C108" s="104" t="s">
        <v>195</v>
      </c>
      <c r="D108" s="90">
        <v>3000</v>
      </c>
      <c r="E108" s="90">
        <v>0</v>
      </c>
      <c r="F108" s="90">
        <v>0</v>
      </c>
      <c r="G108" s="103" t="s">
        <v>892</v>
      </c>
    </row>
    <row r="109" spans="1:7" s="12" customFormat="1" ht="275.25" customHeight="1">
      <c r="A109" s="106"/>
      <c r="B109" s="76" t="s">
        <v>194</v>
      </c>
      <c r="C109" s="104" t="s">
        <v>196</v>
      </c>
      <c r="D109" s="90">
        <v>10000</v>
      </c>
      <c r="E109" s="90">
        <v>0</v>
      </c>
      <c r="F109" s="90">
        <v>0</v>
      </c>
      <c r="G109" s="275" t="s">
        <v>714</v>
      </c>
    </row>
    <row r="110" spans="1:7" s="12" customFormat="1" ht="103.5" customHeight="1">
      <c r="A110" s="49"/>
      <c r="B110" s="39" t="s">
        <v>575</v>
      </c>
      <c r="C110" s="73" t="s">
        <v>569</v>
      </c>
      <c r="D110" s="264">
        <v>27091.7</v>
      </c>
      <c r="E110" s="264">
        <v>10000</v>
      </c>
      <c r="F110" s="264">
        <v>10000</v>
      </c>
      <c r="G110" s="257" t="s">
        <v>715</v>
      </c>
    </row>
    <row r="111" spans="1:7" s="43" customFormat="1" ht="31.5" customHeight="1">
      <c r="A111" s="34">
        <v>18</v>
      </c>
      <c r="B111" s="36" t="s">
        <v>32</v>
      </c>
      <c r="C111" s="28"/>
      <c r="D111" s="28">
        <f>SUM(D112:D113)</f>
        <v>34969.7</v>
      </c>
      <c r="E111" s="28">
        <f>SUM(E112:E113)</f>
        <v>0</v>
      </c>
      <c r="F111" s="28">
        <f>SUM(F112:F113)</f>
        <v>0</v>
      </c>
      <c r="G111" s="28"/>
    </row>
    <row r="112" spans="1:7" s="43" customFormat="1" ht="112.5" customHeight="1">
      <c r="A112" s="42"/>
      <c r="B112" s="39" t="s">
        <v>33</v>
      </c>
      <c r="C112" s="62" t="s">
        <v>34</v>
      </c>
      <c r="D112" s="264">
        <v>29619.7</v>
      </c>
      <c r="E112" s="35">
        <v>0</v>
      </c>
      <c r="F112" s="35">
        <v>0</v>
      </c>
      <c r="G112" s="63" t="s">
        <v>716</v>
      </c>
    </row>
    <row r="113" spans="1:7" s="43" customFormat="1" ht="87" customHeight="1">
      <c r="A113" s="42"/>
      <c r="B113" s="39" t="s">
        <v>125</v>
      </c>
      <c r="C113" s="91" t="s">
        <v>126</v>
      </c>
      <c r="D113" s="264">
        <v>5350</v>
      </c>
      <c r="E113" s="35">
        <v>0</v>
      </c>
      <c r="F113" s="35">
        <v>0</v>
      </c>
      <c r="G113" s="275" t="s">
        <v>717</v>
      </c>
    </row>
    <row r="114" spans="1:7" s="107" customFormat="1" ht="31.5">
      <c r="A114" s="158">
        <v>19</v>
      </c>
      <c r="B114" s="55" t="s">
        <v>306</v>
      </c>
      <c r="C114" s="159"/>
      <c r="D114" s="160">
        <f>SUM(D115:D115)</f>
        <v>0</v>
      </c>
      <c r="E114" s="160">
        <f>SUM(E115:E115)</f>
        <v>0</v>
      </c>
      <c r="F114" s="160">
        <f>SUM(F115:F115)</f>
        <v>21807</v>
      </c>
      <c r="G114" s="55"/>
    </row>
    <row r="115" spans="1:7" s="107" customFormat="1" ht="32.25" customHeight="1">
      <c r="A115" s="40"/>
      <c r="B115" s="39" t="s">
        <v>299</v>
      </c>
      <c r="C115" s="104" t="s">
        <v>307</v>
      </c>
      <c r="D115" s="90">
        <v>0</v>
      </c>
      <c r="E115" s="113">
        <v>0</v>
      </c>
      <c r="F115" s="113">
        <v>21807</v>
      </c>
      <c r="G115" s="157" t="s">
        <v>560</v>
      </c>
    </row>
    <row r="116" spans="1:7" s="12" customFormat="1" ht="31.5">
      <c r="A116" s="49">
        <v>20</v>
      </c>
      <c r="B116" s="36" t="s">
        <v>57</v>
      </c>
      <c r="C116" s="28"/>
      <c r="D116" s="28">
        <f>SUM(D117:D121)</f>
        <v>75000</v>
      </c>
      <c r="E116" s="28">
        <f>SUM(E117:E121)</f>
        <v>1765.5</v>
      </c>
      <c r="F116" s="28">
        <f>SUM(F117:F121)</f>
        <v>1765.5</v>
      </c>
      <c r="G116" s="50"/>
    </row>
    <row r="117" spans="1:7" ht="63">
      <c r="A117" s="49"/>
      <c r="B117" s="69" t="s">
        <v>58</v>
      </c>
      <c r="C117" s="73" t="s">
        <v>59</v>
      </c>
      <c r="D117" s="264">
        <v>3000</v>
      </c>
      <c r="E117" s="35">
        <v>0</v>
      </c>
      <c r="F117" s="35">
        <v>0</v>
      </c>
      <c r="G117" s="69" t="s">
        <v>60</v>
      </c>
    </row>
    <row r="118" spans="1:8" s="1" customFormat="1" ht="58.5" customHeight="1">
      <c r="A118" s="320"/>
      <c r="B118" s="321" t="s">
        <v>61</v>
      </c>
      <c r="C118" s="73" t="s">
        <v>62</v>
      </c>
      <c r="D118" s="72">
        <v>40000</v>
      </c>
      <c r="E118" s="35">
        <v>0</v>
      </c>
      <c r="F118" s="35">
        <v>0</v>
      </c>
      <c r="G118" s="301" t="s">
        <v>718</v>
      </c>
      <c r="H118" s="71"/>
    </row>
    <row r="119" spans="1:8" ht="38.25" customHeight="1">
      <c r="A119" s="320"/>
      <c r="B119" s="321"/>
      <c r="C119" s="73" t="s">
        <v>63</v>
      </c>
      <c r="D119" s="72">
        <v>22000</v>
      </c>
      <c r="E119" s="35">
        <v>0</v>
      </c>
      <c r="F119" s="35">
        <v>0</v>
      </c>
      <c r="G119" s="301" t="s">
        <v>718</v>
      </c>
      <c r="H119" s="3" t="s">
        <v>64</v>
      </c>
    </row>
    <row r="120" spans="1:7" ht="47.25">
      <c r="A120" s="49"/>
      <c r="B120" s="69" t="s">
        <v>65</v>
      </c>
      <c r="C120" s="73" t="s">
        <v>66</v>
      </c>
      <c r="D120" s="264">
        <v>10000</v>
      </c>
      <c r="E120" s="35">
        <v>0</v>
      </c>
      <c r="F120" s="35">
        <v>0</v>
      </c>
      <c r="G120" s="301" t="s">
        <v>718</v>
      </c>
    </row>
    <row r="121" spans="1:7" ht="63">
      <c r="A121" s="49"/>
      <c r="B121" s="69" t="s">
        <v>68</v>
      </c>
      <c r="C121" s="73" t="s">
        <v>69</v>
      </c>
      <c r="D121" s="264">
        <v>0</v>
      </c>
      <c r="E121" s="72">
        <v>1765.5</v>
      </c>
      <c r="F121" s="72">
        <v>1765.5</v>
      </c>
      <c r="G121" s="69" t="s">
        <v>70</v>
      </c>
    </row>
    <row r="122" spans="1:7" s="43" customFormat="1" ht="15.75">
      <c r="A122" s="100">
        <v>21</v>
      </c>
      <c r="B122" s="101" t="s">
        <v>197</v>
      </c>
      <c r="C122" s="102"/>
      <c r="D122" s="102">
        <f>SUM(D123:D123)</f>
        <v>9241</v>
      </c>
      <c r="E122" s="102">
        <f>SUM(E123:E123)</f>
        <v>0</v>
      </c>
      <c r="F122" s="102">
        <f>SUM(F123:F123)</f>
        <v>0</v>
      </c>
      <c r="G122" s="102"/>
    </row>
    <row r="123" spans="1:8" s="43" customFormat="1" ht="164.25" customHeight="1">
      <c r="A123" s="111"/>
      <c r="B123" s="84" t="s">
        <v>198</v>
      </c>
      <c r="C123" s="62" t="s">
        <v>199</v>
      </c>
      <c r="D123" s="264">
        <v>9241</v>
      </c>
      <c r="E123" s="35">
        <v>0</v>
      </c>
      <c r="F123" s="35">
        <v>0</v>
      </c>
      <c r="G123" s="69" t="s">
        <v>719</v>
      </c>
      <c r="H123" s="112"/>
    </row>
    <row r="124" spans="1:7" s="43" customFormat="1" ht="15.75">
      <c r="A124" s="100">
        <v>22</v>
      </c>
      <c r="B124" s="101" t="s">
        <v>309</v>
      </c>
      <c r="C124" s="102"/>
      <c r="D124" s="102">
        <f>SUM(D125:D130)</f>
        <v>290100</v>
      </c>
      <c r="E124" s="102">
        <f>SUM(E125:E130)</f>
        <v>232109.5</v>
      </c>
      <c r="F124" s="102">
        <f>SUM(F125:F130)</f>
        <v>0</v>
      </c>
      <c r="G124" s="102"/>
    </row>
    <row r="125" spans="1:7" s="12" customFormat="1" ht="157.5">
      <c r="A125" s="188"/>
      <c r="B125" s="243" t="s">
        <v>315</v>
      </c>
      <c r="C125" s="279" t="s">
        <v>316</v>
      </c>
      <c r="D125" s="165">
        <v>9300</v>
      </c>
      <c r="E125" s="274">
        <v>0</v>
      </c>
      <c r="F125" s="274">
        <v>0</v>
      </c>
      <c r="G125" s="110" t="s">
        <v>720</v>
      </c>
    </row>
    <row r="126" spans="1:7" s="12" customFormat="1" ht="112.5" customHeight="1">
      <c r="A126" s="188"/>
      <c r="B126" s="39" t="s">
        <v>317</v>
      </c>
      <c r="C126" s="279" t="s">
        <v>318</v>
      </c>
      <c r="D126" s="113">
        <v>17661.3</v>
      </c>
      <c r="E126" s="280">
        <v>34479.5</v>
      </c>
      <c r="F126" s="280">
        <v>0</v>
      </c>
      <c r="G126" s="157" t="s">
        <v>721</v>
      </c>
    </row>
    <row r="127" spans="1:7" s="107" customFormat="1" ht="64.5" customHeight="1">
      <c r="A127" s="188"/>
      <c r="B127" s="250" t="s">
        <v>486</v>
      </c>
      <c r="C127" s="251" t="s">
        <v>351</v>
      </c>
      <c r="D127" s="252">
        <v>0</v>
      </c>
      <c r="E127" s="90">
        <v>17630</v>
      </c>
      <c r="F127" s="280">
        <v>0</v>
      </c>
      <c r="G127" s="250" t="s">
        <v>537</v>
      </c>
    </row>
    <row r="128" spans="1:7" s="1" customFormat="1" ht="63" customHeight="1">
      <c r="A128" s="188"/>
      <c r="B128" s="243" t="s">
        <v>587</v>
      </c>
      <c r="C128" s="244" t="s">
        <v>586</v>
      </c>
      <c r="D128" s="245">
        <v>20000</v>
      </c>
      <c r="E128" s="245">
        <v>180000</v>
      </c>
      <c r="F128" s="280">
        <v>0</v>
      </c>
      <c r="G128" s="157" t="s">
        <v>722</v>
      </c>
    </row>
    <row r="129" spans="1:7" s="1" customFormat="1" ht="144.75" customHeight="1">
      <c r="A129" s="188"/>
      <c r="B129" s="270" t="s">
        <v>520</v>
      </c>
      <c r="C129" s="188" t="s">
        <v>521</v>
      </c>
      <c r="D129" s="245">
        <v>142532.6</v>
      </c>
      <c r="E129" s="245">
        <v>0</v>
      </c>
      <c r="F129" s="245">
        <v>0</v>
      </c>
      <c r="G129" s="39" t="s">
        <v>526</v>
      </c>
    </row>
    <row r="130" spans="1:7" s="1" customFormat="1" ht="144" customHeight="1">
      <c r="A130" s="188"/>
      <c r="B130" s="270" t="s">
        <v>520</v>
      </c>
      <c r="C130" s="188" t="s">
        <v>522</v>
      </c>
      <c r="D130" s="245">
        <v>100606.1</v>
      </c>
      <c r="E130" s="245">
        <v>0</v>
      </c>
      <c r="F130" s="245">
        <v>0</v>
      </c>
      <c r="G130" s="39" t="s">
        <v>527</v>
      </c>
    </row>
    <row r="131" spans="1:8" ht="31.5" customHeight="1">
      <c r="A131" s="64">
        <v>23</v>
      </c>
      <c r="B131" s="36" t="s">
        <v>35</v>
      </c>
      <c r="C131" s="27"/>
      <c r="D131" s="28">
        <f>SUM(D132:D132)</f>
        <v>3424.1</v>
      </c>
      <c r="E131" s="28">
        <f>SUM(E132:E132)</f>
        <v>0</v>
      </c>
      <c r="F131" s="28">
        <f>SUM(F132:F132)</f>
        <v>0</v>
      </c>
      <c r="G131" s="65"/>
      <c r="H131" s="66"/>
    </row>
    <row r="132" spans="1:7" ht="47.25" customHeight="1">
      <c r="A132" s="67"/>
      <c r="B132" s="39" t="s">
        <v>36</v>
      </c>
      <c r="C132" s="62" t="s">
        <v>37</v>
      </c>
      <c r="D132" s="264">
        <v>3424.1</v>
      </c>
      <c r="E132" s="35">
        <v>0</v>
      </c>
      <c r="F132" s="35">
        <v>0</v>
      </c>
      <c r="G132" s="39" t="s">
        <v>38</v>
      </c>
    </row>
    <row r="133" spans="1:7" s="38" customFormat="1" ht="47.25" customHeight="1">
      <c r="A133" s="67">
        <v>24</v>
      </c>
      <c r="B133" s="36" t="s">
        <v>47</v>
      </c>
      <c r="C133" s="27"/>
      <c r="D133" s="28">
        <f>SUM(D134:D134)</f>
        <v>3500</v>
      </c>
      <c r="E133" s="28">
        <f>SUM(E134:E134)</f>
        <v>0</v>
      </c>
      <c r="F133" s="28">
        <f>SUM(F134:F134)</f>
        <v>0</v>
      </c>
      <c r="G133" s="68"/>
    </row>
    <row r="134" spans="1:7" s="38" customFormat="1" ht="47.25" customHeight="1">
      <c r="A134" s="64"/>
      <c r="B134" s="39" t="s">
        <v>48</v>
      </c>
      <c r="C134" s="62" t="s">
        <v>49</v>
      </c>
      <c r="D134" s="264">
        <v>3500</v>
      </c>
      <c r="E134" s="35" t="s">
        <v>17</v>
      </c>
      <c r="F134" s="35" t="s">
        <v>17</v>
      </c>
      <c r="G134" s="39" t="s">
        <v>822</v>
      </c>
    </row>
    <row r="135" spans="1:7" s="43" customFormat="1" ht="31.5">
      <c r="A135" s="100">
        <v>25</v>
      </c>
      <c r="B135" s="101" t="s">
        <v>293</v>
      </c>
      <c r="C135" s="102"/>
      <c r="D135" s="102">
        <f>SUM(D136:D143)</f>
        <v>463882</v>
      </c>
      <c r="E135" s="102">
        <f>SUM(E136:E143)</f>
        <v>0</v>
      </c>
      <c r="F135" s="102">
        <f>SUM(F136:F143)</f>
        <v>0</v>
      </c>
      <c r="G135" s="102"/>
    </row>
    <row r="136" spans="1:7" s="105" customFormat="1" ht="78.75" customHeight="1">
      <c r="A136" s="156"/>
      <c r="B136" s="39" t="s">
        <v>823</v>
      </c>
      <c r="C136" s="104" t="s">
        <v>294</v>
      </c>
      <c r="D136" s="90">
        <v>173902.9</v>
      </c>
      <c r="E136" s="113">
        <v>0</v>
      </c>
      <c r="F136" s="113">
        <v>0</v>
      </c>
      <c r="G136" s="110" t="s">
        <v>824</v>
      </c>
    </row>
    <row r="137" spans="1:7" s="105" customFormat="1" ht="126">
      <c r="A137" s="156"/>
      <c r="B137" s="80" t="s">
        <v>602</v>
      </c>
      <c r="C137" s="263" t="s">
        <v>603</v>
      </c>
      <c r="D137" s="90">
        <v>126097.1</v>
      </c>
      <c r="E137" s="113">
        <v>0</v>
      </c>
      <c r="F137" s="113">
        <v>0</v>
      </c>
      <c r="G137" s="157" t="s">
        <v>829</v>
      </c>
    </row>
    <row r="138" spans="1:7" s="105" customFormat="1" ht="78.75">
      <c r="A138" s="156"/>
      <c r="B138" s="39" t="s">
        <v>295</v>
      </c>
      <c r="C138" s="104" t="s">
        <v>664</v>
      </c>
      <c r="D138" s="90">
        <v>20000</v>
      </c>
      <c r="E138" s="113">
        <v>0</v>
      </c>
      <c r="F138" s="113">
        <v>0</v>
      </c>
      <c r="G138" s="110" t="s">
        <v>644</v>
      </c>
    </row>
    <row r="139" spans="1:7" s="105" customFormat="1" ht="94.5">
      <c r="A139" s="42"/>
      <c r="B139" s="39" t="s">
        <v>296</v>
      </c>
      <c r="C139" s="104" t="s">
        <v>297</v>
      </c>
      <c r="D139" s="90">
        <v>35000</v>
      </c>
      <c r="E139" s="113">
        <v>0</v>
      </c>
      <c r="F139" s="113">
        <v>0</v>
      </c>
      <c r="G139" s="110" t="s">
        <v>723</v>
      </c>
    </row>
    <row r="140" spans="1:7" s="107" customFormat="1" ht="79.5" customHeight="1">
      <c r="A140" s="42"/>
      <c r="B140" s="39" t="s">
        <v>298</v>
      </c>
      <c r="C140" s="104" t="s">
        <v>609</v>
      </c>
      <c r="D140" s="90">
        <v>50000</v>
      </c>
      <c r="E140" s="113">
        <v>0</v>
      </c>
      <c r="F140" s="113">
        <v>0</v>
      </c>
      <c r="G140" s="110" t="s">
        <v>645</v>
      </c>
    </row>
    <row r="141" spans="1:7" s="107" customFormat="1" ht="68.25" customHeight="1">
      <c r="A141" s="106"/>
      <c r="B141" s="39" t="s">
        <v>879</v>
      </c>
      <c r="C141" s="104" t="s">
        <v>610</v>
      </c>
      <c r="D141" s="90">
        <v>35000</v>
      </c>
      <c r="E141" s="113">
        <v>0</v>
      </c>
      <c r="F141" s="113">
        <v>0</v>
      </c>
      <c r="G141" s="157" t="s">
        <v>724</v>
      </c>
    </row>
    <row r="142" spans="1:7" s="107" customFormat="1" ht="273" customHeight="1">
      <c r="A142" s="156"/>
      <c r="B142" s="39" t="s">
        <v>299</v>
      </c>
      <c r="C142" s="104" t="s">
        <v>300</v>
      </c>
      <c r="D142" s="90">
        <v>23868.5</v>
      </c>
      <c r="E142" s="113">
        <v>0</v>
      </c>
      <c r="F142" s="113">
        <v>0</v>
      </c>
      <c r="G142" s="110" t="s">
        <v>663</v>
      </c>
    </row>
    <row r="143" spans="1:7" s="107" customFormat="1" ht="46.5" customHeight="1">
      <c r="A143" s="156"/>
      <c r="B143" s="39" t="s">
        <v>308</v>
      </c>
      <c r="C143" s="104" t="s">
        <v>608</v>
      </c>
      <c r="D143" s="90">
        <v>13.5</v>
      </c>
      <c r="E143" s="113">
        <v>0</v>
      </c>
      <c r="F143" s="113">
        <v>0</v>
      </c>
      <c r="G143" s="110" t="s">
        <v>725</v>
      </c>
    </row>
    <row r="144" spans="1:7" s="43" customFormat="1" ht="15.75">
      <c r="A144" s="34">
        <v>26</v>
      </c>
      <c r="B144" s="36" t="s">
        <v>24</v>
      </c>
      <c r="C144" s="28"/>
      <c r="D144" s="28">
        <f>SUM(D145:D147)</f>
        <v>245000</v>
      </c>
      <c r="E144" s="28">
        <f>SUM(E145:E146)</f>
        <v>0</v>
      </c>
      <c r="F144" s="28">
        <f>SUM(F145:F146)</f>
        <v>0</v>
      </c>
      <c r="G144" s="28"/>
    </row>
    <row r="145" spans="1:7" s="43" customFormat="1" ht="50.25" customHeight="1">
      <c r="A145" s="42"/>
      <c r="B145" s="39" t="s">
        <v>25</v>
      </c>
      <c r="C145" s="35" t="s">
        <v>26</v>
      </c>
      <c r="D145" s="264">
        <v>150000</v>
      </c>
      <c r="E145" s="35">
        <v>0</v>
      </c>
      <c r="F145" s="35">
        <v>0</v>
      </c>
      <c r="G145" s="39" t="s">
        <v>27</v>
      </c>
    </row>
    <row r="146" spans="1:7" s="12" customFormat="1" ht="96" customHeight="1">
      <c r="A146" s="34"/>
      <c r="B146" s="69" t="s">
        <v>354</v>
      </c>
      <c r="C146" s="188" t="s">
        <v>510</v>
      </c>
      <c r="D146" s="51">
        <v>50000</v>
      </c>
      <c r="E146" s="51">
        <v>0</v>
      </c>
      <c r="F146" s="51">
        <v>0</v>
      </c>
      <c r="G146" s="39" t="s">
        <v>739</v>
      </c>
    </row>
    <row r="147" spans="1:7" s="12" customFormat="1" ht="65.25" customHeight="1">
      <c r="A147" s="34"/>
      <c r="B147" s="69" t="s">
        <v>509</v>
      </c>
      <c r="C147" s="188" t="s">
        <v>511</v>
      </c>
      <c r="D147" s="52">
        <f>50000-5000</f>
        <v>45000</v>
      </c>
      <c r="E147" s="51">
        <v>0</v>
      </c>
      <c r="F147" s="51">
        <v>0</v>
      </c>
      <c r="G147" s="39" t="s">
        <v>27</v>
      </c>
    </row>
    <row r="148" spans="1:7" s="43" customFormat="1" ht="15.75">
      <c r="A148" s="114">
        <v>27</v>
      </c>
      <c r="B148" s="55" t="s">
        <v>220</v>
      </c>
      <c r="C148" s="115"/>
      <c r="D148" s="116">
        <f>SUM(D149:D159)</f>
        <v>1714548.2999999998</v>
      </c>
      <c r="E148" s="116">
        <f>SUM(E149:E159)</f>
        <v>0</v>
      </c>
      <c r="F148" s="116">
        <f>SUM(F149:F159)</f>
        <v>0</v>
      </c>
      <c r="G148" s="117"/>
    </row>
    <row r="149" spans="1:7" s="43" customFormat="1" ht="272.25" customHeight="1">
      <c r="A149" s="118"/>
      <c r="B149" s="56" t="s">
        <v>221</v>
      </c>
      <c r="C149" s="119" t="s">
        <v>222</v>
      </c>
      <c r="D149" s="120">
        <v>1200000</v>
      </c>
      <c r="E149" s="120">
        <v>0</v>
      </c>
      <c r="F149" s="120">
        <v>0</v>
      </c>
      <c r="G149" s="121" t="s">
        <v>726</v>
      </c>
    </row>
    <row r="150" spans="1:7" s="12" customFormat="1" ht="220.5">
      <c r="A150" s="118"/>
      <c r="B150" s="122" t="s">
        <v>223</v>
      </c>
      <c r="C150" s="119" t="s">
        <v>224</v>
      </c>
      <c r="D150" s="120">
        <v>23277.4</v>
      </c>
      <c r="E150" s="120">
        <v>0</v>
      </c>
      <c r="F150" s="120">
        <v>0</v>
      </c>
      <c r="G150" s="121" t="s">
        <v>646</v>
      </c>
    </row>
    <row r="151" spans="1:7" s="43" customFormat="1" ht="238.5" customHeight="1">
      <c r="A151" s="118"/>
      <c r="B151" s="122" t="s">
        <v>225</v>
      </c>
      <c r="C151" s="119" t="s">
        <v>226</v>
      </c>
      <c r="D151" s="120">
        <v>248534</v>
      </c>
      <c r="E151" s="120">
        <v>0</v>
      </c>
      <c r="F151" s="120">
        <v>0</v>
      </c>
      <c r="G151" s="122" t="s">
        <v>647</v>
      </c>
    </row>
    <row r="152" spans="1:7" s="43" customFormat="1" ht="195" customHeight="1">
      <c r="A152" s="118"/>
      <c r="B152" s="122"/>
      <c r="C152" s="119"/>
      <c r="D152" s="120"/>
      <c r="E152" s="120"/>
      <c r="F152" s="120"/>
      <c r="G152" s="122" t="s">
        <v>648</v>
      </c>
    </row>
    <row r="153" spans="1:7" s="43" customFormat="1" ht="227.25" customHeight="1">
      <c r="A153" s="118"/>
      <c r="B153" s="122" t="s">
        <v>227</v>
      </c>
      <c r="C153" s="119" t="s">
        <v>604</v>
      </c>
      <c r="D153" s="120">
        <v>7000</v>
      </c>
      <c r="E153" s="120">
        <v>0</v>
      </c>
      <c r="F153" s="120">
        <v>0</v>
      </c>
      <c r="G153" s="56" t="s">
        <v>649</v>
      </c>
    </row>
    <row r="154" spans="1:7" s="43" customFormat="1" ht="47.25">
      <c r="A154" s="326"/>
      <c r="B154" s="323" t="s">
        <v>228</v>
      </c>
      <c r="C154" s="322" t="s">
        <v>229</v>
      </c>
      <c r="D154" s="316">
        <f>11500+28265.5</f>
        <v>39765.5</v>
      </c>
      <c r="E154" s="316">
        <v>0</v>
      </c>
      <c r="F154" s="316">
        <v>0</v>
      </c>
      <c r="G154" s="56" t="s">
        <v>650</v>
      </c>
    </row>
    <row r="155" spans="1:7" s="12" customFormat="1" ht="47.25">
      <c r="A155" s="326"/>
      <c r="B155" s="324"/>
      <c r="C155" s="322"/>
      <c r="D155" s="316"/>
      <c r="E155" s="316"/>
      <c r="F155" s="316"/>
      <c r="G155" s="278" t="s">
        <v>651</v>
      </c>
    </row>
    <row r="156" spans="1:7" ht="47.25">
      <c r="A156" s="326"/>
      <c r="B156" s="324"/>
      <c r="C156" s="317" t="s">
        <v>230</v>
      </c>
      <c r="D156" s="317">
        <f>11021.4+5300+58650</f>
        <v>74971.4</v>
      </c>
      <c r="E156" s="317">
        <v>0</v>
      </c>
      <c r="F156" s="317">
        <v>0</v>
      </c>
      <c r="G156" s="265" t="s">
        <v>671</v>
      </c>
    </row>
    <row r="157" spans="1:7" ht="53.25" customHeight="1">
      <c r="A157" s="326"/>
      <c r="B157" s="324"/>
      <c r="C157" s="318"/>
      <c r="D157" s="318"/>
      <c r="E157" s="318"/>
      <c r="F157" s="318"/>
      <c r="G157" s="265" t="s">
        <v>652</v>
      </c>
    </row>
    <row r="158" spans="1:7" ht="69" customHeight="1">
      <c r="A158" s="326"/>
      <c r="B158" s="325"/>
      <c r="C158" s="319"/>
      <c r="D158" s="319"/>
      <c r="E158" s="319"/>
      <c r="F158" s="319"/>
      <c r="G158" s="265" t="s">
        <v>653</v>
      </c>
    </row>
    <row r="159" spans="1:7" s="107" customFormat="1" ht="117.75" customHeight="1">
      <c r="A159" s="119"/>
      <c r="B159" s="56" t="s">
        <v>228</v>
      </c>
      <c r="C159" s="119" t="s">
        <v>231</v>
      </c>
      <c r="D159" s="120">
        <v>121000</v>
      </c>
      <c r="E159" s="120">
        <v>0</v>
      </c>
      <c r="F159" s="120">
        <v>0</v>
      </c>
      <c r="G159" s="56" t="s">
        <v>654</v>
      </c>
    </row>
    <row r="160" spans="1:7" s="43" customFormat="1" ht="31.5">
      <c r="A160" s="34">
        <v>28</v>
      </c>
      <c r="B160" s="36" t="s">
        <v>127</v>
      </c>
      <c r="C160" s="28"/>
      <c r="D160" s="28">
        <f>SUM(D161:D175)</f>
        <v>742339.1</v>
      </c>
      <c r="E160" s="289">
        <f>SUM(E161:E175)</f>
        <v>0</v>
      </c>
      <c r="F160" s="289">
        <f>SUM(F161:F175)</f>
        <v>0</v>
      </c>
      <c r="G160" s="28"/>
    </row>
    <row r="161" spans="1:7" s="43" customFormat="1" ht="78" customHeight="1">
      <c r="A161" s="123"/>
      <c r="B161" s="39" t="s">
        <v>232</v>
      </c>
      <c r="C161" s="62" t="s">
        <v>233</v>
      </c>
      <c r="D161" s="124">
        <v>386387.2</v>
      </c>
      <c r="E161" s="124">
        <v>0</v>
      </c>
      <c r="F161" s="124">
        <v>0</v>
      </c>
      <c r="G161" s="63" t="s">
        <v>727</v>
      </c>
    </row>
    <row r="162" spans="1:7" s="12" customFormat="1" ht="108" customHeight="1">
      <c r="A162" s="125"/>
      <c r="B162" s="69" t="s">
        <v>234</v>
      </c>
      <c r="C162" s="62" t="s">
        <v>235</v>
      </c>
      <c r="D162" s="124">
        <v>30000</v>
      </c>
      <c r="E162" s="124">
        <v>0</v>
      </c>
      <c r="F162" s="124">
        <v>0</v>
      </c>
      <c r="G162" s="63" t="s">
        <v>728</v>
      </c>
    </row>
    <row r="163" spans="1:7" s="12" customFormat="1" ht="15.75" customHeight="1">
      <c r="A163" s="343"/>
      <c r="B163" s="341" t="s">
        <v>236</v>
      </c>
      <c r="C163" s="263" t="s">
        <v>628</v>
      </c>
      <c r="D163" s="264">
        <v>3600</v>
      </c>
      <c r="E163" s="35">
        <v>0</v>
      </c>
      <c r="F163" s="35">
        <v>0</v>
      </c>
      <c r="G163" s="345" t="s">
        <v>877</v>
      </c>
    </row>
    <row r="164" spans="1:7" s="12" customFormat="1" ht="47.25" customHeight="1">
      <c r="A164" s="344"/>
      <c r="B164" s="342"/>
      <c r="C164" s="263" t="s">
        <v>629</v>
      </c>
      <c r="D164" s="274">
        <v>54</v>
      </c>
      <c r="E164" s="274">
        <v>0</v>
      </c>
      <c r="F164" s="274">
        <v>0</v>
      </c>
      <c r="G164" s="346"/>
    </row>
    <row r="165" spans="1:8" s="12" customFormat="1" ht="36.75" customHeight="1">
      <c r="A165" s="125"/>
      <c r="B165" s="69" t="s">
        <v>18</v>
      </c>
      <c r="C165" s="62" t="s">
        <v>237</v>
      </c>
      <c r="D165" s="264">
        <v>12088.2</v>
      </c>
      <c r="E165" s="35">
        <v>0</v>
      </c>
      <c r="F165" s="35">
        <v>0</v>
      </c>
      <c r="G165" s="103" t="s">
        <v>672</v>
      </c>
      <c r="H165" s="127"/>
    </row>
    <row r="166" spans="1:7" ht="47.25" customHeight="1">
      <c r="A166" s="125"/>
      <c r="B166" s="69" t="s">
        <v>18</v>
      </c>
      <c r="C166" s="62" t="s">
        <v>238</v>
      </c>
      <c r="D166" s="264">
        <v>41142.5</v>
      </c>
      <c r="E166" s="35">
        <v>0</v>
      </c>
      <c r="F166" s="35">
        <v>0</v>
      </c>
      <c r="G166" s="128" t="s">
        <v>673</v>
      </c>
    </row>
    <row r="167" spans="1:7" ht="192.75" customHeight="1">
      <c r="A167" s="48"/>
      <c r="B167" s="69" t="s">
        <v>239</v>
      </c>
      <c r="C167" s="62" t="s">
        <v>240</v>
      </c>
      <c r="D167" s="264">
        <v>35993.4</v>
      </c>
      <c r="E167" s="35">
        <v>0</v>
      </c>
      <c r="F167" s="35">
        <v>0</v>
      </c>
      <c r="G167" s="128" t="s">
        <v>655</v>
      </c>
    </row>
    <row r="168" spans="1:7" ht="31.5">
      <c r="A168" s="125"/>
      <c r="B168" s="47" t="s">
        <v>30</v>
      </c>
      <c r="C168" s="62" t="s">
        <v>241</v>
      </c>
      <c r="D168" s="264">
        <v>190.4</v>
      </c>
      <c r="E168" s="35">
        <v>0</v>
      </c>
      <c r="F168" s="35">
        <v>0</v>
      </c>
      <c r="G168" s="63" t="s">
        <v>674</v>
      </c>
    </row>
    <row r="169" spans="1:7" ht="110.25">
      <c r="A169" s="48"/>
      <c r="B169" s="69" t="s">
        <v>242</v>
      </c>
      <c r="C169" s="62" t="s">
        <v>618</v>
      </c>
      <c r="D169" s="264">
        <v>35000</v>
      </c>
      <c r="E169" s="35">
        <v>0</v>
      </c>
      <c r="F169" s="35">
        <v>0</v>
      </c>
      <c r="G169" s="99" t="s">
        <v>243</v>
      </c>
    </row>
    <row r="170" spans="1:7" ht="95.25" customHeight="1">
      <c r="A170" s="125"/>
      <c r="B170" s="69" t="s">
        <v>244</v>
      </c>
      <c r="C170" s="62" t="s">
        <v>245</v>
      </c>
      <c r="D170" s="264">
        <v>2900</v>
      </c>
      <c r="E170" s="35">
        <v>0</v>
      </c>
      <c r="F170" s="35">
        <v>0</v>
      </c>
      <c r="G170" s="103" t="s">
        <v>729</v>
      </c>
    </row>
    <row r="171" spans="1:7" ht="47.25" customHeight="1">
      <c r="A171" s="125"/>
      <c r="B171" s="69" t="s">
        <v>30</v>
      </c>
      <c r="C171" s="62" t="s">
        <v>246</v>
      </c>
      <c r="D171" s="264">
        <v>10205</v>
      </c>
      <c r="E171" s="35">
        <v>0</v>
      </c>
      <c r="F171" s="35">
        <v>0</v>
      </c>
      <c r="G171" s="99" t="s">
        <v>656</v>
      </c>
    </row>
    <row r="172" spans="1:7" ht="161.25" customHeight="1">
      <c r="A172" s="286"/>
      <c r="B172" s="133" t="s">
        <v>18</v>
      </c>
      <c r="C172" s="263" t="s">
        <v>247</v>
      </c>
      <c r="D172" s="126">
        <v>22150</v>
      </c>
      <c r="E172" s="126">
        <v>0</v>
      </c>
      <c r="F172" s="126">
        <v>0</v>
      </c>
      <c r="G172" s="157" t="s">
        <v>730</v>
      </c>
    </row>
    <row r="173" spans="1:7" ht="31.5" customHeight="1">
      <c r="A173" s="286"/>
      <c r="B173" s="133" t="s">
        <v>18</v>
      </c>
      <c r="C173" s="263" t="s">
        <v>237</v>
      </c>
      <c r="D173" s="126">
        <v>11647.1</v>
      </c>
      <c r="E173" s="126">
        <v>0</v>
      </c>
      <c r="F173" s="126">
        <v>0</v>
      </c>
      <c r="G173" s="157" t="s">
        <v>657</v>
      </c>
    </row>
    <row r="174" spans="1:7" ht="15.75" customHeight="1">
      <c r="A174" s="335"/>
      <c r="B174" s="331" t="s">
        <v>863</v>
      </c>
      <c r="C174" s="263" t="s">
        <v>861</v>
      </c>
      <c r="D174" s="126">
        <v>144778.6</v>
      </c>
      <c r="E174" s="126">
        <v>0</v>
      </c>
      <c r="F174" s="126">
        <v>0</v>
      </c>
      <c r="G174" s="333" t="s">
        <v>864</v>
      </c>
    </row>
    <row r="175" spans="1:7" ht="48.75" customHeight="1">
      <c r="A175" s="336"/>
      <c r="B175" s="332"/>
      <c r="C175" s="263" t="s">
        <v>862</v>
      </c>
      <c r="D175" s="126">
        <v>6202.7</v>
      </c>
      <c r="E175" s="126">
        <v>0</v>
      </c>
      <c r="F175" s="126">
        <v>0</v>
      </c>
      <c r="G175" s="334"/>
    </row>
    <row r="176" spans="1:7" s="12" customFormat="1" ht="15.75">
      <c r="A176" s="129">
        <v>29</v>
      </c>
      <c r="B176" s="134" t="s">
        <v>255</v>
      </c>
      <c r="C176" s="135"/>
      <c r="D176" s="136">
        <f>D177</f>
        <v>400</v>
      </c>
      <c r="E176" s="136">
        <f>E177</f>
        <v>0</v>
      </c>
      <c r="F176" s="136">
        <f>F177</f>
        <v>0</v>
      </c>
      <c r="G176" s="83"/>
    </row>
    <row r="177" spans="1:7" s="12" customFormat="1" ht="31.5" customHeight="1">
      <c r="A177" s="129"/>
      <c r="B177" s="80" t="s">
        <v>18</v>
      </c>
      <c r="C177" s="60" t="s">
        <v>256</v>
      </c>
      <c r="D177" s="264">
        <v>400</v>
      </c>
      <c r="E177" s="131">
        <v>0</v>
      </c>
      <c r="F177" s="131">
        <v>0</v>
      </c>
      <c r="G177" s="63" t="s">
        <v>731</v>
      </c>
    </row>
    <row r="178" spans="1:7" ht="47.25">
      <c r="A178" s="34">
        <v>30</v>
      </c>
      <c r="B178" s="36" t="s">
        <v>217</v>
      </c>
      <c r="C178" s="28"/>
      <c r="D178" s="28">
        <f>SUM(D179:D180)</f>
        <v>4498.1</v>
      </c>
      <c r="E178" s="28">
        <f>SUM(E179:E180)</f>
        <v>0</v>
      </c>
      <c r="F178" s="28">
        <f>SUM(F179:F180)</f>
        <v>0</v>
      </c>
      <c r="G178" s="28"/>
    </row>
    <row r="179" spans="1:7" ht="47.25" customHeight="1">
      <c r="A179" s="339"/>
      <c r="B179" s="337" t="s">
        <v>18</v>
      </c>
      <c r="C179" s="62" t="s">
        <v>218</v>
      </c>
      <c r="D179" s="264">
        <f>2161.3+1062.8</f>
        <v>3224.1000000000004</v>
      </c>
      <c r="E179" s="113">
        <v>0</v>
      </c>
      <c r="F179" s="113">
        <v>0</v>
      </c>
      <c r="G179" s="347" t="s">
        <v>732</v>
      </c>
    </row>
    <row r="180" spans="1:7" ht="15.75" customHeight="1">
      <c r="A180" s="340"/>
      <c r="B180" s="338"/>
      <c r="C180" s="62" t="s">
        <v>219</v>
      </c>
      <c r="D180" s="51">
        <f>219.8+1054.2</f>
        <v>1274</v>
      </c>
      <c r="E180" s="113">
        <v>0</v>
      </c>
      <c r="F180" s="113">
        <v>0</v>
      </c>
      <c r="G180" s="347"/>
    </row>
    <row r="181" spans="1:7" s="43" customFormat="1" ht="31.5">
      <c r="A181" s="40">
        <v>31</v>
      </c>
      <c r="B181" s="36" t="s">
        <v>290</v>
      </c>
      <c r="C181" s="60"/>
      <c r="D181" s="28">
        <f>SUM(D182:D184)</f>
        <v>3959.5</v>
      </c>
      <c r="E181" s="28">
        <f>SUM(E182:E184)</f>
        <v>0</v>
      </c>
      <c r="F181" s="28">
        <f>SUM(F182:F184)</f>
        <v>0</v>
      </c>
      <c r="G181" s="28"/>
    </row>
    <row r="182" spans="1:9" s="12" customFormat="1" ht="141.75" customHeight="1">
      <c r="A182" s="40"/>
      <c r="B182" s="39" t="s">
        <v>860</v>
      </c>
      <c r="C182" s="60" t="s">
        <v>291</v>
      </c>
      <c r="D182" s="51">
        <v>1437.9</v>
      </c>
      <c r="E182" s="51">
        <v>0</v>
      </c>
      <c r="F182" s="51">
        <v>0</v>
      </c>
      <c r="G182" s="99" t="s">
        <v>493</v>
      </c>
      <c r="I182" s="70"/>
    </row>
    <row r="183" spans="1:9" s="12" customFormat="1" ht="189" customHeight="1">
      <c r="A183" s="40"/>
      <c r="B183" s="39" t="s">
        <v>860</v>
      </c>
      <c r="C183" s="60" t="s">
        <v>291</v>
      </c>
      <c r="D183" s="51">
        <v>2500</v>
      </c>
      <c r="E183" s="51">
        <v>0</v>
      </c>
      <c r="F183" s="51">
        <v>0</v>
      </c>
      <c r="G183" s="99" t="s">
        <v>831</v>
      </c>
      <c r="I183" s="70"/>
    </row>
    <row r="184" spans="1:7" s="12" customFormat="1" ht="96.75" customHeight="1">
      <c r="A184" s="40"/>
      <c r="B184" s="39" t="s">
        <v>859</v>
      </c>
      <c r="C184" s="60" t="s">
        <v>292</v>
      </c>
      <c r="D184" s="48">
        <v>21.6</v>
      </c>
      <c r="E184" s="51">
        <v>0</v>
      </c>
      <c r="F184" s="51">
        <v>0</v>
      </c>
      <c r="G184" s="99" t="s">
        <v>830</v>
      </c>
    </row>
    <row r="185" spans="1:7" ht="31.5">
      <c r="A185" s="34">
        <v>32</v>
      </c>
      <c r="B185" s="36" t="s">
        <v>200</v>
      </c>
      <c r="C185" s="28"/>
      <c r="D185" s="28">
        <f>SUM(D186:D189)</f>
        <v>12577.2</v>
      </c>
      <c r="E185" s="28">
        <f>SUM(E186:E189)</f>
        <v>8199.2</v>
      </c>
      <c r="F185" s="28">
        <f>SUM(F186:F189)</f>
        <v>8199.2</v>
      </c>
      <c r="G185" s="28"/>
    </row>
    <row r="186" spans="1:7" ht="65.25" customHeight="1">
      <c r="A186" s="34"/>
      <c r="B186" s="84" t="s">
        <v>201</v>
      </c>
      <c r="C186" s="62" t="s">
        <v>202</v>
      </c>
      <c r="D186" s="264">
        <v>2900</v>
      </c>
      <c r="E186" s="35">
        <v>2900</v>
      </c>
      <c r="F186" s="35">
        <v>2900</v>
      </c>
      <c r="G186" s="110" t="s">
        <v>675</v>
      </c>
    </row>
    <row r="187" spans="1:7" ht="128.25" customHeight="1">
      <c r="A187" s="34"/>
      <c r="B187" s="84" t="s">
        <v>203</v>
      </c>
      <c r="C187" s="62" t="s">
        <v>204</v>
      </c>
      <c r="D187" s="264">
        <v>5299.2</v>
      </c>
      <c r="E187" s="35">
        <v>5299.2</v>
      </c>
      <c r="F187" s="35">
        <v>5299.2</v>
      </c>
      <c r="G187" s="110" t="s">
        <v>658</v>
      </c>
    </row>
    <row r="188" spans="1:7" ht="63" customHeight="1">
      <c r="A188" s="34"/>
      <c r="B188" s="84" t="s">
        <v>205</v>
      </c>
      <c r="C188" s="62" t="s">
        <v>206</v>
      </c>
      <c r="D188" s="264">
        <v>0</v>
      </c>
      <c r="E188" s="35">
        <v>0</v>
      </c>
      <c r="F188" s="35">
        <v>0</v>
      </c>
      <c r="G188" s="110" t="s">
        <v>659</v>
      </c>
    </row>
    <row r="189" spans="1:7" ht="207" customHeight="1">
      <c r="A189" s="49"/>
      <c r="B189" s="84" t="s">
        <v>207</v>
      </c>
      <c r="C189" s="62" t="s">
        <v>208</v>
      </c>
      <c r="D189" s="264">
        <v>4378</v>
      </c>
      <c r="E189" s="35">
        <v>0</v>
      </c>
      <c r="F189" s="35">
        <v>0</v>
      </c>
      <c r="G189" s="275" t="s">
        <v>740</v>
      </c>
    </row>
    <row r="190" spans="1:7" ht="31.5">
      <c r="A190" s="49">
        <v>33</v>
      </c>
      <c r="B190" s="36" t="s">
        <v>71</v>
      </c>
      <c r="C190" s="28"/>
      <c r="D190" s="28">
        <f>D191</f>
        <v>5457.4</v>
      </c>
      <c r="E190" s="28">
        <f>E191</f>
        <v>5838</v>
      </c>
      <c r="F190" s="28">
        <f>F191</f>
        <v>6071.5</v>
      </c>
      <c r="G190" s="74"/>
    </row>
    <row r="191" spans="1:7" ht="31.5" customHeight="1">
      <c r="A191" s="106"/>
      <c r="B191" s="39" t="s">
        <v>18</v>
      </c>
      <c r="C191" s="90" t="s">
        <v>72</v>
      </c>
      <c r="D191" s="90">
        <v>5457.4</v>
      </c>
      <c r="E191" s="90">
        <v>5838</v>
      </c>
      <c r="F191" s="90">
        <v>6071.5</v>
      </c>
      <c r="G191" s="39" t="s">
        <v>576</v>
      </c>
    </row>
    <row r="192" spans="1:7" s="12" customFormat="1" ht="31.5">
      <c r="A192" s="129">
        <v>34</v>
      </c>
      <c r="B192" s="65" t="s">
        <v>252</v>
      </c>
      <c r="C192" s="35"/>
      <c r="D192" s="28">
        <f>D193</f>
        <v>11236</v>
      </c>
      <c r="E192" s="28">
        <f>E193</f>
        <v>0</v>
      </c>
      <c r="F192" s="28">
        <f>F193</f>
        <v>0</v>
      </c>
      <c r="G192" s="83"/>
    </row>
    <row r="193" spans="1:7" s="12" customFormat="1" ht="31.5">
      <c r="A193" s="129"/>
      <c r="B193" s="80" t="s">
        <v>253</v>
      </c>
      <c r="C193" s="60" t="s">
        <v>254</v>
      </c>
      <c r="D193" s="264">
        <v>11236</v>
      </c>
      <c r="E193" s="131">
        <v>0</v>
      </c>
      <c r="F193" s="131">
        <v>0</v>
      </c>
      <c r="G193" s="63" t="s">
        <v>676</v>
      </c>
    </row>
    <row r="194" ht="15.75">
      <c r="G194" s="11"/>
    </row>
    <row r="195" ht="15.75">
      <c r="G195" s="11"/>
    </row>
    <row r="196" ht="15.75">
      <c r="G196" s="11"/>
    </row>
    <row r="197" ht="15.75">
      <c r="G197" s="11"/>
    </row>
    <row r="198" ht="15.75">
      <c r="G198" s="11"/>
    </row>
    <row r="199" ht="15.75">
      <c r="G199" s="11"/>
    </row>
    <row r="200" ht="15.75">
      <c r="G200" s="11"/>
    </row>
    <row r="201" ht="15.75">
      <c r="G201" s="11"/>
    </row>
    <row r="202" ht="15.75">
      <c r="G202" s="11"/>
    </row>
    <row r="203" ht="15.75">
      <c r="G203" s="11"/>
    </row>
    <row r="204" ht="15.75">
      <c r="G204" s="11"/>
    </row>
    <row r="205" ht="15.75">
      <c r="G205" s="11"/>
    </row>
    <row r="206" ht="15.75">
      <c r="G206" s="11"/>
    </row>
    <row r="207" ht="15.75">
      <c r="G207" s="11"/>
    </row>
    <row r="208" ht="15.75">
      <c r="G208" s="11"/>
    </row>
    <row r="209" ht="15.75">
      <c r="G209" s="11"/>
    </row>
    <row r="210" ht="15.75">
      <c r="G210" s="11"/>
    </row>
    <row r="211" ht="15.75">
      <c r="G211" s="11"/>
    </row>
    <row r="212" ht="15.75">
      <c r="G212" s="11"/>
    </row>
    <row r="213" ht="15.75">
      <c r="G213" s="11"/>
    </row>
    <row r="214" ht="15.75">
      <c r="G214" s="11"/>
    </row>
    <row r="215" ht="15.75">
      <c r="G215" s="11"/>
    </row>
    <row r="216" ht="15.75">
      <c r="G216" s="11"/>
    </row>
    <row r="217" ht="15.75">
      <c r="G217" s="11"/>
    </row>
    <row r="218" ht="15.75">
      <c r="G218" s="11"/>
    </row>
    <row r="219" ht="15.75">
      <c r="G219" s="11"/>
    </row>
    <row r="220" ht="15.75">
      <c r="G220" s="11"/>
    </row>
    <row r="221" ht="15.75">
      <c r="G221" s="11"/>
    </row>
    <row r="222" ht="15.75">
      <c r="G222" s="11"/>
    </row>
    <row r="223" ht="15.75">
      <c r="G223" s="11"/>
    </row>
    <row r="224" ht="15.75">
      <c r="G224" s="11"/>
    </row>
    <row r="225" ht="15.75">
      <c r="G225" s="11"/>
    </row>
    <row r="226" ht="15.75">
      <c r="G226" s="11"/>
    </row>
    <row r="227" ht="15.75">
      <c r="G227" s="11"/>
    </row>
    <row r="228" ht="15.75">
      <c r="G228" s="11"/>
    </row>
    <row r="229" ht="15.75">
      <c r="G229" s="11"/>
    </row>
    <row r="230" ht="15.75">
      <c r="G230" s="11"/>
    </row>
    <row r="231" ht="15.75">
      <c r="G231" s="11"/>
    </row>
    <row r="232" ht="15.75">
      <c r="G232" s="11"/>
    </row>
    <row r="233" ht="15.75">
      <c r="G233" s="11"/>
    </row>
    <row r="234" ht="15.75">
      <c r="G234" s="11"/>
    </row>
    <row r="235" ht="15.75">
      <c r="G235" s="11"/>
    </row>
    <row r="236" ht="15.75">
      <c r="G236" s="11"/>
    </row>
    <row r="237" ht="15.75">
      <c r="G237" s="11"/>
    </row>
    <row r="238" ht="15.75">
      <c r="G238" s="11"/>
    </row>
    <row r="239" ht="15.75">
      <c r="G239" s="11"/>
    </row>
    <row r="240" ht="15.75">
      <c r="G240" s="11"/>
    </row>
    <row r="241" ht="15.75">
      <c r="G241" s="11"/>
    </row>
    <row r="242" ht="15.75">
      <c r="G242" s="11"/>
    </row>
    <row r="243" ht="15.75">
      <c r="G243" s="11"/>
    </row>
    <row r="244" ht="15.75">
      <c r="G244" s="11"/>
    </row>
    <row r="245" ht="15.75">
      <c r="G245" s="11"/>
    </row>
    <row r="246" ht="15.75">
      <c r="G246" s="11"/>
    </row>
    <row r="247" ht="15.75">
      <c r="G247" s="11"/>
    </row>
    <row r="248" ht="15.75">
      <c r="G248" s="11"/>
    </row>
    <row r="249" ht="15.75">
      <c r="G249" s="11"/>
    </row>
    <row r="250" ht="15.75">
      <c r="G250" s="11"/>
    </row>
    <row r="251" ht="15.75">
      <c r="G251" s="11"/>
    </row>
    <row r="252" ht="15.75">
      <c r="G252" s="11"/>
    </row>
    <row r="253" ht="15.75">
      <c r="G253" s="11"/>
    </row>
    <row r="254" ht="15.75">
      <c r="G254" s="11"/>
    </row>
    <row r="255" ht="15.75">
      <c r="G255" s="11"/>
    </row>
    <row r="256" ht="15.75">
      <c r="G256" s="11"/>
    </row>
    <row r="257" ht="15.75">
      <c r="G257" s="11"/>
    </row>
    <row r="258" ht="15.75">
      <c r="G258" s="11"/>
    </row>
    <row r="259" ht="15.75">
      <c r="G259" s="11"/>
    </row>
    <row r="260" ht="15.75">
      <c r="G260" s="11"/>
    </row>
    <row r="261" ht="15.75">
      <c r="G261" s="11"/>
    </row>
    <row r="262" ht="15.75">
      <c r="G262" s="11"/>
    </row>
    <row r="263" ht="15.75">
      <c r="G263" s="11"/>
    </row>
    <row r="264" ht="15.75">
      <c r="G264" s="11"/>
    </row>
    <row r="265" ht="15.75">
      <c r="G265" s="11"/>
    </row>
    <row r="266" ht="15.75">
      <c r="G266" s="11"/>
    </row>
    <row r="267" ht="15.75">
      <c r="G267" s="11"/>
    </row>
    <row r="268" ht="15.75">
      <c r="G268" s="11"/>
    </row>
    <row r="269" ht="15.75">
      <c r="G269" s="11"/>
    </row>
    <row r="270" ht="15.75">
      <c r="G270" s="11"/>
    </row>
    <row r="271" ht="15.75">
      <c r="G271" s="11"/>
    </row>
    <row r="272" ht="15.75">
      <c r="G272" s="11"/>
    </row>
    <row r="273" ht="15.75">
      <c r="G273" s="11"/>
    </row>
    <row r="274" ht="15.75">
      <c r="G274" s="11"/>
    </row>
    <row r="275" ht="15.75">
      <c r="G275" s="11"/>
    </row>
    <row r="276" ht="15.75">
      <c r="G276" s="11"/>
    </row>
    <row r="277" ht="15.75">
      <c r="G277" s="11"/>
    </row>
    <row r="278" ht="15.75">
      <c r="G278" s="11"/>
    </row>
    <row r="279" ht="15.75">
      <c r="G279" s="11"/>
    </row>
  </sheetData>
  <sheetProtection/>
  <autoFilter ref="A6:G193"/>
  <mergeCells count="27">
    <mergeCell ref="B174:B175"/>
    <mergeCell ref="G174:G175"/>
    <mergeCell ref="A174:A175"/>
    <mergeCell ref="B179:B180"/>
    <mergeCell ref="A179:A180"/>
    <mergeCell ref="B163:B164"/>
    <mergeCell ref="A163:A164"/>
    <mergeCell ref="G163:G164"/>
    <mergeCell ref="G179:G180"/>
    <mergeCell ref="A1:G1"/>
    <mergeCell ref="A3:A4"/>
    <mergeCell ref="B3:B4"/>
    <mergeCell ref="C3:C4"/>
    <mergeCell ref="D3:F3"/>
    <mergeCell ref="G3:G4"/>
    <mergeCell ref="A118:A119"/>
    <mergeCell ref="B118:B119"/>
    <mergeCell ref="C154:C155"/>
    <mergeCell ref="B154:B158"/>
    <mergeCell ref="C156:C158"/>
    <mergeCell ref="A154:A158"/>
    <mergeCell ref="F154:F155"/>
    <mergeCell ref="D156:D158"/>
    <mergeCell ref="E156:E158"/>
    <mergeCell ref="E154:E155"/>
    <mergeCell ref="D154:D155"/>
    <mergeCell ref="F156:F158"/>
  </mergeCells>
  <printOptions/>
  <pageMargins left="0.7874015748031497" right="0.3937007874015748" top="0.7874015748031497" bottom="0.7874015748031497" header="0.3937007874015748" footer="0.15748031496062992"/>
  <pageSetup fitToHeight="55" fitToWidth="1" horizontalDpi="600" verticalDpi="600" orientation="landscape" paperSize="9" scale="65"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O108"/>
  <sheetViews>
    <sheetView zoomScale="90" zoomScaleNormal="90" workbookViewId="0" topLeftCell="A1">
      <selection activeCell="F31" sqref="F31"/>
    </sheetView>
  </sheetViews>
  <sheetFormatPr defaultColWidth="9.140625" defaultRowHeight="12.75"/>
  <cols>
    <col min="1" max="1" width="5.00390625" style="10" customWidth="1"/>
    <col min="2" max="2" width="57.57421875" style="13" customWidth="1"/>
    <col min="3" max="5" width="16.140625" style="6" customWidth="1"/>
    <col min="6" max="6" width="57.57421875" style="7" customWidth="1"/>
    <col min="7" max="7" width="16.140625" style="3" customWidth="1"/>
    <col min="8" max="9" width="16.140625" style="6" customWidth="1"/>
    <col min="10" max="16384" width="9.140625" style="3" customWidth="1"/>
  </cols>
  <sheetData>
    <row r="1" spans="1:9" s="1" customFormat="1" ht="15.75">
      <c r="A1" s="327" t="s">
        <v>16</v>
      </c>
      <c r="B1" s="327"/>
      <c r="C1" s="327"/>
      <c r="D1" s="327"/>
      <c r="E1" s="327"/>
      <c r="F1" s="327"/>
      <c r="G1" s="327"/>
      <c r="H1" s="327"/>
      <c r="I1" s="327"/>
    </row>
    <row r="2" spans="1:9" s="1" customFormat="1" ht="15.75">
      <c r="A2" s="10"/>
      <c r="B2" s="21"/>
      <c r="C2" s="8"/>
      <c r="D2" s="8"/>
      <c r="E2" s="8"/>
      <c r="F2" s="21"/>
      <c r="G2" s="2"/>
      <c r="H2" s="8"/>
      <c r="I2" s="8"/>
    </row>
    <row r="3" spans="1:9" s="1" customFormat="1" ht="31.5" customHeight="1">
      <c r="A3" s="352" t="s">
        <v>4</v>
      </c>
      <c r="B3" s="352" t="s">
        <v>6</v>
      </c>
      <c r="C3" s="329" t="s">
        <v>8</v>
      </c>
      <c r="D3" s="330"/>
      <c r="E3" s="330"/>
      <c r="F3" s="350" t="s">
        <v>7</v>
      </c>
      <c r="G3" s="353" t="s">
        <v>8</v>
      </c>
      <c r="H3" s="354"/>
      <c r="I3" s="354"/>
    </row>
    <row r="4" spans="1:9" s="1" customFormat="1" ht="15.75" customHeight="1">
      <c r="A4" s="352"/>
      <c r="B4" s="352"/>
      <c r="C4" s="5" t="s">
        <v>13</v>
      </c>
      <c r="D4" s="5" t="s">
        <v>14</v>
      </c>
      <c r="E4" s="5" t="s">
        <v>15</v>
      </c>
      <c r="F4" s="351"/>
      <c r="G4" s="4" t="s">
        <v>13</v>
      </c>
      <c r="H4" s="5" t="s">
        <v>14</v>
      </c>
      <c r="I4" s="5" t="s">
        <v>15</v>
      </c>
    </row>
    <row r="5" spans="1:9" ht="15.75">
      <c r="A5" s="37">
        <v>1</v>
      </c>
      <c r="B5" s="14">
        <v>2</v>
      </c>
      <c r="C5" s="37">
        <v>3</v>
      </c>
      <c r="D5" s="14">
        <v>4</v>
      </c>
      <c r="E5" s="37">
        <v>5</v>
      </c>
      <c r="F5" s="14">
        <v>6</v>
      </c>
      <c r="G5" s="37">
        <v>7</v>
      </c>
      <c r="H5" s="14">
        <v>8</v>
      </c>
      <c r="I5" s="37">
        <v>9</v>
      </c>
    </row>
    <row r="6" spans="1:9" s="9" customFormat="1" ht="15.75">
      <c r="A6" s="16"/>
      <c r="B6" s="17" t="s">
        <v>5</v>
      </c>
      <c r="C6" s="18">
        <f>C7+C11+C14+C16</f>
        <v>483384.3</v>
      </c>
      <c r="D6" s="272">
        <f>D7+D11+D14+D16</f>
        <v>2700000</v>
      </c>
      <c r="E6" s="272">
        <f>E7+E11+E14+E16</f>
        <v>3144057.3</v>
      </c>
      <c r="F6" s="22"/>
      <c r="G6" s="272">
        <f>G7+G11+G14+G16</f>
        <v>483384.3</v>
      </c>
      <c r="H6" s="272">
        <f>H7+H11+H14+H16</f>
        <v>2700000</v>
      </c>
      <c r="I6" s="272">
        <f>I7+I11+I14+I16</f>
        <v>3144057.3</v>
      </c>
    </row>
    <row r="7" spans="1:15" s="167" customFormat="1" ht="32.25" customHeight="1">
      <c r="A7" s="34">
        <v>1</v>
      </c>
      <c r="B7" s="36" t="s">
        <v>264</v>
      </c>
      <c r="C7" s="28">
        <f>SUM(C8:C10)</f>
        <v>280000</v>
      </c>
      <c r="D7" s="28">
        <f>SUM(D8:D10)</f>
        <v>2700000</v>
      </c>
      <c r="E7" s="28">
        <f>SUM(E8:E10)</f>
        <v>2700000</v>
      </c>
      <c r="F7" s="36" t="s">
        <v>264</v>
      </c>
      <c r="G7" s="28">
        <f>SUM(G8:G10)</f>
        <v>280000</v>
      </c>
      <c r="H7" s="28">
        <f>SUM(H8:H10)</f>
        <v>2700000</v>
      </c>
      <c r="I7" s="28">
        <f>SUM(I8:I10)</f>
        <v>2700000</v>
      </c>
      <c r="M7" s="168"/>
      <c r="N7" s="169"/>
      <c r="O7" s="169"/>
    </row>
    <row r="8" spans="1:15" s="171" customFormat="1" ht="192" customHeight="1">
      <c r="A8" s="170"/>
      <c r="B8" s="39" t="s">
        <v>321</v>
      </c>
      <c r="C8" s="35">
        <v>200000</v>
      </c>
      <c r="D8" s="35">
        <v>2700000</v>
      </c>
      <c r="E8" s="35">
        <v>2700000</v>
      </c>
      <c r="F8" s="39" t="s">
        <v>666</v>
      </c>
      <c r="G8" s="35">
        <v>200000</v>
      </c>
      <c r="H8" s="35">
        <v>2700000</v>
      </c>
      <c r="I8" s="35">
        <v>2700000</v>
      </c>
      <c r="M8" s="172"/>
      <c r="N8" s="172"/>
      <c r="O8" s="172"/>
    </row>
    <row r="9" spans="1:15" s="171" customFormat="1" ht="297.75" customHeight="1">
      <c r="A9" s="170"/>
      <c r="B9" s="39" t="s">
        <v>322</v>
      </c>
      <c r="C9" s="35">
        <v>40000</v>
      </c>
      <c r="D9" s="35">
        <v>0</v>
      </c>
      <c r="E9" s="35">
        <v>0</v>
      </c>
      <c r="F9" s="337" t="s">
        <v>668</v>
      </c>
      <c r="G9" s="348">
        <v>80000</v>
      </c>
      <c r="H9" s="348">
        <v>0</v>
      </c>
      <c r="I9" s="348">
        <v>0</v>
      </c>
      <c r="M9" s="172"/>
      <c r="N9" s="172"/>
      <c r="O9" s="172"/>
    </row>
    <row r="10" spans="1:15" s="171" customFormat="1" ht="50.25" customHeight="1">
      <c r="A10" s="170"/>
      <c r="B10" s="39" t="s">
        <v>323</v>
      </c>
      <c r="C10" s="35">
        <v>40000</v>
      </c>
      <c r="D10" s="35">
        <v>0</v>
      </c>
      <c r="E10" s="35">
        <v>0</v>
      </c>
      <c r="F10" s="338"/>
      <c r="G10" s="349"/>
      <c r="H10" s="349"/>
      <c r="I10" s="349"/>
      <c r="M10" s="172"/>
      <c r="N10" s="172"/>
      <c r="O10" s="172"/>
    </row>
    <row r="11" spans="1:9" s="105" customFormat="1" ht="15.75">
      <c r="A11" s="106">
        <v>2</v>
      </c>
      <c r="B11" s="101" t="s">
        <v>301</v>
      </c>
      <c r="C11" s="116">
        <f>SUM(C12:C13)</f>
        <v>-118.4</v>
      </c>
      <c r="D11" s="116">
        <f>SUM(D12:D13)</f>
        <v>0</v>
      </c>
      <c r="E11" s="116">
        <f>SUM(E12:E13)</f>
        <v>444057.3</v>
      </c>
      <c r="F11" s="101" t="s">
        <v>301</v>
      </c>
      <c r="G11" s="116">
        <f>G12</f>
        <v>-118.4</v>
      </c>
      <c r="H11" s="102">
        <f>H12</f>
        <v>0</v>
      </c>
      <c r="I11" s="102">
        <f>I12</f>
        <v>444057.3</v>
      </c>
    </row>
    <row r="12" spans="1:9" s="105" customFormat="1" ht="99" customHeight="1">
      <c r="A12" s="106"/>
      <c r="B12" s="161" t="s">
        <v>605</v>
      </c>
      <c r="C12" s="35">
        <v>-118.4</v>
      </c>
      <c r="D12" s="35">
        <v>0</v>
      </c>
      <c r="E12" s="35">
        <v>443722.3</v>
      </c>
      <c r="F12" s="355" t="s">
        <v>667</v>
      </c>
      <c r="G12" s="348">
        <v>-118.4</v>
      </c>
      <c r="H12" s="348">
        <v>0</v>
      </c>
      <c r="I12" s="348">
        <v>444057.3</v>
      </c>
    </row>
    <row r="13" spans="1:9" s="108" customFormat="1" ht="15.75">
      <c r="A13" s="106"/>
      <c r="B13" s="162" t="s">
        <v>606</v>
      </c>
      <c r="C13" s="35">
        <v>0</v>
      </c>
      <c r="D13" s="35">
        <v>0</v>
      </c>
      <c r="E13" s="35">
        <v>335</v>
      </c>
      <c r="F13" s="356"/>
      <c r="G13" s="349"/>
      <c r="H13" s="349"/>
      <c r="I13" s="349"/>
    </row>
    <row r="14" spans="1:9" s="108" customFormat="1" ht="15.75">
      <c r="A14" s="106">
        <v>3</v>
      </c>
      <c r="B14" s="36" t="s">
        <v>309</v>
      </c>
      <c r="C14" s="273">
        <f>C15</f>
        <v>203467.3</v>
      </c>
      <c r="D14" s="273">
        <f>D15</f>
        <v>0</v>
      </c>
      <c r="E14" s="273">
        <f>E15</f>
        <v>0</v>
      </c>
      <c r="F14" s="36" t="s">
        <v>309</v>
      </c>
      <c r="G14" s="273">
        <f>G15</f>
        <v>203467.3</v>
      </c>
      <c r="H14" s="273">
        <f>H15</f>
        <v>0</v>
      </c>
      <c r="I14" s="273">
        <f>I15</f>
        <v>0</v>
      </c>
    </row>
    <row r="15" spans="1:9" s="108" customFormat="1" ht="275.25" customHeight="1">
      <c r="A15" s="106"/>
      <c r="B15" s="39" t="s">
        <v>669</v>
      </c>
      <c r="C15" s="274">
        <v>203467.3</v>
      </c>
      <c r="D15" s="274">
        <v>0</v>
      </c>
      <c r="E15" s="274">
        <v>0</v>
      </c>
      <c r="F15" s="39" t="s">
        <v>670</v>
      </c>
      <c r="G15" s="274">
        <v>203467.3</v>
      </c>
      <c r="H15" s="274">
        <v>0</v>
      </c>
      <c r="I15" s="274">
        <v>0</v>
      </c>
    </row>
    <row r="16" spans="1:9" s="43" customFormat="1" ht="31.5">
      <c r="A16" s="34">
        <v>4</v>
      </c>
      <c r="B16" s="36" t="s">
        <v>127</v>
      </c>
      <c r="C16" s="28">
        <f>SUM(C17)</f>
        <v>35.4</v>
      </c>
      <c r="D16" s="28">
        <f>SUM(D17)</f>
        <v>0</v>
      </c>
      <c r="E16" s="28">
        <f>SUM(E17)</f>
        <v>0</v>
      </c>
      <c r="F16" s="36" t="s">
        <v>127</v>
      </c>
      <c r="G16" s="28">
        <f>SUM(G17)</f>
        <v>35.4</v>
      </c>
      <c r="H16" s="28">
        <f>SUM(H17)</f>
        <v>0</v>
      </c>
      <c r="I16" s="28">
        <f>SUM(I17)</f>
        <v>0</v>
      </c>
    </row>
    <row r="17" spans="1:9" s="43" customFormat="1" ht="112.5" customHeight="1">
      <c r="A17" s="42"/>
      <c r="B17" s="39" t="s">
        <v>128</v>
      </c>
      <c r="C17" s="35">
        <v>35.4</v>
      </c>
      <c r="D17" s="35">
        <v>0</v>
      </c>
      <c r="E17" s="35">
        <v>0</v>
      </c>
      <c r="F17" s="39" t="s">
        <v>129</v>
      </c>
      <c r="G17" s="35">
        <v>35.4</v>
      </c>
      <c r="H17" s="35">
        <v>0</v>
      </c>
      <c r="I17" s="35">
        <v>0</v>
      </c>
    </row>
    <row r="18" spans="6:7" ht="15.75">
      <c r="F18" s="20"/>
      <c r="G18" s="44"/>
    </row>
    <row r="19" spans="6:9" ht="15.75">
      <c r="F19" s="173" t="s">
        <v>324</v>
      </c>
      <c r="G19" s="174">
        <f>SUM(G20:G25)</f>
        <v>483384.3</v>
      </c>
      <c r="H19" s="174">
        <f>SUM(H20:H25)</f>
        <v>2700000</v>
      </c>
      <c r="I19" s="174">
        <f>SUM(I20:I25)</f>
        <v>3144057.3</v>
      </c>
    </row>
    <row r="20" spans="6:9" ht="15.75">
      <c r="F20" s="19" t="s">
        <v>325</v>
      </c>
      <c r="G20" s="45">
        <f>G8</f>
        <v>200000</v>
      </c>
      <c r="H20" s="45">
        <f>H8</f>
        <v>2700000</v>
      </c>
      <c r="I20" s="45">
        <f>I8</f>
        <v>2700000</v>
      </c>
    </row>
    <row r="21" spans="6:9" ht="15.75">
      <c r="F21" s="19" t="s">
        <v>326</v>
      </c>
      <c r="G21" s="11">
        <f>G16</f>
        <v>35.4</v>
      </c>
      <c r="H21" s="11">
        <f>H16</f>
        <v>0</v>
      </c>
      <c r="I21" s="11">
        <f>I16</f>
        <v>0</v>
      </c>
    </row>
    <row r="22" spans="6:9" ht="15.75">
      <c r="F22" s="19" t="s">
        <v>327</v>
      </c>
      <c r="G22" s="11">
        <f>G12</f>
        <v>-118.4</v>
      </c>
      <c r="H22" s="11">
        <f>H12</f>
        <v>0</v>
      </c>
      <c r="I22" s="11">
        <f>I12</f>
        <v>444057.3</v>
      </c>
    </row>
    <row r="23" spans="6:9" ht="15.75" hidden="1">
      <c r="F23" s="19" t="s">
        <v>328</v>
      </c>
      <c r="G23" s="11"/>
      <c r="H23" s="11"/>
      <c r="I23" s="11"/>
    </row>
    <row r="24" spans="6:9" ht="15.75">
      <c r="F24" s="19" t="s">
        <v>329</v>
      </c>
      <c r="G24" s="11">
        <f>G15</f>
        <v>203467.3</v>
      </c>
      <c r="H24" s="11">
        <f>H15</f>
        <v>0</v>
      </c>
      <c r="I24" s="11">
        <f>I15</f>
        <v>0</v>
      </c>
    </row>
    <row r="25" spans="6:9" ht="15.75">
      <c r="F25" s="79" t="s">
        <v>741</v>
      </c>
      <c r="G25" s="11">
        <f>G9</f>
        <v>80000</v>
      </c>
      <c r="H25" s="11">
        <f>H9</f>
        <v>0</v>
      </c>
      <c r="I25" s="11">
        <f>I9</f>
        <v>0</v>
      </c>
    </row>
    <row r="26" ht="15.75">
      <c r="G26" s="11"/>
    </row>
    <row r="27" ht="15.75">
      <c r="G27" s="11"/>
    </row>
    <row r="28" ht="15.75">
      <c r="G28" s="11"/>
    </row>
    <row r="29" ht="15.75">
      <c r="G29" s="11"/>
    </row>
    <row r="30" ht="15.75">
      <c r="G30" s="11"/>
    </row>
    <row r="31" ht="15.75">
      <c r="G31" s="11"/>
    </row>
    <row r="32" ht="15.75">
      <c r="G32" s="11"/>
    </row>
    <row r="33" ht="15.75">
      <c r="G33" s="11"/>
    </row>
    <row r="34" ht="15.75">
      <c r="G34" s="11"/>
    </row>
    <row r="35" ht="15.75">
      <c r="G35" s="11"/>
    </row>
    <row r="36" ht="15.75">
      <c r="G36" s="11"/>
    </row>
    <row r="37" ht="15.75">
      <c r="G37" s="11"/>
    </row>
    <row r="38" ht="15.75">
      <c r="G38" s="11"/>
    </row>
    <row r="39" ht="15.75">
      <c r="G39" s="11"/>
    </row>
    <row r="40" ht="15.75">
      <c r="G40" s="11"/>
    </row>
    <row r="41" ht="15.75">
      <c r="G41" s="11"/>
    </row>
    <row r="42" ht="15.75">
      <c r="G42" s="11"/>
    </row>
    <row r="43" ht="15.75">
      <c r="G43" s="11"/>
    </row>
    <row r="44" ht="15.75">
      <c r="G44" s="11"/>
    </row>
    <row r="45" ht="15.75">
      <c r="G45" s="11"/>
    </row>
    <row r="46" ht="15.75">
      <c r="G46" s="11"/>
    </row>
    <row r="47" ht="15.75">
      <c r="G47" s="11"/>
    </row>
    <row r="48" ht="15.75">
      <c r="G48" s="11"/>
    </row>
    <row r="49" ht="15.75">
      <c r="G49" s="11"/>
    </row>
    <row r="50" ht="15.75">
      <c r="G50" s="11"/>
    </row>
    <row r="51" ht="15.75">
      <c r="G51" s="11"/>
    </row>
    <row r="52" ht="15.75">
      <c r="G52" s="11"/>
    </row>
    <row r="53" ht="15.75">
      <c r="G53" s="11"/>
    </row>
    <row r="54" ht="15.75">
      <c r="G54" s="11"/>
    </row>
    <row r="55" ht="15.75">
      <c r="G55" s="11"/>
    </row>
    <row r="56" ht="15.75">
      <c r="G56" s="11"/>
    </row>
    <row r="57" ht="15.75">
      <c r="G57" s="11"/>
    </row>
    <row r="58" ht="15.75">
      <c r="G58" s="11"/>
    </row>
    <row r="59" ht="15.75">
      <c r="G59" s="11"/>
    </row>
    <row r="60" ht="15.75">
      <c r="G60" s="11"/>
    </row>
    <row r="61" ht="15.75">
      <c r="G61" s="11"/>
    </row>
    <row r="62" ht="15.75">
      <c r="G62" s="11"/>
    </row>
    <row r="63" ht="15.75">
      <c r="G63" s="11"/>
    </row>
    <row r="64" ht="15.75">
      <c r="G64" s="11"/>
    </row>
    <row r="65" ht="15.75">
      <c r="G65" s="11"/>
    </row>
    <row r="66" ht="15.75">
      <c r="G66" s="11"/>
    </row>
    <row r="67" ht="15.75">
      <c r="G67" s="11"/>
    </row>
    <row r="68" ht="15.75">
      <c r="G68" s="11"/>
    </row>
    <row r="69" ht="15.75">
      <c r="G69" s="11"/>
    </row>
    <row r="70" ht="15.75">
      <c r="G70" s="11"/>
    </row>
    <row r="71" ht="15.75">
      <c r="G71" s="11"/>
    </row>
    <row r="72" ht="15.75">
      <c r="G72" s="11"/>
    </row>
    <row r="73" ht="15.75">
      <c r="G73" s="11"/>
    </row>
    <row r="74" ht="15.75">
      <c r="G74" s="11"/>
    </row>
    <row r="75" ht="15.75">
      <c r="G75" s="11"/>
    </row>
    <row r="76" ht="15.75">
      <c r="G76" s="11"/>
    </row>
    <row r="77" ht="15.75">
      <c r="G77" s="11"/>
    </row>
    <row r="78" ht="15.75">
      <c r="G78" s="11"/>
    </row>
    <row r="79" ht="15.75">
      <c r="G79" s="11"/>
    </row>
    <row r="80" ht="15.75">
      <c r="G80" s="11"/>
    </row>
    <row r="81" ht="15.75">
      <c r="G81" s="11"/>
    </row>
    <row r="82" ht="15.75">
      <c r="G82" s="11"/>
    </row>
    <row r="83" ht="15.75">
      <c r="G83" s="11"/>
    </row>
    <row r="84" ht="15.75">
      <c r="G84" s="11"/>
    </row>
    <row r="85" ht="15.75">
      <c r="G85" s="11"/>
    </row>
    <row r="86" ht="15.75">
      <c r="G86" s="11"/>
    </row>
    <row r="87" ht="15.75">
      <c r="G87" s="11"/>
    </row>
    <row r="88" ht="15.75">
      <c r="G88" s="11"/>
    </row>
    <row r="89" ht="15.75">
      <c r="G89" s="11"/>
    </row>
    <row r="90" ht="15.75">
      <c r="G90" s="11"/>
    </row>
    <row r="91" ht="15.75">
      <c r="G91" s="11"/>
    </row>
    <row r="92" ht="15.75">
      <c r="G92" s="11"/>
    </row>
    <row r="93" ht="15.75">
      <c r="G93" s="11"/>
    </row>
    <row r="94" ht="15.75">
      <c r="G94" s="11"/>
    </row>
    <row r="95" ht="15.75">
      <c r="G95" s="11"/>
    </row>
    <row r="96" ht="15.75">
      <c r="G96" s="11"/>
    </row>
    <row r="97" ht="15.75">
      <c r="G97" s="11"/>
    </row>
    <row r="98" ht="15.75">
      <c r="G98" s="11"/>
    </row>
    <row r="99" ht="15.75">
      <c r="G99" s="11"/>
    </row>
    <row r="100" ht="15.75">
      <c r="G100" s="11"/>
    </row>
    <row r="101" ht="15.75">
      <c r="G101" s="11"/>
    </row>
    <row r="102" ht="15.75">
      <c r="G102" s="11"/>
    </row>
    <row r="103" ht="15.75">
      <c r="G103" s="11"/>
    </row>
    <row r="104" ht="15.75">
      <c r="G104" s="11"/>
    </row>
    <row r="105" ht="15.75">
      <c r="G105" s="11"/>
    </row>
    <row r="106" ht="15.75">
      <c r="G106" s="11"/>
    </row>
    <row r="107" ht="15.75">
      <c r="G107" s="11"/>
    </row>
    <row r="108" ht="15.75">
      <c r="G108" s="11"/>
    </row>
  </sheetData>
  <sheetProtection/>
  <autoFilter ref="A6:G17"/>
  <mergeCells count="14">
    <mergeCell ref="A1:I1"/>
    <mergeCell ref="F12:F13"/>
    <mergeCell ref="G12:G13"/>
    <mergeCell ref="H12:H13"/>
    <mergeCell ref="I12:I13"/>
    <mergeCell ref="F9:F10"/>
    <mergeCell ref="G9:G10"/>
    <mergeCell ref="H9:H10"/>
    <mergeCell ref="I9:I10"/>
    <mergeCell ref="F3:F4"/>
    <mergeCell ref="A3:A4"/>
    <mergeCell ref="B3:B4"/>
    <mergeCell ref="C3:E3"/>
    <mergeCell ref="G3:I3"/>
  </mergeCells>
  <printOptions/>
  <pageMargins left="0.7874015748031497" right="0.3937007874015748" top="0.7874015748031497" bottom="0.7874015748031497" header="0.3937007874015748" footer="0.15748031496062992"/>
  <pageSetup fitToHeight="55" fitToWidth="1" horizontalDpi="600" verticalDpi="600" orientation="landscape" paperSize="9" scale="63"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G103"/>
  <sheetViews>
    <sheetView zoomScale="90" zoomScaleNormal="90" workbookViewId="0" topLeftCell="A16">
      <selection activeCell="E9" sqref="E9"/>
    </sheetView>
  </sheetViews>
  <sheetFormatPr defaultColWidth="9.140625" defaultRowHeight="12.75"/>
  <cols>
    <col min="1" max="1" width="5.00390625" style="10" customWidth="1"/>
    <col min="2" max="2" width="58.8515625" style="13" customWidth="1"/>
    <col min="3" max="3" width="32.7109375" style="6" customWidth="1"/>
    <col min="4" max="4" width="16.140625" style="6" customWidth="1"/>
    <col min="5" max="6" width="16.140625" style="79" customWidth="1"/>
    <col min="7" max="7" width="58.8515625" style="3" customWidth="1"/>
    <col min="8" max="16384" width="9.140625" style="3" customWidth="1"/>
  </cols>
  <sheetData>
    <row r="1" spans="1:7" s="1" customFormat="1" ht="15.75">
      <c r="A1" s="327" t="s">
        <v>123</v>
      </c>
      <c r="B1" s="327"/>
      <c r="C1" s="327"/>
      <c r="D1" s="327"/>
      <c r="E1" s="327"/>
      <c r="F1" s="327"/>
      <c r="G1" s="327"/>
    </row>
    <row r="2" spans="1:7" s="1" customFormat="1" ht="15.75">
      <c r="A2" s="10"/>
      <c r="B2" s="21"/>
      <c r="C2" s="8"/>
      <c r="D2" s="8"/>
      <c r="E2" s="21"/>
      <c r="F2" s="21"/>
      <c r="G2" s="2"/>
    </row>
    <row r="3" spans="1:7" s="1" customFormat="1" ht="32.25" customHeight="1">
      <c r="A3" s="357" t="s">
        <v>4</v>
      </c>
      <c r="B3" s="357" t="s">
        <v>10</v>
      </c>
      <c r="C3" s="357" t="s">
        <v>11</v>
      </c>
      <c r="D3" s="329" t="s">
        <v>8</v>
      </c>
      <c r="E3" s="330"/>
      <c r="F3" s="330"/>
      <c r="G3" s="357" t="s">
        <v>12</v>
      </c>
    </row>
    <row r="4" spans="1:7" s="1" customFormat="1" ht="15.75" customHeight="1">
      <c r="A4" s="357"/>
      <c r="B4" s="357"/>
      <c r="C4" s="357"/>
      <c r="D4" s="75" t="s">
        <v>13</v>
      </c>
      <c r="E4" s="75" t="s">
        <v>14</v>
      </c>
      <c r="F4" s="75" t="s">
        <v>15</v>
      </c>
      <c r="G4" s="357"/>
    </row>
    <row r="5" spans="1:7" ht="15.75">
      <c r="A5" s="37">
        <v>1</v>
      </c>
      <c r="B5" s="14">
        <v>2</v>
      </c>
      <c r="C5" s="15">
        <v>3</v>
      </c>
      <c r="D5" s="14">
        <v>4</v>
      </c>
      <c r="E5" s="15">
        <v>5</v>
      </c>
      <c r="F5" s="14">
        <v>6</v>
      </c>
      <c r="G5" s="15">
        <v>7</v>
      </c>
    </row>
    <row r="6" spans="1:7" s="9" customFormat="1" ht="15.75">
      <c r="A6" s="16"/>
      <c r="B6" s="17" t="s">
        <v>5</v>
      </c>
      <c r="C6" s="18"/>
      <c r="D6" s="18">
        <f>D7+D10+D12+D14+D16+D18+D20+D22</f>
        <v>-146000</v>
      </c>
      <c r="E6" s="272">
        <f>E7+E10+E12+E14+E16+E18+E20+E22</f>
        <v>-1095586.4</v>
      </c>
      <c r="F6" s="272">
        <f>F7+F10+F12+F14+F16+F18+F20+F22</f>
        <v>-1804752.18</v>
      </c>
      <c r="G6" s="18"/>
    </row>
    <row r="7" spans="1:7" s="43" customFormat="1" ht="31.5">
      <c r="A7" s="100">
        <v>1</v>
      </c>
      <c r="B7" s="228" t="s">
        <v>148</v>
      </c>
      <c r="C7" s="102"/>
      <c r="D7" s="102">
        <f>SUM(D8:D9)</f>
        <v>0</v>
      </c>
      <c r="E7" s="102">
        <f>SUM(E8:E9)</f>
        <v>-885039.7</v>
      </c>
      <c r="F7" s="102">
        <f>SUM(F8:F9)</f>
        <v>-1009408.2</v>
      </c>
      <c r="G7" s="102"/>
    </row>
    <row r="8" spans="1:7" s="43" customFormat="1" ht="31.5">
      <c r="A8" s="42"/>
      <c r="B8" s="133" t="s">
        <v>552</v>
      </c>
      <c r="C8" s="200" t="s">
        <v>421</v>
      </c>
      <c r="D8" s="274">
        <v>0</v>
      </c>
      <c r="E8" s="274">
        <v>-304697</v>
      </c>
      <c r="F8" s="274">
        <v>-363852.1</v>
      </c>
      <c r="G8" s="275" t="s">
        <v>553</v>
      </c>
    </row>
    <row r="9" spans="1:7" s="43" customFormat="1" ht="31.5">
      <c r="A9" s="42"/>
      <c r="B9" s="223" t="s">
        <v>478</v>
      </c>
      <c r="C9" s="200" t="s">
        <v>158</v>
      </c>
      <c r="D9" s="274">
        <v>0</v>
      </c>
      <c r="E9" s="274">
        <v>-580342.7</v>
      </c>
      <c r="F9" s="274">
        <v>-645556.1</v>
      </c>
      <c r="G9" s="275" t="s">
        <v>553</v>
      </c>
    </row>
    <row r="10" spans="1:7" s="9" customFormat="1" ht="15.75">
      <c r="A10" s="100">
        <v>2</v>
      </c>
      <c r="B10" s="101" t="s">
        <v>130</v>
      </c>
      <c r="C10" s="102"/>
      <c r="D10" s="102">
        <f>D11</f>
        <v>0</v>
      </c>
      <c r="E10" s="102">
        <f>E11</f>
        <v>0</v>
      </c>
      <c r="F10" s="102">
        <f>F11</f>
        <v>-82833</v>
      </c>
      <c r="G10" s="102"/>
    </row>
    <row r="11" spans="1:7" s="9" customFormat="1" ht="63">
      <c r="A11" s="42"/>
      <c r="B11" s="185" t="s">
        <v>516</v>
      </c>
      <c r="C11" s="90" t="s">
        <v>145</v>
      </c>
      <c r="D11" s="90">
        <v>0</v>
      </c>
      <c r="E11" s="90">
        <v>0</v>
      </c>
      <c r="F11" s="90">
        <v>-82833</v>
      </c>
      <c r="G11" s="266" t="s">
        <v>517</v>
      </c>
    </row>
    <row r="12" spans="1:7" s="9" customFormat="1" ht="31.5">
      <c r="A12" s="100">
        <v>3</v>
      </c>
      <c r="B12" s="101" t="s">
        <v>50</v>
      </c>
      <c r="C12" s="102"/>
      <c r="D12" s="102">
        <f>SUM(D13:D13)</f>
        <v>0</v>
      </c>
      <c r="E12" s="102">
        <f>SUM(E13:E13)</f>
        <v>0</v>
      </c>
      <c r="F12" s="102">
        <f>SUM(F13:F13)</f>
        <v>-340000</v>
      </c>
      <c r="G12" s="102"/>
    </row>
    <row r="13" spans="1:7" s="9" customFormat="1" ht="66.75" customHeight="1">
      <c r="A13" s="42"/>
      <c r="B13" s="185" t="s">
        <v>512</v>
      </c>
      <c r="C13" s="90" t="s">
        <v>513</v>
      </c>
      <c r="D13" s="90">
        <v>0</v>
      </c>
      <c r="E13" s="90">
        <v>0</v>
      </c>
      <c r="F13" s="90">
        <v>-340000</v>
      </c>
      <c r="G13" s="266" t="s">
        <v>515</v>
      </c>
    </row>
    <row r="14" spans="1:7" s="43" customFormat="1" ht="15.75">
      <c r="A14" s="34">
        <v>4</v>
      </c>
      <c r="B14" s="183" t="s">
        <v>170</v>
      </c>
      <c r="C14" s="102"/>
      <c r="D14" s="102">
        <f>SUM(D15)</f>
        <v>0</v>
      </c>
      <c r="E14" s="102">
        <f>SUM(E15)</f>
        <v>-16500</v>
      </c>
      <c r="F14" s="102">
        <f>SUM(F15)</f>
        <v>0</v>
      </c>
      <c r="G14" s="102"/>
    </row>
    <row r="15" spans="1:7" s="186" customFormat="1" ht="117" customHeight="1">
      <c r="A15" s="184"/>
      <c r="B15" s="185" t="s">
        <v>336</v>
      </c>
      <c r="C15" s="90" t="s">
        <v>334</v>
      </c>
      <c r="D15" s="90">
        <v>0</v>
      </c>
      <c r="E15" s="90">
        <v>-16500</v>
      </c>
      <c r="F15" s="90">
        <v>0</v>
      </c>
      <c r="G15" s="187" t="s">
        <v>471</v>
      </c>
    </row>
    <row r="16" spans="1:7" s="180" customFormat="1" ht="31.5" customHeight="1">
      <c r="A16" s="175">
        <v>5</v>
      </c>
      <c r="B16" s="176" t="s">
        <v>306</v>
      </c>
      <c r="C16" s="177"/>
      <c r="D16" s="178">
        <f>SUM(D17:D17)</f>
        <v>-145000</v>
      </c>
      <c r="E16" s="178">
        <f>SUM(E17:E17)</f>
        <v>-145000</v>
      </c>
      <c r="F16" s="178">
        <f>SUM(F17:F17)</f>
        <v>-145000</v>
      </c>
      <c r="G16" s="179"/>
    </row>
    <row r="17" spans="1:7" s="182" customFormat="1" ht="132.75" customHeight="1">
      <c r="A17" s="181"/>
      <c r="B17" s="76" t="s">
        <v>330</v>
      </c>
      <c r="C17" s="77" t="s">
        <v>331</v>
      </c>
      <c r="D17" s="78">
        <v>-145000</v>
      </c>
      <c r="E17" s="78">
        <v>-145000</v>
      </c>
      <c r="F17" s="78">
        <v>-145000</v>
      </c>
      <c r="G17" s="63" t="s">
        <v>332</v>
      </c>
    </row>
    <row r="18" spans="1:7" s="182" customFormat="1" ht="15.75">
      <c r="A18" s="181">
        <v>6</v>
      </c>
      <c r="B18" s="93" t="s">
        <v>309</v>
      </c>
      <c r="C18" s="273"/>
      <c r="D18" s="273">
        <f>D19</f>
        <v>0</v>
      </c>
      <c r="E18" s="273">
        <f>E19</f>
        <v>0</v>
      </c>
      <c r="F18" s="273">
        <f>F19</f>
        <v>-226510.98</v>
      </c>
      <c r="G18" s="273"/>
    </row>
    <row r="19" spans="1:7" s="182" customFormat="1" ht="145.5" customHeight="1">
      <c r="A19" s="181"/>
      <c r="B19" s="243" t="s">
        <v>551</v>
      </c>
      <c r="C19" s="77" t="s">
        <v>312</v>
      </c>
      <c r="D19" s="78">
        <v>0</v>
      </c>
      <c r="E19" s="78">
        <v>0</v>
      </c>
      <c r="F19" s="78">
        <f>-226597.1+86.12</f>
        <v>-226510.98</v>
      </c>
      <c r="G19" s="110" t="s">
        <v>559</v>
      </c>
    </row>
    <row r="20" spans="1:7" ht="31.5">
      <c r="A20" s="175">
        <v>7</v>
      </c>
      <c r="B20" s="176" t="s">
        <v>293</v>
      </c>
      <c r="C20" s="177"/>
      <c r="D20" s="178">
        <f>SUM(D21)</f>
        <v>0</v>
      </c>
      <c r="E20" s="178">
        <f>SUM(E21)</f>
        <v>-48046.7</v>
      </c>
      <c r="F20" s="178">
        <f>SUM(F21)</f>
        <v>0</v>
      </c>
      <c r="G20" s="179"/>
    </row>
    <row r="21" spans="1:7" ht="294.75" customHeight="1">
      <c r="A21" s="181"/>
      <c r="B21" s="76" t="s">
        <v>299</v>
      </c>
      <c r="C21" s="77" t="s">
        <v>333</v>
      </c>
      <c r="D21" s="78">
        <v>0</v>
      </c>
      <c r="E21" s="78">
        <v>-48046.7</v>
      </c>
      <c r="F21" s="78">
        <v>0</v>
      </c>
      <c r="G21" s="63" t="s">
        <v>335</v>
      </c>
    </row>
    <row r="22" spans="1:7" ht="15.75">
      <c r="A22" s="49">
        <v>8</v>
      </c>
      <c r="B22" s="36" t="s">
        <v>529</v>
      </c>
      <c r="C22" s="23"/>
      <c r="D22" s="269">
        <f>D23</f>
        <v>-1000</v>
      </c>
      <c r="E22" s="269">
        <f>SUM(E23:E23)</f>
        <v>-1000</v>
      </c>
      <c r="F22" s="269">
        <f>SUM(F23:F23)</f>
        <v>-1000</v>
      </c>
      <c r="G22" s="271"/>
    </row>
    <row r="23" spans="1:7" ht="78.75">
      <c r="A23" s="49"/>
      <c r="B23" s="76" t="s">
        <v>531</v>
      </c>
      <c r="C23" s="77" t="s">
        <v>530</v>
      </c>
      <c r="D23" s="78">
        <v>-1000</v>
      </c>
      <c r="E23" s="78">
        <v>-1000</v>
      </c>
      <c r="F23" s="78">
        <v>-1000</v>
      </c>
      <c r="G23" s="275" t="s">
        <v>532</v>
      </c>
    </row>
    <row r="24" ht="15.75">
      <c r="G24" s="11"/>
    </row>
    <row r="25" ht="15.75">
      <c r="G25" s="11"/>
    </row>
    <row r="26" ht="15.75">
      <c r="G26" s="11"/>
    </row>
    <row r="27" ht="15.75">
      <c r="G27" s="11"/>
    </row>
    <row r="28" ht="15.75">
      <c r="G28" s="11"/>
    </row>
    <row r="29" ht="15.75">
      <c r="G29" s="11"/>
    </row>
    <row r="30" ht="15.75">
      <c r="G30" s="11"/>
    </row>
    <row r="31" ht="15.75">
      <c r="G31" s="11"/>
    </row>
    <row r="32" ht="15.75">
      <c r="G32" s="11"/>
    </row>
    <row r="33" ht="15.75">
      <c r="G33" s="11"/>
    </row>
    <row r="34" ht="15.75">
      <c r="G34" s="11"/>
    </row>
    <row r="35" ht="15.75">
      <c r="G35" s="11"/>
    </row>
    <row r="36" ht="15.75">
      <c r="G36" s="11"/>
    </row>
    <row r="37" ht="15.75">
      <c r="G37" s="11"/>
    </row>
    <row r="38" ht="15.75">
      <c r="G38" s="11"/>
    </row>
    <row r="39" ht="15.75">
      <c r="G39" s="11"/>
    </row>
    <row r="40" ht="15.75">
      <c r="G40" s="11"/>
    </row>
    <row r="41" ht="15.75">
      <c r="G41" s="11"/>
    </row>
    <row r="42" ht="15.75">
      <c r="G42" s="11"/>
    </row>
    <row r="43" ht="15.75">
      <c r="G43" s="11"/>
    </row>
    <row r="44" ht="15.75">
      <c r="G44" s="11"/>
    </row>
    <row r="45" ht="15.75">
      <c r="G45" s="11"/>
    </row>
    <row r="46" ht="15.75">
      <c r="G46" s="11"/>
    </row>
    <row r="47" ht="15.75">
      <c r="G47" s="11"/>
    </row>
    <row r="48" ht="15.75">
      <c r="G48" s="11"/>
    </row>
    <row r="49" ht="15.75">
      <c r="G49" s="11"/>
    </row>
    <row r="50" ht="15.75">
      <c r="G50" s="11"/>
    </row>
    <row r="51" ht="15.75">
      <c r="G51" s="11"/>
    </row>
    <row r="52" ht="15.75">
      <c r="G52" s="11"/>
    </row>
    <row r="53" ht="15.75">
      <c r="G53" s="11"/>
    </row>
    <row r="54" ht="15.75">
      <c r="G54" s="11"/>
    </row>
    <row r="55" ht="15.75">
      <c r="G55" s="11"/>
    </row>
    <row r="56" ht="15.75">
      <c r="G56" s="11"/>
    </row>
    <row r="57" ht="15.75">
      <c r="G57" s="11"/>
    </row>
    <row r="58" ht="15.75">
      <c r="G58" s="11"/>
    </row>
    <row r="59" ht="15.75">
      <c r="G59" s="11"/>
    </row>
    <row r="60" ht="15.75">
      <c r="G60" s="11"/>
    </row>
    <row r="61" ht="15.75">
      <c r="G61" s="11"/>
    </row>
    <row r="62" ht="15.75">
      <c r="G62" s="11"/>
    </row>
    <row r="63" ht="15.75">
      <c r="G63" s="11"/>
    </row>
    <row r="64" ht="15.75">
      <c r="G64" s="11"/>
    </row>
    <row r="65" ht="15.75">
      <c r="G65" s="11"/>
    </row>
    <row r="66" ht="15.75">
      <c r="G66" s="11"/>
    </row>
    <row r="67" ht="15.75">
      <c r="G67" s="11"/>
    </row>
    <row r="68" ht="15.75">
      <c r="G68" s="11"/>
    </row>
    <row r="69" ht="15.75">
      <c r="G69" s="11"/>
    </row>
    <row r="70" ht="15.75">
      <c r="G70" s="11"/>
    </row>
    <row r="71" ht="15.75">
      <c r="G71" s="11"/>
    </row>
    <row r="72" ht="15.75">
      <c r="G72" s="11"/>
    </row>
    <row r="73" ht="15.75">
      <c r="G73" s="11"/>
    </row>
    <row r="74" ht="15.75">
      <c r="G74" s="11"/>
    </row>
    <row r="75" ht="15.75">
      <c r="G75" s="11"/>
    </row>
    <row r="76" ht="15.75">
      <c r="G76" s="11"/>
    </row>
    <row r="77" ht="15.75">
      <c r="G77" s="11"/>
    </row>
    <row r="78" ht="15.75">
      <c r="G78" s="11"/>
    </row>
    <row r="79" ht="15.75">
      <c r="G79" s="11"/>
    </row>
    <row r="80" ht="15.75">
      <c r="G80" s="11"/>
    </row>
    <row r="81" ht="15.75">
      <c r="G81" s="11"/>
    </row>
    <row r="82" ht="15.75">
      <c r="G82" s="11"/>
    </row>
    <row r="83" ht="15.75">
      <c r="G83" s="11"/>
    </row>
    <row r="84" ht="15.75">
      <c r="G84" s="11"/>
    </row>
    <row r="85" ht="15.75">
      <c r="G85" s="11"/>
    </row>
    <row r="86" ht="15.75">
      <c r="G86" s="11"/>
    </row>
    <row r="87" ht="15.75">
      <c r="G87" s="11"/>
    </row>
    <row r="88" ht="15.75">
      <c r="G88" s="11"/>
    </row>
    <row r="89" ht="15.75">
      <c r="G89" s="11"/>
    </row>
    <row r="90" ht="15.75">
      <c r="G90" s="11"/>
    </row>
    <row r="91" ht="15.75">
      <c r="G91" s="11"/>
    </row>
    <row r="92" ht="15.75">
      <c r="G92" s="11"/>
    </row>
    <row r="93" ht="15.75">
      <c r="G93" s="11"/>
    </row>
    <row r="94" ht="15.75">
      <c r="G94" s="11"/>
    </row>
    <row r="95" ht="15.75">
      <c r="G95" s="11"/>
    </row>
    <row r="96" ht="15.75">
      <c r="G96" s="11"/>
    </row>
    <row r="97" ht="15.75">
      <c r="G97" s="11"/>
    </row>
    <row r="98" ht="15.75">
      <c r="G98" s="11"/>
    </row>
    <row r="99" ht="15.75">
      <c r="G99" s="11"/>
    </row>
    <row r="100" ht="15.75">
      <c r="G100" s="11"/>
    </row>
    <row r="101" ht="15.75">
      <c r="G101" s="11"/>
    </row>
    <row r="102" ht="15.75">
      <c r="G102" s="11"/>
    </row>
    <row r="103" ht="15.75">
      <c r="G103" s="11"/>
    </row>
  </sheetData>
  <sheetProtection/>
  <autoFilter ref="A6:G23"/>
  <mergeCells count="6">
    <mergeCell ref="A1:G1"/>
    <mergeCell ref="A3:A4"/>
    <mergeCell ref="B3:B4"/>
    <mergeCell ref="C3:C4"/>
    <mergeCell ref="D3:F3"/>
    <mergeCell ref="G3:G4"/>
  </mergeCells>
  <printOptions/>
  <pageMargins left="0.7874015748031497" right="0.3937007874015748" top="0.7874015748031497" bottom="0.7874015748031497" header="0.3937007874015748" footer="0.15748031496062992"/>
  <pageSetup fitToHeight="55" fitToWidth="1" horizontalDpi="600" verticalDpi="600" orientation="landscape" paperSize="9" scale="67"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182"/>
  <sheetViews>
    <sheetView tabSelected="1" view="pageBreakPreview" zoomScale="90" zoomScaleNormal="90" zoomScaleSheetLayoutView="90" workbookViewId="0" topLeftCell="A180">
      <selection activeCell="E108" sqref="E108"/>
    </sheetView>
  </sheetViews>
  <sheetFormatPr defaultColWidth="9.140625" defaultRowHeight="12.75"/>
  <cols>
    <col min="1" max="1" width="4.8515625" style="193" customWidth="1"/>
    <col min="2" max="2" width="57.57421875" style="210" customWidth="1"/>
    <col min="3" max="3" width="28.7109375" style="31" customWidth="1"/>
    <col min="4" max="6" width="16.140625" style="220" customWidth="1"/>
    <col min="7" max="7" width="57.57421875" style="210" customWidth="1"/>
    <col min="8" max="8" width="28.7109375" style="31" customWidth="1"/>
    <col min="9" max="11" width="16.140625" style="220" customWidth="1"/>
    <col min="12" max="16384" width="9.140625" style="26" customWidth="1"/>
  </cols>
  <sheetData>
    <row r="1" spans="1:11" ht="15.75">
      <c r="A1" s="359" t="s">
        <v>124</v>
      </c>
      <c r="B1" s="359"/>
      <c r="C1" s="359"/>
      <c r="D1" s="359"/>
      <c r="E1" s="359"/>
      <c r="F1" s="359"/>
      <c r="G1" s="359"/>
      <c r="H1" s="359"/>
      <c r="I1" s="359"/>
      <c r="J1" s="359"/>
      <c r="K1" s="359"/>
    </row>
    <row r="2" spans="4:11" ht="15.75">
      <c r="D2" s="208"/>
      <c r="E2" s="208"/>
      <c r="F2" s="208"/>
      <c r="I2" s="315"/>
      <c r="J2" s="315"/>
      <c r="K2" s="315"/>
    </row>
    <row r="3" spans="1:11" ht="15.75" customHeight="1">
      <c r="A3" s="362" t="s">
        <v>4</v>
      </c>
      <c r="B3" s="360" t="s">
        <v>0</v>
      </c>
      <c r="C3" s="360"/>
      <c r="D3" s="360"/>
      <c r="E3" s="360"/>
      <c r="F3" s="360"/>
      <c r="G3" s="361" t="s">
        <v>1</v>
      </c>
      <c r="H3" s="361"/>
      <c r="I3" s="361"/>
      <c r="J3" s="361"/>
      <c r="K3" s="361"/>
    </row>
    <row r="4" spans="1:11" s="24" customFormat="1" ht="31.5" customHeight="1">
      <c r="A4" s="362"/>
      <c r="B4" s="363" t="s">
        <v>2</v>
      </c>
      <c r="C4" s="363" t="s">
        <v>3</v>
      </c>
      <c r="D4" s="372" t="s">
        <v>8</v>
      </c>
      <c r="E4" s="372"/>
      <c r="F4" s="372"/>
      <c r="G4" s="363" t="s">
        <v>2</v>
      </c>
      <c r="H4" s="363" t="s">
        <v>3</v>
      </c>
      <c r="I4" s="372" t="s">
        <v>8</v>
      </c>
      <c r="J4" s="372"/>
      <c r="K4" s="372"/>
    </row>
    <row r="5" spans="1:11" s="24" customFormat="1" ht="15.75" customHeight="1">
      <c r="A5" s="362"/>
      <c r="B5" s="363"/>
      <c r="C5" s="363"/>
      <c r="D5" s="5" t="s">
        <v>13</v>
      </c>
      <c r="E5" s="5" t="s">
        <v>14</v>
      </c>
      <c r="F5" s="5" t="s">
        <v>15</v>
      </c>
      <c r="G5" s="363"/>
      <c r="H5" s="363"/>
      <c r="I5" s="5" t="s">
        <v>13</v>
      </c>
      <c r="J5" s="5" t="s">
        <v>14</v>
      </c>
      <c r="K5" s="5" t="s">
        <v>15</v>
      </c>
    </row>
    <row r="6" spans="1:11" s="30" customFormat="1" ht="15.75">
      <c r="A6" s="194">
        <v>1</v>
      </c>
      <c r="B6" s="25">
        <v>2</v>
      </c>
      <c r="C6" s="29">
        <v>3</v>
      </c>
      <c r="D6" s="267">
        <v>4</v>
      </c>
      <c r="E6" s="268">
        <v>5</v>
      </c>
      <c r="F6" s="267">
        <v>6</v>
      </c>
      <c r="G6" s="29">
        <v>7</v>
      </c>
      <c r="H6" s="25">
        <v>8</v>
      </c>
      <c r="I6" s="268">
        <v>9</v>
      </c>
      <c r="J6" s="267">
        <v>10</v>
      </c>
      <c r="K6" s="268">
        <v>11</v>
      </c>
    </row>
    <row r="7" spans="1:11" s="24" customFormat="1" ht="15.75">
      <c r="A7" s="211"/>
      <c r="B7" s="211" t="s">
        <v>5</v>
      </c>
      <c r="C7" s="32"/>
      <c r="D7" s="272">
        <f>D8+D23+D27+D44+D46+D48+D50+D53+D59+D61+D63+D65+D68+D70+D75+D78+D80+D174+D91+D93+D99+D104+D107+D114+D118+D138+D143+D152+D154+D156+D159+D161+D164+D167+D170+D172+D176+D178+D181</f>
        <v>3282405.8062000005</v>
      </c>
      <c r="E7" s="272">
        <f>E8+E23+E27+E44+E46+E48+E50+E53+E59+E61+E63+E65+E68+E70+E75+E78+E80+E174+E91+E93+E99+E104+E107+E114+E118+E138+E143+E152+E154+E156+E159+E161+E164+E167+E170+E172+E176+E178+E181</f>
        <v>3237936.87346</v>
      </c>
      <c r="F7" s="272">
        <f>F8+F23+F27+F44+F46+F48+F50+F53+F59+F61+F63+F65+F68+F70+F75+F78+F80+F174+F91+F93+F99+F104+F107+F114+F118+F138+F143+F152+F154+F156+F159+F161+F164+F167+F170+F172+F176+F178+F181</f>
        <v>2645814.7100000004</v>
      </c>
      <c r="G7" s="211" t="s">
        <v>5</v>
      </c>
      <c r="H7" s="33"/>
      <c r="I7" s="272">
        <f>I8+I23+I27+I44+I46+I48+I50+I53+I59+I61+I63+I65+I68+I70+I75+I78+I80+I174+I91+I93+I99+I104+I107+I114+I118+I138+I143+I152+I154+I156+I159+I161+I164+I167+I170+I172+I176+I178+I181</f>
        <v>-3282405.8209</v>
      </c>
      <c r="J7" s="272">
        <f>J8+J23+J27+J44+J46+J48+J50+J53+J59+J61+J63+J65+J68+J70+J75+J78+J80+J174+J91+J93+J99+J104+J107+J114+J118+J138+J143+J152+J154+J156+J159+J161+J164+J167+J170+J172+J176+J178+J181</f>
        <v>-3237936.87348</v>
      </c>
      <c r="K7" s="272">
        <f>K8+K23+K27+K44+K46+K48+K50+K53+K59+K61+K63+K65+K68+K70+K75+K78+K80+K174+K91+K93+K99+K104+K107+K114+K118+K138+K143+K152+K154+K156+K159+K161+K164+K167+K170+K172+K176+K178+K181</f>
        <v>-2645814.7</v>
      </c>
    </row>
    <row r="8" spans="1:11" s="24" customFormat="1" ht="31.5">
      <c r="A8" s="40">
        <v>1</v>
      </c>
      <c r="B8" s="234" t="s">
        <v>264</v>
      </c>
      <c r="C8" s="27"/>
      <c r="D8" s="289">
        <f>SUM(D9:D22)</f>
        <v>228601</v>
      </c>
      <c r="E8" s="289">
        <f>SUM(E9:E22)</f>
        <v>1826046.7</v>
      </c>
      <c r="F8" s="289">
        <f>SUM(F9:F22)</f>
        <v>1767145.7</v>
      </c>
      <c r="G8" s="234" t="s">
        <v>264</v>
      </c>
      <c r="H8" s="23"/>
      <c r="I8" s="289">
        <f>SUM(I9:I22)</f>
        <v>-228601</v>
      </c>
      <c r="J8" s="289">
        <f>SUM(J9:J22)</f>
        <v>-1826046.7</v>
      </c>
      <c r="K8" s="289">
        <f>SUM(K9:K22)</f>
        <v>-1767145.7000000002</v>
      </c>
    </row>
    <row r="9" spans="1:11" s="24" customFormat="1" ht="192.75" customHeight="1">
      <c r="A9" s="40"/>
      <c r="B9" s="293" t="s">
        <v>742</v>
      </c>
      <c r="C9" s="197" t="s">
        <v>370</v>
      </c>
      <c r="D9" s="52">
        <v>133758.4</v>
      </c>
      <c r="E9" s="52">
        <v>129025.8</v>
      </c>
      <c r="F9" s="52">
        <v>130000</v>
      </c>
      <c r="G9" s="293" t="s">
        <v>743</v>
      </c>
      <c r="H9" s="197" t="s">
        <v>275</v>
      </c>
      <c r="I9" s="52">
        <v>-133758.4</v>
      </c>
      <c r="J9" s="52">
        <v>-129025.8</v>
      </c>
      <c r="K9" s="52">
        <v>-130000</v>
      </c>
    </row>
    <row r="10" spans="1:11" s="24" customFormat="1" ht="225" customHeight="1">
      <c r="A10" s="40"/>
      <c r="B10" s="293" t="s">
        <v>744</v>
      </c>
      <c r="C10" s="197" t="s">
        <v>270</v>
      </c>
      <c r="D10" s="52">
        <v>0</v>
      </c>
      <c r="E10" s="52">
        <v>20250</v>
      </c>
      <c r="F10" s="52">
        <v>90000</v>
      </c>
      <c r="G10" s="293" t="s">
        <v>745</v>
      </c>
      <c r="H10" s="197" t="s">
        <v>371</v>
      </c>
      <c r="I10" s="52">
        <v>0</v>
      </c>
      <c r="J10" s="52">
        <f>-E10</f>
        <v>-20250</v>
      </c>
      <c r="K10" s="52">
        <f>-F10</f>
        <v>-90000</v>
      </c>
    </row>
    <row r="11" spans="1:11" s="24" customFormat="1" ht="141.75" customHeight="1">
      <c r="A11" s="40"/>
      <c r="B11" s="293" t="s">
        <v>746</v>
      </c>
      <c r="C11" s="197" t="s">
        <v>372</v>
      </c>
      <c r="D11" s="52">
        <v>0</v>
      </c>
      <c r="E11" s="52">
        <f>-J11</f>
        <v>329273.3</v>
      </c>
      <c r="F11" s="52">
        <f>-K11</f>
        <v>330065.9</v>
      </c>
      <c r="G11" s="293" t="s">
        <v>747</v>
      </c>
      <c r="H11" s="197" t="s">
        <v>373</v>
      </c>
      <c r="I11" s="52">
        <v>0</v>
      </c>
      <c r="J11" s="52">
        <v>-329273.3</v>
      </c>
      <c r="K11" s="52">
        <v>-330065.9</v>
      </c>
    </row>
    <row r="12" spans="1:11" s="24" customFormat="1" ht="399.75" customHeight="1">
      <c r="A12" s="40"/>
      <c r="B12" s="293" t="s">
        <v>599</v>
      </c>
      <c r="C12" s="197" t="s">
        <v>374</v>
      </c>
      <c r="D12" s="52">
        <v>13522.6</v>
      </c>
      <c r="E12" s="52">
        <v>0</v>
      </c>
      <c r="F12" s="52">
        <v>0</v>
      </c>
      <c r="G12" s="293" t="s">
        <v>598</v>
      </c>
      <c r="H12" s="197" t="s">
        <v>275</v>
      </c>
      <c r="I12" s="52">
        <v>-13522.6</v>
      </c>
      <c r="J12" s="52">
        <v>0</v>
      </c>
      <c r="K12" s="52">
        <v>0</v>
      </c>
    </row>
    <row r="13" spans="1:11" s="24" customFormat="1" ht="78.75">
      <c r="A13" s="40"/>
      <c r="B13" s="293" t="s">
        <v>748</v>
      </c>
      <c r="C13" s="197" t="s">
        <v>286</v>
      </c>
      <c r="D13" s="52">
        <v>1320</v>
      </c>
      <c r="E13" s="52">
        <v>0</v>
      </c>
      <c r="F13" s="52">
        <v>0</v>
      </c>
      <c r="G13" s="293" t="s">
        <v>749</v>
      </c>
      <c r="H13" s="197" t="s">
        <v>375</v>
      </c>
      <c r="I13" s="52">
        <v>-1320</v>
      </c>
      <c r="J13" s="52">
        <v>0</v>
      </c>
      <c r="K13" s="52">
        <v>0</v>
      </c>
    </row>
    <row r="14" spans="1:11" s="24" customFormat="1" ht="102" customHeight="1">
      <c r="A14" s="40"/>
      <c r="B14" s="293" t="s">
        <v>750</v>
      </c>
      <c r="C14" s="197" t="s">
        <v>268</v>
      </c>
      <c r="D14" s="52">
        <v>0</v>
      </c>
      <c r="E14" s="52">
        <f>411096.5+178903.5</f>
        <v>590000</v>
      </c>
      <c r="F14" s="52">
        <v>0</v>
      </c>
      <c r="G14" s="293" t="s">
        <v>751</v>
      </c>
      <c r="H14" s="197" t="s">
        <v>286</v>
      </c>
      <c r="I14" s="52">
        <v>0</v>
      </c>
      <c r="J14" s="52">
        <v>-29000</v>
      </c>
      <c r="K14" s="52">
        <v>0</v>
      </c>
    </row>
    <row r="15" spans="1:11" s="24" customFormat="1" ht="257.25" customHeight="1">
      <c r="A15" s="40"/>
      <c r="B15" s="293" t="s">
        <v>752</v>
      </c>
      <c r="C15" s="197" t="s">
        <v>275</v>
      </c>
      <c r="D15" s="52">
        <v>0</v>
      </c>
      <c r="E15" s="52">
        <f>424704.2+129025.7</f>
        <v>553729.9</v>
      </c>
      <c r="F15" s="52">
        <f>185270+130000.1</f>
        <v>315270.1</v>
      </c>
      <c r="G15" s="293" t="s">
        <v>753</v>
      </c>
      <c r="H15" s="197" t="s">
        <v>270</v>
      </c>
      <c r="I15" s="52">
        <v>0</v>
      </c>
      <c r="J15" s="52">
        <v>-411096.5</v>
      </c>
      <c r="K15" s="52">
        <v>-338610.2</v>
      </c>
    </row>
    <row r="16" spans="1:11" s="24" customFormat="1" ht="129.75" customHeight="1">
      <c r="A16" s="40"/>
      <c r="B16" s="293" t="s">
        <v>754</v>
      </c>
      <c r="C16" s="197" t="s">
        <v>270</v>
      </c>
      <c r="D16" s="52">
        <v>40000</v>
      </c>
      <c r="E16" s="52">
        <v>0</v>
      </c>
      <c r="F16" s="52">
        <v>0</v>
      </c>
      <c r="G16" s="293" t="s">
        <v>755</v>
      </c>
      <c r="H16" s="197" t="s">
        <v>272</v>
      </c>
      <c r="I16" s="52">
        <v>0</v>
      </c>
      <c r="J16" s="52">
        <v>-30000</v>
      </c>
      <c r="K16" s="52">
        <v>0</v>
      </c>
    </row>
    <row r="17" spans="1:11" s="24" customFormat="1" ht="257.25" customHeight="1">
      <c r="A17" s="40"/>
      <c r="B17" s="293" t="s">
        <v>759</v>
      </c>
      <c r="C17" s="197" t="s">
        <v>272</v>
      </c>
      <c r="D17" s="52">
        <v>40000</v>
      </c>
      <c r="E17" s="52">
        <v>100000</v>
      </c>
      <c r="F17" s="52">
        <v>200000</v>
      </c>
      <c r="G17" s="293" t="s">
        <v>756</v>
      </c>
      <c r="H17" s="197" t="s">
        <v>278</v>
      </c>
      <c r="I17" s="52">
        <v>0</v>
      </c>
      <c r="J17" s="52">
        <v>-877401.1</v>
      </c>
      <c r="K17" s="52">
        <v>-878469.6</v>
      </c>
    </row>
    <row r="18" spans="1:11" s="24" customFormat="1" ht="270" customHeight="1">
      <c r="A18" s="40"/>
      <c r="B18" s="293" t="s">
        <v>757</v>
      </c>
      <c r="C18" s="197" t="s">
        <v>266</v>
      </c>
      <c r="D18" s="52">
        <v>0</v>
      </c>
      <c r="E18" s="52">
        <v>1274.2</v>
      </c>
      <c r="F18" s="52">
        <v>0</v>
      </c>
      <c r="G18" s="293" t="s">
        <v>758</v>
      </c>
      <c r="H18" s="197"/>
      <c r="I18" s="52"/>
      <c r="J18" s="52"/>
      <c r="K18" s="52"/>
    </row>
    <row r="19" spans="1:11" s="24" customFormat="1" ht="227.25" customHeight="1">
      <c r="A19" s="40"/>
      <c r="B19" s="293" t="s">
        <v>760</v>
      </c>
      <c r="C19" s="197" t="s">
        <v>276</v>
      </c>
      <c r="D19" s="52">
        <v>0</v>
      </c>
      <c r="E19" s="52">
        <v>1470.3</v>
      </c>
      <c r="F19" s="52">
        <v>0</v>
      </c>
      <c r="G19" s="293" t="s">
        <v>761</v>
      </c>
      <c r="H19" s="197" t="s">
        <v>270</v>
      </c>
      <c r="I19" s="52">
        <v>-40000</v>
      </c>
      <c r="J19" s="52">
        <v>0</v>
      </c>
      <c r="K19" s="52">
        <v>0</v>
      </c>
    </row>
    <row r="20" spans="1:11" s="24" customFormat="1" ht="206.25" customHeight="1">
      <c r="A20" s="40"/>
      <c r="B20" s="293" t="s">
        <v>763</v>
      </c>
      <c r="C20" s="197" t="s">
        <v>282</v>
      </c>
      <c r="D20" s="52">
        <v>0</v>
      </c>
      <c r="E20" s="52">
        <v>7000</v>
      </c>
      <c r="F20" s="52">
        <v>0</v>
      </c>
      <c r="G20" s="293" t="s">
        <v>762</v>
      </c>
      <c r="H20" s="197" t="s">
        <v>272</v>
      </c>
      <c r="I20" s="52">
        <v>-40000</v>
      </c>
      <c r="J20" s="52">
        <v>0</v>
      </c>
      <c r="K20" s="52">
        <v>0</v>
      </c>
    </row>
    <row r="21" spans="1:11" s="24" customFormat="1" ht="134.25" customHeight="1">
      <c r="A21" s="40"/>
      <c r="B21" s="293" t="s">
        <v>764</v>
      </c>
      <c r="C21" s="197" t="s">
        <v>280</v>
      </c>
      <c r="D21" s="52">
        <v>0</v>
      </c>
      <c r="E21" s="52">
        <v>11550</v>
      </c>
      <c r="F21" s="52">
        <v>0</v>
      </c>
      <c r="G21" s="294"/>
      <c r="H21" s="197"/>
      <c r="I21" s="52"/>
      <c r="J21" s="52"/>
      <c r="K21" s="52"/>
    </row>
    <row r="22" spans="1:11" s="24" customFormat="1" ht="97.5" customHeight="1">
      <c r="A22" s="40"/>
      <c r="B22" s="293" t="s">
        <v>765</v>
      </c>
      <c r="C22" s="197" t="s">
        <v>595</v>
      </c>
      <c r="D22" s="52">
        <v>0</v>
      </c>
      <c r="E22" s="52">
        <f>182473.2-100000</f>
        <v>82473.20000000001</v>
      </c>
      <c r="F22" s="52">
        <f>901809.7-200000</f>
        <v>701809.7</v>
      </c>
      <c r="G22" s="294"/>
      <c r="H22" s="290"/>
      <c r="I22" s="52"/>
      <c r="J22" s="52"/>
      <c r="K22" s="52"/>
    </row>
    <row r="23" spans="1:11" s="41" customFormat="1" ht="15.75">
      <c r="A23" s="40">
        <v>2</v>
      </c>
      <c r="B23" s="238" t="s">
        <v>257</v>
      </c>
      <c r="C23" s="188"/>
      <c r="D23" s="239">
        <f>SUM(D24:D26)</f>
        <v>12274.6</v>
      </c>
      <c r="E23" s="239">
        <f>SUM(E24:E26)</f>
        <v>14841.7</v>
      </c>
      <c r="F23" s="239">
        <f>SUM(F24:F26)</f>
        <v>15088.9</v>
      </c>
      <c r="G23" s="238" t="s">
        <v>257</v>
      </c>
      <c r="H23" s="188"/>
      <c r="I23" s="239">
        <f>SUM(I24:I26)</f>
        <v>-12274.6</v>
      </c>
      <c r="J23" s="239">
        <f>SUM(J24:J26)</f>
        <v>-14841.7</v>
      </c>
      <c r="K23" s="239">
        <f>SUM(K24:K26)</f>
        <v>-15088.9</v>
      </c>
    </row>
    <row r="24" spans="1:11" s="41" customFormat="1" ht="63">
      <c r="A24" s="40"/>
      <c r="B24" s="122" t="s">
        <v>355</v>
      </c>
      <c r="C24" s="240" t="s">
        <v>365</v>
      </c>
      <c r="D24" s="90">
        <v>8736</v>
      </c>
      <c r="E24" s="90">
        <v>11186</v>
      </c>
      <c r="F24" s="90">
        <v>11287</v>
      </c>
      <c r="G24" s="122" t="s">
        <v>366</v>
      </c>
      <c r="H24" s="240" t="s">
        <v>367</v>
      </c>
      <c r="I24" s="90">
        <v>-12251.1</v>
      </c>
      <c r="J24" s="90">
        <v>-14841.7</v>
      </c>
      <c r="K24" s="90">
        <v>-15088.9</v>
      </c>
    </row>
    <row r="25" spans="1:11" s="41" customFormat="1" ht="65.25" customHeight="1">
      <c r="A25" s="40"/>
      <c r="B25" s="122" t="s">
        <v>358</v>
      </c>
      <c r="C25" s="240" t="s">
        <v>368</v>
      </c>
      <c r="D25" s="90">
        <v>3515.1</v>
      </c>
      <c r="E25" s="90">
        <v>3655.7</v>
      </c>
      <c r="F25" s="90">
        <v>3801.9</v>
      </c>
      <c r="G25" s="241"/>
      <c r="H25" s="188"/>
      <c r="I25" s="52"/>
      <c r="J25" s="52"/>
      <c r="K25" s="52"/>
    </row>
    <row r="26" spans="1:11" s="24" customFormat="1" ht="52.5" customHeight="1">
      <c r="A26" s="40"/>
      <c r="B26" s="221" t="s">
        <v>467</v>
      </c>
      <c r="C26" s="191" t="s">
        <v>466</v>
      </c>
      <c r="D26" s="86">
        <v>23.5</v>
      </c>
      <c r="E26" s="86">
        <v>0</v>
      </c>
      <c r="F26" s="86">
        <v>0</v>
      </c>
      <c r="G26" s="221" t="s">
        <v>366</v>
      </c>
      <c r="H26" s="191" t="s">
        <v>367</v>
      </c>
      <c r="I26" s="51">
        <v>-23.5</v>
      </c>
      <c r="J26" s="51">
        <v>0</v>
      </c>
      <c r="K26" s="51">
        <v>0</v>
      </c>
    </row>
    <row r="27" spans="1:11" s="24" customFormat="1" ht="31.5">
      <c r="A27" s="40">
        <v>3</v>
      </c>
      <c r="B27" s="222" t="s">
        <v>148</v>
      </c>
      <c r="C27" s="27"/>
      <c r="D27" s="289">
        <f>SUM(D28:D43)</f>
        <v>206129.82120000003</v>
      </c>
      <c r="E27" s="289">
        <f>SUM(E28:E43)</f>
        <v>6008.7</v>
      </c>
      <c r="F27" s="289">
        <f>SUM(F28:F43)</f>
        <v>91067.4</v>
      </c>
      <c r="G27" s="222" t="s">
        <v>148</v>
      </c>
      <c r="H27" s="23"/>
      <c r="I27" s="289">
        <f>SUM(I28:I43)</f>
        <v>-206129.8212</v>
      </c>
      <c r="J27" s="289">
        <f>SUM(J28:J43)</f>
        <v>-6008.7</v>
      </c>
      <c r="K27" s="289">
        <f>SUM(K28:K43)</f>
        <v>-91067.4</v>
      </c>
    </row>
    <row r="28" spans="1:11" s="24" customFormat="1" ht="78.75">
      <c r="A28" s="40"/>
      <c r="B28" s="235" t="s">
        <v>422</v>
      </c>
      <c r="C28" s="202" t="s">
        <v>391</v>
      </c>
      <c r="D28" s="274">
        <v>800</v>
      </c>
      <c r="E28" s="274">
        <v>0</v>
      </c>
      <c r="F28" s="274">
        <v>0</v>
      </c>
      <c r="G28" s="235" t="s">
        <v>423</v>
      </c>
      <c r="H28" s="202" t="s">
        <v>392</v>
      </c>
      <c r="I28" s="274">
        <v>-800</v>
      </c>
      <c r="J28" s="51">
        <v>0</v>
      </c>
      <c r="K28" s="51">
        <v>0</v>
      </c>
    </row>
    <row r="29" spans="1:11" s="24" customFormat="1" ht="94.5">
      <c r="A29" s="40"/>
      <c r="B29" s="297" t="s">
        <v>766</v>
      </c>
      <c r="C29" s="202" t="s">
        <v>556</v>
      </c>
      <c r="D29" s="203">
        <v>131032.1</v>
      </c>
      <c r="E29" s="81">
        <v>0</v>
      </c>
      <c r="F29" s="81">
        <v>91067.4</v>
      </c>
      <c r="G29" s="297" t="s">
        <v>767</v>
      </c>
      <c r="H29" s="202" t="s">
        <v>393</v>
      </c>
      <c r="I29" s="203">
        <v>-131032.1</v>
      </c>
      <c r="J29" s="203">
        <v>0</v>
      </c>
      <c r="K29" s="203">
        <v>-91067.4</v>
      </c>
    </row>
    <row r="30" spans="1:11" s="24" customFormat="1" ht="97.5" customHeight="1">
      <c r="A30" s="40"/>
      <c r="B30" s="297" t="s">
        <v>766</v>
      </c>
      <c r="C30" s="202" t="s">
        <v>394</v>
      </c>
      <c r="D30" s="203">
        <v>11295.8</v>
      </c>
      <c r="E30" s="81">
        <v>0</v>
      </c>
      <c r="F30" s="81">
        <v>0</v>
      </c>
      <c r="G30" s="297" t="s">
        <v>766</v>
      </c>
      <c r="H30" s="202" t="s">
        <v>395</v>
      </c>
      <c r="I30" s="203">
        <v>-11295.8</v>
      </c>
      <c r="J30" s="203">
        <v>0</v>
      </c>
      <c r="K30" s="203">
        <v>0</v>
      </c>
    </row>
    <row r="31" spans="1:11" s="24" customFormat="1" ht="94.5">
      <c r="A31" s="40"/>
      <c r="B31" s="216" t="s">
        <v>396</v>
      </c>
      <c r="C31" s="200" t="s">
        <v>397</v>
      </c>
      <c r="D31" s="201">
        <v>3801.6</v>
      </c>
      <c r="E31" s="86">
        <v>0</v>
      </c>
      <c r="F31" s="86">
        <v>0</v>
      </c>
      <c r="G31" s="215" t="s">
        <v>768</v>
      </c>
      <c r="H31" s="202" t="s">
        <v>398</v>
      </c>
      <c r="I31" s="203">
        <f>-1123.3</f>
        <v>-1123.3</v>
      </c>
      <c r="J31" s="51">
        <v>0</v>
      </c>
      <c r="K31" s="51">
        <v>0</v>
      </c>
    </row>
    <row r="32" spans="1:11" s="24" customFormat="1" ht="222.75" customHeight="1">
      <c r="A32" s="40"/>
      <c r="B32" s="216" t="s">
        <v>770</v>
      </c>
      <c r="C32" s="204" t="s">
        <v>399</v>
      </c>
      <c r="D32" s="89">
        <f>7482.7+1233.5</f>
        <v>8716.2</v>
      </c>
      <c r="E32" s="86">
        <v>0</v>
      </c>
      <c r="F32" s="86">
        <v>0</v>
      </c>
      <c r="G32" s="215" t="s">
        <v>769</v>
      </c>
      <c r="H32" s="60" t="s">
        <v>400</v>
      </c>
      <c r="I32" s="203">
        <v>-1178.8</v>
      </c>
      <c r="J32" s="51">
        <v>0</v>
      </c>
      <c r="K32" s="51">
        <v>0</v>
      </c>
    </row>
    <row r="33" spans="1:11" s="24" customFormat="1" ht="114" customHeight="1">
      <c r="A33" s="40"/>
      <c r="B33" s="215" t="s">
        <v>424</v>
      </c>
      <c r="C33" s="202" t="s">
        <v>151</v>
      </c>
      <c r="D33" s="89">
        <v>7976.1</v>
      </c>
      <c r="E33" s="86">
        <v>0</v>
      </c>
      <c r="F33" s="86">
        <v>0</v>
      </c>
      <c r="G33" s="227" t="s">
        <v>425</v>
      </c>
      <c r="H33" s="60" t="s">
        <v>401</v>
      </c>
      <c r="I33" s="90">
        <v>-7976.1</v>
      </c>
      <c r="J33" s="51">
        <v>0</v>
      </c>
      <c r="K33" s="51">
        <v>0</v>
      </c>
    </row>
    <row r="34" spans="1:11" s="24" customFormat="1" ht="68.25" customHeight="1">
      <c r="A34" s="40"/>
      <c r="B34" s="215" t="s">
        <v>554</v>
      </c>
      <c r="C34" s="60" t="s">
        <v>155</v>
      </c>
      <c r="D34" s="86">
        <v>1000</v>
      </c>
      <c r="E34" s="86">
        <v>0</v>
      </c>
      <c r="F34" s="86">
        <v>0</v>
      </c>
      <c r="G34" s="215" t="s">
        <v>426</v>
      </c>
      <c r="H34" s="60" t="s">
        <v>402</v>
      </c>
      <c r="I34" s="86">
        <v>-1000</v>
      </c>
      <c r="J34" s="51">
        <v>0</v>
      </c>
      <c r="K34" s="51">
        <v>0</v>
      </c>
    </row>
    <row r="35" spans="1:11" s="24" customFormat="1" ht="94.5">
      <c r="A35" s="40"/>
      <c r="B35" s="235" t="s">
        <v>427</v>
      </c>
      <c r="C35" s="60" t="s">
        <v>403</v>
      </c>
      <c r="D35" s="203">
        <v>11645.6</v>
      </c>
      <c r="E35" s="86">
        <v>6008.7</v>
      </c>
      <c r="F35" s="86">
        <v>0</v>
      </c>
      <c r="G35" s="235" t="s">
        <v>428</v>
      </c>
      <c r="H35" s="60" t="s">
        <v>404</v>
      </c>
      <c r="I35" s="203">
        <v>-11645.6</v>
      </c>
      <c r="J35" s="86">
        <v>-6008.7</v>
      </c>
      <c r="K35" s="86">
        <v>0</v>
      </c>
    </row>
    <row r="36" spans="1:11" s="24" customFormat="1" ht="49.5" customHeight="1">
      <c r="A36" s="40"/>
      <c r="B36" s="215" t="s">
        <v>432</v>
      </c>
      <c r="C36" s="60" t="s">
        <v>405</v>
      </c>
      <c r="D36" s="203">
        <v>1500.5</v>
      </c>
      <c r="E36" s="86">
        <v>0</v>
      </c>
      <c r="F36" s="86">
        <v>0</v>
      </c>
      <c r="G36" s="215" t="s">
        <v>406</v>
      </c>
      <c r="H36" s="204" t="s">
        <v>407</v>
      </c>
      <c r="I36" s="89">
        <f>-3211.9</f>
        <v>-3211.9</v>
      </c>
      <c r="J36" s="51">
        <v>0</v>
      </c>
      <c r="K36" s="51">
        <v>0</v>
      </c>
    </row>
    <row r="37" spans="1:11" s="24" customFormat="1" ht="163.5" customHeight="1">
      <c r="A37" s="40"/>
      <c r="B37" s="215" t="s">
        <v>431</v>
      </c>
      <c r="C37" s="60" t="s">
        <v>408</v>
      </c>
      <c r="D37" s="203">
        <v>3565.7</v>
      </c>
      <c r="E37" s="86">
        <v>0</v>
      </c>
      <c r="F37" s="86">
        <v>0</v>
      </c>
      <c r="G37" s="215" t="s">
        <v>429</v>
      </c>
      <c r="H37" s="60" t="s">
        <v>409</v>
      </c>
      <c r="I37" s="203">
        <f>-50000-24460.4+62650.3-9305.9</f>
        <v>-21115.999999999993</v>
      </c>
      <c r="J37" s="51">
        <v>0</v>
      </c>
      <c r="K37" s="51">
        <v>0</v>
      </c>
    </row>
    <row r="38" spans="1:11" s="24" customFormat="1" ht="31.5">
      <c r="A38" s="40"/>
      <c r="B38" s="216" t="s">
        <v>431</v>
      </c>
      <c r="C38" s="60" t="s">
        <v>410</v>
      </c>
      <c r="D38" s="81">
        <f>-12000.5+500+17529.3</f>
        <v>6028.799999999999</v>
      </c>
      <c r="E38" s="86">
        <v>0</v>
      </c>
      <c r="F38" s="86">
        <v>0</v>
      </c>
      <c r="G38" s="216" t="s">
        <v>432</v>
      </c>
      <c r="H38" s="60" t="s">
        <v>411</v>
      </c>
      <c r="I38" s="81">
        <v>-600</v>
      </c>
      <c r="J38" s="51">
        <v>0</v>
      </c>
      <c r="K38" s="51">
        <v>0</v>
      </c>
    </row>
    <row r="39" spans="1:11" s="24" customFormat="1" ht="126">
      <c r="A39" s="40"/>
      <c r="B39" s="215" t="s">
        <v>430</v>
      </c>
      <c r="C39" s="60" t="s">
        <v>412</v>
      </c>
      <c r="D39" s="203">
        <v>18000</v>
      </c>
      <c r="E39" s="86">
        <v>0</v>
      </c>
      <c r="F39" s="86">
        <v>0</v>
      </c>
      <c r="G39" s="227" t="s">
        <v>433</v>
      </c>
      <c r="H39" s="60" t="s">
        <v>150</v>
      </c>
      <c r="I39" s="203">
        <v>-14082.7</v>
      </c>
      <c r="J39" s="51">
        <v>0</v>
      </c>
      <c r="K39" s="51">
        <v>0</v>
      </c>
    </row>
    <row r="40" spans="1:11" s="24" customFormat="1" ht="78.75">
      <c r="A40" s="40"/>
      <c r="B40" s="216" t="s">
        <v>413</v>
      </c>
      <c r="C40" s="200" t="s">
        <v>414</v>
      </c>
      <c r="D40" s="201">
        <f>80</f>
        <v>80</v>
      </c>
      <c r="E40" s="86">
        <v>0</v>
      </c>
      <c r="F40" s="86">
        <v>0</v>
      </c>
      <c r="G40" s="215" t="s">
        <v>415</v>
      </c>
      <c r="H40" s="202" t="s">
        <v>416</v>
      </c>
      <c r="I40" s="203">
        <f>-544.5</f>
        <v>-544.5</v>
      </c>
      <c r="J40" s="51">
        <v>0</v>
      </c>
      <c r="K40" s="51">
        <v>0</v>
      </c>
    </row>
    <row r="41" spans="1:11" s="24" customFormat="1" ht="94.5">
      <c r="A41" s="40"/>
      <c r="B41" s="216" t="s">
        <v>417</v>
      </c>
      <c r="C41" s="200" t="s">
        <v>418</v>
      </c>
      <c r="D41" s="201">
        <f>136.6</f>
        <v>136.6</v>
      </c>
      <c r="E41" s="86">
        <v>0</v>
      </c>
      <c r="F41" s="86">
        <v>0</v>
      </c>
      <c r="G41" s="216" t="s">
        <v>419</v>
      </c>
      <c r="H41" s="200" t="s">
        <v>420</v>
      </c>
      <c r="I41" s="201">
        <f>-80-136.6</f>
        <v>-216.6</v>
      </c>
      <c r="J41" s="51">
        <v>0</v>
      </c>
      <c r="K41" s="51">
        <v>0</v>
      </c>
    </row>
    <row r="42" spans="1:11" s="24" customFormat="1" ht="116.25" customHeight="1">
      <c r="A42" s="40"/>
      <c r="B42" s="161" t="s">
        <v>555</v>
      </c>
      <c r="C42" s="59" t="s">
        <v>164</v>
      </c>
      <c r="D42" s="201">
        <v>244.4</v>
      </c>
      <c r="E42" s="86">
        <v>0</v>
      </c>
      <c r="F42" s="86">
        <v>0</v>
      </c>
      <c r="G42" s="216"/>
      <c r="H42" s="200"/>
      <c r="I42" s="201"/>
      <c r="J42" s="201"/>
      <c r="K42" s="201"/>
    </row>
    <row r="43" spans="1:11" s="24" customFormat="1" ht="47.25" customHeight="1">
      <c r="A43" s="40"/>
      <c r="B43" s="161" t="s">
        <v>837</v>
      </c>
      <c r="C43" s="59" t="s">
        <v>838</v>
      </c>
      <c r="D43" s="201">
        <v>306.4212</v>
      </c>
      <c r="E43" s="86">
        <v>0</v>
      </c>
      <c r="F43" s="86">
        <v>0</v>
      </c>
      <c r="G43" s="216" t="s">
        <v>840</v>
      </c>
      <c r="H43" s="200" t="s">
        <v>839</v>
      </c>
      <c r="I43" s="201">
        <v>-306.4212</v>
      </c>
      <c r="J43" s="201">
        <v>0</v>
      </c>
      <c r="K43" s="201">
        <v>0</v>
      </c>
    </row>
    <row r="44" spans="1:11" s="307" customFormat="1" ht="31.5" customHeight="1">
      <c r="A44" s="64">
        <v>4</v>
      </c>
      <c r="B44" s="65" t="s">
        <v>148</v>
      </c>
      <c r="C44" s="190"/>
      <c r="D44" s="23">
        <f>D45</f>
        <v>1000</v>
      </c>
      <c r="E44" s="23">
        <f>E45</f>
        <v>0</v>
      </c>
      <c r="F44" s="23">
        <f>F45</f>
        <v>0</v>
      </c>
      <c r="G44" s="218" t="s">
        <v>250</v>
      </c>
      <c r="H44" s="305"/>
      <c r="I44" s="306">
        <f>I45</f>
        <v>-1000</v>
      </c>
      <c r="J44" s="306">
        <f>J45</f>
        <v>0</v>
      </c>
      <c r="K44" s="306">
        <f>K45</f>
        <v>0</v>
      </c>
    </row>
    <row r="45" spans="1:11" s="307" customFormat="1" ht="78.75">
      <c r="A45" s="67"/>
      <c r="B45" s="161" t="s">
        <v>856</v>
      </c>
      <c r="C45" s="59" t="s">
        <v>857</v>
      </c>
      <c r="D45" s="201">
        <v>1000</v>
      </c>
      <c r="E45" s="86">
        <v>0</v>
      </c>
      <c r="F45" s="86">
        <v>0</v>
      </c>
      <c r="G45" s="216" t="s">
        <v>856</v>
      </c>
      <c r="H45" s="200" t="s">
        <v>858</v>
      </c>
      <c r="I45" s="201">
        <v>-1000</v>
      </c>
      <c r="J45" s="201">
        <v>0</v>
      </c>
      <c r="K45" s="201">
        <v>0</v>
      </c>
    </row>
    <row r="46" spans="1:11" s="41" customFormat="1" ht="47.25">
      <c r="A46" s="40">
        <v>5</v>
      </c>
      <c r="B46" s="218" t="s">
        <v>20</v>
      </c>
      <c r="C46" s="27"/>
      <c r="D46" s="289">
        <f>D47</f>
        <v>190000</v>
      </c>
      <c r="E46" s="289">
        <f>E47</f>
        <v>190000</v>
      </c>
      <c r="F46" s="289">
        <f>F47</f>
        <v>190000</v>
      </c>
      <c r="G46" s="218" t="s">
        <v>20</v>
      </c>
      <c r="H46" s="23"/>
      <c r="I46" s="289">
        <f>I47</f>
        <v>-190000</v>
      </c>
      <c r="J46" s="289">
        <f>J47</f>
        <v>-190000</v>
      </c>
      <c r="K46" s="289">
        <f>K47</f>
        <v>-190000</v>
      </c>
    </row>
    <row r="47" spans="1:11" s="41" customFormat="1" ht="82.5" customHeight="1">
      <c r="A47" s="40"/>
      <c r="B47" s="213" t="s">
        <v>771</v>
      </c>
      <c r="C47" s="59" t="s">
        <v>22</v>
      </c>
      <c r="D47" s="274">
        <v>190000</v>
      </c>
      <c r="E47" s="274">
        <v>190000</v>
      </c>
      <c r="F47" s="274">
        <v>190000</v>
      </c>
      <c r="G47" s="213" t="s">
        <v>19</v>
      </c>
      <c r="H47" s="59" t="s">
        <v>21</v>
      </c>
      <c r="I47" s="274">
        <v>-190000</v>
      </c>
      <c r="J47" s="274">
        <v>-190000</v>
      </c>
      <c r="K47" s="274">
        <v>-190000</v>
      </c>
    </row>
    <row r="48" spans="1:11" s="41" customFormat="1" ht="31.5">
      <c r="A48" s="40">
        <v>6</v>
      </c>
      <c r="B48" s="212" t="s">
        <v>250</v>
      </c>
      <c r="C48" s="190"/>
      <c r="D48" s="5">
        <f>D49</f>
        <v>108.6</v>
      </c>
      <c r="E48" s="5">
        <f>E49</f>
        <v>0</v>
      </c>
      <c r="F48" s="5">
        <f>F49</f>
        <v>0</v>
      </c>
      <c r="G48" s="212" t="s">
        <v>250</v>
      </c>
      <c r="H48" s="303"/>
      <c r="I48" s="5">
        <f>I49</f>
        <v>-108.6</v>
      </c>
      <c r="J48" s="5">
        <f>J49</f>
        <v>0</v>
      </c>
      <c r="K48" s="5">
        <f>K49</f>
        <v>0</v>
      </c>
    </row>
    <row r="49" spans="1:11" s="41" customFormat="1" ht="94.5">
      <c r="A49" s="40"/>
      <c r="B49" s="219" t="s">
        <v>464</v>
      </c>
      <c r="C49" s="60" t="s">
        <v>461</v>
      </c>
      <c r="D49" s="192">
        <v>108.6</v>
      </c>
      <c r="E49" s="86">
        <v>0</v>
      </c>
      <c r="F49" s="86">
        <v>0</v>
      </c>
      <c r="G49" s="214" t="s">
        <v>462</v>
      </c>
      <c r="H49" s="60" t="s">
        <v>463</v>
      </c>
      <c r="I49" s="192">
        <v>-108.6</v>
      </c>
      <c r="J49" s="51">
        <v>0</v>
      </c>
      <c r="K49" s="51">
        <v>0</v>
      </c>
    </row>
    <row r="50" spans="1:11" s="41" customFormat="1" ht="31.5">
      <c r="A50" s="40">
        <v>7</v>
      </c>
      <c r="B50" s="212" t="s">
        <v>250</v>
      </c>
      <c r="C50" s="274"/>
      <c r="D50" s="289">
        <f>D51</f>
        <v>8979</v>
      </c>
      <c r="E50" s="289">
        <f>E51</f>
        <v>8979</v>
      </c>
      <c r="F50" s="289">
        <f>F51</f>
        <v>8979</v>
      </c>
      <c r="G50" s="260" t="s">
        <v>130</v>
      </c>
      <c r="H50" s="106"/>
      <c r="I50" s="102">
        <f>SUM(I51:I52)</f>
        <v>-8979</v>
      </c>
      <c r="J50" s="102">
        <f>SUM(J51:J52)</f>
        <v>-8979</v>
      </c>
      <c r="K50" s="102">
        <f>SUM(K51:K52)</f>
        <v>-8979</v>
      </c>
    </row>
    <row r="51" spans="1:11" s="41" customFormat="1" ht="132" customHeight="1">
      <c r="A51" s="40"/>
      <c r="B51" s="219" t="s">
        <v>465</v>
      </c>
      <c r="C51" s="60" t="s">
        <v>251</v>
      </c>
      <c r="D51" s="90">
        <v>8979</v>
      </c>
      <c r="E51" s="90">
        <v>8979</v>
      </c>
      <c r="F51" s="90">
        <v>8979</v>
      </c>
      <c r="G51" s="213" t="s">
        <v>495</v>
      </c>
      <c r="H51" s="59" t="s">
        <v>496</v>
      </c>
      <c r="I51" s="90">
        <v>-5816.9</v>
      </c>
      <c r="J51" s="90">
        <v>-5816.9</v>
      </c>
      <c r="K51" s="90">
        <v>-5816.9</v>
      </c>
    </row>
    <row r="52" spans="1:11" s="41" customFormat="1" ht="103.5" customHeight="1">
      <c r="A52" s="40"/>
      <c r="B52" s="219"/>
      <c r="C52" s="60"/>
      <c r="D52" s="192"/>
      <c r="E52" s="86"/>
      <c r="F52" s="86"/>
      <c r="G52" s="213" t="s">
        <v>497</v>
      </c>
      <c r="H52" s="59" t="s">
        <v>139</v>
      </c>
      <c r="I52" s="192">
        <v>-3162.1</v>
      </c>
      <c r="J52" s="192">
        <v>-3162.1</v>
      </c>
      <c r="K52" s="192">
        <v>-3162.1</v>
      </c>
    </row>
    <row r="53" spans="1:11" s="41" customFormat="1" ht="15.75" customHeight="1">
      <c r="A53" s="40">
        <v>8</v>
      </c>
      <c r="B53" s="218" t="s">
        <v>130</v>
      </c>
      <c r="C53" s="27"/>
      <c r="D53" s="289">
        <f>SUM(D54:D58)</f>
        <v>510432.39999999997</v>
      </c>
      <c r="E53" s="289">
        <f>SUM(E54:E58)</f>
        <v>106211.4</v>
      </c>
      <c r="F53" s="289">
        <f>SUM(F54:F58)</f>
        <v>123631.4</v>
      </c>
      <c r="G53" s="218" t="s">
        <v>130</v>
      </c>
      <c r="H53" s="23"/>
      <c r="I53" s="289">
        <f>SUM(I54:I58)</f>
        <v>-510432.39999999997</v>
      </c>
      <c r="J53" s="289">
        <f>SUM(J54:J58)</f>
        <v>-106211.4</v>
      </c>
      <c r="K53" s="289">
        <f>SUM(K54:K58)</f>
        <v>-123631.4</v>
      </c>
    </row>
    <row r="54" spans="1:11" s="41" customFormat="1" ht="145.5" customHeight="1">
      <c r="A54" s="40"/>
      <c r="B54" s="213" t="s">
        <v>134</v>
      </c>
      <c r="C54" s="59" t="s">
        <v>135</v>
      </c>
      <c r="D54" s="274">
        <v>2871</v>
      </c>
      <c r="E54" s="274">
        <v>0</v>
      </c>
      <c r="F54" s="274">
        <v>0</v>
      </c>
      <c r="G54" s="213" t="s">
        <v>136</v>
      </c>
      <c r="H54" s="59" t="s">
        <v>137</v>
      </c>
      <c r="I54" s="274">
        <v>-2763.4</v>
      </c>
      <c r="J54" s="274">
        <v>0</v>
      </c>
      <c r="K54" s="274">
        <v>0</v>
      </c>
    </row>
    <row r="55" spans="1:11" s="41" customFormat="1" ht="133.5" customHeight="1">
      <c r="A55" s="40"/>
      <c r="B55" s="213" t="s">
        <v>138</v>
      </c>
      <c r="C55" s="59" t="s">
        <v>139</v>
      </c>
      <c r="D55" s="274">
        <v>11496.6</v>
      </c>
      <c r="E55" s="274">
        <v>0</v>
      </c>
      <c r="F55" s="274">
        <v>0</v>
      </c>
      <c r="G55" s="213" t="s">
        <v>140</v>
      </c>
      <c r="H55" s="59" t="s">
        <v>141</v>
      </c>
      <c r="I55" s="274">
        <v>-17694.2</v>
      </c>
      <c r="J55" s="274">
        <v>0</v>
      </c>
      <c r="K55" s="274">
        <v>0</v>
      </c>
    </row>
    <row r="56" spans="1:11" s="38" customFormat="1" ht="78.75">
      <c r="A56" s="40"/>
      <c r="B56" s="213" t="s">
        <v>142</v>
      </c>
      <c r="C56" s="59" t="s">
        <v>143</v>
      </c>
      <c r="D56" s="274">
        <v>15000</v>
      </c>
      <c r="E56" s="274">
        <v>0</v>
      </c>
      <c r="F56" s="274">
        <v>0</v>
      </c>
      <c r="G56" s="213" t="s">
        <v>144</v>
      </c>
      <c r="H56" s="59" t="s">
        <v>145</v>
      </c>
      <c r="I56" s="274">
        <v>-9010</v>
      </c>
      <c r="J56" s="274">
        <v>0</v>
      </c>
      <c r="K56" s="274">
        <v>0</v>
      </c>
    </row>
    <row r="57" spans="1:11" ht="63.75" customHeight="1">
      <c r="A57" s="40"/>
      <c r="B57" s="213" t="s">
        <v>146</v>
      </c>
      <c r="C57" s="59" t="s">
        <v>147</v>
      </c>
      <c r="D57" s="274">
        <v>100</v>
      </c>
      <c r="E57" s="274">
        <v>0</v>
      </c>
      <c r="F57" s="274">
        <v>0</v>
      </c>
      <c r="G57" s="213"/>
      <c r="H57" s="59"/>
      <c r="I57" s="274"/>
      <c r="J57" s="274"/>
      <c r="K57" s="274"/>
    </row>
    <row r="58" spans="1:12" ht="96" customHeight="1">
      <c r="A58" s="40"/>
      <c r="B58" s="213" t="s">
        <v>498</v>
      </c>
      <c r="C58" s="59" t="s">
        <v>494</v>
      </c>
      <c r="D58" s="274">
        <v>480964.8</v>
      </c>
      <c r="E58" s="274">
        <v>106211.4</v>
      </c>
      <c r="F58" s="274">
        <v>123631.4</v>
      </c>
      <c r="G58" s="213" t="s">
        <v>498</v>
      </c>
      <c r="H58" s="59" t="s">
        <v>131</v>
      </c>
      <c r="I58" s="274">
        <v>-480964.8</v>
      </c>
      <c r="J58" s="274">
        <v>-106211.4</v>
      </c>
      <c r="K58" s="274">
        <v>-123631.4</v>
      </c>
      <c r="L58" s="262"/>
    </row>
    <row r="59" spans="1:11" s="41" customFormat="1" ht="15.75" customHeight="1">
      <c r="A59" s="40">
        <v>9</v>
      </c>
      <c r="B59" s="212" t="s">
        <v>130</v>
      </c>
      <c r="C59" s="274"/>
      <c r="D59" s="289">
        <f>SUM(D60:D60)</f>
        <v>11492.4</v>
      </c>
      <c r="E59" s="289">
        <f>E60</f>
        <v>13766.7</v>
      </c>
      <c r="F59" s="289">
        <f>F60</f>
        <v>13766.7</v>
      </c>
      <c r="G59" s="260" t="s">
        <v>130</v>
      </c>
      <c r="H59" s="106"/>
      <c r="I59" s="102">
        <f>I60</f>
        <v>-2725.7</v>
      </c>
      <c r="J59" s="102">
        <v>0</v>
      </c>
      <c r="K59" s="102">
        <v>0</v>
      </c>
    </row>
    <row r="60" spans="1:11" s="41" customFormat="1" ht="146.25" customHeight="1">
      <c r="A60" s="40"/>
      <c r="B60" s="213" t="s">
        <v>882</v>
      </c>
      <c r="C60" s="59" t="s">
        <v>135</v>
      </c>
      <c r="D60" s="274">
        <f>7672.4-I64</f>
        <v>11492.4</v>
      </c>
      <c r="E60" s="274">
        <v>13766.7</v>
      </c>
      <c r="F60" s="274">
        <v>13766.7</v>
      </c>
      <c r="G60" s="213" t="s">
        <v>883</v>
      </c>
      <c r="H60" s="59" t="s">
        <v>884</v>
      </c>
      <c r="I60" s="120">
        <v>-2725.7</v>
      </c>
      <c r="J60" s="274">
        <v>0</v>
      </c>
      <c r="K60" s="274">
        <v>0</v>
      </c>
    </row>
    <row r="61" spans="1:11" s="41" customFormat="1" ht="31.5">
      <c r="A61" s="40">
        <v>10</v>
      </c>
      <c r="B61" s="261"/>
      <c r="C61" s="308"/>
      <c r="D61" s="309"/>
      <c r="E61" s="309"/>
      <c r="F61" s="309"/>
      <c r="G61" s="36" t="s">
        <v>885</v>
      </c>
      <c r="H61" s="23"/>
      <c r="I61" s="269">
        <f>I62</f>
        <v>-4946.7</v>
      </c>
      <c r="J61" s="269">
        <f>SUM(J62:J62)</f>
        <v>-13766.7</v>
      </c>
      <c r="K61" s="269">
        <f>SUM(K62:K62)</f>
        <v>-13766.7</v>
      </c>
    </row>
    <row r="62" spans="1:11" ht="114.75" customHeight="1">
      <c r="A62" s="304"/>
      <c r="B62" s="311"/>
      <c r="C62" s="290"/>
      <c r="D62" s="312"/>
      <c r="E62" s="312"/>
      <c r="F62" s="312"/>
      <c r="G62" s="213" t="s">
        <v>886</v>
      </c>
      <c r="H62" s="59" t="s">
        <v>887</v>
      </c>
      <c r="I62" s="120">
        <v>-4946.7</v>
      </c>
      <c r="J62" s="274">
        <v>-13766.7</v>
      </c>
      <c r="K62" s="274">
        <v>-13766.7</v>
      </c>
    </row>
    <row r="63" spans="1:11" s="38" customFormat="1" ht="15.75">
      <c r="A63" s="304">
        <v>11</v>
      </c>
      <c r="B63" s="134"/>
      <c r="C63" s="304"/>
      <c r="D63" s="313"/>
      <c r="E63" s="313"/>
      <c r="F63" s="313"/>
      <c r="G63" s="36" t="s">
        <v>529</v>
      </c>
      <c r="H63" s="314"/>
      <c r="I63" s="310">
        <f>I64</f>
        <v>-3820</v>
      </c>
      <c r="J63" s="310">
        <v>0</v>
      </c>
      <c r="K63" s="310">
        <v>0</v>
      </c>
    </row>
    <row r="64" spans="1:11" ht="126">
      <c r="A64" s="304"/>
      <c r="B64" s="311"/>
      <c r="C64" s="290"/>
      <c r="D64" s="312"/>
      <c r="E64" s="312"/>
      <c r="F64" s="312"/>
      <c r="G64" s="261" t="s">
        <v>888</v>
      </c>
      <c r="H64" s="59" t="s">
        <v>889</v>
      </c>
      <c r="I64" s="120">
        <v>-3820</v>
      </c>
      <c r="J64" s="274">
        <v>0</v>
      </c>
      <c r="K64" s="274">
        <v>0</v>
      </c>
    </row>
    <row r="65" spans="1:11" s="38" customFormat="1" ht="31.5">
      <c r="A65" s="106">
        <v>12</v>
      </c>
      <c r="B65" s="224" t="s">
        <v>28</v>
      </c>
      <c r="C65" s="27"/>
      <c r="D65" s="289">
        <f>SUM(D66:D67)</f>
        <v>124291.5</v>
      </c>
      <c r="E65" s="289">
        <f>SUM(E66:E67)</f>
        <v>130581</v>
      </c>
      <c r="F65" s="289">
        <f>SUM(F66:F67)</f>
        <v>0</v>
      </c>
      <c r="G65" s="224" t="s">
        <v>28</v>
      </c>
      <c r="H65" s="23"/>
      <c r="I65" s="289">
        <f>SUM(I66:I67)</f>
        <v>-124291.5</v>
      </c>
      <c r="J65" s="289">
        <f>SUM(J66:J67)</f>
        <v>-130581</v>
      </c>
      <c r="K65" s="289">
        <f>SUM(K66:K67)</f>
        <v>0</v>
      </c>
    </row>
    <row r="66" spans="1:11" s="38" customFormat="1" ht="141.75">
      <c r="A66" s="106"/>
      <c r="B66" s="225" t="s">
        <v>79</v>
      </c>
      <c r="C66" s="59" t="s">
        <v>472</v>
      </c>
      <c r="D66" s="274">
        <v>24291.5</v>
      </c>
      <c r="E66" s="274">
        <v>30581.4</v>
      </c>
      <c r="F66" s="274">
        <v>0</v>
      </c>
      <c r="G66" s="225" t="s">
        <v>772</v>
      </c>
      <c r="H66" s="60" t="s">
        <v>73</v>
      </c>
      <c r="I66" s="274">
        <v>-24291.5</v>
      </c>
      <c r="J66" s="274">
        <v>-30581.4</v>
      </c>
      <c r="K66" s="274">
        <v>0</v>
      </c>
    </row>
    <row r="67" spans="1:11" s="38" customFormat="1" ht="144.75" customHeight="1">
      <c r="A67" s="106"/>
      <c r="B67" s="39" t="s">
        <v>773</v>
      </c>
      <c r="C67" s="59" t="s">
        <v>472</v>
      </c>
      <c r="D67" s="274">
        <v>100000</v>
      </c>
      <c r="E67" s="274">
        <v>99999.6</v>
      </c>
      <c r="F67" s="274">
        <v>0</v>
      </c>
      <c r="G67" s="39" t="s">
        <v>774</v>
      </c>
      <c r="H67" s="59" t="s">
        <v>29</v>
      </c>
      <c r="I67" s="274">
        <v>-100000</v>
      </c>
      <c r="J67" s="274">
        <v>-99999.6</v>
      </c>
      <c r="K67" s="274">
        <v>0</v>
      </c>
    </row>
    <row r="68" spans="1:11" s="108" customFormat="1" ht="15.75">
      <c r="A68" s="106">
        <v>13</v>
      </c>
      <c r="B68" s="101" t="s">
        <v>301</v>
      </c>
      <c r="C68" s="59"/>
      <c r="D68" s="102">
        <f>D69</f>
        <v>0</v>
      </c>
      <c r="E68" s="102">
        <f>E69</f>
        <v>30000</v>
      </c>
      <c r="F68" s="102">
        <f>F69</f>
        <v>0</v>
      </c>
      <c r="G68" s="101" t="s">
        <v>301</v>
      </c>
      <c r="H68" s="59"/>
      <c r="I68" s="102">
        <f>I69</f>
        <v>0</v>
      </c>
      <c r="J68" s="102">
        <f>J69</f>
        <v>-30000</v>
      </c>
      <c r="K68" s="102">
        <f>K69</f>
        <v>0</v>
      </c>
    </row>
    <row r="69" spans="1:11" s="38" customFormat="1" ht="81.75" customHeight="1">
      <c r="A69" s="106"/>
      <c r="B69" s="161" t="s">
        <v>622</v>
      </c>
      <c r="C69" s="104" t="s">
        <v>621</v>
      </c>
      <c r="D69" s="90">
        <v>0</v>
      </c>
      <c r="E69" s="90">
        <v>30000</v>
      </c>
      <c r="F69" s="90">
        <v>0</v>
      </c>
      <c r="G69" s="270" t="s">
        <v>624</v>
      </c>
      <c r="H69" s="104" t="s">
        <v>625</v>
      </c>
      <c r="I69" s="90">
        <v>0</v>
      </c>
      <c r="J69" s="90">
        <v>-30000</v>
      </c>
      <c r="K69" s="90">
        <v>0</v>
      </c>
    </row>
    <row r="70" spans="1:11" s="41" customFormat="1" ht="31.5">
      <c r="A70" s="40">
        <v>14</v>
      </c>
      <c r="B70" s="224" t="s">
        <v>50</v>
      </c>
      <c r="C70" s="27"/>
      <c r="D70" s="289">
        <f>D71+D72+D73+D74</f>
        <v>7580.9</v>
      </c>
      <c r="E70" s="289">
        <f>E71+E72+E73+E74</f>
        <v>0</v>
      </c>
      <c r="F70" s="289">
        <f>F71+F72+F73+F74</f>
        <v>0</v>
      </c>
      <c r="G70" s="224" t="s">
        <v>50</v>
      </c>
      <c r="H70" s="23"/>
      <c r="I70" s="289">
        <f>I71+I72+I73+I74</f>
        <v>-7580.9</v>
      </c>
      <c r="J70" s="289">
        <f>J71+J72+J73+J74</f>
        <v>0</v>
      </c>
      <c r="K70" s="289">
        <f>K71+K72+K73+K74</f>
        <v>0</v>
      </c>
    </row>
    <row r="71" spans="1:11" s="41" customFormat="1" ht="208.5" customHeight="1">
      <c r="A71" s="40"/>
      <c r="B71" s="225" t="s">
        <v>775</v>
      </c>
      <c r="C71" s="60" t="s">
        <v>80</v>
      </c>
      <c r="D71" s="274">
        <v>5729.9</v>
      </c>
      <c r="E71" s="274">
        <v>0</v>
      </c>
      <c r="F71" s="274">
        <v>0</v>
      </c>
      <c r="G71" s="227" t="s">
        <v>81</v>
      </c>
      <c r="H71" s="60" t="s">
        <v>82</v>
      </c>
      <c r="I71" s="274">
        <v>-5729.9</v>
      </c>
      <c r="J71" s="274">
        <v>0</v>
      </c>
      <c r="K71" s="274">
        <v>0</v>
      </c>
    </row>
    <row r="72" spans="1:11" s="41" customFormat="1" ht="110.25">
      <c r="A72" s="40"/>
      <c r="B72" s="227" t="s">
        <v>83</v>
      </c>
      <c r="C72" s="60" t="s">
        <v>84</v>
      </c>
      <c r="D72" s="274">
        <v>1300</v>
      </c>
      <c r="E72" s="274">
        <v>0</v>
      </c>
      <c r="F72" s="274">
        <v>0</v>
      </c>
      <c r="G72" s="219" t="s">
        <v>85</v>
      </c>
      <c r="H72" s="60" t="s">
        <v>86</v>
      </c>
      <c r="I72" s="274">
        <v>-1300</v>
      </c>
      <c r="J72" s="274">
        <v>0</v>
      </c>
      <c r="K72" s="274">
        <v>0</v>
      </c>
    </row>
    <row r="73" spans="1:11" s="38" customFormat="1" ht="64.5" customHeight="1">
      <c r="A73" s="106"/>
      <c r="B73" s="227" t="s">
        <v>87</v>
      </c>
      <c r="C73" s="60" t="s">
        <v>84</v>
      </c>
      <c r="D73" s="274">
        <v>351</v>
      </c>
      <c r="E73" s="274">
        <v>0</v>
      </c>
      <c r="F73" s="274">
        <v>0</v>
      </c>
      <c r="G73" s="358" t="s">
        <v>88</v>
      </c>
      <c r="H73" s="60" t="s">
        <v>89</v>
      </c>
      <c r="I73" s="274">
        <f>-551</f>
        <v>-551</v>
      </c>
      <c r="J73" s="274">
        <v>0</v>
      </c>
      <c r="K73" s="274">
        <v>0</v>
      </c>
    </row>
    <row r="74" spans="1:11" s="38" customFormat="1" ht="47.25">
      <c r="A74" s="106"/>
      <c r="B74" s="227" t="s">
        <v>90</v>
      </c>
      <c r="C74" s="60" t="s">
        <v>91</v>
      </c>
      <c r="D74" s="274">
        <v>200</v>
      </c>
      <c r="E74" s="274">
        <v>0</v>
      </c>
      <c r="F74" s="274">
        <v>0</v>
      </c>
      <c r="G74" s="358"/>
      <c r="H74" s="60"/>
      <c r="I74" s="274"/>
      <c r="J74" s="274"/>
      <c r="K74" s="274"/>
    </row>
    <row r="75" spans="1:11" s="38" customFormat="1" ht="31.5">
      <c r="A75" s="106">
        <v>15</v>
      </c>
      <c r="B75" s="222" t="s">
        <v>248</v>
      </c>
      <c r="C75" s="189"/>
      <c r="D75" s="289">
        <f>SUM(D76:D77)</f>
        <v>2897.3</v>
      </c>
      <c r="E75" s="289">
        <f>SUM(E76:E77)</f>
        <v>4035</v>
      </c>
      <c r="F75" s="289">
        <f>SUM(F76:F77)</f>
        <v>4218.400000000001</v>
      </c>
      <c r="G75" s="222" t="s">
        <v>248</v>
      </c>
      <c r="H75" s="190"/>
      <c r="I75" s="289">
        <f>SUM(I76:I77)</f>
        <v>-2897.3</v>
      </c>
      <c r="J75" s="289">
        <f>SUM(J76:J77)</f>
        <v>-4035</v>
      </c>
      <c r="K75" s="289">
        <f>SUM(K76:K77)</f>
        <v>-4218.4</v>
      </c>
    </row>
    <row r="76" spans="1:11" s="38" customFormat="1" ht="63">
      <c r="A76" s="106"/>
      <c r="B76" s="221" t="s">
        <v>355</v>
      </c>
      <c r="C76" s="191" t="s">
        <v>356</v>
      </c>
      <c r="D76" s="130">
        <v>2472.8</v>
      </c>
      <c r="E76" s="130">
        <v>3432</v>
      </c>
      <c r="F76" s="130">
        <v>3569.3</v>
      </c>
      <c r="G76" s="230" t="s">
        <v>249</v>
      </c>
      <c r="H76" s="60" t="s">
        <v>357</v>
      </c>
      <c r="I76" s="274">
        <v>-2897.3</v>
      </c>
      <c r="J76" s="274">
        <v>-4035</v>
      </c>
      <c r="K76" s="274">
        <v>-4218.4</v>
      </c>
    </row>
    <row r="77" spans="1:11" s="38" customFormat="1" ht="63" customHeight="1">
      <c r="A77" s="106"/>
      <c r="B77" s="221" t="s">
        <v>358</v>
      </c>
      <c r="C77" s="191" t="s">
        <v>359</v>
      </c>
      <c r="D77" s="130">
        <v>424.5</v>
      </c>
      <c r="E77" s="130">
        <v>603</v>
      </c>
      <c r="F77" s="130">
        <v>649.1</v>
      </c>
      <c r="G77" s="227"/>
      <c r="H77" s="60"/>
      <c r="I77" s="86"/>
      <c r="J77" s="86"/>
      <c r="K77" s="86"/>
    </row>
    <row r="78" spans="1:11" s="38" customFormat="1" ht="15.75">
      <c r="A78" s="106">
        <v>16</v>
      </c>
      <c r="B78" s="209" t="s">
        <v>259</v>
      </c>
      <c r="C78" s="53"/>
      <c r="D78" s="50">
        <f>D79</f>
        <v>150</v>
      </c>
      <c r="E78" s="50">
        <f>E79</f>
        <v>0</v>
      </c>
      <c r="F78" s="50">
        <f>F79</f>
        <v>0</v>
      </c>
      <c r="G78" s="209" t="s">
        <v>259</v>
      </c>
      <c r="H78" s="53"/>
      <c r="I78" s="50">
        <f>I79</f>
        <v>-150</v>
      </c>
      <c r="J78" s="50">
        <f>J79</f>
        <v>0</v>
      </c>
      <c r="K78" s="50">
        <f>K79</f>
        <v>0</v>
      </c>
    </row>
    <row r="79" spans="1:11" s="38" customFormat="1" ht="163.5" customHeight="1">
      <c r="A79" s="106"/>
      <c r="B79" s="133" t="s">
        <v>469</v>
      </c>
      <c r="C79" s="60" t="s">
        <v>468</v>
      </c>
      <c r="D79" s="192">
        <v>150</v>
      </c>
      <c r="E79" s="192">
        <v>0</v>
      </c>
      <c r="F79" s="192">
        <v>0</v>
      </c>
      <c r="G79" s="133" t="s">
        <v>260</v>
      </c>
      <c r="H79" s="60" t="s">
        <v>261</v>
      </c>
      <c r="I79" s="192">
        <v>-150</v>
      </c>
      <c r="J79" s="51">
        <v>0</v>
      </c>
      <c r="K79" s="51">
        <v>0</v>
      </c>
    </row>
    <row r="80" spans="1:11" s="38" customFormat="1" ht="15.75">
      <c r="A80" s="106">
        <v>17</v>
      </c>
      <c r="B80" s="228" t="s">
        <v>170</v>
      </c>
      <c r="C80" s="205"/>
      <c r="D80" s="102">
        <f>SUM(D81:D90)</f>
        <v>16589</v>
      </c>
      <c r="E80" s="102">
        <f>SUM(E81:E90)</f>
        <v>9405.7</v>
      </c>
      <c r="F80" s="102">
        <f>SUM(F81:F90)</f>
        <v>11905.7</v>
      </c>
      <c r="G80" s="228" t="s">
        <v>170</v>
      </c>
      <c r="H80" s="116"/>
      <c r="I80" s="102">
        <f>SUM(I81:I90)</f>
        <v>-16589</v>
      </c>
      <c r="J80" s="102">
        <f>SUM(J81:J90)</f>
        <v>-9405.7</v>
      </c>
      <c r="K80" s="102">
        <f>SUM(K81:K90)</f>
        <v>-11905.7</v>
      </c>
    </row>
    <row r="81" spans="1:11" s="38" customFormat="1" ht="63">
      <c r="A81" s="106"/>
      <c r="B81" s="225" t="s">
        <v>776</v>
      </c>
      <c r="C81" s="59" t="s">
        <v>434</v>
      </c>
      <c r="D81" s="90">
        <v>750</v>
      </c>
      <c r="E81" s="52">
        <v>0</v>
      </c>
      <c r="F81" s="52">
        <v>0</v>
      </c>
      <c r="G81" s="226" t="s">
        <v>435</v>
      </c>
      <c r="H81" s="59" t="s">
        <v>436</v>
      </c>
      <c r="I81" s="90">
        <v>-750</v>
      </c>
      <c r="J81" s="52">
        <v>0</v>
      </c>
      <c r="K81" s="52">
        <v>0</v>
      </c>
    </row>
    <row r="82" spans="1:11" s="38" customFormat="1" ht="47.25">
      <c r="A82" s="106"/>
      <c r="B82" s="225" t="s">
        <v>615</v>
      </c>
      <c r="C82" s="59" t="s">
        <v>175</v>
      </c>
      <c r="D82" s="52">
        <v>0</v>
      </c>
      <c r="E82" s="52">
        <v>9405.7</v>
      </c>
      <c r="F82" s="52">
        <v>11905.7</v>
      </c>
      <c r="G82" s="226" t="s">
        <v>437</v>
      </c>
      <c r="H82" s="59" t="s">
        <v>438</v>
      </c>
      <c r="I82" s="52">
        <v>0</v>
      </c>
      <c r="J82" s="52">
        <v>-9405.7</v>
      </c>
      <c r="K82" s="52">
        <v>-9405.7</v>
      </c>
    </row>
    <row r="83" spans="1:11" s="38" customFormat="1" ht="82.5" customHeight="1">
      <c r="A83" s="106"/>
      <c r="B83" s="254" t="s">
        <v>571</v>
      </c>
      <c r="C83" s="104" t="s">
        <v>175</v>
      </c>
      <c r="D83" s="90">
        <v>500</v>
      </c>
      <c r="E83" s="86">
        <v>0</v>
      </c>
      <c r="F83" s="86">
        <v>0</v>
      </c>
      <c r="G83" s="226" t="s">
        <v>439</v>
      </c>
      <c r="H83" s="59" t="s">
        <v>440</v>
      </c>
      <c r="I83" s="52">
        <v>0</v>
      </c>
      <c r="J83" s="52">
        <v>0</v>
      </c>
      <c r="K83" s="52">
        <v>-2500</v>
      </c>
    </row>
    <row r="84" spans="1:11" s="38" customFormat="1" ht="80.25" customHeight="1">
      <c r="A84" s="106"/>
      <c r="B84" s="254" t="s">
        <v>572</v>
      </c>
      <c r="C84" s="104" t="s">
        <v>176</v>
      </c>
      <c r="D84" s="90">
        <v>350</v>
      </c>
      <c r="E84" s="86">
        <v>0</v>
      </c>
      <c r="F84" s="86">
        <v>0</v>
      </c>
      <c r="G84" s="283" t="s">
        <v>777</v>
      </c>
      <c r="H84" s="59" t="s">
        <v>334</v>
      </c>
      <c r="I84" s="52">
        <v>-12957.8</v>
      </c>
      <c r="J84" s="52">
        <v>0</v>
      </c>
      <c r="K84" s="52">
        <v>0</v>
      </c>
    </row>
    <row r="85" spans="1:11" s="38" customFormat="1" ht="94.5">
      <c r="A85" s="106"/>
      <c r="B85" s="56" t="s">
        <v>573</v>
      </c>
      <c r="C85" s="104" t="s">
        <v>175</v>
      </c>
      <c r="D85" s="90">
        <v>250</v>
      </c>
      <c r="E85" s="86">
        <v>0</v>
      </c>
      <c r="F85" s="86">
        <v>0</v>
      </c>
      <c r="G85" s="283"/>
      <c r="H85" s="284"/>
      <c r="I85" s="285"/>
      <c r="J85" s="285"/>
      <c r="K85" s="285"/>
    </row>
    <row r="86" spans="1:11" s="38" customFormat="1" ht="168" customHeight="1">
      <c r="A86" s="106"/>
      <c r="B86" s="254" t="s">
        <v>574</v>
      </c>
      <c r="C86" s="104" t="s">
        <v>177</v>
      </c>
      <c r="D86" s="90">
        <v>1000</v>
      </c>
      <c r="E86" s="86">
        <v>0</v>
      </c>
      <c r="F86" s="86">
        <v>0</v>
      </c>
      <c r="G86" s="283"/>
      <c r="H86" s="284"/>
      <c r="I86" s="285"/>
      <c r="J86" s="285"/>
      <c r="K86" s="285"/>
    </row>
    <row r="87" spans="1:11" s="38" customFormat="1" ht="114.75" customHeight="1">
      <c r="A87" s="106"/>
      <c r="B87" s="254" t="s">
        <v>617</v>
      </c>
      <c r="C87" s="104" t="s">
        <v>616</v>
      </c>
      <c r="D87" s="90">
        <v>166.4</v>
      </c>
      <c r="E87" s="86">
        <v>0</v>
      </c>
      <c r="F87" s="86">
        <v>0</v>
      </c>
      <c r="G87" s="283"/>
      <c r="H87" s="284"/>
      <c r="I87" s="285"/>
      <c r="J87" s="285"/>
      <c r="K87" s="285"/>
    </row>
    <row r="88" spans="1:11" s="38" customFormat="1" ht="237.75" customHeight="1">
      <c r="A88" s="106"/>
      <c r="B88" s="254" t="s">
        <v>778</v>
      </c>
      <c r="C88" s="104" t="s">
        <v>183</v>
      </c>
      <c r="D88" s="90">
        <f>1500.3+3863</f>
        <v>5363.3</v>
      </c>
      <c r="E88" s="86">
        <v>0</v>
      </c>
      <c r="F88" s="86">
        <v>0</v>
      </c>
      <c r="G88" s="283"/>
      <c r="H88" s="284"/>
      <c r="I88" s="285"/>
      <c r="J88" s="285"/>
      <c r="K88" s="285"/>
    </row>
    <row r="89" spans="1:11" s="38" customFormat="1" ht="63">
      <c r="A89" s="106"/>
      <c r="B89" s="270" t="s">
        <v>779</v>
      </c>
      <c r="C89" s="104" t="s">
        <v>436</v>
      </c>
      <c r="D89" s="90">
        <v>5328.1</v>
      </c>
      <c r="E89" s="86">
        <v>0</v>
      </c>
      <c r="F89" s="86">
        <v>0</v>
      </c>
      <c r="G89" s="283"/>
      <c r="H89" s="284"/>
      <c r="I89" s="285"/>
      <c r="J89" s="285"/>
      <c r="K89" s="285"/>
    </row>
    <row r="90" spans="1:11" s="41" customFormat="1" ht="63" customHeight="1">
      <c r="A90" s="40"/>
      <c r="B90" s="254" t="s">
        <v>841</v>
      </c>
      <c r="C90" s="104" t="s">
        <v>842</v>
      </c>
      <c r="D90" s="90">
        <v>2881.2</v>
      </c>
      <c r="E90" s="90">
        <v>0</v>
      </c>
      <c r="F90" s="90">
        <v>0</v>
      </c>
      <c r="G90" s="254" t="s">
        <v>30</v>
      </c>
      <c r="H90" s="140" t="s">
        <v>436</v>
      </c>
      <c r="I90" s="90">
        <v>-2881.2</v>
      </c>
      <c r="J90" s="90">
        <v>0</v>
      </c>
      <c r="K90" s="90">
        <v>0</v>
      </c>
    </row>
    <row r="91" spans="1:11" s="108" customFormat="1" ht="31.5">
      <c r="A91" s="106">
        <v>18</v>
      </c>
      <c r="B91" s="101" t="s">
        <v>212</v>
      </c>
      <c r="C91" s="205"/>
      <c r="D91" s="102">
        <f>D92</f>
        <v>500</v>
      </c>
      <c r="E91" s="102">
        <f>E92</f>
        <v>0</v>
      </c>
      <c r="F91" s="102">
        <f>F92</f>
        <v>0</v>
      </c>
      <c r="G91" s="101" t="s">
        <v>212</v>
      </c>
      <c r="H91" s="116"/>
      <c r="I91" s="102">
        <f>I92</f>
        <v>-500</v>
      </c>
      <c r="J91" s="102">
        <f>J92</f>
        <v>0</v>
      </c>
      <c r="K91" s="102">
        <f>K92</f>
        <v>0</v>
      </c>
    </row>
    <row r="92" spans="1:11" s="108" customFormat="1" ht="94.5">
      <c r="A92" s="106"/>
      <c r="B92" s="39" t="s">
        <v>660</v>
      </c>
      <c r="C92" s="59" t="s">
        <v>487</v>
      </c>
      <c r="D92" s="90">
        <v>500</v>
      </c>
      <c r="E92" s="90">
        <v>0</v>
      </c>
      <c r="F92" s="90">
        <v>0</v>
      </c>
      <c r="G92" s="161" t="s">
        <v>489</v>
      </c>
      <c r="H92" s="59" t="s">
        <v>488</v>
      </c>
      <c r="I92" s="90">
        <v>-500</v>
      </c>
      <c r="J92" s="90">
        <v>0</v>
      </c>
      <c r="K92" s="90">
        <v>0</v>
      </c>
    </row>
    <row r="93" spans="1:11" s="38" customFormat="1" ht="32.25" customHeight="1">
      <c r="A93" s="106">
        <v>19</v>
      </c>
      <c r="B93" s="212" t="s">
        <v>39</v>
      </c>
      <c r="C93" s="53"/>
      <c r="D93" s="83">
        <f>SUM(D94:D98)</f>
        <v>2992.4</v>
      </c>
      <c r="E93" s="83">
        <f>SUM(E94:E98)</f>
        <v>2584.4</v>
      </c>
      <c r="F93" s="83">
        <f>SUM(F94:F98)</f>
        <v>2635.4</v>
      </c>
      <c r="G93" s="212" t="s">
        <v>39</v>
      </c>
      <c r="H93" s="53"/>
      <c r="I93" s="83">
        <f>SUM(I94:I98)</f>
        <v>-2992.4</v>
      </c>
      <c r="J93" s="83">
        <f>SUM(J94:J98)</f>
        <v>-2584.4</v>
      </c>
      <c r="K93" s="83">
        <f>SUM(K94:K98)</f>
        <v>-2635.4</v>
      </c>
    </row>
    <row r="94" spans="1:11" s="38" customFormat="1" ht="112.5" customHeight="1">
      <c r="A94" s="106"/>
      <c r="B94" s="229" t="s">
        <v>100</v>
      </c>
      <c r="C94" s="85" t="s">
        <v>101</v>
      </c>
      <c r="D94" s="274">
        <v>493.5</v>
      </c>
      <c r="E94" s="274">
        <v>113</v>
      </c>
      <c r="F94" s="274">
        <v>113</v>
      </c>
      <c r="G94" s="229" t="s">
        <v>102</v>
      </c>
      <c r="H94" s="85" t="s">
        <v>103</v>
      </c>
      <c r="I94" s="86">
        <v>-437</v>
      </c>
      <c r="J94" s="86">
        <v>0</v>
      </c>
      <c r="K94" s="86">
        <v>0</v>
      </c>
    </row>
    <row r="95" spans="1:11" s="38" customFormat="1" ht="81.75" customHeight="1">
      <c r="A95" s="106"/>
      <c r="B95" s="229" t="s">
        <v>780</v>
      </c>
      <c r="C95" s="87" t="s">
        <v>104</v>
      </c>
      <c r="D95" s="274">
        <v>56.5</v>
      </c>
      <c r="E95" s="274">
        <v>0</v>
      </c>
      <c r="F95" s="274">
        <v>0</v>
      </c>
      <c r="G95" s="229" t="s">
        <v>105</v>
      </c>
      <c r="H95" s="88" t="s">
        <v>106</v>
      </c>
      <c r="I95" s="86">
        <v>-113</v>
      </c>
      <c r="J95" s="86">
        <v>-113</v>
      </c>
      <c r="K95" s="86">
        <v>-113</v>
      </c>
    </row>
    <row r="96" spans="1:11" s="38" customFormat="1" ht="32.25" customHeight="1">
      <c r="A96" s="106"/>
      <c r="B96" s="229" t="s">
        <v>781</v>
      </c>
      <c r="C96" s="87" t="s">
        <v>107</v>
      </c>
      <c r="D96" s="274">
        <v>1206.4</v>
      </c>
      <c r="E96" s="274">
        <v>0</v>
      </c>
      <c r="F96" s="274">
        <v>0</v>
      </c>
      <c r="G96" s="229" t="s">
        <v>782</v>
      </c>
      <c r="H96" s="88" t="s">
        <v>108</v>
      </c>
      <c r="I96" s="86">
        <v>-1206.4</v>
      </c>
      <c r="J96" s="86">
        <v>0</v>
      </c>
      <c r="K96" s="86">
        <v>0</v>
      </c>
    </row>
    <row r="97" spans="1:11" s="38" customFormat="1" ht="63" customHeight="1">
      <c r="A97" s="106"/>
      <c r="B97" s="133" t="s">
        <v>783</v>
      </c>
      <c r="C97" s="87" t="s">
        <v>109</v>
      </c>
      <c r="D97" s="274">
        <v>1216</v>
      </c>
      <c r="E97" s="274">
        <f>1265+1206.4</f>
        <v>2471.4</v>
      </c>
      <c r="F97" s="274">
        <f>1316+1206.4</f>
        <v>2522.4</v>
      </c>
      <c r="G97" s="133" t="s">
        <v>784</v>
      </c>
      <c r="H97" s="88" t="s">
        <v>110</v>
      </c>
      <c r="I97" s="86">
        <v>-1216</v>
      </c>
      <c r="J97" s="86">
        <v>-2471.4</v>
      </c>
      <c r="K97" s="86">
        <v>-2522.4</v>
      </c>
    </row>
    <row r="98" spans="1:11" s="38" customFormat="1" ht="66.75" customHeight="1">
      <c r="A98" s="106"/>
      <c r="B98" s="133" t="s">
        <v>785</v>
      </c>
      <c r="C98" s="290" t="s">
        <v>590</v>
      </c>
      <c r="D98" s="274">
        <v>20</v>
      </c>
      <c r="E98" s="274">
        <v>0</v>
      </c>
      <c r="F98" s="274">
        <v>0</v>
      </c>
      <c r="G98" s="133" t="s">
        <v>589</v>
      </c>
      <c r="H98" s="290" t="s">
        <v>588</v>
      </c>
      <c r="I98" s="86">
        <v>-20</v>
      </c>
      <c r="J98" s="86">
        <v>0</v>
      </c>
      <c r="K98" s="274">
        <v>0</v>
      </c>
    </row>
    <row r="99" spans="1:11" s="38" customFormat="1" ht="15.75">
      <c r="A99" s="106">
        <v>20</v>
      </c>
      <c r="B99" s="224" t="s">
        <v>191</v>
      </c>
      <c r="C99" s="27"/>
      <c r="D99" s="289">
        <f>SUM(D100:D103)</f>
        <v>14943</v>
      </c>
      <c r="E99" s="289">
        <f>SUM(E100:E103)</f>
        <v>0</v>
      </c>
      <c r="F99" s="289">
        <f>SUM(F100:F103)</f>
        <v>0</v>
      </c>
      <c r="G99" s="224" t="s">
        <v>191</v>
      </c>
      <c r="H99" s="23"/>
      <c r="I99" s="289">
        <f>SUM(I100:I103)</f>
        <v>-14943</v>
      </c>
      <c r="J99" s="289">
        <f>SUM(J100:J103)</f>
        <v>0</v>
      </c>
      <c r="K99" s="289">
        <f>SUM(K100:K103)</f>
        <v>0</v>
      </c>
    </row>
    <row r="100" spans="1:11" ht="78.75">
      <c r="A100" s="188"/>
      <c r="B100" s="227" t="s">
        <v>786</v>
      </c>
      <c r="C100" s="104" t="s">
        <v>445</v>
      </c>
      <c r="D100" s="274">
        <v>1000</v>
      </c>
      <c r="E100" s="86">
        <v>0</v>
      </c>
      <c r="F100" s="86">
        <v>0</v>
      </c>
      <c r="G100" s="227" t="s">
        <v>787</v>
      </c>
      <c r="H100" s="104" t="s">
        <v>446</v>
      </c>
      <c r="I100" s="274">
        <v>-1000</v>
      </c>
      <c r="J100" s="274">
        <v>0</v>
      </c>
      <c r="K100" s="274">
        <v>0</v>
      </c>
    </row>
    <row r="101" spans="1:11" ht="63" customHeight="1">
      <c r="A101" s="188"/>
      <c r="B101" s="229" t="s">
        <v>788</v>
      </c>
      <c r="C101" s="104" t="s">
        <v>447</v>
      </c>
      <c r="D101" s="274">
        <v>164</v>
      </c>
      <c r="E101" s="86">
        <v>0</v>
      </c>
      <c r="F101" s="86">
        <v>0</v>
      </c>
      <c r="G101" s="229" t="s">
        <v>788</v>
      </c>
      <c r="H101" s="104" t="s">
        <v>448</v>
      </c>
      <c r="I101" s="274">
        <v>-164</v>
      </c>
      <c r="J101" s="274">
        <v>0</v>
      </c>
      <c r="K101" s="274">
        <v>0</v>
      </c>
    </row>
    <row r="102" spans="1:11" s="41" customFormat="1" ht="96" customHeight="1">
      <c r="A102" s="152"/>
      <c r="B102" s="82" t="s">
        <v>847</v>
      </c>
      <c r="C102" s="104" t="s">
        <v>843</v>
      </c>
      <c r="D102" s="274">
        <v>10463.8</v>
      </c>
      <c r="E102" s="274">
        <v>0</v>
      </c>
      <c r="F102" s="274">
        <v>0</v>
      </c>
      <c r="G102" s="82" t="s">
        <v>849</v>
      </c>
      <c r="H102" s="104" t="s">
        <v>844</v>
      </c>
      <c r="I102" s="274">
        <v>-13277.8</v>
      </c>
      <c r="J102" s="274">
        <v>0</v>
      </c>
      <c r="K102" s="274">
        <v>0</v>
      </c>
    </row>
    <row r="103" spans="1:11" s="41" customFormat="1" ht="96.75" customHeight="1">
      <c r="A103" s="152"/>
      <c r="B103" s="84" t="s">
        <v>848</v>
      </c>
      <c r="C103" s="104" t="s">
        <v>845</v>
      </c>
      <c r="D103" s="274">
        <v>3315.2</v>
      </c>
      <c r="E103" s="274">
        <v>0</v>
      </c>
      <c r="F103" s="274">
        <v>0</v>
      </c>
      <c r="G103" s="84" t="s">
        <v>850</v>
      </c>
      <c r="H103" s="104" t="s">
        <v>846</v>
      </c>
      <c r="I103" s="274">
        <v>-501.2</v>
      </c>
      <c r="J103" s="274">
        <v>0</v>
      </c>
      <c r="K103" s="274">
        <v>0</v>
      </c>
    </row>
    <row r="104" spans="1:11" s="41" customFormat="1" ht="31.5" customHeight="1">
      <c r="A104" s="40">
        <v>21</v>
      </c>
      <c r="B104" s="224" t="s">
        <v>32</v>
      </c>
      <c r="C104" s="27"/>
      <c r="D104" s="289">
        <f>SUM(D105:D106)</f>
        <v>5359.7</v>
      </c>
      <c r="E104" s="289">
        <f>SUM(E105:E106)</f>
        <v>5250</v>
      </c>
      <c r="F104" s="289">
        <f>SUM(F105:F106)</f>
        <v>5250</v>
      </c>
      <c r="G104" s="224" t="s">
        <v>32</v>
      </c>
      <c r="H104" s="23"/>
      <c r="I104" s="289">
        <f>SUM(I105:I106)</f>
        <v>-5359.7</v>
      </c>
      <c r="J104" s="289">
        <f>SUM(J105:J106)</f>
        <v>-5250</v>
      </c>
      <c r="K104" s="289">
        <f>SUM(K105:K106)</f>
        <v>-5250</v>
      </c>
    </row>
    <row r="105" spans="1:11" s="41" customFormat="1" ht="131.25" customHeight="1">
      <c r="A105" s="40"/>
      <c r="B105" s="230" t="s">
        <v>75</v>
      </c>
      <c r="C105" s="263" t="s">
        <v>76</v>
      </c>
      <c r="D105" s="81">
        <v>109.7</v>
      </c>
      <c r="E105" s="274">
        <v>0</v>
      </c>
      <c r="F105" s="274">
        <v>0</v>
      </c>
      <c r="G105" s="225" t="s">
        <v>77</v>
      </c>
      <c r="H105" s="263" t="s">
        <v>78</v>
      </c>
      <c r="I105" s="81">
        <v>-109.7</v>
      </c>
      <c r="J105" s="274">
        <v>0</v>
      </c>
      <c r="K105" s="274">
        <v>0</v>
      </c>
    </row>
    <row r="106" spans="1:11" s="41" customFormat="1" ht="148.5" customHeight="1">
      <c r="A106" s="40"/>
      <c r="B106" s="80" t="s">
        <v>528</v>
      </c>
      <c r="C106" s="91" t="s">
        <v>126</v>
      </c>
      <c r="D106" s="148">
        <v>5250</v>
      </c>
      <c r="E106" s="148">
        <v>5250</v>
      </c>
      <c r="F106" s="148">
        <v>5250</v>
      </c>
      <c r="G106" s="76" t="s">
        <v>789</v>
      </c>
      <c r="H106" s="77" t="s">
        <v>74</v>
      </c>
      <c r="I106" s="148">
        <v>-5250</v>
      </c>
      <c r="J106" s="148">
        <v>-5250</v>
      </c>
      <c r="K106" s="148">
        <v>-5250</v>
      </c>
    </row>
    <row r="107" spans="1:11" s="41" customFormat="1" ht="31.5">
      <c r="A107" s="40">
        <v>22</v>
      </c>
      <c r="B107" s="217" t="s">
        <v>306</v>
      </c>
      <c r="C107" s="195"/>
      <c r="D107" s="196">
        <f>SUM(D108:D113)</f>
        <v>455722.6</v>
      </c>
      <c r="E107" s="196">
        <f>SUM(E108:E113)</f>
        <v>0</v>
      </c>
      <c r="F107" s="196">
        <f>SUM(F108:F113)</f>
        <v>0</v>
      </c>
      <c r="G107" s="217" t="s">
        <v>306</v>
      </c>
      <c r="H107" s="196"/>
      <c r="I107" s="196">
        <f>SUM(I108:I112)</f>
        <v>-455722.6</v>
      </c>
      <c r="J107" s="196">
        <f>SUM(J108:J112)</f>
        <v>0</v>
      </c>
      <c r="K107" s="196">
        <f>SUM(K108:K112)</f>
        <v>0</v>
      </c>
    </row>
    <row r="108" spans="1:11" s="41" customFormat="1" ht="94.5">
      <c r="A108" s="40"/>
      <c r="B108" s="231" t="s">
        <v>384</v>
      </c>
      <c r="C108" s="197" t="s">
        <v>376</v>
      </c>
      <c r="D108" s="198">
        <v>20000</v>
      </c>
      <c r="E108" s="86">
        <v>0</v>
      </c>
      <c r="F108" s="86">
        <v>0</v>
      </c>
      <c r="G108" s="231" t="s">
        <v>377</v>
      </c>
      <c r="H108" s="197" t="s">
        <v>378</v>
      </c>
      <c r="I108" s="199">
        <f>-173886.6</f>
        <v>-173886.6</v>
      </c>
      <c r="J108" s="274">
        <v>0</v>
      </c>
      <c r="K108" s="274">
        <v>0</v>
      </c>
    </row>
    <row r="109" spans="1:11" s="41" customFormat="1" ht="237.75" customHeight="1">
      <c r="A109" s="40"/>
      <c r="B109" s="231" t="s">
        <v>385</v>
      </c>
      <c r="C109" s="197" t="s">
        <v>379</v>
      </c>
      <c r="D109" s="198">
        <f>357062.5+400</f>
        <v>357462.5</v>
      </c>
      <c r="E109" s="86">
        <v>0</v>
      </c>
      <c r="F109" s="86">
        <v>0</v>
      </c>
      <c r="G109" s="231" t="s">
        <v>790</v>
      </c>
      <c r="H109" s="197" t="s">
        <v>380</v>
      </c>
      <c r="I109" s="199">
        <v>-281836</v>
      </c>
      <c r="J109" s="199">
        <v>0</v>
      </c>
      <c r="K109" s="296">
        <v>0</v>
      </c>
    </row>
    <row r="110" spans="1:11" s="41" customFormat="1" ht="126">
      <c r="A110" s="40"/>
      <c r="B110" s="231" t="s">
        <v>791</v>
      </c>
      <c r="C110" s="140" t="s">
        <v>381</v>
      </c>
      <c r="D110" s="89">
        <f>24843-400</f>
        <v>24443</v>
      </c>
      <c r="E110" s="86">
        <v>0</v>
      </c>
      <c r="F110" s="86">
        <v>0</v>
      </c>
      <c r="G110" s="233"/>
      <c r="H110" s="197"/>
      <c r="I110" s="199"/>
      <c r="J110" s="199"/>
      <c r="K110" s="242"/>
    </row>
    <row r="111" spans="1:11" s="41" customFormat="1" ht="126">
      <c r="A111" s="40"/>
      <c r="B111" s="231" t="s">
        <v>792</v>
      </c>
      <c r="C111" s="140" t="s">
        <v>382</v>
      </c>
      <c r="D111" s="89">
        <v>50992</v>
      </c>
      <c r="E111" s="86">
        <v>0</v>
      </c>
      <c r="F111" s="86">
        <v>0</v>
      </c>
      <c r="G111" s="233"/>
      <c r="H111" s="197"/>
      <c r="I111" s="199"/>
      <c r="J111" s="199"/>
      <c r="K111" s="242"/>
    </row>
    <row r="112" spans="1:11" s="41" customFormat="1" ht="78.75">
      <c r="A112" s="40"/>
      <c r="B112" s="231" t="s">
        <v>793</v>
      </c>
      <c r="C112" s="140" t="s">
        <v>383</v>
      </c>
      <c r="D112" s="89">
        <v>2745.8</v>
      </c>
      <c r="E112" s="86">
        <v>0</v>
      </c>
      <c r="F112" s="86">
        <v>0</v>
      </c>
      <c r="G112" s="233"/>
      <c r="H112" s="197"/>
      <c r="I112" s="199"/>
      <c r="J112" s="199"/>
      <c r="K112" s="242"/>
    </row>
    <row r="113" spans="1:11" s="41" customFormat="1" ht="157.5">
      <c r="A113" s="40"/>
      <c r="B113" s="231" t="s">
        <v>794</v>
      </c>
      <c r="C113" s="140" t="s">
        <v>566</v>
      </c>
      <c r="D113" s="89">
        <v>79.3</v>
      </c>
      <c r="E113" s="86">
        <v>0</v>
      </c>
      <c r="F113" s="86">
        <v>0</v>
      </c>
      <c r="G113" s="233"/>
      <c r="H113" s="197"/>
      <c r="I113" s="199"/>
      <c r="J113" s="199"/>
      <c r="K113" s="242"/>
    </row>
    <row r="114" spans="1:11" s="38" customFormat="1" ht="31.5">
      <c r="A114" s="106">
        <v>23</v>
      </c>
      <c r="B114" s="224" t="s">
        <v>57</v>
      </c>
      <c r="C114" s="27"/>
      <c r="D114" s="289">
        <f>SUM(D115:D117)</f>
        <v>13898.099999999999</v>
      </c>
      <c r="E114" s="289">
        <f>SUM(E115:E117)</f>
        <v>0</v>
      </c>
      <c r="F114" s="289">
        <f>SUM(F115:F117)</f>
        <v>0</v>
      </c>
      <c r="G114" s="224" t="s">
        <v>57</v>
      </c>
      <c r="H114" s="27"/>
      <c r="I114" s="289">
        <f>SUM(I115:I117)</f>
        <v>-13898.099999999999</v>
      </c>
      <c r="J114" s="289">
        <f>SUM(J115:J117)</f>
        <v>0</v>
      </c>
      <c r="K114" s="289">
        <f>SUM(K115:K117)</f>
        <v>0</v>
      </c>
    </row>
    <row r="115" spans="1:11" s="38" customFormat="1" ht="78.75">
      <c r="A115" s="106"/>
      <c r="B115" s="230" t="s">
        <v>92</v>
      </c>
      <c r="C115" s="263" t="s">
        <v>93</v>
      </c>
      <c r="D115" s="81">
        <v>320.4</v>
      </c>
      <c r="E115" s="274">
        <v>0</v>
      </c>
      <c r="F115" s="274">
        <v>0</v>
      </c>
      <c r="G115" s="230" t="s">
        <v>94</v>
      </c>
      <c r="H115" s="263" t="s">
        <v>95</v>
      </c>
      <c r="I115" s="81">
        <v>-320.4</v>
      </c>
      <c r="J115" s="274">
        <v>0</v>
      </c>
      <c r="K115" s="274">
        <v>0</v>
      </c>
    </row>
    <row r="116" spans="1:11" ht="110.25" customHeight="1">
      <c r="A116" s="106"/>
      <c r="B116" s="230" t="s">
        <v>96</v>
      </c>
      <c r="C116" s="263" t="s">
        <v>97</v>
      </c>
      <c r="D116" s="81">
        <v>8555</v>
      </c>
      <c r="E116" s="274">
        <v>0</v>
      </c>
      <c r="F116" s="274">
        <v>0</v>
      </c>
      <c r="G116" s="230" t="s">
        <v>98</v>
      </c>
      <c r="H116" s="263" t="s">
        <v>99</v>
      </c>
      <c r="I116" s="81">
        <v>-8555</v>
      </c>
      <c r="J116" s="274">
        <v>0</v>
      </c>
      <c r="K116" s="274">
        <v>0</v>
      </c>
    </row>
    <row r="117" spans="1:11" s="38" customFormat="1" ht="141.75">
      <c r="A117" s="230"/>
      <c r="B117" s="230" t="s">
        <v>851</v>
      </c>
      <c r="C117" s="81" t="s">
        <v>62</v>
      </c>
      <c r="D117" s="274">
        <v>5022.7</v>
      </c>
      <c r="E117" s="274">
        <v>0</v>
      </c>
      <c r="F117" s="274">
        <v>0</v>
      </c>
      <c r="G117" s="230" t="s">
        <v>852</v>
      </c>
      <c r="H117" s="81" t="s">
        <v>63</v>
      </c>
      <c r="I117" s="274">
        <v>-5022.7</v>
      </c>
      <c r="J117" s="274">
        <v>0</v>
      </c>
      <c r="K117" s="274">
        <v>0</v>
      </c>
    </row>
    <row r="118" spans="1:11" ht="15.75">
      <c r="A118" s="106">
        <v>24</v>
      </c>
      <c r="B118" s="222" t="s">
        <v>309</v>
      </c>
      <c r="C118" s="27"/>
      <c r="D118" s="289">
        <f>SUM(D119:D137)</f>
        <v>424072.68499999994</v>
      </c>
      <c r="E118" s="289">
        <f>SUM(E119:E137)</f>
        <v>368996.77346</v>
      </c>
      <c r="F118" s="289">
        <f>SUM(F119:F137)</f>
        <v>291176.91</v>
      </c>
      <c r="G118" s="222" t="s">
        <v>309</v>
      </c>
      <c r="H118" s="23"/>
      <c r="I118" s="289">
        <f>SUM(I119:I137)</f>
        <v>-424072.6997</v>
      </c>
      <c r="J118" s="289">
        <f>SUM(J119:J137)</f>
        <v>-368996.77348000003</v>
      </c>
      <c r="K118" s="289">
        <f>SUM(K119:K137)</f>
        <v>-291176.9</v>
      </c>
    </row>
    <row r="119" spans="1:11" ht="63">
      <c r="A119" s="106"/>
      <c r="B119" s="243" t="s">
        <v>543</v>
      </c>
      <c r="C119" s="244" t="s">
        <v>337</v>
      </c>
      <c r="D119" s="245">
        <v>0.1</v>
      </c>
      <c r="E119" s="90">
        <v>0</v>
      </c>
      <c r="F119" s="90">
        <v>0</v>
      </c>
      <c r="G119" s="243" t="s">
        <v>542</v>
      </c>
      <c r="H119" s="244" t="s">
        <v>338</v>
      </c>
      <c r="I119" s="245">
        <v>-0.1</v>
      </c>
      <c r="J119" s="90">
        <v>0</v>
      </c>
      <c r="K119" s="90">
        <v>0</v>
      </c>
    </row>
    <row r="120" spans="1:11" ht="113.25" customHeight="1">
      <c r="A120" s="106"/>
      <c r="B120" s="243" t="s">
        <v>796</v>
      </c>
      <c r="C120" s="244" t="s">
        <v>339</v>
      </c>
      <c r="D120" s="245">
        <f>4777+3708</f>
        <v>8485</v>
      </c>
      <c r="E120" s="90">
        <v>0</v>
      </c>
      <c r="F120" s="90">
        <v>0</v>
      </c>
      <c r="G120" s="243" t="s">
        <v>795</v>
      </c>
      <c r="H120" s="244" t="s">
        <v>319</v>
      </c>
      <c r="I120" s="245">
        <v>-4777</v>
      </c>
      <c r="J120" s="90">
        <v>0</v>
      </c>
      <c r="K120" s="90">
        <v>0</v>
      </c>
    </row>
    <row r="121" spans="1:11" ht="256.5" customHeight="1">
      <c r="A121" s="106"/>
      <c r="B121" s="243" t="s">
        <v>797</v>
      </c>
      <c r="C121" s="164" t="s">
        <v>312</v>
      </c>
      <c r="D121" s="165">
        <v>123201</v>
      </c>
      <c r="E121" s="90">
        <v>0</v>
      </c>
      <c r="F121" s="90">
        <v>0</v>
      </c>
      <c r="G121" s="243" t="s">
        <v>544</v>
      </c>
      <c r="H121" s="244" t="s">
        <v>312</v>
      </c>
      <c r="I121" s="245">
        <v>-54118</v>
      </c>
      <c r="J121" s="245">
        <v>-248941</v>
      </c>
      <c r="K121" s="245">
        <f>-9011.9-86.1</f>
        <v>-9098</v>
      </c>
    </row>
    <row r="122" spans="1:11" ht="114.75" customHeight="1">
      <c r="A122" s="106"/>
      <c r="B122" s="243" t="s">
        <v>661</v>
      </c>
      <c r="C122" s="246" t="s">
        <v>319</v>
      </c>
      <c r="D122" s="165">
        <v>0</v>
      </c>
      <c r="E122" s="90">
        <v>130317</v>
      </c>
      <c r="F122" s="90">
        <v>11825</v>
      </c>
      <c r="G122" s="243" t="s">
        <v>545</v>
      </c>
      <c r="H122" s="298" t="s">
        <v>319</v>
      </c>
      <c r="I122" s="245">
        <v>-114185</v>
      </c>
      <c r="J122" s="90">
        <v>0</v>
      </c>
      <c r="K122" s="90">
        <v>0</v>
      </c>
    </row>
    <row r="123" spans="1:11" ht="141" customHeight="1">
      <c r="A123" s="106"/>
      <c r="B123" s="243" t="s">
        <v>546</v>
      </c>
      <c r="C123" s="164" t="s">
        <v>320</v>
      </c>
      <c r="D123" s="165">
        <v>0</v>
      </c>
      <c r="E123" s="90">
        <v>0</v>
      </c>
      <c r="F123" s="90">
        <v>70000</v>
      </c>
      <c r="G123" s="243" t="s">
        <v>798</v>
      </c>
      <c r="H123" s="246" t="s">
        <v>320</v>
      </c>
      <c r="I123" s="165">
        <v>-70000</v>
      </c>
      <c r="J123" s="90">
        <v>0</v>
      </c>
      <c r="K123" s="90">
        <v>0</v>
      </c>
    </row>
    <row r="124" spans="1:11" ht="209.25" customHeight="1">
      <c r="A124" s="106"/>
      <c r="B124" s="236" t="s">
        <v>547</v>
      </c>
      <c r="C124" s="247" t="s">
        <v>343</v>
      </c>
      <c r="D124" s="248">
        <f>42.88+13776.1+11432</f>
        <v>25250.98</v>
      </c>
      <c r="E124" s="90">
        <v>514.3</v>
      </c>
      <c r="F124" s="90">
        <f>13154+86.12</f>
        <v>13240.12</v>
      </c>
      <c r="G124" s="243" t="s">
        <v>538</v>
      </c>
      <c r="H124" s="164" t="s">
        <v>350</v>
      </c>
      <c r="I124" s="163">
        <v>0</v>
      </c>
      <c r="J124" s="163">
        <v>0</v>
      </c>
      <c r="K124" s="90">
        <v>-13776.1</v>
      </c>
    </row>
    <row r="125" spans="1:11" ht="162.75" customHeight="1">
      <c r="A125" s="106"/>
      <c r="B125" s="249" t="s">
        <v>549</v>
      </c>
      <c r="C125" s="247" t="s">
        <v>344</v>
      </c>
      <c r="D125" s="248">
        <f>2165+972</f>
        <v>3137</v>
      </c>
      <c r="E125" s="90">
        <v>0</v>
      </c>
      <c r="F125" s="90">
        <v>0</v>
      </c>
      <c r="G125" s="250" t="s">
        <v>539</v>
      </c>
      <c r="H125" s="251" t="s">
        <v>345</v>
      </c>
      <c r="I125" s="165">
        <v>-40000</v>
      </c>
      <c r="J125" s="90">
        <v>0</v>
      </c>
      <c r="K125" s="90">
        <v>0</v>
      </c>
    </row>
    <row r="126" spans="1:11" ht="177.75" customHeight="1">
      <c r="A126" s="106"/>
      <c r="B126" s="250" t="s">
        <v>548</v>
      </c>
      <c r="C126" s="251" t="s">
        <v>314</v>
      </c>
      <c r="D126" s="252">
        <f>3409+40789</f>
        <v>44198</v>
      </c>
      <c r="E126" s="90">
        <v>23661</v>
      </c>
      <c r="F126" s="90">
        <v>0</v>
      </c>
      <c r="G126" s="237" t="s">
        <v>540</v>
      </c>
      <c r="H126" s="166" t="s">
        <v>314</v>
      </c>
      <c r="I126" s="90">
        <v>0</v>
      </c>
      <c r="J126" s="90">
        <v>0</v>
      </c>
      <c r="K126" s="90">
        <v>-64450</v>
      </c>
    </row>
    <row r="127" spans="1:11" ht="98.25" customHeight="1">
      <c r="A127" s="106"/>
      <c r="B127" s="250" t="s">
        <v>799</v>
      </c>
      <c r="C127" s="251" t="s">
        <v>349</v>
      </c>
      <c r="D127" s="252">
        <v>50000</v>
      </c>
      <c r="E127" s="90">
        <v>0</v>
      </c>
      <c r="F127" s="90">
        <v>0</v>
      </c>
      <c r="G127" s="237" t="s">
        <v>800</v>
      </c>
      <c r="H127" s="246" t="s">
        <v>342</v>
      </c>
      <c r="I127" s="165">
        <v>-30000</v>
      </c>
      <c r="J127" s="90">
        <v>0</v>
      </c>
      <c r="K127" s="90">
        <v>0</v>
      </c>
    </row>
    <row r="128" spans="1:11" ht="179.25" customHeight="1">
      <c r="A128" s="106"/>
      <c r="B128" s="243" t="s">
        <v>801</v>
      </c>
      <c r="C128" s="166" t="s">
        <v>313</v>
      </c>
      <c r="D128" s="165">
        <v>3930</v>
      </c>
      <c r="E128" s="90">
        <v>0</v>
      </c>
      <c r="F128" s="90">
        <v>0</v>
      </c>
      <c r="G128" s="250" t="s">
        <v>803</v>
      </c>
      <c r="H128" s="251" t="s">
        <v>347</v>
      </c>
      <c r="I128" s="253">
        <v>0</v>
      </c>
      <c r="J128" s="253">
        <v>-0.0449</v>
      </c>
      <c r="K128" s="90">
        <v>0</v>
      </c>
    </row>
    <row r="129" spans="1:11" ht="100.5" customHeight="1">
      <c r="A129" s="106"/>
      <c r="B129" s="243" t="s">
        <v>802</v>
      </c>
      <c r="C129" s="164" t="s">
        <v>340</v>
      </c>
      <c r="D129" s="165">
        <v>0</v>
      </c>
      <c r="E129" s="90">
        <v>103540</v>
      </c>
      <c r="F129" s="90">
        <v>0</v>
      </c>
      <c r="G129" s="250" t="s">
        <v>804</v>
      </c>
      <c r="H129" s="251" t="s">
        <v>591</v>
      </c>
      <c r="I129" s="90">
        <v>-0.0997</v>
      </c>
      <c r="J129" s="282">
        <v>-0.0245</v>
      </c>
      <c r="K129" s="90">
        <v>0</v>
      </c>
    </row>
    <row r="130" spans="1:11" ht="102" customHeight="1">
      <c r="A130" s="106"/>
      <c r="B130" s="250" t="s">
        <v>550</v>
      </c>
      <c r="C130" s="251" t="s">
        <v>348</v>
      </c>
      <c r="D130" s="252">
        <f>11691+41380</f>
        <v>53071</v>
      </c>
      <c r="E130" s="90">
        <v>0</v>
      </c>
      <c r="F130" s="90">
        <v>0</v>
      </c>
      <c r="G130" s="250" t="s">
        <v>541</v>
      </c>
      <c r="H130" s="246" t="s">
        <v>341</v>
      </c>
      <c r="I130" s="165">
        <v>-1100</v>
      </c>
      <c r="J130" s="90">
        <v>-11600</v>
      </c>
      <c r="K130" s="90">
        <v>-95000</v>
      </c>
    </row>
    <row r="131" spans="1:11" ht="403.5" customHeight="1">
      <c r="A131" s="106"/>
      <c r="B131" s="39" t="s">
        <v>805</v>
      </c>
      <c r="C131" s="279" t="s">
        <v>318</v>
      </c>
      <c r="D131" s="113">
        <v>2907</v>
      </c>
      <c r="E131" s="296">
        <v>2508.7</v>
      </c>
      <c r="F131" s="296">
        <v>37258.99</v>
      </c>
      <c r="G131" s="250" t="s">
        <v>346</v>
      </c>
      <c r="H131" s="246" t="s">
        <v>597</v>
      </c>
      <c r="I131" s="165">
        <v>0</v>
      </c>
      <c r="J131" s="291">
        <v>-0.00408</v>
      </c>
      <c r="K131" s="90">
        <v>0</v>
      </c>
    </row>
    <row r="132" spans="1:11" ht="47.25" customHeight="1">
      <c r="A132" s="106"/>
      <c r="B132" s="243" t="s">
        <v>503</v>
      </c>
      <c r="C132" s="244" t="s">
        <v>586</v>
      </c>
      <c r="D132" s="245">
        <v>0</v>
      </c>
      <c r="E132" s="300">
        <v>0</v>
      </c>
      <c r="F132" s="300">
        <v>50000</v>
      </c>
      <c r="G132" s="250"/>
      <c r="H132" s="246"/>
      <c r="I132" s="165"/>
      <c r="J132" s="90"/>
      <c r="K132" s="90"/>
    </row>
    <row r="133" spans="1:11" ht="78.75">
      <c r="A133" s="106"/>
      <c r="B133" s="250" t="s">
        <v>806</v>
      </c>
      <c r="C133" s="251" t="s">
        <v>352</v>
      </c>
      <c r="D133" s="253">
        <v>0.02449</v>
      </c>
      <c r="E133" s="184">
        <v>0.03673</v>
      </c>
      <c r="F133" s="274">
        <v>0</v>
      </c>
      <c r="G133" s="250"/>
      <c r="H133" s="251"/>
      <c r="I133" s="253"/>
      <c r="J133" s="90"/>
      <c r="K133" s="90"/>
    </row>
    <row r="134" spans="1:11" ht="78.75">
      <c r="A134" s="106"/>
      <c r="B134" s="250" t="s">
        <v>803</v>
      </c>
      <c r="C134" s="251" t="s">
        <v>353</v>
      </c>
      <c r="D134" s="292">
        <v>0.00408</v>
      </c>
      <c r="E134" s="184">
        <v>0.03673</v>
      </c>
      <c r="F134" s="274">
        <v>0</v>
      </c>
      <c r="G134" s="250"/>
      <c r="H134" s="251"/>
      <c r="I134" s="253"/>
      <c r="J134" s="90"/>
      <c r="K134" s="90"/>
    </row>
    <row r="135" spans="1:11" ht="78.75">
      <c r="A135" s="106"/>
      <c r="B135" s="250" t="s">
        <v>803</v>
      </c>
      <c r="C135" s="251" t="s">
        <v>347</v>
      </c>
      <c r="D135" s="253">
        <v>0.03643</v>
      </c>
      <c r="E135" s="274">
        <v>0</v>
      </c>
      <c r="F135" s="274">
        <v>0</v>
      </c>
      <c r="G135" s="250"/>
      <c r="H135" s="251"/>
      <c r="I135" s="253"/>
      <c r="J135" s="90"/>
      <c r="K135" s="90"/>
    </row>
    <row r="136" spans="1:11" ht="78.75">
      <c r="A136" s="106"/>
      <c r="B136" s="250" t="s">
        <v>803</v>
      </c>
      <c r="C136" s="251" t="s">
        <v>597</v>
      </c>
      <c r="D136" s="253">
        <f>ROUNDUP(0.0347,2)</f>
        <v>0.04</v>
      </c>
      <c r="E136" s="274">
        <v>0</v>
      </c>
      <c r="F136" s="274">
        <v>0</v>
      </c>
      <c r="G136" s="250"/>
      <c r="H136" s="251"/>
      <c r="I136" s="253"/>
      <c r="J136" s="90"/>
      <c r="K136" s="90"/>
    </row>
    <row r="137" spans="1:11" ht="126">
      <c r="A137" s="106"/>
      <c r="B137" s="250" t="s">
        <v>855</v>
      </c>
      <c r="C137" s="251" t="s">
        <v>853</v>
      </c>
      <c r="D137" s="253">
        <v>109892.5</v>
      </c>
      <c r="E137" s="274">
        <v>108455.7</v>
      </c>
      <c r="F137" s="274">
        <v>108852.8</v>
      </c>
      <c r="G137" s="250" t="s">
        <v>855</v>
      </c>
      <c r="H137" s="251" t="s">
        <v>854</v>
      </c>
      <c r="I137" s="253">
        <v>-109892.5</v>
      </c>
      <c r="J137" s="90">
        <v>-108455.7</v>
      </c>
      <c r="K137" s="90">
        <v>-108852.8</v>
      </c>
    </row>
    <row r="138" spans="1:11" s="38" customFormat="1" ht="48" customHeight="1">
      <c r="A138" s="106">
        <v>25</v>
      </c>
      <c r="B138" s="212" t="s">
        <v>47</v>
      </c>
      <c r="C138" s="53"/>
      <c r="D138" s="289">
        <f>SUM(D139:D142)</f>
        <v>2159.9</v>
      </c>
      <c r="E138" s="289">
        <f>SUM(E139:E142)</f>
        <v>0</v>
      </c>
      <c r="F138" s="289">
        <f>SUM(F139:F142)</f>
        <v>0</v>
      </c>
      <c r="G138" s="212" t="s">
        <v>47</v>
      </c>
      <c r="H138" s="53"/>
      <c r="I138" s="289">
        <f>SUM(I139:I142)</f>
        <v>-2159.9</v>
      </c>
      <c r="J138" s="289">
        <f>SUM(J139:J142)</f>
        <v>0</v>
      </c>
      <c r="K138" s="289">
        <f>SUM(K139:K142)</f>
        <v>0</v>
      </c>
    </row>
    <row r="139" spans="1:11" s="38" customFormat="1" ht="66" customHeight="1">
      <c r="A139" s="299"/>
      <c r="B139" s="225" t="s">
        <v>807</v>
      </c>
      <c r="C139" s="60" t="s">
        <v>111</v>
      </c>
      <c r="D139" s="89">
        <v>429.1</v>
      </c>
      <c r="E139" s="274">
        <v>0</v>
      </c>
      <c r="F139" s="274">
        <v>0</v>
      </c>
      <c r="G139" s="225" t="s">
        <v>808</v>
      </c>
      <c r="H139" s="60" t="s">
        <v>49</v>
      </c>
      <c r="I139" s="86">
        <v>-429.1</v>
      </c>
      <c r="J139" s="274">
        <v>0</v>
      </c>
      <c r="K139" s="274">
        <v>0</v>
      </c>
    </row>
    <row r="140" spans="1:11" s="38" customFormat="1" ht="129" customHeight="1">
      <c r="A140" s="299"/>
      <c r="B140" s="225" t="s">
        <v>112</v>
      </c>
      <c r="C140" s="60" t="s">
        <v>113</v>
      </c>
      <c r="D140" s="90">
        <v>430.8</v>
      </c>
      <c r="E140" s="274">
        <v>0</v>
      </c>
      <c r="F140" s="274">
        <v>0</v>
      </c>
      <c r="G140" s="227" t="s">
        <v>114</v>
      </c>
      <c r="H140" s="60" t="s">
        <v>115</v>
      </c>
      <c r="I140" s="86">
        <v>-430.8</v>
      </c>
      <c r="J140" s="274">
        <v>0</v>
      </c>
      <c r="K140" s="274">
        <v>0</v>
      </c>
    </row>
    <row r="141" spans="1:11" s="38" customFormat="1" ht="77.25" customHeight="1">
      <c r="A141" s="299"/>
      <c r="B141" s="225" t="s">
        <v>116</v>
      </c>
      <c r="C141" s="60" t="s">
        <v>117</v>
      </c>
      <c r="D141" s="274">
        <v>200</v>
      </c>
      <c r="E141" s="274">
        <v>0</v>
      </c>
      <c r="F141" s="274">
        <v>0</v>
      </c>
      <c r="G141" s="227" t="s">
        <v>118</v>
      </c>
      <c r="H141" s="60" t="s">
        <v>119</v>
      </c>
      <c r="I141" s="86">
        <v>-200</v>
      </c>
      <c r="J141" s="274">
        <v>0</v>
      </c>
      <c r="K141" s="274">
        <v>0</v>
      </c>
    </row>
    <row r="142" spans="1:11" s="38" customFormat="1" ht="99" customHeight="1">
      <c r="A142" s="106"/>
      <c r="B142" s="225" t="s">
        <v>120</v>
      </c>
      <c r="C142" s="60" t="s">
        <v>121</v>
      </c>
      <c r="D142" s="274">
        <v>1100</v>
      </c>
      <c r="E142" s="274">
        <v>0</v>
      </c>
      <c r="F142" s="274">
        <v>0</v>
      </c>
      <c r="G142" s="227" t="s">
        <v>662</v>
      </c>
      <c r="H142" s="60" t="s">
        <v>122</v>
      </c>
      <c r="I142" s="86">
        <v>-1100</v>
      </c>
      <c r="J142" s="274">
        <v>0</v>
      </c>
      <c r="K142" s="274">
        <v>0</v>
      </c>
    </row>
    <row r="143" spans="1:11" s="38" customFormat="1" ht="15.75" customHeight="1">
      <c r="A143" s="106">
        <v>26</v>
      </c>
      <c r="B143" s="218" t="s">
        <v>220</v>
      </c>
      <c r="C143" s="205"/>
      <c r="D143" s="116">
        <f>SUM(D144:D151)</f>
        <v>117418.2</v>
      </c>
      <c r="E143" s="116">
        <f>SUM(E144:E151)</f>
        <v>44236.3</v>
      </c>
      <c r="F143" s="116">
        <f>SUM(F144:F151)</f>
        <v>46005.5</v>
      </c>
      <c r="G143" s="218" t="s">
        <v>220</v>
      </c>
      <c r="H143" s="116"/>
      <c r="I143" s="116">
        <f>SUM(I144:I151)</f>
        <v>-117418.2</v>
      </c>
      <c r="J143" s="116">
        <f>SUM(J144:J151)</f>
        <v>-44236.3</v>
      </c>
      <c r="K143" s="116">
        <f>SUM(K144:K151)</f>
        <v>-46005.5</v>
      </c>
    </row>
    <row r="144" spans="1:11" s="38" customFormat="1" ht="53.25" customHeight="1">
      <c r="A144" s="368"/>
      <c r="B144" s="367" t="s">
        <v>809</v>
      </c>
      <c r="C144" s="290" t="s">
        <v>449</v>
      </c>
      <c r="D144" s="206">
        <v>513.3</v>
      </c>
      <c r="E144" s="206">
        <v>0</v>
      </c>
      <c r="F144" s="206">
        <v>0</v>
      </c>
      <c r="G144" s="365" t="s">
        <v>810</v>
      </c>
      <c r="H144" s="290" t="s">
        <v>450</v>
      </c>
      <c r="I144" s="206">
        <v>-500</v>
      </c>
      <c r="J144" s="206">
        <v>0</v>
      </c>
      <c r="K144" s="206">
        <v>0</v>
      </c>
    </row>
    <row r="145" spans="1:11" s="38" customFormat="1" ht="53.25" customHeight="1">
      <c r="A145" s="369"/>
      <c r="B145" s="367"/>
      <c r="C145" s="290" t="s">
        <v>453</v>
      </c>
      <c r="D145" s="206">
        <v>21.6</v>
      </c>
      <c r="E145" s="86">
        <v>556.3</v>
      </c>
      <c r="F145" s="206">
        <v>578.5</v>
      </c>
      <c r="G145" s="365"/>
      <c r="H145" s="290" t="s">
        <v>451</v>
      </c>
      <c r="I145" s="206">
        <v>-534.9</v>
      </c>
      <c r="J145" s="206">
        <v>-556.3</v>
      </c>
      <c r="K145" s="206">
        <v>-578.5</v>
      </c>
    </row>
    <row r="146" spans="1:11" s="38" customFormat="1" ht="53.25" customHeight="1">
      <c r="A146" s="369"/>
      <c r="B146" s="367"/>
      <c r="C146" s="290" t="s">
        <v>452</v>
      </c>
      <c r="D146" s="206">
        <v>620</v>
      </c>
      <c r="E146" s="86">
        <v>0</v>
      </c>
      <c r="F146" s="206">
        <v>0</v>
      </c>
      <c r="G146" s="365"/>
      <c r="H146" s="290" t="s">
        <v>452</v>
      </c>
      <c r="I146" s="206">
        <v>-30</v>
      </c>
      <c r="J146" s="206">
        <v>0</v>
      </c>
      <c r="K146" s="206">
        <v>0</v>
      </c>
    </row>
    <row r="147" spans="1:11" s="38" customFormat="1" ht="53.25" customHeight="1">
      <c r="A147" s="370"/>
      <c r="B147" s="367"/>
      <c r="C147" s="290" t="s">
        <v>454</v>
      </c>
      <c r="D147" s="206">
        <v>30</v>
      </c>
      <c r="E147" s="86">
        <v>0</v>
      </c>
      <c r="F147" s="206">
        <v>0</v>
      </c>
      <c r="G147" s="365"/>
      <c r="H147" s="290"/>
      <c r="I147" s="206"/>
      <c r="J147" s="206"/>
      <c r="K147" s="206"/>
    </row>
    <row r="148" spans="1:11" s="38" customFormat="1" ht="80.25" customHeight="1">
      <c r="A148" s="368"/>
      <c r="B148" s="365" t="s">
        <v>811</v>
      </c>
      <c r="C148" s="290" t="s">
        <v>455</v>
      </c>
      <c r="D148" s="206">
        <v>1765.6</v>
      </c>
      <c r="E148" s="86">
        <v>0</v>
      </c>
      <c r="F148" s="86">
        <v>0</v>
      </c>
      <c r="G148" s="365" t="s">
        <v>812</v>
      </c>
      <c r="H148" s="290" t="s">
        <v>456</v>
      </c>
      <c r="I148" s="206">
        <v>-120</v>
      </c>
      <c r="J148" s="274">
        <v>0</v>
      </c>
      <c r="K148" s="274">
        <v>0</v>
      </c>
    </row>
    <row r="149" spans="1:11" s="38" customFormat="1" ht="67.5" customHeight="1">
      <c r="A149" s="370"/>
      <c r="B149" s="365"/>
      <c r="C149" s="290" t="s">
        <v>458</v>
      </c>
      <c r="D149" s="206">
        <v>1022.4</v>
      </c>
      <c r="E149" s="86">
        <v>0</v>
      </c>
      <c r="F149" s="86">
        <v>0</v>
      </c>
      <c r="G149" s="365"/>
      <c r="H149" s="290" t="s">
        <v>457</v>
      </c>
      <c r="I149" s="206">
        <v>-2788</v>
      </c>
      <c r="J149" s="274">
        <v>0</v>
      </c>
      <c r="K149" s="274">
        <v>0</v>
      </c>
    </row>
    <row r="150" spans="1:11" s="38" customFormat="1" ht="117" customHeight="1">
      <c r="A150" s="106"/>
      <c r="B150" s="122" t="s">
        <v>459</v>
      </c>
      <c r="C150" s="77" t="s">
        <v>230</v>
      </c>
      <c r="D150" s="207">
        <f>27931.6+23513.7+20000</f>
        <v>71445.3</v>
      </c>
      <c r="E150" s="86">
        <v>0</v>
      </c>
      <c r="F150" s="206">
        <v>0</v>
      </c>
      <c r="G150" s="122" t="s">
        <v>460</v>
      </c>
      <c r="H150" s="188" t="s">
        <v>229</v>
      </c>
      <c r="I150" s="206">
        <f>-27931.6-23513.7-20000</f>
        <v>-71445.3</v>
      </c>
      <c r="J150" s="274">
        <v>0</v>
      </c>
      <c r="K150" s="274">
        <v>0</v>
      </c>
    </row>
    <row r="151" spans="1:11" s="38" customFormat="1" ht="162.75" customHeight="1">
      <c r="A151" s="106"/>
      <c r="B151" s="122" t="s">
        <v>813</v>
      </c>
      <c r="C151" s="188" t="s">
        <v>579</v>
      </c>
      <c r="D151" s="287">
        <v>42000</v>
      </c>
      <c r="E151" s="52">
        <v>43680</v>
      </c>
      <c r="F151" s="207">
        <v>45427</v>
      </c>
      <c r="G151" s="122" t="s">
        <v>577</v>
      </c>
      <c r="H151" s="188" t="s">
        <v>578</v>
      </c>
      <c r="I151" s="206">
        <v>-42000</v>
      </c>
      <c r="J151" s="206">
        <v>-43680</v>
      </c>
      <c r="K151" s="206">
        <v>-45427</v>
      </c>
    </row>
    <row r="152" spans="1:11" s="41" customFormat="1" ht="32.25" customHeight="1">
      <c r="A152" s="40">
        <v>27</v>
      </c>
      <c r="B152" s="36" t="s">
        <v>832</v>
      </c>
      <c r="C152" s="302"/>
      <c r="D152" s="289">
        <f>D153</f>
        <v>250</v>
      </c>
      <c r="E152" s="289">
        <f>E153</f>
        <v>0</v>
      </c>
      <c r="F152" s="289">
        <f>F153</f>
        <v>0</v>
      </c>
      <c r="G152" s="36" t="s">
        <v>832</v>
      </c>
      <c r="H152" s="23"/>
      <c r="I152" s="289">
        <f>I153</f>
        <v>-250</v>
      </c>
      <c r="J152" s="289">
        <f>J153</f>
        <v>0</v>
      </c>
      <c r="K152" s="289">
        <f>K153</f>
        <v>0</v>
      </c>
    </row>
    <row r="153" spans="1:11" s="41" customFormat="1" ht="64.5" customHeight="1">
      <c r="A153" s="152"/>
      <c r="B153" s="39" t="s">
        <v>833</v>
      </c>
      <c r="C153" s="60" t="s">
        <v>834</v>
      </c>
      <c r="D153" s="124">
        <v>250</v>
      </c>
      <c r="E153" s="124">
        <v>0</v>
      </c>
      <c r="F153" s="124">
        <v>0</v>
      </c>
      <c r="G153" s="39" t="s">
        <v>835</v>
      </c>
      <c r="H153" s="60" t="s">
        <v>836</v>
      </c>
      <c r="I153" s="274">
        <v>-250</v>
      </c>
      <c r="J153" s="274">
        <v>0</v>
      </c>
      <c r="K153" s="274">
        <v>0</v>
      </c>
    </row>
    <row r="154" spans="1:11" s="38" customFormat="1" ht="47.25">
      <c r="A154" s="106">
        <v>28</v>
      </c>
      <c r="B154" s="224" t="s">
        <v>217</v>
      </c>
      <c r="C154" s="27"/>
      <c r="D154" s="289">
        <f>D155</f>
        <v>2200</v>
      </c>
      <c r="E154" s="289">
        <f>E155</f>
        <v>2200</v>
      </c>
      <c r="F154" s="289">
        <f>F155</f>
        <v>2200</v>
      </c>
      <c r="G154" s="224" t="s">
        <v>217</v>
      </c>
      <c r="H154" s="23"/>
      <c r="I154" s="289">
        <f>I155</f>
        <v>-2200</v>
      </c>
      <c r="J154" s="289">
        <f>J155</f>
        <v>-2200</v>
      </c>
      <c r="K154" s="289">
        <f>K155</f>
        <v>-2200</v>
      </c>
    </row>
    <row r="155" spans="1:11" s="38" customFormat="1" ht="63">
      <c r="A155" s="106"/>
      <c r="B155" s="213" t="s">
        <v>470</v>
      </c>
      <c r="C155" s="59" t="s">
        <v>567</v>
      </c>
      <c r="D155" s="274">
        <v>2200</v>
      </c>
      <c r="E155" s="274">
        <v>2200</v>
      </c>
      <c r="F155" s="274">
        <v>2200</v>
      </c>
      <c r="G155" s="227" t="s">
        <v>443</v>
      </c>
      <c r="H155" s="60" t="s">
        <v>444</v>
      </c>
      <c r="I155" s="274">
        <v>-2200</v>
      </c>
      <c r="J155" s="274">
        <v>-2200</v>
      </c>
      <c r="K155" s="274">
        <v>-2200</v>
      </c>
    </row>
    <row r="156" spans="1:11" s="38" customFormat="1" ht="31.5">
      <c r="A156" s="106">
        <v>29</v>
      </c>
      <c r="B156" s="224" t="s">
        <v>200</v>
      </c>
      <c r="C156" s="60"/>
      <c r="D156" s="289">
        <f>SUM(D157:D158)</f>
        <v>16800</v>
      </c>
      <c r="E156" s="289">
        <f>SUM(E157:E158)</f>
        <v>0</v>
      </c>
      <c r="F156" s="289">
        <f>SUM(F157:F158)</f>
        <v>0</v>
      </c>
      <c r="G156" s="224" t="s">
        <v>200</v>
      </c>
      <c r="H156" s="60"/>
      <c r="I156" s="289">
        <f>SUM(I157:I158)</f>
        <v>-16800</v>
      </c>
      <c r="J156" s="289">
        <f>SUM(J157:J158)</f>
        <v>0</v>
      </c>
      <c r="K156" s="289">
        <f>SUM(K157:K158)</f>
        <v>0</v>
      </c>
    </row>
    <row r="157" spans="1:11" ht="78.75">
      <c r="A157" s="188"/>
      <c r="B157" s="213" t="s">
        <v>389</v>
      </c>
      <c r="C157" s="60" t="s">
        <v>613</v>
      </c>
      <c r="D157" s="274">
        <v>9800</v>
      </c>
      <c r="E157" s="274">
        <v>0</v>
      </c>
      <c r="F157" s="274">
        <v>0</v>
      </c>
      <c r="G157" s="227" t="s">
        <v>386</v>
      </c>
      <c r="H157" s="60" t="s">
        <v>614</v>
      </c>
      <c r="I157" s="274">
        <v>-9800</v>
      </c>
      <c r="J157" s="274">
        <v>0</v>
      </c>
      <c r="K157" s="274">
        <v>0</v>
      </c>
    </row>
    <row r="158" spans="1:11" ht="126.75" customHeight="1">
      <c r="A158" s="188"/>
      <c r="B158" s="213" t="s">
        <v>390</v>
      </c>
      <c r="C158" s="60" t="s">
        <v>387</v>
      </c>
      <c r="D158" s="274">
        <v>7000</v>
      </c>
      <c r="E158" s="274">
        <v>0</v>
      </c>
      <c r="F158" s="274">
        <v>0</v>
      </c>
      <c r="G158" s="82" t="s">
        <v>473</v>
      </c>
      <c r="H158" s="60" t="s">
        <v>388</v>
      </c>
      <c r="I158" s="274">
        <v>-7000</v>
      </c>
      <c r="J158" s="274">
        <v>0</v>
      </c>
      <c r="K158" s="274">
        <v>0</v>
      </c>
    </row>
    <row r="159" spans="1:11" ht="31.5">
      <c r="A159" s="106">
        <v>30</v>
      </c>
      <c r="B159" s="232" t="s">
        <v>360</v>
      </c>
      <c r="C159" s="190"/>
      <c r="D159" s="83">
        <f>D160</f>
        <v>1151.6</v>
      </c>
      <c r="E159" s="83">
        <f>E160</f>
        <v>1197.7</v>
      </c>
      <c r="F159" s="83">
        <f>F160</f>
        <v>1245.6</v>
      </c>
      <c r="G159" s="232" t="s">
        <v>360</v>
      </c>
      <c r="H159" s="190"/>
      <c r="I159" s="83">
        <f>I160</f>
        <v>-1151.6</v>
      </c>
      <c r="J159" s="83">
        <f>J160</f>
        <v>-1197.7</v>
      </c>
      <c r="K159" s="83">
        <f>K160</f>
        <v>-1245.6</v>
      </c>
    </row>
    <row r="160" spans="1:11" ht="63.75" customHeight="1">
      <c r="A160" s="106"/>
      <c r="B160" s="230" t="s">
        <v>358</v>
      </c>
      <c r="C160" s="60" t="s">
        <v>361</v>
      </c>
      <c r="D160" s="274">
        <v>1151.6</v>
      </c>
      <c r="E160" s="274">
        <v>1197.7</v>
      </c>
      <c r="F160" s="274">
        <v>1245.6</v>
      </c>
      <c r="G160" s="110" t="s">
        <v>362</v>
      </c>
      <c r="H160" s="60" t="s">
        <v>363</v>
      </c>
      <c r="I160" s="274">
        <v>-1151.6</v>
      </c>
      <c r="J160" s="274">
        <v>-1197.7</v>
      </c>
      <c r="K160" s="274">
        <v>-1245.6</v>
      </c>
    </row>
    <row r="161" spans="1:11" ht="31.5">
      <c r="A161" s="106">
        <v>31</v>
      </c>
      <c r="B161" s="232" t="s">
        <v>252</v>
      </c>
      <c r="C161" s="53"/>
      <c r="D161" s="83">
        <f>SUM(D162:D163)</f>
        <v>3575.2</v>
      </c>
      <c r="E161" s="83">
        <f>SUM(E162:E163)</f>
        <v>4195.8</v>
      </c>
      <c r="F161" s="83">
        <f>SUM(F162:F163)</f>
        <v>4238.1</v>
      </c>
      <c r="G161" s="232" t="s">
        <v>252</v>
      </c>
      <c r="H161" s="53"/>
      <c r="I161" s="83">
        <f>SUM(I162:I163)</f>
        <v>-3575.2</v>
      </c>
      <c r="J161" s="83">
        <f>SUM(J162:J163)</f>
        <v>-4195.8</v>
      </c>
      <c r="K161" s="83">
        <f>SUM(K162:K163)</f>
        <v>-4238.1</v>
      </c>
    </row>
    <row r="162" spans="1:11" ht="63.75" customHeight="1">
      <c r="A162" s="106"/>
      <c r="B162" s="110" t="s">
        <v>358</v>
      </c>
      <c r="C162" s="191" t="s">
        <v>612</v>
      </c>
      <c r="D162" s="274">
        <v>655.2</v>
      </c>
      <c r="E162" s="86">
        <v>695.8</v>
      </c>
      <c r="F162" s="86">
        <v>738.1</v>
      </c>
      <c r="G162" s="133" t="s">
        <v>253</v>
      </c>
      <c r="H162" s="60" t="s">
        <v>254</v>
      </c>
      <c r="I162" s="274">
        <v>-3575.2</v>
      </c>
      <c r="J162" s="274">
        <v>-4195.8</v>
      </c>
      <c r="K162" s="274">
        <v>-4238.1</v>
      </c>
    </row>
    <row r="163" spans="1:11" ht="63">
      <c r="A163" s="106"/>
      <c r="B163" s="221" t="s">
        <v>355</v>
      </c>
      <c r="C163" s="191" t="s">
        <v>364</v>
      </c>
      <c r="D163" s="51">
        <v>2920</v>
      </c>
      <c r="E163" s="51">
        <v>3500</v>
      </c>
      <c r="F163" s="51">
        <v>3500</v>
      </c>
      <c r="G163" s="209"/>
      <c r="H163" s="53"/>
      <c r="I163" s="51"/>
      <c r="J163" s="51"/>
      <c r="K163" s="51"/>
    </row>
    <row r="164" spans="1:11" ht="31.5">
      <c r="A164" s="106">
        <v>32</v>
      </c>
      <c r="B164" s="36" t="s">
        <v>264</v>
      </c>
      <c r="C164" s="191"/>
      <c r="D164" s="50">
        <f>D165</f>
        <v>250000</v>
      </c>
      <c r="E164" s="50">
        <f>E165</f>
        <v>0</v>
      </c>
      <c r="F164" s="50">
        <f>F165</f>
        <v>0</v>
      </c>
      <c r="G164" s="209" t="s">
        <v>24</v>
      </c>
      <c r="H164" s="53"/>
      <c r="I164" s="50">
        <f>SUM(I165:I167)</f>
        <v>-900835.9</v>
      </c>
      <c r="J164" s="50">
        <f>SUM(J165:J167)</f>
        <v>-469400</v>
      </c>
      <c r="K164" s="50">
        <f>SUM(K165:K167)</f>
        <v>-67260</v>
      </c>
    </row>
    <row r="165" spans="1:11" ht="381.75" customHeight="1">
      <c r="A165" s="371"/>
      <c r="B165" s="122" t="s">
        <v>815</v>
      </c>
      <c r="C165" s="366" t="s">
        <v>278</v>
      </c>
      <c r="D165" s="364">
        <v>250000</v>
      </c>
      <c r="E165" s="364">
        <v>0</v>
      </c>
      <c r="F165" s="364">
        <v>0</v>
      </c>
      <c r="G165" s="133" t="s">
        <v>814</v>
      </c>
      <c r="H165" s="60" t="s">
        <v>611</v>
      </c>
      <c r="I165" s="274">
        <f>-12000-18055-100681.7-23589.2-15000-250000-160000-321510</f>
        <v>-900835.9</v>
      </c>
      <c r="J165" s="274">
        <f>-2000-467400</f>
        <v>-469400</v>
      </c>
      <c r="K165" s="274">
        <f>-2000-65260</f>
        <v>-67260</v>
      </c>
    </row>
    <row r="166" spans="1:11" ht="240.75" customHeight="1">
      <c r="A166" s="371"/>
      <c r="B166" s="122" t="s">
        <v>816</v>
      </c>
      <c r="C166" s="366"/>
      <c r="D166" s="364"/>
      <c r="E166" s="364"/>
      <c r="F166" s="364"/>
      <c r="G166" s="133"/>
      <c r="H166" s="213"/>
      <c r="I166" s="274"/>
      <c r="J166" s="274"/>
      <c r="K166" s="274"/>
    </row>
    <row r="167" spans="1:11" ht="31.5">
      <c r="A167" s="92">
        <v>33</v>
      </c>
      <c r="B167" s="93" t="s">
        <v>148</v>
      </c>
      <c r="C167" s="290"/>
      <c r="D167" s="50">
        <f>SUM(D168:D169)</f>
        <v>30055</v>
      </c>
      <c r="E167" s="50">
        <f>SUM(E168:E169)</f>
        <v>0</v>
      </c>
      <c r="F167" s="50">
        <f>SUM(F168:F169)</f>
        <v>0</v>
      </c>
      <c r="G167" s="133"/>
      <c r="H167" s="213"/>
      <c r="I167" s="274"/>
      <c r="J167" s="274"/>
      <c r="K167" s="274"/>
    </row>
    <row r="168" spans="1:11" ht="128.25" customHeight="1">
      <c r="A168" s="106"/>
      <c r="B168" s="58" t="s">
        <v>505</v>
      </c>
      <c r="C168" s="59" t="s">
        <v>150</v>
      </c>
      <c r="D168" s="274">
        <v>12000</v>
      </c>
      <c r="E168" s="51">
        <v>0</v>
      </c>
      <c r="F168" s="51">
        <v>0</v>
      </c>
      <c r="G168" s="133"/>
      <c r="H168" s="213"/>
      <c r="I168" s="274"/>
      <c r="J168" s="274"/>
      <c r="K168" s="274"/>
    </row>
    <row r="169" spans="1:11" ht="335.25" customHeight="1">
      <c r="A169" s="106"/>
      <c r="B169" s="58" t="s">
        <v>506</v>
      </c>
      <c r="C169" s="59" t="s">
        <v>157</v>
      </c>
      <c r="D169" s="274">
        <v>18055</v>
      </c>
      <c r="E169" s="51">
        <v>0</v>
      </c>
      <c r="F169" s="51">
        <v>0</v>
      </c>
      <c r="G169" s="133"/>
      <c r="H169" s="213"/>
      <c r="I169" s="274"/>
      <c r="J169" s="274"/>
      <c r="K169" s="274"/>
    </row>
    <row r="170" spans="1:11" ht="15.75" customHeight="1">
      <c r="A170" s="106">
        <v>34</v>
      </c>
      <c r="B170" s="36" t="s">
        <v>130</v>
      </c>
      <c r="C170" s="289"/>
      <c r="D170" s="50">
        <f>D171</f>
        <v>100681.7</v>
      </c>
      <c r="E170" s="50">
        <f>E171</f>
        <v>0</v>
      </c>
      <c r="F170" s="50">
        <f>F171</f>
        <v>0</v>
      </c>
      <c r="G170" s="133"/>
      <c r="H170" s="213"/>
      <c r="I170" s="274"/>
      <c r="J170" s="274"/>
      <c r="K170" s="274"/>
    </row>
    <row r="171" spans="1:11" ht="141.75">
      <c r="A171" s="106"/>
      <c r="B171" s="58" t="s">
        <v>507</v>
      </c>
      <c r="C171" s="59" t="s">
        <v>494</v>
      </c>
      <c r="D171" s="274">
        <v>100681.7</v>
      </c>
      <c r="E171" s="51">
        <v>0</v>
      </c>
      <c r="F171" s="51">
        <v>0</v>
      </c>
      <c r="G171" s="133"/>
      <c r="H171" s="213"/>
      <c r="I171" s="274"/>
      <c r="J171" s="274"/>
      <c r="K171" s="274"/>
    </row>
    <row r="172" spans="1:11" ht="31.5">
      <c r="A172" s="106">
        <v>35</v>
      </c>
      <c r="B172" s="36" t="s">
        <v>28</v>
      </c>
      <c r="C172" s="289"/>
      <c r="D172" s="50">
        <f>D173</f>
        <v>23589.2</v>
      </c>
      <c r="E172" s="50">
        <f>E173</f>
        <v>0</v>
      </c>
      <c r="F172" s="50">
        <f>F173</f>
        <v>0</v>
      </c>
      <c r="G172" s="133"/>
      <c r="H172" s="213"/>
      <c r="I172" s="274"/>
      <c r="J172" s="274"/>
      <c r="K172" s="274"/>
    </row>
    <row r="173" spans="1:11" ht="141.75">
      <c r="A173" s="106"/>
      <c r="B173" s="39" t="s">
        <v>508</v>
      </c>
      <c r="C173" s="60" t="s">
        <v>472</v>
      </c>
      <c r="D173" s="274">
        <v>23589.2</v>
      </c>
      <c r="E173" s="51">
        <v>0</v>
      </c>
      <c r="F173" s="51">
        <v>0</v>
      </c>
      <c r="G173" s="133"/>
      <c r="H173" s="213"/>
      <c r="I173" s="274"/>
      <c r="J173" s="274"/>
      <c r="K173" s="274"/>
    </row>
    <row r="174" spans="1:11" s="38" customFormat="1" ht="15.75">
      <c r="A174" s="106">
        <v>36</v>
      </c>
      <c r="B174" s="228" t="s">
        <v>170</v>
      </c>
      <c r="C174" s="59"/>
      <c r="D174" s="239">
        <f>D175</f>
        <v>0</v>
      </c>
      <c r="E174" s="239">
        <f>E175</f>
        <v>2000</v>
      </c>
      <c r="F174" s="239">
        <f>F175</f>
        <v>2000</v>
      </c>
      <c r="G174" s="133"/>
      <c r="H174" s="213"/>
      <c r="I174" s="274"/>
      <c r="J174" s="274"/>
      <c r="K174" s="274"/>
    </row>
    <row r="175" spans="1:11" s="38" customFormat="1" ht="31.5">
      <c r="A175" s="106"/>
      <c r="B175" s="225" t="s">
        <v>441</v>
      </c>
      <c r="C175" s="59" t="s">
        <v>442</v>
      </c>
      <c r="D175" s="52">
        <v>0</v>
      </c>
      <c r="E175" s="52">
        <v>2000</v>
      </c>
      <c r="F175" s="52">
        <v>2000</v>
      </c>
      <c r="G175" s="133"/>
      <c r="H175" s="213"/>
      <c r="I175" s="274"/>
      <c r="J175" s="274"/>
      <c r="K175" s="274"/>
    </row>
    <row r="176" spans="1:11" ht="31.5">
      <c r="A176" s="106">
        <v>37</v>
      </c>
      <c r="B176" s="36" t="s">
        <v>57</v>
      </c>
      <c r="C176" s="290"/>
      <c r="D176" s="50">
        <f>D177</f>
        <v>15000</v>
      </c>
      <c r="E176" s="50">
        <f>E177</f>
        <v>0</v>
      </c>
      <c r="F176" s="50">
        <f>F177</f>
        <v>0</v>
      </c>
      <c r="G176" s="133"/>
      <c r="H176" s="213"/>
      <c r="I176" s="274"/>
      <c r="J176" s="274"/>
      <c r="K176" s="274"/>
    </row>
    <row r="177" spans="1:11" ht="157.5">
      <c r="A177" s="106"/>
      <c r="B177" s="69" t="s">
        <v>626</v>
      </c>
      <c r="C177" s="73" t="s">
        <v>67</v>
      </c>
      <c r="D177" s="274">
        <v>15000</v>
      </c>
      <c r="E177" s="51">
        <v>0</v>
      </c>
      <c r="F177" s="51">
        <v>0</v>
      </c>
      <c r="G177" s="133"/>
      <c r="H177" s="213"/>
      <c r="I177" s="274"/>
      <c r="J177" s="274"/>
      <c r="K177" s="274"/>
    </row>
    <row r="178" spans="1:11" ht="15.75">
      <c r="A178" s="106">
        <v>38</v>
      </c>
      <c r="B178" s="93" t="s">
        <v>309</v>
      </c>
      <c r="C178" s="73"/>
      <c r="D178" s="289">
        <f>SUM(D179:D180)</f>
        <v>321510</v>
      </c>
      <c r="E178" s="289">
        <f>SUM(E179:E180)</f>
        <v>467400</v>
      </c>
      <c r="F178" s="289">
        <f>SUM(F179:F180)</f>
        <v>65260</v>
      </c>
      <c r="G178" s="133"/>
      <c r="H178" s="213"/>
      <c r="I178" s="274"/>
      <c r="J178" s="274"/>
      <c r="K178" s="274"/>
    </row>
    <row r="179" spans="1:11" ht="111.75" customHeight="1">
      <c r="A179" s="106"/>
      <c r="B179" s="56" t="s">
        <v>620</v>
      </c>
      <c r="C179" s="90" t="s">
        <v>310</v>
      </c>
      <c r="D179" s="120">
        <v>4110</v>
      </c>
      <c r="E179" s="296">
        <v>150000</v>
      </c>
      <c r="F179" s="296">
        <v>65260</v>
      </c>
      <c r="G179" s="133"/>
      <c r="H179" s="213"/>
      <c r="I179" s="274"/>
      <c r="J179" s="274"/>
      <c r="K179" s="274"/>
    </row>
    <row r="180" spans="1:11" ht="114.75" customHeight="1">
      <c r="A180" s="106"/>
      <c r="B180" s="254" t="s">
        <v>817</v>
      </c>
      <c r="C180" s="90" t="s">
        <v>311</v>
      </c>
      <c r="D180" s="72">
        <v>317400</v>
      </c>
      <c r="E180" s="72">
        <v>317400</v>
      </c>
      <c r="F180" s="51">
        <v>0</v>
      </c>
      <c r="G180" s="133"/>
      <c r="H180" s="213"/>
      <c r="I180" s="274"/>
      <c r="J180" s="274"/>
      <c r="K180" s="274"/>
    </row>
    <row r="181" spans="1:11" ht="31.5">
      <c r="A181" s="106">
        <v>39</v>
      </c>
      <c r="B181" s="228" t="s">
        <v>293</v>
      </c>
      <c r="C181" s="205"/>
      <c r="D181" s="102">
        <f>SUM(D182:D182)</f>
        <v>160000</v>
      </c>
      <c r="E181" s="102">
        <f>E182</f>
        <v>0</v>
      </c>
      <c r="F181" s="102">
        <f>F182</f>
        <v>0</v>
      </c>
      <c r="G181" s="133"/>
      <c r="H181" s="213"/>
      <c r="I181" s="274"/>
      <c r="J181" s="274"/>
      <c r="K181" s="274"/>
    </row>
    <row r="182" spans="1:11" ht="285" customHeight="1">
      <c r="A182" s="106"/>
      <c r="B182" s="225" t="s">
        <v>818</v>
      </c>
      <c r="C182" s="104" t="s">
        <v>369</v>
      </c>
      <c r="D182" s="90">
        <v>160000</v>
      </c>
      <c r="E182" s="90">
        <v>0</v>
      </c>
      <c r="F182" s="90">
        <v>0</v>
      </c>
      <c r="G182" s="133"/>
      <c r="H182" s="213"/>
      <c r="I182" s="274"/>
      <c r="J182" s="274"/>
      <c r="K182" s="274"/>
    </row>
  </sheetData>
  <sheetProtection/>
  <autoFilter ref="A7:K182"/>
  <mergeCells count="22">
    <mergeCell ref="A144:A147"/>
    <mergeCell ref="A148:A149"/>
    <mergeCell ref="A165:A166"/>
    <mergeCell ref="I4:K4"/>
    <mergeCell ref="C4:C5"/>
    <mergeCell ref="D4:F4"/>
    <mergeCell ref="G4:G5"/>
    <mergeCell ref="H4:H5"/>
    <mergeCell ref="D165:D166"/>
    <mergeCell ref="E165:E166"/>
    <mergeCell ref="F165:F166"/>
    <mergeCell ref="B148:B149"/>
    <mergeCell ref="G148:G149"/>
    <mergeCell ref="C165:C166"/>
    <mergeCell ref="B144:B147"/>
    <mergeCell ref="G144:G147"/>
    <mergeCell ref="G73:G74"/>
    <mergeCell ref="A1:K1"/>
    <mergeCell ref="B3:F3"/>
    <mergeCell ref="G3:K3"/>
    <mergeCell ref="A3:A5"/>
    <mergeCell ref="B4:B5"/>
  </mergeCells>
  <printOptions/>
  <pageMargins left="0.7874015748031497" right="0.3937007874015748" top="0.7874015748031497" bottom="0.7874015748031497" header="0.2362204724409449" footer="0.15748031496062992"/>
  <pageSetup fitToHeight="0" fitToWidth="1" horizontalDpi="600" verticalDpi="600" orientation="landscape" paperSize="9" scale="49" r:id="rId2"/>
  <headerFooter>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Рыженкова Елена Николаевна</cp:lastModifiedBy>
  <cp:lastPrinted>2020-03-06T09:01:15Z</cp:lastPrinted>
  <dcterms:created xsi:type="dcterms:W3CDTF">2002-03-11T10:22:12Z</dcterms:created>
  <dcterms:modified xsi:type="dcterms:W3CDTF">2020-03-06T09:01:29Z</dcterms:modified>
  <cp:category/>
  <cp:version/>
  <cp:contentType/>
  <cp:contentStatus/>
</cp:coreProperties>
</file>