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5" i="1" l="1"/>
  <c r="N25" i="1"/>
  <c r="M25" i="1"/>
  <c r="K25" i="1"/>
  <c r="J25" i="1"/>
  <c r="I25" i="1"/>
  <c r="P24" i="1"/>
  <c r="N24" i="1"/>
  <c r="M24" i="1"/>
  <c r="K24" i="1"/>
  <c r="J24" i="1"/>
  <c r="I24" i="1"/>
  <c r="P23" i="1"/>
  <c r="N23" i="1"/>
  <c r="M23" i="1"/>
  <c r="K23" i="1"/>
  <c r="J23" i="1"/>
  <c r="I23" i="1"/>
  <c r="P22" i="1"/>
  <c r="N22" i="1"/>
  <c r="M22" i="1"/>
  <c r="K22" i="1"/>
  <c r="J22" i="1"/>
  <c r="I22" i="1"/>
  <c r="P21" i="1"/>
  <c r="N21" i="1"/>
  <c r="M21" i="1"/>
  <c r="K21" i="1"/>
  <c r="Q21" i="1" s="1"/>
  <c r="J21" i="1"/>
  <c r="I21" i="1"/>
  <c r="P20" i="1"/>
  <c r="N20" i="1"/>
  <c r="M20" i="1"/>
  <c r="K20" i="1"/>
  <c r="J20" i="1"/>
  <c r="I20" i="1"/>
  <c r="P19" i="1"/>
  <c r="N19" i="1"/>
  <c r="M19" i="1"/>
  <c r="K19" i="1"/>
  <c r="J19" i="1"/>
  <c r="I19" i="1"/>
  <c r="P18" i="1"/>
  <c r="N18" i="1"/>
  <c r="M18" i="1"/>
  <c r="K18" i="1"/>
  <c r="J18" i="1"/>
  <c r="I18" i="1"/>
  <c r="Q17" i="1"/>
  <c r="P17" i="1"/>
  <c r="N17" i="1"/>
  <c r="M17" i="1"/>
  <c r="O17" i="1" s="1"/>
  <c r="L17" i="1"/>
  <c r="K17" i="1"/>
  <c r="J17" i="1"/>
  <c r="I17" i="1"/>
  <c r="P16" i="1"/>
  <c r="N16" i="1"/>
  <c r="M16" i="1"/>
  <c r="K16" i="1"/>
  <c r="Q16" i="1" s="1"/>
  <c r="J16" i="1"/>
  <c r="I16" i="1"/>
  <c r="P15" i="1"/>
  <c r="N15" i="1"/>
  <c r="M15" i="1"/>
  <c r="K15" i="1"/>
  <c r="J15" i="1"/>
  <c r="I15" i="1"/>
  <c r="P14" i="1"/>
  <c r="N14" i="1"/>
  <c r="M14" i="1"/>
  <c r="K14" i="1"/>
  <c r="J14" i="1"/>
  <c r="I14" i="1"/>
  <c r="P13" i="1"/>
  <c r="N13" i="1"/>
  <c r="M13" i="1"/>
  <c r="K13" i="1"/>
  <c r="Q13" i="1" s="1"/>
  <c r="J13" i="1"/>
  <c r="I13" i="1"/>
  <c r="P12" i="1"/>
  <c r="N12" i="1"/>
  <c r="M12" i="1"/>
  <c r="K12" i="1"/>
  <c r="J12" i="1"/>
  <c r="I12" i="1"/>
  <c r="P11" i="1"/>
  <c r="N11" i="1"/>
  <c r="O11" i="1" s="1"/>
  <c r="M11" i="1"/>
  <c r="K11" i="1"/>
  <c r="J11" i="1"/>
  <c r="I11" i="1"/>
  <c r="P10" i="1"/>
  <c r="N10" i="1"/>
  <c r="M10" i="1"/>
  <c r="K10" i="1"/>
  <c r="J10" i="1"/>
  <c r="I10" i="1"/>
  <c r="Q9" i="1"/>
  <c r="P9" i="1"/>
  <c r="N9" i="1"/>
  <c r="O9" i="1"/>
  <c r="L9" i="1"/>
  <c r="K9" i="1"/>
  <c r="J9" i="1"/>
  <c r="I9" i="1"/>
  <c r="P8" i="1"/>
  <c r="N8" i="1"/>
  <c r="M8" i="1"/>
  <c r="K8" i="1"/>
  <c r="K26" i="1" s="1"/>
  <c r="J8" i="1"/>
  <c r="I8" i="1"/>
  <c r="O10" i="1" l="1"/>
  <c r="O15" i="1"/>
  <c r="O18" i="1"/>
  <c r="O23" i="1"/>
  <c r="L24" i="1"/>
  <c r="Q12" i="1"/>
  <c r="O13" i="1"/>
  <c r="O14" i="1"/>
  <c r="O19" i="1"/>
  <c r="Q20" i="1"/>
  <c r="O21" i="1"/>
  <c r="O22" i="1"/>
  <c r="L13" i="1"/>
  <c r="L21" i="1"/>
  <c r="N26" i="1"/>
  <c r="Q26" i="1" s="1"/>
  <c r="Q11" i="1"/>
  <c r="O12" i="1"/>
  <c r="Q15" i="1"/>
  <c r="O16" i="1"/>
  <c r="Q19" i="1"/>
  <c r="O20" i="1"/>
  <c r="Q24" i="1"/>
  <c r="Q25" i="1"/>
  <c r="L8" i="1"/>
  <c r="P26" i="1"/>
  <c r="L10" i="1"/>
  <c r="L12" i="1"/>
  <c r="L14" i="1"/>
  <c r="L16" i="1"/>
  <c r="L18" i="1"/>
  <c r="L20" i="1"/>
  <c r="L22" i="1"/>
  <c r="L25" i="1"/>
  <c r="Q8" i="1"/>
  <c r="M26" i="1"/>
  <c r="O25" i="1"/>
  <c r="Q23" i="1"/>
  <c r="O8" i="1"/>
  <c r="Q10" i="1"/>
  <c r="L11" i="1"/>
  <c r="Q14" i="1"/>
  <c r="L15" i="1"/>
  <c r="Q18" i="1"/>
  <c r="L19" i="1"/>
  <c r="Q22" i="1"/>
  <c r="L23" i="1"/>
  <c r="O24" i="1"/>
  <c r="J26" i="1"/>
  <c r="L26" i="1" s="1"/>
  <c r="O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<sst xmlns="http://schemas.openxmlformats.org/spreadsheetml/2006/main" count="81" uniqueCount="41">
  <si>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</si>
  <si>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</si>
  <si>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</si>
  <si>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</si>
  <si>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</si>
  <si>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</si>
  <si>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</si>
  <si>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</si>
  <si>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</si>
  <si>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</si>
  <si>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</si>
  <si>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</si>
  <si>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</si>
  <si>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декабрь 2019 года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</si>
  <si>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</si>
  <si>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</si>
  <si>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</si>
  <si>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</si>
  <si>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</si>
  <si>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</si>
  <si>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</si>
  <si>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</si>
  <si>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</si>
  <si>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</si>
  <si>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</si>
  <si>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</si>
  <si>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</si>
  <si>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</si>
  <si>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</si>
  <si>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</si>
  <si>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</si>
  <si>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</si>
  <si>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</si>
  <si>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</si>
  <si>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</si>
  <si>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</si>
  <si>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</si>
  <si>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</si>
  <si>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</si>
  <si>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 xml:space="preserve">Исполнение консолидированных бюджетов муниципальных районов и городского округа  </t>
  </si>
  <si>
    <t>по состоянию на  1 января  2020 года (по данным годового отчета)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</si>
</sst>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 ###\ ###\ ###\ ##0.00"/>
  </numFmts>
  <fonts count="8" x14ac:knownFonts="1">
    <font>
      <sz val="10"/>
      <color theme="1"/>
      <name val="Arial"/>
    </font>
    <font>
      <sz val="10"/>
      <name val="Arial"/>
    </font>
    <font>
      <b/>
      <sz val="10"/>
      <name val="Arial"/>
    </font>
    <font>
      <b/>
      <sz val="11.8"/>
      <name val="Arial"/>
    </font>
    <font>
      <i/>
      <sz val="10"/>
      <name val="Arial"/>
    </font>
    <font>
      <u/>
      <sz val="10"/>
      <color rgb="FF0000FF"/>
      <name val="Segoe UI"/>
      <family val="2"/>
    </font>
    <font>
      <sz val="10"/>
      <name val="Segoe UI"/>
      <family val="2"/>
    </font>
    <font>
      <b/>
      <sz val="11.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rgb="FFBFC5D2"/>
      </left>
      <right style="thin">
        <color rgb="FFBFC5D2"/>
      </right>
      <top/>
      <bottom style="thin">
        <color rgb="FFBFC5D2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Alignment="1"/>
    <xf numFmtId="0" fontId="1" fillId="0" borderId="3" xfId="0" applyNumberFormat="1" applyFont="1" applyFill="1" applyBorder="1" applyAlignment="1"/>
    <xf numFmtId="164" fontId="2" fillId="4" borderId="4" xfId="0" applyNumberFormat="1" applyFont="1" applyFill="1" applyBorder="1" applyAlignment="1">
      <alignment horizontal="right" vertical="center"/>
    </xf>
    <xf numFmtId="0" fontId="2" fillId="4" borderId="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/>
    <xf numFmtId="0" fontId="0" fillId="0" borderId="0" xfId="0" applyNumberFormat="1" applyFont="1" applyFill="1" applyAlignment="1"/>
    <xf numFmtId="164" fontId="1" fillId="0" borderId="4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 wrapText="1" shrinkToFit="1"/>
    </xf>
    <xf numFmtId="49" fontId="0" fillId="0" borderId="10" xfId="0" applyNumberFormat="1" applyBorder="1" applyAlignment="1">
      <alignment wrapText="1" shrinkToFit="1"/>
    </xf>
    <xf numFmtId="164" fontId="0" fillId="0" borderId="10" xfId="0" applyNumberFormat="1" applyBorder="1"/>
    <xf numFmtId="0" fontId="4" fillId="5" borderId="15" xfId="0" applyNumberFormat="1" applyFont="1" applyFill="1" applyBorder="1" applyAlignment="1">
      <alignment horizontal="left" vertical="center"/>
    </xf>
    <xf numFmtId="0" fontId="2" fillId="3" borderId="5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7" xfId="0" applyNumberFormat="1" applyFont="1" applyFill="1" applyBorder="1" applyAlignment="1">
      <alignment horizontal="center" vertical="center" wrapText="1" shrinkToFit="1"/>
    </xf>
    <xf numFmtId="49" fontId="1" fillId="2" borderId="13" xfId="0" applyNumberFormat="1" applyFont="1" applyFill="1" applyBorder="1" applyAlignment="1">
      <alignment horizontal="center" vertical="center" wrapText="1" shrinkToFit="1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165" fontId="5" fillId="0" borderId="16" xfId="0" applyNumberFormat="1" applyFont="1" applyBorder="1" applyAlignment="1">
      <alignment horizontal="left" vertical="top" wrapText="1"/>
    </xf>
    <xf numFmtId="165" fontId="5" fillId="0" borderId="17" xfId="0" applyNumberFormat="1" applyFont="1" applyBorder="1" applyAlignment="1">
      <alignment horizontal="left" vertical="top" wrapText="1"/>
    </xf>
    <xf numFmtId="164" fontId="0" fillId="0" borderId="0" xfId="0" applyNumberFormat="1"/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165" fontId="5" fillId="6" borderId="17" xfId="0" applyNumberFormat="1" applyFont="1" applyFill="1" applyBorder="1" applyAlignment="1">
      <alignment horizontal="left" vertical="top" wrapText="1"/>
    </xf>
    <xf numFmtId="0" fontId="0" fillId="6" borderId="0" xfId="0" applyFill="1"/>
    <xf numFmtId="0" fontId="7" fillId="5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9"/>
  <sheetViews>
    <sheetView tabSelected="1" topLeftCell="I1" workbookViewId="0">
      <selection activeCell="I3" sqref="I3:Q3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0" width="16.7109375" customWidth="1"/>
    <col min="11" max="11" width="13" customWidth="1"/>
    <col min="12" max="12" width="8.7109375" customWidth="1"/>
    <col min="13" max="13" width="12" customWidth="1"/>
    <col min="14" max="14" width="13" customWidth="1"/>
    <col min="15" max="15" width="8.7109375" customWidth="1"/>
    <col min="16" max="16" width="11.85546875" customWidth="1"/>
    <col min="17" max="17" width="15.28515625" customWidth="1"/>
    <col min="18" max="18" width="8.85546875" customWidth="1"/>
    <col min="19" max="19" width="18.5703125" customWidth="1"/>
    <col min="20" max="20" width="15.42578125" customWidth="1"/>
    <col min="21" max="21" width="36.28515625" customWidth="1"/>
    <col min="22" max="24" width="8.85546875" customWidth="1"/>
  </cols>
  <sheetData>
    <row r="2" spans="1:24" ht="20.25" customHeight="1" x14ac:dyDescent="0.2">
      <c r="B2" s="14" t="s">
        <v>15</v>
      </c>
      <c r="C2" s="15" t="s">
        <v>15</v>
      </c>
      <c r="D2" s="15" t="s">
        <v>15</v>
      </c>
      <c r="E2" s="15" t="s">
        <v>15</v>
      </c>
      <c r="F2" s="16" t="s">
        <v>15</v>
      </c>
      <c r="I2" s="25" t="s">
        <v>39</v>
      </c>
      <c r="J2" s="25" t="s">
        <v>37</v>
      </c>
      <c r="K2" s="25" t="s">
        <v>37</v>
      </c>
      <c r="L2" s="25" t="s">
        <v>37</v>
      </c>
      <c r="M2" s="25" t="s">
        <v>38</v>
      </c>
      <c r="N2" s="25" t="s">
        <v>38</v>
      </c>
      <c r="O2" s="25" t="s">
        <v>38</v>
      </c>
      <c r="P2" s="25" t="s">
        <v>38</v>
      </c>
      <c r="Q2" s="25" t="s">
        <v>38</v>
      </c>
    </row>
    <row r="3" spans="1:24" ht="15.75" x14ac:dyDescent="0.2">
      <c r="I3" s="33" t="s">
        <v>40</v>
      </c>
      <c r="J3" s="25"/>
      <c r="K3" s="25"/>
      <c r="L3" s="25"/>
      <c r="M3" s="25"/>
      <c r="N3" s="25"/>
      <c r="O3" s="25"/>
      <c r="P3" s="25"/>
      <c r="Q3" s="25"/>
    </row>
    <row r="4" spans="1:24" ht="25.35" customHeight="1" x14ac:dyDescent="0.2">
      <c r="A4" s="20" t="s">
        <v>32</v>
      </c>
      <c r="B4" s="10" t="s">
        <v>13</v>
      </c>
      <c r="C4" s="10" t="s">
        <v>13</v>
      </c>
      <c r="D4" s="10" t="s">
        <v>13</v>
      </c>
      <c r="E4" s="10" t="s">
        <v>13</v>
      </c>
      <c r="F4" s="10" t="s">
        <v>13</v>
      </c>
      <c r="G4" s="10" t="s">
        <v>13</v>
      </c>
      <c r="Q4" s="13" t="s">
        <v>26</v>
      </c>
    </row>
    <row r="5" spans="1:24" ht="13.9" customHeight="1" x14ac:dyDescent="0.2">
      <c r="A5" s="21" t="s">
        <v>32</v>
      </c>
      <c r="B5" s="10" t="s">
        <v>24</v>
      </c>
      <c r="C5" s="10" t="s">
        <v>24</v>
      </c>
      <c r="D5" s="10" t="s">
        <v>24</v>
      </c>
      <c r="E5" s="10" t="s">
        <v>17</v>
      </c>
      <c r="F5" s="10" t="s">
        <v>17</v>
      </c>
      <c r="G5" s="10" t="s">
        <v>17</v>
      </c>
      <c r="I5" s="23" t="s">
        <v>18</v>
      </c>
      <c r="J5" s="17" t="s">
        <v>20</v>
      </c>
      <c r="K5" s="18" t="s">
        <v>20</v>
      </c>
      <c r="L5" s="19" t="s">
        <v>20</v>
      </c>
      <c r="M5" s="17" t="s">
        <v>16</v>
      </c>
      <c r="N5" s="18" t="s">
        <v>16</v>
      </c>
      <c r="O5" s="19" t="s">
        <v>16</v>
      </c>
      <c r="P5" s="17" t="s">
        <v>21</v>
      </c>
      <c r="Q5" s="19" t="s">
        <v>21</v>
      </c>
      <c r="R5" s="2"/>
      <c r="S5" s="1"/>
      <c r="T5" s="1"/>
      <c r="U5" s="1"/>
      <c r="V5" s="1"/>
      <c r="W5" s="6"/>
    </row>
    <row r="6" spans="1:24" ht="73.349999999999994" customHeight="1" x14ac:dyDescent="0.2">
      <c r="A6" s="21" t="s">
        <v>32</v>
      </c>
      <c r="B6" s="10" t="s">
        <v>2</v>
      </c>
      <c r="C6" s="10" t="s">
        <v>2</v>
      </c>
      <c r="D6" s="10" t="s">
        <v>2</v>
      </c>
      <c r="E6" s="10" t="s">
        <v>31</v>
      </c>
      <c r="F6" s="10" t="s">
        <v>31</v>
      </c>
      <c r="G6" s="10" t="s">
        <v>31</v>
      </c>
      <c r="I6" s="24" t="s">
        <v>18</v>
      </c>
      <c r="J6" s="8" t="s">
        <v>3</v>
      </c>
      <c r="K6" s="9" t="s">
        <v>36</v>
      </c>
      <c r="L6" s="8" t="s">
        <v>33</v>
      </c>
      <c r="M6" s="8" t="s">
        <v>3</v>
      </c>
      <c r="N6" s="9" t="s">
        <v>36</v>
      </c>
      <c r="O6" s="8" t="s">
        <v>33</v>
      </c>
      <c r="P6" s="8" t="s">
        <v>3</v>
      </c>
      <c r="Q6" s="9" t="s">
        <v>36</v>
      </c>
      <c r="R6" s="2"/>
      <c r="S6" s="1"/>
      <c r="T6" s="1"/>
      <c r="U6" s="1"/>
      <c r="V6" s="1"/>
      <c r="W6" s="1"/>
      <c r="X6" s="1"/>
    </row>
    <row r="7" spans="1:24" ht="13.9" customHeight="1" x14ac:dyDescent="0.2">
      <c r="A7" s="22" t="s">
        <v>32</v>
      </c>
      <c r="B7" s="10" t="s">
        <v>6</v>
      </c>
      <c r="C7" s="10" t="s">
        <v>10</v>
      </c>
      <c r="D7" s="10" t="s">
        <v>35</v>
      </c>
      <c r="E7" s="10" t="s">
        <v>6</v>
      </c>
      <c r="F7" s="10" t="s">
        <v>10</v>
      </c>
      <c r="G7" s="10" t="s">
        <v>35</v>
      </c>
      <c r="I7" s="9">
        <v>1</v>
      </c>
      <c r="J7" s="9">
        <v>2</v>
      </c>
      <c r="K7" s="9">
        <v>3</v>
      </c>
      <c r="L7" s="9">
        <v>4</v>
      </c>
      <c r="M7" s="9">
        <v>5</v>
      </c>
      <c r="N7" s="9">
        <v>6</v>
      </c>
      <c r="O7" s="9">
        <v>7</v>
      </c>
      <c r="P7" s="9">
        <v>8</v>
      </c>
      <c r="Q7" s="9">
        <v>9</v>
      </c>
      <c r="R7" s="2"/>
      <c r="S7" s="1"/>
      <c r="T7" s="1"/>
      <c r="U7" s="1"/>
      <c r="V7" s="1"/>
      <c r="W7" s="1"/>
      <c r="X7" s="1"/>
    </row>
    <row r="8" spans="1:24" ht="13.9" customHeight="1" x14ac:dyDescent="0.2">
      <c r="A8" s="11" t="s">
        <v>30</v>
      </c>
      <c r="B8" s="12">
        <v>2662761.67759</v>
      </c>
      <c r="C8" s="12">
        <v>2846058.2595199998</v>
      </c>
      <c r="D8" s="12">
        <v>-137364.81943</v>
      </c>
      <c r="E8" s="12">
        <v>2680441.75502</v>
      </c>
      <c r="F8" s="12">
        <v>2658244.4940800001</v>
      </c>
      <c r="G8" s="12">
        <v>22197.26094</v>
      </c>
      <c r="I8" s="5" t="str">
        <f>IF(A8="= Бокситогорский район =","Бокситогорский муниципальный район",A8)</f>
        <v>Бокситогорский муниципальный район</v>
      </c>
      <c r="J8" s="7">
        <f t="shared" ref="J8:J25" si="0">ROUND(B8,1)</f>
        <v>2662761.7000000002</v>
      </c>
      <c r="K8" s="7">
        <f t="shared" ref="K8:K25" si="1">ROUND(E8,1)</f>
        <v>2680441.7999999998</v>
      </c>
      <c r="L8" s="7">
        <f t="shared" ref="L8:L26" si="2">K8/J8*100</f>
        <v>100.66397605163088</v>
      </c>
      <c r="M8" s="7">
        <f t="shared" ref="M8:M25" si="3">ROUND(C8,1)</f>
        <v>2846058.3</v>
      </c>
      <c r="N8" s="7">
        <f t="shared" ref="N8:N25" si="4">ROUND(F8,1)</f>
        <v>2658244.5</v>
      </c>
      <c r="O8" s="7">
        <f t="shared" ref="O8:O26" si="5">N8/M8*100</f>
        <v>93.400915223697297</v>
      </c>
      <c r="P8" s="7">
        <f t="shared" ref="P8:P25" si="6">ROUND(D8,1)</f>
        <v>-137364.79999999999</v>
      </c>
      <c r="Q8" s="7">
        <f t="shared" ref="Q8:Q26" si="7">K8-N8</f>
        <v>22197.299999999814</v>
      </c>
      <c r="S8" s="26"/>
      <c r="T8" s="28"/>
      <c r="U8" s="29"/>
      <c r="V8" s="28"/>
    </row>
    <row r="9" spans="1:24" ht="13.9" customHeight="1" x14ac:dyDescent="0.2">
      <c r="A9" s="11" t="s">
        <v>22</v>
      </c>
      <c r="B9" s="12">
        <v>2341994.06702</v>
      </c>
      <c r="C9" s="12">
        <v>2428520.2968799998</v>
      </c>
      <c r="D9" s="12">
        <v>-98064.43406</v>
      </c>
      <c r="E9" s="12">
        <v>2244507.40454</v>
      </c>
      <c r="F9" s="12">
        <v>2150594.2425299999</v>
      </c>
      <c r="G9" s="12">
        <v>93913.16201</v>
      </c>
      <c r="I9" s="5" t="str">
        <f>IF(A9="= Волосовский район =","Волосовский муниципальный район",A9)</f>
        <v>Волосовский муниципальный район</v>
      </c>
      <c r="J9" s="7">
        <f t="shared" si="0"/>
        <v>2341994.1</v>
      </c>
      <c r="K9" s="7">
        <f t="shared" si="1"/>
        <v>2244507.4</v>
      </c>
      <c r="L9" s="7">
        <f t="shared" si="2"/>
        <v>95.837448950020828</v>
      </c>
      <c r="M9" s="7">
        <v>2428629.4</v>
      </c>
      <c r="N9" s="7">
        <f t="shared" si="4"/>
        <v>2150594.2000000002</v>
      </c>
      <c r="O9" s="7">
        <f t="shared" si="5"/>
        <v>88.551765040808633</v>
      </c>
      <c r="P9" s="7">
        <f t="shared" si="6"/>
        <v>-98064.4</v>
      </c>
      <c r="Q9" s="7">
        <f t="shared" si="7"/>
        <v>93913.199999999721</v>
      </c>
      <c r="S9" s="27"/>
      <c r="T9" s="28"/>
      <c r="U9" s="30"/>
      <c r="V9" s="28"/>
    </row>
    <row r="10" spans="1:24" ht="13.9" customHeight="1" x14ac:dyDescent="0.2">
      <c r="A10" s="11" t="s">
        <v>27</v>
      </c>
      <c r="B10" s="12">
        <v>3772546.8395199999</v>
      </c>
      <c r="C10" s="12">
        <v>3901541.9071800001</v>
      </c>
      <c r="D10" s="12">
        <v>-131358.50810000001</v>
      </c>
      <c r="E10" s="12">
        <v>3726878.9343500002</v>
      </c>
      <c r="F10" s="12">
        <v>3742394.2394300001</v>
      </c>
      <c r="G10" s="12">
        <v>-15515.30508</v>
      </c>
      <c r="I10" s="5" t="str">
        <f>IF(A10="= Волховский район =","Волховский муниципальный район",A10)</f>
        <v>Волховский муниципальный район</v>
      </c>
      <c r="J10" s="7">
        <f t="shared" si="0"/>
        <v>3772546.8</v>
      </c>
      <c r="K10" s="7">
        <f t="shared" si="1"/>
        <v>3726878.9</v>
      </c>
      <c r="L10" s="7">
        <f t="shared" si="2"/>
        <v>98.789467634967437</v>
      </c>
      <c r="M10" s="7">
        <f t="shared" si="3"/>
        <v>3901541.9</v>
      </c>
      <c r="N10" s="7">
        <f t="shared" si="4"/>
        <v>3742394.2</v>
      </c>
      <c r="O10" s="7">
        <f t="shared" si="5"/>
        <v>95.920902451412871</v>
      </c>
      <c r="P10" s="7">
        <f t="shared" si="6"/>
        <v>-131358.5</v>
      </c>
      <c r="Q10" s="7">
        <f t="shared" si="7"/>
        <v>-15515.300000000279</v>
      </c>
      <c r="S10" s="27"/>
      <c r="T10" s="28"/>
      <c r="U10" s="30"/>
      <c r="V10" s="28"/>
    </row>
    <row r="11" spans="1:24" ht="13.9" customHeight="1" x14ac:dyDescent="0.2">
      <c r="A11" s="11" t="s">
        <v>14</v>
      </c>
      <c r="B11" s="12">
        <v>16945152.531009998</v>
      </c>
      <c r="C11" s="12">
        <v>17733710.382040001</v>
      </c>
      <c r="D11" s="12">
        <v>-887693.02605999995</v>
      </c>
      <c r="E11" s="12">
        <v>16767418.11355</v>
      </c>
      <c r="F11" s="12">
        <v>16302638.132540001</v>
      </c>
      <c r="G11" s="12">
        <v>464779.98100999999</v>
      </c>
      <c r="I11" s="5" t="str">
        <f>IF(A11="= Всеволожский район =","Всеволожский муниципальный район",A11)</f>
        <v>Всеволожский муниципальный район</v>
      </c>
      <c r="J11" s="7">
        <f t="shared" si="0"/>
        <v>16945152.5</v>
      </c>
      <c r="K11" s="7">
        <f t="shared" si="1"/>
        <v>16767418.1</v>
      </c>
      <c r="L11" s="7">
        <f t="shared" si="2"/>
        <v>98.951119501580166</v>
      </c>
      <c r="M11" s="7">
        <f t="shared" si="3"/>
        <v>17733710.399999999</v>
      </c>
      <c r="N11" s="7">
        <f t="shared" si="4"/>
        <v>16302638.1</v>
      </c>
      <c r="O11" s="7">
        <f t="shared" si="5"/>
        <v>91.930215010165057</v>
      </c>
      <c r="P11" s="7">
        <f t="shared" si="6"/>
        <v>-887693</v>
      </c>
      <c r="Q11" s="7">
        <f t="shared" si="7"/>
        <v>464780</v>
      </c>
      <c r="S11" s="27"/>
      <c r="T11" s="28"/>
      <c r="U11" s="30"/>
      <c r="V11" s="28"/>
    </row>
    <row r="12" spans="1:24" ht="13.9" customHeight="1" x14ac:dyDescent="0.2">
      <c r="A12" s="11" t="s">
        <v>4</v>
      </c>
      <c r="B12" s="12">
        <v>7541330.7853300003</v>
      </c>
      <c r="C12" s="12">
        <v>8278679.3443200001</v>
      </c>
      <c r="D12" s="12">
        <v>-738409.06599000003</v>
      </c>
      <c r="E12" s="12">
        <v>7560411.3603999997</v>
      </c>
      <c r="F12" s="12">
        <v>7960598.1585799996</v>
      </c>
      <c r="G12" s="12">
        <v>-400186.79817999998</v>
      </c>
      <c r="I12" s="5" t="str">
        <f>IF(A12="= Выборгский район =","Выборгский район",A12)</f>
        <v>Выборгский район</v>
      </c>
      <c r="J12" s="7">
        <f t="shared" si="0"/>
        <v>7541330.7999999998</v>
      </c>
      <c r="K12" s="7">
        <f t="shared" si="1"/>
        <v>7560411.4000000004</v>
      </c>
      <c r="L12" s="7">
        <f t="shared" si="2"/>
        <v>100.2530136988554</v>
      </c>
      <c r="M12" s="7">
        <f t="shared" si="3"/>
        <v>8278679.2999999998</v>
      </c>
      <c r="N12" s="7">
        <f t="shared" si="4"/>
        <v>7960598.2000000002</v>
      </c>
      <c r="O12" s="7">
        <f t="shared" si="5"/>
        <v>96.157827976257039</v>
      </c>
      <c r="P12" s="7">
        <f t="shared" si="6"/>
        <v>-738409.1</v>
      </c>
      <c r="Q12" s="7">
        <f t="shared" si="7"/>
        <v>-400186.79999999981</v>
      </c>
      <c r="S12" s="27"/>
      <c r="T12" s="28"/>
      <c r="U12" s="30"/>
      <c r="V12" s="28"/>
    </row>
    <row r="13" spans="1:24" ht="13.9" customHeight="1" x14ac:dyDescent="0.2">
      <c r="A13" s="11" t="s">
        <v>29</v>
      </c>
      <c r="B13" s="12">
        <v>8772202.5598099995</v>
      </c>
      <c r="C13" s="12">
        <v>8996242.4267900009</v>
      </c>
      <c r="D13" s="12">
        <v>-226947.15898000001</v>
      </c>
      <c r="E13" s="12">
        <v>8663652.5712599996</v>
      </c>
      <c r="F13" s="12">
        <v>8503670.1117000002</v>
      </c>
      <c r="G13" s="12">
        <v>159982.45955999999</v>
      </c>
      <c r="I13" s="5" t="str">
        <f>IF(A13="= Гатчинский район =","Гатчинский муниципальный район",A13)</f>
        <v>Гатчинский муниципальный район</v>
      </c>
      <c r="J13" s="7">
        <f t="shared" si="0"/>
        <v>8772202.5999999996</v>
      </c>
      <c r="K13" s="7">
        <f t="shared" si="1"/>
        <v>8663652.5999999996</v>
      </c>
      <c r="L13" s="7">
        <f t="shared" si="2"/>
        <v>98.762568479665518</v>
      </c>
      <c r="M13" s="7">
        <f t="shared" si="3"/>
        <v>8996242.4000000004</v>
      </c>
      <c r="N13" s="7">
        <f t="shared" si="4"/>
        <v>8503670.0999999996</v>
      </c>
      <c r="O13" s="7">
        <f t="shared" si="5"/>
        <v>94.52468844103177</v>
      </c>
      <c r="P13" s="7">
        <f t="shared" si="6"/>
        <v>-226947.20000000001</v>
      </c>
      <c r="Q13" s="7">
        <f t="shared" si="7"/>
        <v>159982.5</v>
      </c>
      <c r="S13" s="27"/>
      <c r="T13" s="28"/>
      <c r="U13" s="30"/>
      <c r="V13" s="28"/>
    </row>
    <row r="14" spans="1:24" ht="13.9" customHeight="1" x14ac:dyDescent="0.2">
      <c r="A14" s="11" t="s">
        <v>12</v>
      </c>
      <c r="B14" s="12">
        <v>3816045.97364</v>
      </c>
      <c r="C14" s="12">
        <v>4091929.02673</v>
      </c>
      <c r="D14" s="12">
        <v>-314608.98862000002</v>
      </c>
      <c r="E14" s="12">
        <v>3799732.9643899999</v>
      </c>
      <c r="F14" s="12">
        <v>3853587.3270700001</v>
      </c>
      <c r="G14" s="12">
        <v>-53854.362679999998</v>
      </c>
      <c r="I14" s="5" t="str">
        <f>IF(A14="= Кингисеппский район =","Кингисеппский муниципальный район",A14)</f>
        <v>Кингисеппский муниципальный район</v>
      </c>
      <c r="J14" s="7">
        <f t="shared" si="0"/>
        <v>3816046</v>
      </c>
      <c r="K14" s="7">
        <f t="shared" si="1"/>
        <v>3799733</v>
      </c>
      <c r="L14" s="7">
        <f t="shared" si="2"/>
        <v>99.572515635293698</v>
      </c>
      <c r="M14" s="7">
        <f t="shared" si="3"/>
        <v>4091929</v>
      </c>
      <c r="N14" s="7">
        <f t="shared" si="4"/>
        <v>3853587.3</v>
      </c>
      <c r="O14" s="7">
        <f t="shared" si="5"/>
        <v>94.175321712571261</v>
      </c>
      <c r="P14" s="7">
        <f t="shared" si="6"/>
        <v>-314609</v>
      </c>
      <c r="Q14" s="7">
        <f t="shared" si="7"/>
        <v>-53854.299999999814</v>
      </c>
      <c r="S14" s="27"/>
      <c r="T14" s="28"/>
      <c r="U14" s="30"/>
      <c r="V14" s="28"/>
    </row>
    <row r="15" spans="1:24" ht="13.9" customHeight="1" x14ac:dyDescent="0.2">
      <c r="A15" s="11" t="s">
        <v>5</v>
      </c>
      <c r="B15" s="12">
        <v>2835527.5266100001</v>
      </c>
      <c r="C15" s="12">
        <v>2906782.3351500002</v>
      </c>
      <c r="D15" s="12">
        <v>-70640.143469999995</v>
      </c>
      <c r="E15" s="12">
        <v>2827630.9988899999</v>
      </c>
      <c r="F15" s="12">
        <v>2825116.2224099999</v>
      </c>
      <c r="G15" s="12">
        <v>2514.77648</v>
      </c>
      <c r="I15" s="5" t="str">
        <f>IF(A15="= Киришский район =","Киришский муниципальный район",A15)</f>
        <v>Киришский муниципальный район</v>
      </c>
      <c r="J15" s="7">
        <f t="shared" si="0"/>
        <v>2835527.5</v>
      </c>
      <c r="K15" s="7">
        <f t="shared" si="1"/>
        <v>2827631</v>
      </c>
      <c r="L15" s="7">
        <f t="shared" si="2"/>
        <v>99.721515661547983</v>
      </c>
      <c r="M15" s="7">
        <f t="shared" si="3"/>
        <v>2906782.3</v>
      </c>
      <c r="N15" s="7">
        <f t="shared" si="4"/>
        <v>2825116.2</v>
      </c>
      <c r="O15" s="7">
        <f t="shared" si="5"/>
        <v>97.190498235798401</v>
      </c>
      <c r="P15" s="7">
        <f t="shared" si="6"/>
        <v>-70640.100000000006</v>
      </c>
      <c r="Q15" s="7">
        <f t="shared" si="7"/>
        <v>2514.7999999998137</v>
      </c>
      <c r="S15" s="27"/>
      <c r="T15" s="28"/>
      <c r="U15" s="30"/>
      <c r="V15" s="28"/>
    </row>
    <row r="16" spans="1:24" ht="13.9" customHeight="1" x14ac:dyDescent="0.2">
      <c r="A16" s="11" t="s">
        <v>25</v>
      </c>
      <c r="B16" s="12">
        <v>4141078.0252399999</v>
      </c>
      <c r="C16" s="12">
        <v>4220555.6528099999</v>
      </c>
      <c r="D16" s="12">
        <v>-67098.054489999995</v>
      </c>
      <c r="E16" s="12">
        <v>4162562.93371</v>
      </c>
      <c r="F16" s="12">
        <v>3961566.05571</v>
      </c>
      <c r="G16" s="12">
        <v>200996.878</v>
      </c>
      <c r="I16" s="5" t="str">
        <f>IF(A16="= Кировский район =","Кировский муниципальный район",A16)</f>
        <v>Кировский муниципальный район</v>
      </c>
      <c r="J16" s="7">
        <f t="shared" si="0"/>
        <v>4141078</v>
      </c>
      <c r="K16" s="7">
        <f t="shared" si="1"/>
        <v>4162562.9</v>
      </c>
      <c r="L16" s="7">
        <f t="shared" si="2"/>
        <v>100.51882384248738</v>
      </c>
      <c r="M16" s="7">
        <f t="shared" si="3"/>
        <v>4220555.7</v>
      </c>
      <c r="N16" s="7">
        <f t="shared" si="4"/>
        <v>3961566.1</v>
      </c>
      <c r="O16" s="7">
        <f t="shared" si="5"/>
        <v>93.863613741669141</v>
      </c>
      <c r="P16" s="7">
        <f t="shared" si="6"/>
        <v>-67098.100000000006</v>
      </c>
      <c r="Q16" s="7">
        <f t="shared" si="7"/>
        <v>200996.79999999981</v>
      </c>
      <c r="S16" s="27"/>
      <c r="T16" s="28"/>
      <c r="U16" s="30"/>
      <c r="V16" s="28"/>
    </row>
    <row r="17" spans="1:22" ht="13.9" customHeight="1" x14ac:dyDescent="0.2">
      <c r="A17" s="11" t="s">
        <v>8</v>
      </c>
      <c r="B17" s="12">
        <v>1482314.6466900001</v>
      </c>
      <c r="C17" s="12">
        <v>1491692.6902999999</v>
      </c>
      <c r="D17" s="12">
        <v>-9378.0436100000006</v>
      </c>
      <c r="E17" s="12">
        <v>1433442.06892</v>
      </c>
      <c r="F17" s="12">
        <v>1395622.0952699999</v>
      </c>
      <c r="G17" s="12">
        <v>37819.97365</v>
      </c>
      <c r="I17" s="5" t="str">
        <f>IF(A17="= Лодейнопольский район =","Лодейнопольский муниципальный район",A17)</f>
        <v>Лодейнопольский муниципальный район</v>
      </c>
      <c r="J17" s="7">
        <f t="shared" si="0"/>
        <v>1482314.6</v>
      </c>
      <c r="K17" s="7">
        <f t="shared" si="1"/>
        <v>1433442.1</v>
      </c>
      <c r="L17" s="7">
        <f t="shared" si="2"/>
        <v>96.702960356728596</v>
      </c>
      <c r="M17" s="7">
        <f t="shared" si="3"/>
        <v>1491692.7</v>
      </c>
      <c r="N17" s="7">
        <f t="shared" si="4"/>
        <v>1395622.1</v>
      </c>
      <c r="O17" s="7">
        <f t="shared" si="5"/>
        <v>93.559625249892292</v>
      </c>
      <c r="P17" s="7">
        <f t="shared" si="6"/>
        <v>-9378</v>
      </c>
      <c r="Q17" s="7">
        <f t="shared" si="7"/>
        <v>37820</v>
      </c>
      <c r="S17" s="27"/>
      <c r="T17" s="28"/>
      <c r="U17" s="30"/>
      <c r="V17" s="28"/>
    </row>
    <row r="18" spans="1:22" ht="13.9" customHeight="1" x14ac:dyDescent="0.2">
      <c r="A18" s="11" t="s">
        <v>34</v>
      </c>
      <c r="B18" s="12">
        <v>3538904.31067</v>
      </c>
      <c r="C18" s="12">
        <v>4197374.9884400005</v>
      </c>
      <c r="D18" s="12">
        <v>-674225.92477000004</v>
      </c>
      <c r="E18" s="12">
        <v>3610431.4526200001</v>
      </c>
      <c r="F18" s="12">
        <v>3705049.8978499998</v>
      </c>
      <c r="G18" s="12">
        <v>-94618.445229999998</v>
      </c>
      <c r="I18" s="5" t="str">
        <f>IF(A18="= Ломоносовский район =","Ломоносовский муниципальный район",A18)</f>
        <v>Ломоносовский муниципальный район</v>
      </c>
      <c r="J18" s="7">
        <f t="shared" si="0"/>
        <v>3538904.3</v>
      </c>
      <c r="K18" s="7">
        <f t="shared" si="1"/>
        <v>3610431.5</v>
      </c>
      <c r="L18" s="7">
        <f t="shared" si="2"/>
        <v>102.02116796433292</v>
      </c>
      <c r="M18" s="7">
        <f t="shared" si="3"/>
        <v>4197375</v>
      </c>
      <c r="N18" s="7">
        <f t="shared" si="4"/>
        <v>3705049.9</v>
      </c>
      <c r="O18" s="7">
        <f t="shared" si="5"/>
        <v>88.270642961374662</v>
      </c>
      <c r="P18" s="7">
        <f t="shared" si="6"/>
        <v>-674225.9</v>
      </c>
      <c r="Q18" s="7">
        <f t="shared" si="7"/>
        <v>-94618.399999999907</v>
      </c>
      <c r="S18" s="27"/>
      <c r="T18" s="28"/>
      <c r="U18" s="30"/>
      <c r="V18" s="28"/>
    </row>
    <row r="19" spans="1:22" ht="13.9" customHeight="1" x14ac:dyDescent="0.2">
      <c r="A19" s="11" t="s">
        <v>23</v>
      </c>
      <c r="B19" s="12">
        <v>3262343.5980600002</v>
      </c>
      <c r="C19" s="12">
        <v>3500689.6809999999</v>
      </c>
      <c r="D19" s="12">
        <v>-235166.36655999999</v>
      </c>
      <c r="E19" s="12">
        <v>3183419.8830300001</v>
      </c>
      <c r="F19" s="12">
        <v>3077191.6265799999</v>
      </c>
      <c r="G19" s="12">
        <v>106228.25645</v>
      </c>
      <c r="I19" s="5" t="str">
        <f>IF(A19="= Лужский район =","Лужский муниципальный район",A19)</f>
        <v>Лужский муниципальный район</v>
      </c>
      <c r="J19" s="7">
        <f t="shared" si="0"/>
        <v>3262343.6</v>
      </c>
      <c r="K19" s="7">
        <f t="shared" si="1"/>
        <v>3183419.9</v>
      </c>
      <c r="L19" s="7">
        <f t="shared" si="2"/>
        <v>97.580766783731789</v>
      </c>
      <c r="M19" s="7">
        <f t="shared" si="3"/>
        <v>3500689.7</v>
      </c>
      <c r="N19" s="7">
        <f t="shared" si="4"/>
        <v>3077191.6</v>
      </c>
      <c r="O19" s="7">
        <f t="shared" si="5"/>
        <v>87.902438196678787</v>
      </c>
      <c r="P19" s="7">
        <f t="shared" si="6"/>
        <v>-235166.4</v>
      </c>
      <c r="Q19" s="7">
        <f t="shared" si="7"/>
        <v>106228.29999999981</v>
      </c>
      <c r="S19" s="27"/>
      <c r="T19" s="28"/>
      <c r="U19" s="30"/>
      <c r="V19" s="28"/>
    </row>
    <row r="20" spans="1:22" ht="13.9" customHeight="1" x14ac:dyDescent="0.2">
      <c r="A20" s="11" t="s">
        <v>19</v>
      </c>
      <c r="B20" s="12">
        <v>1372447.0279999999</v>
      </c>
      <c r="C20" s="12">
        <v>1500658.0667699999</v>
      </c>
      <c r="D20" s="12">
        <v>-128211.03877</v>
      </c>
      <c r="E20" s="12">
        <v>1372582.01462</v>
      </c>
      <c r="F20" s="12">
        <v>1325244.7387300001</v>
      </c>
      <c r="G20" s="12">
        <v>47337.275889999997</v>
      </c>
      <c r="I20" s="5" t="str">
        <f>IF(A20="= Подпорожский район =","Подпорожский муниципальный район",A20)</f>
        <v>Подпорожский муниципальный район</v>
      </c>
      <c r="J20" s="7">
        <f t="shared" si="0"/>
        <v>1372447</v>
      </c>
      <c r="K20" s="7">
        <f t="shared" si="1"/>
        <v>1372582</v>
      </c>
      <c r="L20" s="7">
        <f t="shared" si="2"/>
        <v>100.00983644541466</v>
      </c>
      <c r="M20" s="7">
        <f t="shared" si="3"/>
        <v>1500658.1</v>
      </c>
      <c r="N20" s="7">
        <f t="shared" si="4"/>
        <v>1325244.7</v>
      </c>
      <c r="O20" s="7">
        <f t="shared" si="5"/>
        <v>88.31090173038082</v>
      </c>
      <c r="P20" s="7">
        <f t="shared" si="6"/>
        <v>-128211</v>
      </c>
      <c r="Q20" s="7">
        <f t="shared" si="7"/>
        <v>47337.300000000047</v>
      </c>
      <c r="S20" s="27"/>
      <c r="T20" s="28"/>
      <c r="U20" s="30"/>
      <c r="V20" s="28"/>
    </row>
    <row r="21" spans="1:22" ht="13.9" customHeight="1" x14ac:dyDescent="0.2">
      <c r="A21" s="11" t="s">
        <v>7</v>
      </c>
      <c r="B21" s="12">
        <v>2893153.0382099999</v>
      </c>
      <c r="C21" s="12">
        <v>3003051.6396499998</v>
      </c>
      <c r="D21" s="12">
        <v>-109898.60144</v>
      </c>
      <c r="E21" s="12">
        <v>2851597.7226300002</v>
      </c>
      <c r="F21" s="12">
        <v>2882360.3655900001</v>
      </c>
      <c r="G21" s="12">
        <v>-30762.642960000001</v>
      </c>
      <c r="I21" s="5" t="str">
        <f>IF(A21="= Приозерский район =","Приозерский муниципальный район",A21)</f>
        <v>Приозерский муниципальный район</v>
      </c>
      <c r="J21" s="7">
        <f t="shared" si="0"/>
        <v>2893153</v>
      </c>
      <c r="K21" s="7">
        <f t="shared" si="1"/>
        <v>2851597.7</v>
      </c>
      <c r="L21" s="7">
        <f t="shared" si="2"/>
        <v>98.563667389868428</v>
      </c>
      <c r="M21" s="7">
        <f t="shared" si="3"/>
        <v>3003051.6</v>
      </c>
      <c r="N21" s="7">
        <f t="shared" si="4"/>
        <v>2882360.4</v>
      </c>
      <c r="O21" s="7">
        <f t="shared" si="5"/>
        <v>95.981048077895153</v>
      </c>
      <c r="P21" s="7">
        <f t="shared" si="6"/>
        <v>-109898.6</v>
      </c>
      <c r="Q21" s="7">
        <f t="shared" si="7"/>
        <v>-30762.699999999721</v>
      </c>
      <c r="S21" s="27"/>
      <c r="T21" s="28"/>
      <c r="U21" s="30"/>
      <c r="V21" s="28"/>
    </row>
    <row r="22" spans="1:22" ht="13.9" customHeight="1" x14ac:dyDescent="0.2">
      <c r="A22" s="11" t="s">
        <v>9</v>
      </c>
      <c r="B22" s="12">
        <v>1748348.93698</v>
      </c>
      <c r="C22" s="12">
        <v>1795533.55647</v>
      </c>
      <c r="D22" s="12">
        <v>-47184.619489999997</v>
      </c>
      <c r="E22" s="12">
        <v>1740227.0174</v>
      </c>
      <c r="F22" s="12">
        <v>1703041.5927500001</v>
      </c>
      <c r="G22" s="12">
        <v>37185.424650000001</v>
      </c>
      <c r="I22" s="5" t="str">
        <f>IF(A22="= Сланцевский район =","Сланцевский муниципальный район",A22)</f>
        <v>Сланцевский муниципальный район</v>
      </c>
      <c r="J22" s="7">
        <f t="shared" si="0"/>
        <v>1748348.9</v>
      </c>
      <c r="K22" s="7">
        <f t="shared" si="1"/>
        <v>1740227</v>
      </c>
      <c r="L22" s="7">
        <f t="shared" si="2"/>
        <v>99.535453135240914</v>
      </c>
      <c r="M22" s="7">
        <f t="shared" si="3"/>
        <v>1795533.6</v>
      </c>
      <c r="N22" s="7">
        <f t="shared" si="4"/>
        <v>1703041.6</v>
      </c>
      <c r="O22" s="7">
        <f t="shared" si="5"/>
        <v>94.848773645895562</v>
      </c>
      <c r="P22" s="7">
        <f t="shared" si="6"/>
        <v>-47184.6</v>
      </c>
      <c r="Q22" s="7">
        <f t="shared" si="7"/>
        <v>37185.399999999907</v>
      </c>
      <c r="S22" s="27"/>
      <c r="T22" s="28"/>
      <c r="U22" s="30"/>
      <c r="V22" s="28"/>
    </row>
    <row r="23" spans="1:22" ht="13.9" customHeight="1" x14ac:dyDescent="0.2">
      <c r="A23" s="11" t="s">
        <v>0</v>
      </c>
      <c r="B23" s="12">
        <v>2632106.7641799999</v>
      </c>
      <c r="C23" s="12">
        <v>2765700.2089900002</v>
      </c>
      <c r="D23" s="12">
        <v>-133593.44480999999</v>
      </c>
      <c r="E23" s="12">
        <v>2631250.92735</v>
      </c>
      <c r="F23" s="12">
        <v>2640964.3522899998</v>
      </c>
      <c r="G23" s="12">
        <v>-9713.4249400000008</v>
      </c>
      <c r="I23" s="5" t="str">
        <f>IF(A23="= Сосновоборский городской округ =","Сосновоборский городской округ",A23)</f>
        <v>Сосновоборский городской округ</v>
      </c>
      <c r="J23" s="7">
        <f t="shared" si="0"/>
        <v>2632106.7999999998</v>
      </c>
      <c r="K23" s="7">
        <f t="shared" si="1"/>
        <v>2631250.9</v>
      </c>
      <c r="L23" s="7">
        <f t="shared" si="2"/>
        <v>99.967482322525825</v>
      </c>
      <c r="M23" s="7">
        <f t="shared" si="3"/>
        <v>2765700.2</v>
      </c>
      <c r="N23" s="7">
        <f t="shared" si="4"/>
        <v>2640964.4</v>
      </c>
      <c r="O23" s="7">
        <f t="shared" si="5"/>
        <v>95.48990161695761</v>
      </c>
      <c r="P23" s="7">
        <f t="shared" si="6"/>
        <v>-133593.4</v>
      </c>
      <c r="Q23" s="7">
        <f t="shared" si="7"/>
        <v>-9713.5</v>
      </c>
      <c r="S23" s="27"/>
      <c r="T23" s="28"/>
      <c r="U23" s="30"/>
      <c r="V23" s="28"/>
    </row>
    <row r="24" spans="1:22" ht="13.9" customHeight="1" x14ac:dyDescent="0.2">
      <c r="A24" s="11" t="s">
        <v>28</v>
      </c>
      <c r="B24" s="12">
        <v>2865549.3446900002</v>
      </c>
      <c r="C24" s="12">
        <v>3076794.9157599998</v>
      </c>
      <c r="D24" s="12">
        <v>-208212.27106999999</v>
      </c>
      <c r="E24" s="12">
        <v>2951644.92044</v>
      </c>
      <c r="F24" s="12">
        <v>2860193.1729299999</v>
      </c>
      <c r="G24" s="12">
        <v>91451.747510000001</v>
      </c>
      <c r="I24" s="5" t="str">
        <f>IF(A24="= Тихвинский район =","Тихвинский муниципальный район",A24)</f>
        <v>Тихвинский муниципальный район</v>
      </c>
      <c r="J24" s="7">
        <f t="shared" si="0"/>
        <v>2865549.3</v>
      </c>
      <c r="K24" s="7">
        <f t="shared" si="1"/>
        <v>2951644.9</v>
      </c>
      <c r="L24" s="7">
        <f t="shared" si="2"/>
        <v>103.00450597726586</v>
      </c>
      <c r="M24" s="7">
        <f t="shared" si="3"/>
        <v>3076794.9</v>
      </c>
      <c r="N24" s="7">
        <f t="shared" si="4"/>
        <v>2860193.2</v>
      </c>
      <c r="O24" s="7">
        <f t="shared" si="5"/>
        <v>92.960151487510601</v>
      </c>
      <c r="P24" s="7">
        <f t="shared" si="6"/>
        <v>-208212.3</v>
      </c>
      <c r="Q24" s="7">
        <f t="shared" si="7"/>
        <v>91451.699999999721</v>
      </c>
      <c r="S24" s="27"/>
      <c r="T24" s="28"/>
      <c r="U24" s="30"/>
      <c r="V24" s="28"/>
    </row>
    <row r="25" spans="1:22" ht="13.9" customHeight="1" x14ac:dyDescent="0.2">
      <c r="A25" s="11" t="s">
        <v>11</v>
      </c>
      <c r="B25" s="12">
        <v>4435355.0479499996</v>
      </c>
      <c r="C25" s="12">
        <v>4675944.0927499998</v>
      </c>
      <c r="D25" s="12">
        <v>-240589.0448</v>
      </c>
      <c r="E25" s="12">
        <v>4540100.7398199998</v>
      </c>
      <c r="F25" s="12">
        <v>4292239.78388</v>
      </c>
      <c r="G25" s="12">
        <v>247860.95594000001</v>
      </c>
      <c r="I25" s="5" t="str">
        <f>IF(A25="= Тосненский район =","Тосненский район",A25)</f>
        <v>Тосненский район</v>
      </c>
      <c r="J25" s="7">
        <f t="shared" si="0"/>
        <v>4435355</v>
      </c>
      <c r="K25" s="7">
        <f t="shared" si="1"/>
        <v>4540100.7</v>
      </c>
      <c r="L25" s="7">
        <f t="shared" si="2"/>
        <v>102.36160803362979</v>
      </c>
      <c r="M25" s="7">
        <f t="shared" si="3"/>
        <v>4675944.0999999996</v>
      </c>
      <c r="N25" s="7">
        <f t="shared" si="4"/>
        <v>4292239.8</v>
      </c>
      <c r="O25" s="7">
        <f t="shared" si="5"/>
        <v>91.794078547688372</v>
      </c>
      <c r="P25" s="7">
        <f t="shared" si="6"/>
        <v>-240589</v>
      </c>
      <c r="Q25" s="7">
        <f t="shared" si="7"/>
        <v>247860.90000000037</v>
      </c>
      <c r="S25" s="27"/>
      <c r="T25" s="28"/>
      <c r="U25" s="30"/>
      <c r="V25" s="28"/>
    </row>
    <row r="26" spans="1:22" ht="12.95" customHeight="1" x14ac:dyDescent="0.2">
      <c r="I26" s="4" t="s">
        <v>1</v>
      </c>
      <c r="J26" s="3">
        <f t="shared" ref="J26:K26" si="8">SUM(J8:J25)</f>
        <v>77059162.5</v>
      </c>
      <c r="K26" s="3">
        <f t="shared" si="8"/>
        <v>76747933.800000012</v>
      </c>
      <c r="L26" s="3">
        <f t="shared" si="2"/>
        <v>99.596117204102768</v>
      </c>
      <c r="M26" s="3">
        <f t="shared" ref="M26:N26" si="9">SUM(M8:M25)</f>
        <v>81411568.599999994</v>
      </c>
      <c r="N26" s="3">
        <f t="shared" si="9"/>
        <v>75840316.600000009</v>
      </c>
      <c r="O26" s="3">
        <f t="shared" si="5"/>
        <v>93.156682648662311</v>
      </c>
      <c r="P26" s="3">
        <f>SUM(P8:P25)</f>
        <v>-4458643.4000000004</v>
      </c>
      <c r="Q26" s="3">
        <f t="shared" si="7"/>
        <v>907617.20000000298</v>
      </c>
      <c r="S26" s="31"/>
    </row>
    <row r="27" spans="1:22" ht="14.25" x14ac:dyDescent="0.2">
      <c r="S27" s="31"/>
      <c r="T27" s="28"/>
    </row>
    <row r="28" spans="1:22" ht="14.25" x14ac:dyDescent="0.2">
      <c r="S28" s="31"/>
      <c r="T28" s="28"/>
    </row>
    <row r="29" spans="1:22" x14ac:dyDescent="0.2">
      <c r="S29" s="32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" bottom="0" header="0" footer="0"/>
  <pageSetup paperSize="9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Ивашкевич Ирина Иосифовна</dc:creator>
  <cp:lastModifiedBy>Рассыпнова Евгения Владимировна</cp:lastModifiedBy>
  <cp:lastPrinted>2020-09-23T08:57:59Z</cp:lastPrinted>
  <dcterms:created xsi:type="dcterms:W3CDTF">2020-01-23T08:29:37Z</dcterms:created>
  <dcterms:modified xsi:type="dcterms:W3CDTF">2020-09-23T11:32:45Z</dcterms:modified>
</cp:coreProperties>
</file>